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8-2019" sheetId="21" r:id="rId1"/>
    <sheet name="Лист1" sheetId="22" r:id="rId2"/>
  </sheets>
  <definedNames>
    <definedName name="BFT_Print_Titles" localSheetId="0">'2018-2019'!$7:$8</definedName>
    <definedName name="_xlnm.Print_Titles" localSheetId="0">'2018-2019'!$7:$8</definedName>
    <definedName name="_xlnm.Print_Area" localSheetId="0">'2018-2019'!$A$1:$E$55</definedName>
  </definedNames>
  <calcPr calcId="145621"/>
</workbook>
</file>

<file path=xl/calcChain.xml><?xml version="1.0" encoding="utf-8"?>
<calcChain xmlns="http://schemas.openxmlformats.org/spreadsheetml/2006/main">
  <c r="E28" i="21" l="1"/>
  <c r="D28" i="21"/>
  <c r="E47" i="21"/>
  <c r="D47" i="21"/>
  <c r="E48" i="21"/>
  <c r="D48" i="21"/>
  <c r="D45" i="21" s="1"/>
  <c r="E34" i="21"/>
  <c r="D34" i="21"/>
  <c r="E41" i="21"/>
  <c r="D41" i="21"/>
  <c r="D49" i="21"/>
  <c r="D25" i="21"/>
  <c r="E40" i="21"/>
  <c r="E33" i="21"/>
  <c r="E24" i="21"/>
  <c r="E25" i="21"/>
  <c r="E35" i="21"/>
  <c r="D35" i="21"/>
  <c r="E16" i="21"/>
  <c r="D16" i="21"/>
  <c r="E39" i="21"/>
  <c r="E38" i="21" s="1"/>
  <c r="E19" i="21"/>
  <c r="D33" i="21"/>
  <c r="E45" i="21"/>
  <c r="E13" i="21"/>
  <c r="D13" i="21"/>
  <c r="D12" i="21"/>
  <c r="D11" i="21"/>
  <c r="D39" i="21"/>
  <c r="D19" i="21"/>
  <c r="D52" i="21"/>
  <c r="E54" i="21"/>
  <c r="D54" i="21"/>
  <c r="D40" i="21"/>
  <c r="E37" i="21"/>
  <c r="D37" i="21"/>
  <c r="E15" i="21"/>
  <c r="D15" i="21"/>
  <c r="E12" i="21"/>
  <c r="E10" i="21" s="1"/>
  <c r="E53" i="21"/>
  <c r="E52" i="21" s="1"/>
  <c r="D31" i="21"/>
  <c r="E27" i="21"/>
  <c r="E26" i="21" s="1"/>
  <c r="D27" i="21"/>
  <c r="D14" i="21"/>
  <c r="E29" i="21"/>
  <c r="D29" i="21"/>
  <c r="D24" i="21"/>
  <c r="E51" i="21"/>
  <c r="E50" i="21" s="1"/>
  <c r="D51" i="21"/>
  <c r="D50" i="21" s="1"/>
  <c r="D38" i="21"/>
  <c r="E23" i="21"/>
  <c r="D23" i="21"/>
  <c r="E18" i="21"/>
  <c r="E17" i="21" s="1"/>
  <c r="D18" i="21"/>
  <c r="D17" i="21" s="1"/>
  <c r="E22" i="21"/>
  <c r="E21" i="21" s="1"/>
  <c r="D22" i="21"/>
  <c r="E30" i="21"/>
  <c r="D30" i="21"/>
  <c r="D26" i="21" l="1"/>
  <c r="D10" i="21"/>
  <c r="E32" i="21"/>
  <c r="E9" i="21" s="1"/>
  <c r="D21" i="21"/>
  <c r="D32" i="21"/>
  <c r="D9" i="21" l="1"/>
</calcChain>
</file>

<file path=xl/sharedStrings.xml><?xml version="1.0" encoding="utf-8"?>
<sst xmlns="http://schemas.openxmlformats.org/spreadsheetml/2006/main" count="151" uniqueCount="75">
  <si>
    <t>3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</si>
  <si>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</si>
  <si>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</si>
  <si>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</si>
  <si>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</si>
  <si>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</si>
  <si>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</si>
  <si>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</si>
  <si>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</si>
  <si>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</si>
  <si>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</si>
  <si>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</si>
  <si>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</si>
  <si>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</si>
  <si>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</si>
  <si>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</si>
  <si>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</si>
  <si>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</si>
  <si>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</si>
  <si>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</si>
  <si>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</si>
  <si>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</si>
  <si>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</si>
  <si>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</si>
  <si>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</si>
  <si>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</si>
  <si>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</si>
  <si>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</si>
  <si>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</si>
  <si>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</si>
  <si>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</si>
  <si>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</si>
  <si>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</si>
  <si>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</si>
  <si>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</si>
  <si>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</si>
  <si>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</si>
  <si>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</si>
  <si>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</si>
  <si>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</si>
  <si>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</si>
  <si>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</si>
  <si>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</si>
  <si>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</si>
  <si>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</si>
  <si>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</si>
  <si>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</si>
  <si>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</si>
  <si>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</si>
  <si>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</si>
  <si>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2019 год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</si>
  <si>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</si>
  <si>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</si>
  <si>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</si>
  <si>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</si>
  <si>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</si>
  <si>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</si>
  <si>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</si>
  <si>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</si>
  <si>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</si>
  <si>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</si>
  <si>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</si>
  <si>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</si>
  <si>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</si>
  <si>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</si>
  <si>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4</t>
  </si>
  <si>
    <t>5</t>
  </si>
  <si>
    <t>2020 год</t>
  </si>
  <si>
    <t>Судебная система</t>
  </si>
  <si>
    <t>Дополнительное образование детей</t>
  </si>
  <si>
    <t>Распределение бюджетных ассигнований по разделам и подразделам классификации расходов бюджета Сосновского муниципального района на 2019 - 2020 годы</t>
  </si>
  <si>
    <t>Амбулаторная помощь</t>
  </si>
  <si>
    <t>Медицинская помощь в дневных стационарах всех типов</t>
  </si>
  <si>
    <t>Молодежная политика и оздоровление детей</t>
  </si>
  <si>
    <t xml:space="preserve">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                    от " 20 " декабря 2017г.  №  369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</si>
</sst>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\ _₽_-;\-* #,##0.0\ _₽_-;_-* &quot;-&quot;?\ _₽_-;_-@_-"/>
  </numFmts>
  <fonts count="10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2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0" fillId="0" borderId="0" xfId="0" applyNumberFormat="1"/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1" fillId="2" borderId="2" xfId="2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2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" xfId="2" applyNumberFormat="1" applyFont="1" applyFill="1" applyBorder="1" applyAlignment="1">
      <alignment vertical="center" wrapText="1"/>
    </xf>
    <xf numFmtId="164" fontId="1" fillId="0" borderId="2" xfId="2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showRuler="0" zoomScale="90" zoomScaleSheetLayoutView="90" zoomScalePageLayoutView="84" workbookViewId="0">
      <selection sqref="A1:E1"/>
    </sheetView>
  </sheetViews>
  <sheetFormatPr defaultColWidth="8.85546875" defaultRowHeight="12.75" x14ac:dyDescent="0.2"/>
  <cols>
    <col min="1" max="1" width="76.28515625" customWidth="1"/>
    <col min="2" max="3" width="4.42578125" customWidth="1"/>
    <col min="4" max="4" width="16.28515625" style="9" customWidth="1"/>
    <col min="5" max="5" width="16.28515625" customWidth="1"/>
    <col min="6" max="6" width="24.7109375" customWidth="1"/>
    <col min="7" max="21" width="15.7109375" customWidth="1"/>
  </cols>
  <sheetData>
    <row r="1" spans="1:8" s="1" customFormat="1" ht="66.75" customHeight="1" x14ac:dyDescent="0.2">
      <c r="A1" s="48" t="s">
        <v>74</v>
      </c>
      <c r="B1" s="48"/>
      <c r="C1" s="48"/>
      <c r="D1" s="48"/>
      <c r="E1" s="48"/>
      <c r="F1" s="11"/>
    </row>
    <row r="2" spans="1:8" s="1" customFormat="1" ht="29.25" customHeight="1" x14ac:dyDescent="0.2">
      <c r="A2" s="49" t="s">
        <v>70</v>
      </c>
      <c r="B2" s="49"/>
      <c r="C2" s="49"/>
      <c r="D2" s="49"/>
      <c r="E2" s="49"/>
    </row>
    <row r="3" spans="1:8" ht="30" customHeight="1" x14ac:dyDescent="0.2">
      <c r="A3" s="49"/>
      <c r="B3" s="49"/>
      <c r="C3" s="49"/>
      <c r="D3" s="49"/>
      <c r="E3" s="49"/>
    </row>
    <row r="4" spans="1:8" ht="12.75" hidden="1" customHeight="1" x14ac:dyDescent="0.2">
      <c r="A4" s="49"/>
      <c r="B4" s="49"/>
      <c r="C4" s="49"/>
      <c r="D4" s="49"/>
      <c r="E4" s="49"/>
    </row>
    <row r="5" spans="1:8" ht="12.75" customHeight="1" x14ac:dyDescent="0.25">
      <c r="A5" s="13"/>
      <c r="B5" s="13"/>
      <c r="C5" s="13"/>
      <c r="D5" s="13"/>
    </row>
    <row r="6" spans="1:8" ht="7.5" customHeight="1" x14ac:dyDescent="0.25">
      <c r="A6" s="13"/>
      <c r="B6" s="12"/>
      <c r="C6" s="12"/>
      <c r="D6" s="13"/>
    </row>
    <row r="7" spans="1:8" ht="51.75" customHeight="1" x14ac:dyDescent="0.2">
      <c r="A7" s="3" t="s">
        <v>17</v>
      </c>
      <c r="B7" s="4" t="s">
        <v>2</v>
      </c>
      <c r="C7" s="4" t="s">
        <v>3</v>
      </c>
      <c r="D7" s="10" t="s">
        <v>50</v>
      </c>
      <c r="E7" s="10" t="s">
        <v>67</v>
      </c>
    </row>
    <row r="8" spans="1:8" x14ac:dyDescent="0.2">
      <c r="A8" s="8" t="s">
        <v>1</v>
      </c>
      <c r="B8" s="8" t="s">
        <v>21</v>
      </c>
      <c r="C8" s="8" t="s">
        <v>0</v>
      </c>
      <c r="D8" s="8" t="s">
        <v>65</v>
      </c>
      <c r="E8" s="8" t="s">
        <v>66</v>
      </c>
    </row>
    <row r="9" spans="1:8" ht="18.75" customHeight="1" x14ac:dyDescent="0.2">
      <c r="A9" s="45" t="s">
        <v>49</v>
      </c>
      <c r="B9" s="46"/>
      <c r="C9" s="47"/>
      <c r="D9" s="21">
        <f>D10+D17+D19+D21+D26+D30+D32+D38+D41+D45+D50+D52+D54</f>
        <v>1647282500</v>
      </c>
      <c r="E9" s="21">
        <f>E10+E17+E19+E21+E26+E30+E32+E38+E41+E45+E50+E52+E54</f>
        <v>1674094400</v>
      </c>
      <c r="F9" s="14"/>
    </row>
    <row r="10" spans="1:8" ht="15.75" customHeight="1" x14ac:dyDescent="0.2">
      <c r="A10" s="22" t="s">
        <v>20</v>
      </c>
      <c r="B10" s="23" t="s">
        <v>4</v>
      </c>
      <c r="C10" s="23" t="s">
        <v>51</v>
      </c>
      <c r="D10" s="21">
        <f>D11+D12+D13+D15+D16+D14</f>
        <v>87665194</v>
      </c>
      <c r="E10" s="21">
        <f>E11+E12+E13+E15+E16+E14</f>
        <v>89230379</v>
      </c>
      <c r="F10" s="14"/>
      <c r="G10" s="14"/>
      <c r="H10" s="14"/>
    </row>
    <row r="11" spans="1:8" ht="25.5" customHeight="1" x14ac:dyDescent="0.2">
      <c r="A11" s="24" t="s">
        <v>52</v>
      </c>
      <c r="B11" s="25" t="s">
        <v>4</v>
      </c>
      <c r="C11" s="25" t="s">
        <v>5</v>
      </c>
      <c r="D11" s="26">
        <f>426530+1412350</f>
        <v>1838880</v>
      </c>
      <c r="E11" s="26">
        <v>1838880</v>
      </c>
      <c r="F11" s="14"/>
    </row>
    <row r="12" spans="1:8" ht="30" customHeight="1" x14ac:dyDescent="0.2">
      <c r="A12" s="27" t="s">
        <v>40</v>
      </c>
      <c r="B12" s="25" t="s">
        <v>4</v>
      </c>
      <c r="C12" s="25" t="s">
        <v>8</v>
      </c>
      <c r="D12" s="26">
        <f>1192677+360190+156300+550000+1126330+340150+115+42000</f>
        <v>3767762</v>
      </c>
      <c r="E12" s="26">
        <f>1192677+360190+156300+600000+1126330+340150+42000</f>
        <v>3817647</v>
      </c>
      <c r="F12" s="14"/>
      <c r="G12" s="14"/>
    </row>
    <row r="13" spans="1:8" ht="39.75" customHeight="1" x14ac:dyDescent="0.2">
      <c r="A13" s="24" t="s">
        <v>22</v>
      </c>
      <c r="B13" s="25" t="s">
        <v>4</v>
      </c>
      <c r="C13" s="25" t="s">
        <v>6</v>
      </c>
      <c r="D13" s="26">
        <f>752400+90000+107300+58800+32506783+150000+9816864+2300000+5696500+200000+75000</f>
        <v>51753647</v>
      </c>
      <c r="E13" s="26">
        <f>752400+90000+107300+58800+32506783+160000+9816864+2300000+6500000+200000+75000</f>
        <v>52567147</v>
      </c>
      <c r="F13" s="14"/>
      <c r="G13" s="14"/>
    </row>
    <row r="14" spans="1:8" ht="19.5" customHeight="1" x14ac:dyDescent="0.2">
      <c r="A14" s="24" t="s">
        <v>68</v>
      </c>
      <c r="B14" s="25" t="s">
        <v>4</v>
      </c>
      <c r="C14" s="25" t="s">
        <v>11</v>
      </c>
      <c r="D14" s="26">
        <f>3300</f>
        <v>3300</v>
      </c>
      <c r="E14" s="26">
        <v>5100</v>
      </c>
      <c r="F14" s="14"/>
    </row>
    <row r="15" spans="1:8" ht="24.75" customHeight="1" x14ac:dyDescent="0.2">
      <c r="A15" s="27" t="s">
        <v>47</v>
      </c>
      <c r="B15" s="25" t="s">
        <v>4</v>
      </c>
      <c r="C15" s="25" t="s">
        <v>15</v>
      </c>
      <c r="D15" s="26">
        <f>11493630+1000+3468345+851000+601760+840900+254000+2000+11000</f>
        <v>17523635</v>
      </c>
      <c r="E15" s="26">
        <f>11493630+1000+3468345+1601000+601760+840900+254000+2000+11000</f>
        <v>18273635</v>
      </c>
      <c r="F15" s="14"/>
      <c r="G15" s="14"/>
    </row>
    <row r="16" spans="1:8" ht="15.75" customHeight="1" x14ac:dyDescent="0.2">
      <c r="A16" s="28" t="s">
        <v>23</v>
      </c>
      <c r="B16" s="25" t="s">
        <v>4</v>
      </c>
      <c r="C16" s="25" t="s">
        <v>7</v>
      </c>
      <c r="D16" s="26">
        <f>300000+100000+30000+1050000+600000+100000+13000+7430850+2244120+300000+610000</f>
        <v>12777970</v>
      </c>
      <c r="E16" s="26">
        <f>100000+200000+7430850+2244120+300000+610000+650000+1050000+30000+13000+100000</f>
        <v>12727970</v>
      </c>
      <c r="F16" s="14"/>
      <c r="G16" s="14"/>
      <c r="H16" s="14"/>
    </row>
    <row r="17" spans="1:8" ht="15.75" customHeight="1" x14ac:dyDescent="0.2">
      <c r="A17" s="29" t="s">
        <v>53</v>
      </c>
      <c r="B17" s="23" t="s">
        <v>5</v>
      </c>
      <c r="C17" s="23" t="s">
        <v>51</v>
      </c>
      <c r="D17" s="30">
        <f>D18</f>
        <v>3192400</v>
      </c>
      <c r="E17" s="30">
        <f>E18</f>
        <v>3309600</v>
      </c>
      <c r="F17" s="14"/>
      <c r="G17" s="14"/>
    </row>
    <row r="18" spans="1:8" ht="15.75" customHeight="1" x14ac:dyDescent="0.2">
      <c r="A18" s="31" t="s">
        <v>46</v>
      </c>
      <c r="B18" s="25" t="s">
        <v>5</v>
      </c>
      <c r="C18" s="25" t="s">
        <v>8</v>
      </c>
      <c r="D18" s="26">
        <f>3192400</f>
        <v>3192400</v>
      </c>
      <c r="E18" s="26">
        <f>3309600</f>
        <v>3309600</v>
      </c>
      <c r="F18" s="14"/>
    </row>
    <row r="19" spans="1:8" ht="15.75" customHeight="1" x14ac:dyDescent="0.2">
      <c r="A19" s="32" t="s">
        <v>54</v>
      </c>
      <c r="B19" s="23" t="s">
        <v>8</v>
      </c>
      <c r="C19" s="23" t="s">
        <v>51</v>
      </c>
      <c r="D19" s="30">
        <f>D20</f>
        <v>3021300</v>
      </c>
      <c r="E19" s="30">
        <f>E20</f>
        <v>2393200</v>
      </c>
      <c r="F19" s="14"/>
    </row>
    <row r="20" spans="1:8" ht="15.75" customHeight="1" x14ac:dyDescent="0.2">
      <c r="A20" s="33" t="s">
        <v>24</v>
      </c>
      <c r="B20" s="25" t="s">
        <v>8</v>
      </c>
      <c r="C20" s="25" t="s">
        <v>6</v>
      </c>
      <c r="D20" s="26">
        <v>3021300</v>
      </c>
      <c r="E20" s="26">
        <v>2393200</v>
      </c>
      <c r="F20" s="14"/>
    </row>
    <row r="21" spans="1:8" ht="17.25" customHeight="1" x14ac:dyDescent="0.2">
      <c r="A21" s="32" t="s">
        <v>55</v>
      </c>
      <c r="B21" s="23" t="s">
        <v>6</v>
      </c>
      <c r="C21" s="23" t="s">
        <v>51</v>
      </c>
      <c r="D21" s="30">
        <f>D22+D23+D24+D25</f>
        <v>34634683</v>
      </c>
      <c r="E21" s="30">
        <f>E22+E23+E24+E25</f>
        <v>36314683</v>
      </c>
      <c r="F21" s="14"/>
    </row>
    <row r="22" spans="1:8" ht="15.75" customHeight="1" x14ac:dyDescent="0.2">
      <c r="A22" s="33" t="s">
        <v>25</v>
      </c>
      <c r="B22" s="25" t="s">
        <v>10</v>
      </c>
      <c r="C22" s="25" t="s">
        <v>4</v>
      </c>
      <c r="D22" s="26">
        <f>357700</f>
        <v>357700</v>
      </c>
      <c r="E22" s="26">
        <f>357700</f>
        <v>357700</v>
      </c>
      <c r="F22" s="14"/>
    </row>
    <row r="23" spans="1:8" ht="15.75" customHeight="1" x14ac:dyDescent="0.2">
      <c r="A23" s="31" t="s">
        <v>26</v>
      </c>
      <c r="B23" s="25" t="s">
        <v>6</v>
      </c>
      <c r="C23" s="25" t="s">
        <v>11</v>
      </c>
      <c r="D23" s="26">
        <f>105000+99200</f>
        <v>204200</v>
      </c>
      <c r="E23" s="26">
        <f>105000+99200</f>
        <v>204200</v>
      </c>
      <c r="F23" s="14"/>
    </row>
    <row r="24" spans="1:8" ht="15.75" customHeight="1" x14ac:dyDescent="0.2">
      <c r="A24" s="31" t="s">
        <v>27</v>
      </c>
      <c r="B24" s="25" t="s">
        <v>6</v>
      </c>
      <c r="C24" s="25" t="s">
        <v>12</v>
      </c>
      <c r="D24" s="26">
        <f>2100000+23000000</f>
        <v>25100000</v>
      </c>
      <c r="E24" s="26">
        <f>2600000+24000000</f>
        <v>26600000</v>
      </c>
      <c r="F24" s="14"/>
    </row>
    <row r="25" spans="1:8" ht="15.75" customHeight="1" x14ac:dyDescent="0.2">
      <c r="A25" s="33" t="s">
        <v>28</v>
      </c>
      <c r="B25" s="25" t="s">
        <v>6</v>
      </c>
      <c r="C25" s="25" t="s">
        <v>13</v>
      </c>
      <c r="D25" s="26">
        <f>8872783+100000</f>
        <v>8972783</v>
      </c>
      <c r="E25" s="26">
        <f>100000+6035317+2800+1822666+580000+200000+7000+55000+350000</f>
        <v>9152783</v>
      </c>
      <c r="F25" s="14"/>
    </row>
    <row r="26" spans="1:8" ht="15.75" customHeight="1" x14ac:dyDescent="0.2">
      <c r="A26" s="29" t="s">
        <v>56</v>
      </c>
      <c r="B26" s="23" t="s">
        <v>11</v>
      </c>
      <c r="C26" s="23" t="s">
        <v>51</v>
      </c>
      <c r="D26" s="30">
        <f>D27+D28+D29</f>
        <v>32905500</v>
      </c>
      <c r="E26" s="30">
        <f>E27+E28+E29</f>
        <v>35255500</v>
      </c>
      <c r="F26" s="14"/>
    </row>
    <row r="27" spans="1:8" ht="15.75" customHeight="1" x14ac:dyDescent="0.2">
      <c r="A27" s="33" t="s">
        <v>29</v>
      </c>
      <c r="B27" s="25" t="s">
        <v>11</v>
      </c>
      <c r="C27" s="25" t="s">
        <v>4</v>
      </c>
      <c r="D27" s="26">
        <f>500000+116000</f>
        <v>616000</v>
      </c>
      <c r="E27" s="26">
        <f>550000+116000</f>
        <v>666000</v>
      </c>
      <c r="F27" s="14"/>
    </row>
    <row r="28" spans="1:8" ht="15.75" customHeight="1" x14ac:dyDescent="0.2">
      <c r="A28" s="33" t="s">
        <v>30</v>
      </c>
      <c r="B28" s="25" t="s">
        <v>11</v>
      </c>
      <c r="C28" s="25" t="s">
        <v>5</v>
      </c>
      <c r="D28" s="26">
        <f>13200000+200000+8139500</f>
        <v>21539500</v>
      </c>
      <c r="E28" s="26">
        <f>15500000+200000+8139500</f>
        <v>23839500</v>
      </c>
      <c r="F28" s="14"/>
    </row>
    <row r="29" spans="1:8" ht="15.75" customHeight="1" x14ac:dyDescent="0.2">
      <c r="A29" s="31" t="s">
        <v>31</v>
      </c>
      <c r="B29" s="25" t="s">
        <v>11</v>
      </c>
      <c r="C29" s="25" t="s">
        <v>8</v>
      </c>
      <c r="D29" s="26">
        <f>10000000+750000</f>
        <v>10750000</v>
      </c>
      <c r="E29" s="26">
        <f>10000000+750000</f>
        <v>10750000</v>
      </c>
      <c r="F29" s="14"/>
    </row>
    <row r="30" spans="1:8" ht="15.75" customHeight="1" x14ac:dyDescent="0.2">
      <c r="A30" s="29" t="s">
        <v>57</v>
      </c>
      <c r="B30" s="23" t="s">
        <v>15</v>
      </c>
      <c r="C30" s="23" t="s">
        <v>51</v>
      </c>
      <c r="D30" s="30">
        <f>D31</f>
        <v>100000</v>
      </c>
      <c r="E30" s="30">
        <f>E31</f>
        <v>100000</v>
      </c>
      <c r="F30" s="14"/>
    </row>
    <row r="31" spans="1:8" ht="15.75" customHeight="1" x14ac:dyDescent="0.2">
      <c r="A31" s="33" t="s">
        <v>32</v>
      </c>
      <c r="B31" s="25" t="s">
        <v>15</v>
      </c>
      <c r="C31" s="25" t="s">
        <v>11</v>
      </c>
      <c r="D31" s="34">
        <f>100000</f>
        <v>100000</v>
      </c>
      <c r="E31" s="34">
        <v>100000</v>
      </c>
      <c r="F31" s="14"/>
      <c r="G31" s="16"/>
      <c r="H31" s="50"/>
    </row>
    <row r="32" spans="1:8" ht="15.75" customHeight="1" x14ac:dyDescent="0.2">
      <c r="A32" s="29" t="s">
        <v>58</v>
      </c>
      <c r="B32" s="23" t="s">
        <v>14</v>
      </c>
      <c r="C32" s="23" t="s">
        <v>51</v>
      </c>
      <c r="D32" s="35">
        <f>SUM(D33:D37)</f>
        <v>947290475</v>
      </c>
      <c r="E32" s="35">
        <f>SUM(E33:E37)</f>
        <v>959714675</v>
      </c>
      <c r="F32" s="14"/>
      <c r="G32" s="16"/>
      <c r="H32" s="50"/>
    </row>
    <row r="33" spans="1:8" ht="15.75" customHeight="1" x14ac:dyDescent="0.2">
      <c r="A33" s="31" t="s">
        <v>41</v>
      </c>
      <c r="B33" s="25" t="s">
        <v>14</v>
      </c>
      <c r="C33" s="25" t="s">
        <v>4</v>
      </c>
      <c r="D33" s="34">
        <f>181782000+3793900+15100000+29930000+956100+500000+16566400+43771082+13218918+2379106+17200000</f>
        <v>325197506</v>
      </c>
      <c r="E33" s="34">
        <f>181782000+3793900+15100000+29930000+956100+550000+16566400+43771082+13218918+2379106+22100000</f>
        <v>330147506</v>
      </c>
      <c r="F33" s="14"/>
      <c r="G33" s="16"/>
      <c r="H33" s="50"/>
    </row>
    <row r="34" spans="1:8" ht="15.75" customHeight="1" x14ac:dyDescent="0.2">
      <c r="A34" s="31" t="s">
        <v>37</v>
      </c>
      <c r="B34" s="25" t="s">
        <v>14</v>
      </c>
      <c r="C34" s="25" t="s">
        <v>5</v>
      </c>
      <c r="D34" s="34">
        <f>2861000+5247000+7454000+2339100+367024600+6508700+428600+65197200+19137560+2366940+25730000+1291500+51891200+441800</f>
        <v>557919200</v>
      </c>
      <c r="E34" s="34">
        <f>2861000+5247000+8454000+2339100+367024600+6508700+428600+65197200+19137560+2366940+31120000+1291500+51891200+676000</f>
        <v>564543400</v>
      </c>
      <c r="F34" s="14"/>
      <c r="G34" s="16"/>
      <c r="H34" s="50"/>
    </row>
    <row r="35" spans="1:8" ht="15.75" customHeight="1" x14ac:dyDescent="0.2">
      <c r="A35" s="31" t="s">
        <v>69</v>
      </c>
      <c r="B35" s="25" t="s">
        <v>14</v>
      </c>
      <c r="C35" s="25" t="s">
        <v>8</v>
      </c>
      <c r="D35" s="34">
        <f>6550+38830+10712127+3235042+518920+500000+23900000</f>
        <v>38911469</v>
      </c>
      <c r="E35" s="34">
        <f>6550+38830+10712127+3235042+518920+900000+24250000</f>
        <v>39661469</v>
      </c>
      <c r="F35" s="14"/>
      <c r="G35" s="17"/>
      <c r="H35" s="50"/>
    </row>
    <row r="36" spans="1:8" ht="15.75" customHeight="1" x14ac:dyDescent="0.2">
      <c r="A36" s="27" t="s">
        <v>73</v>
      </c>
      <c r="B36" s="25" t="s">
        <v>14</v>
      </c>
      <c r="C36" s="25" t="s">
        <v>14</v>
      </c>
      <c r="D36" s="34">
        <v>269700</v>
      </c>
      <c r="E36" s="34">
        <v>269700</v>
      </c>
      <c r="F36" s="14"/>
      <c r="G36" s="17"/>
      <c r="H36" s="50"/>
    </row>
    <row r="37" spans="1:8" ht="15.75" customHeight="1" x14ac:dyDescent="0.2">
      <c r="A37" s="31" t="s">
        <v>42</v>
      </c>
      <c r="B37" s="25" t="s">
        <v>14</v>
      </c>
      <c r="C37" s="25" t="s">
        <v>12</v>
      </c>
      <c r="D37" s="34">
        <f>4830000+168800+6060300+2317000+699700+7556900+2282200+450000+500000+88100+39600</f>
        <v>24992600</v>
      </c>
      <c r="E37" s="34">
        <f>4830000+168800+6060300+2317000+699700+7556900+2282200+500000+550000+88100+39600</f>
        <v>25092600</v>
      </c>
      <c r="F37" s="14"/>
      <c r="G37" s="16"/>
      <c r="H37" s="50"/>
    </row>
    <row r="38" spans="1:8" ht="15.75" customHeight="1" x14ac:dyDescent="0.2">
      <c r="A38" s="32" t="s">
        <v>59</v>
      </c>
      <c r="B38" s="23" t="s">
        <v>9</v>
      </c>
      <c r="C38" s="23" t="s">
        <v>51</v>
      </c>
      <c r="D38" s="35">
        <f>D39+D40</f>
        <v>74216818</v>
      </c>
      <c r="E38" s="35">
        <f>E39+E40</f>
        <v>74714433</v>
      </c>
      <c r="F38" s="14"/>
      <c r="G38" s="16"/>
      <c r="H38" s="50"/>
    </row>
    <row r="39" spans="1:8" ht="15.75" customHeight="1" x14ac:dyDescent="0.2">
      <c r="A39" s="31" t="s">
        <v>38</v>
      </c>
      <c r="B39" s="25" t="s">
        <v>9</v>
      </c>
      <c r="C39" s="25" t="s">
        <v>4</v>
      </c>
      <c r="D39" s="34">
        <f>45900000+7000+16000+14739000+4451000+850000+850000+100+1058000+300+319500+101400+300000</f>
        <v>68592300</v>
      </c>
      <c r="E39" s="34">
        <f>46175015+7000+16000+14739000+4451000+880000+880000+1058000+300+319500+101400+462000</f>
        <v>69089215</v>
      </c>
      <c r="F39" s="14"/>
      <c r="G39" s="17"/>
      <c r="H39" s="50"/>
    </row>
    <row r="40" spans="1:8" ht="15.75" customHeight="1" x14ac:dyDescent="0.2">
      <c r="A40" s="36" t="s">
        <v>39</v>
      </c>
      <c r="B40" s="25" t="s">
        <v>9</v>
      </c>
      <c r="C40" s="25" t="s">
        <v>6</v>
      </c>
      <c r="D40" s="34">
        <f>930800+281100+50100+71000+2882655+870563+338000+197100+200+3000</f>
        <v>5624518</v>
      </c>
      <c r="E40" s="34">
        <f>930800+281100+50100+71000+2882655+870563+338700+197100+200+3000</f>
        <v>5625218</v>
      </c>
      <c r="F40" s="14"/>
      <c r="G40" s="16"/>
      <c r="H40" s="50"/>
    </row>
    <row r="41" spans="1:8" ht="15.75" customHeight="1" x14ac:dyDescent="0.2">
      <c r="A41" s="22" t="s">
        <v>60</v>
      </c>
      <c r="B41" s="23" t="s">
        <v>12</v>
      </c>
      <c r="C41" s="23" t="s">
        <v>51</v>
      </c>
      <c r="D41" s="35">
        <f>D42+D43+D44</f>
        <v>23669500</v>
      </c>
      <c r="E41" s="35">
        <f>E42+E43+E44</f>
        <v>23669500</v>
      </c>
      <c r="F41" s="14"/>
      <c r="G41" s="16"/>
      <c r="H41" s="50"/>
    </row>
    <row r="42" spans="1:8" ht="15.75" customHeight="1" x14ac:dyDescent="0.2">
      <c r="A42" s="37" t="s">
        <v>34</v>
      </c>
      <c r="B42" s="25" t="s">
        <v>12</v>
      </c>
      <c r="C42" s="25" t="s">
        <v>4</v>
      </c>
      <c r="D42" s="20">
        <v>7710270</v>
      </c>
      <c r="E42" s="20">
        <v>7710270</v>
      </c>
      <c r="F42" s="14"/>
      <c r="G42" s="16"/>
      <c r="H42" s="18"/>
    </row>
    <row r="43" spans="1:8" ht="15.75" customHeight="1" x14ac:dyDescent="0.2">
      <c r="A43" s="37" t="s">
        <v>71</v>
      </c>
      <c r="B43" s="25" t="s">
        <v>12</v>
      </c>
      <c r="C43" s="25" t="s">
        <v>5</v>
      </c>
      <c r="D43" s="20">
        <v>11910110</v>
      </c>
      <c r="E43" s="20">
        <v>11910110</v>
      </c>
      <c r="F43" s="14"/>
      <c r="G43" s="16"/>
      <c r="H43" s="18"/>
    </row>
    <row r="44" spans="1:8" ht="15.75" customHeight="1" x14ac:dyDescent="0.2">
      <c r="A44" s="37" t="s">
        <v>72</v>
      </c>
      <c r="B44" s="25" t="s">
        <v>12</v>
      </c>
      <c r="C44" s="25" t="s">
        <v>8</v>
      </c>
      <c r="D44" s="20">
        <v>4049120</v>
      </c>
      <c r="E44" s="20">
        <v>4049120</v>
      </c>
      <c r="F44" s="14"/>
      <c r="G44" s="16"/>
      <c r="H44" s="18"/>
    </row>
    <row r="45" spans="1:8" ht="15.75" customHeight="1" x14ac:dyDescent="0.2">
      <c r="A45" s="22" t="s">
        <v>61</v>
      </c>
      <c r="B45" s="23" t="s">
        <v>18</v>
      </c>
      <c r="C45" s="23" t="s">
        <v>51</v>
      </c>
      <c r="D45" s="35">
        <f>D46+D47+D48+D49</f>
        <v>403269330</v>
      </c>
      <c r="E45" s="35">
        <f>E46+E47+E48+E49</f>
        <v>411425130</v>
      </c>
      <c r="F45" s="14"/>
      <c r="G45" s="6"/>
      <c r="H45" s="6"/>
    </row>
    <row r="46" spans="1:8" ht="15.75" customHeight="1" x14ac:dyDescent="0.2">
      <c r="A46" s="36" t="s">
        <v>44</v>
      </c>
      <c r="B46" s="25" t="s">
        <v>18</v>
      </c>
      <c r="C46" s="25" t="s">
        <v>5</v>
      </c>
      <c r="D46" s="38">
        <v>33832400</v>
      </c>
      <c r="E46" s="38">
        <v>33957300</v>
      </c>
      <c r="F46" s="14"/>
      <c r="G46" s="6"/>
      <c r="H46" s="6"/>
    </row>
    <row r="47" spans="1:8" ht="15.75" customHeight="1" x14ac:dyDescent="0.2">
      <c r="A47" s="31" t="s">
        <v>43</v>
      </c>
      <c r="B47" s="25" t="s">
        <v>18</v>
      </c>
      <c r="C47" s="25" t="s">
        <v>8</v>
      </c>
      <c r="D47" s="39">
        <f>288446630+2000000+2156500+499600+2400100+238700+659700</f>
        <v>296401230</v>
      </c>
      <c r="E47" s="40">
        <f>293203430+2050000+3299800+764500+3672600+365200+1009400</f>
        <v>304364930</v>
      </c>
      <c r="F47" s="14"/>
      <c r="G47" s="15"/>
      <c r="H47" s="19"/>
    </row>
    <row r="48" spans="1:8" ht="15.75" customHeight="1" x14ac:dyDescent="0.2">
      <c r="A48" s="36" t="s">
        <v>35</v>
      </c>
      <c r="B48" s="25" t="s">
        <v>18</v>
      </c>
      <c r="C48" s="25" t="s">
        <v>6</v>
      </c>
      <c r="D48" s="38">
        <f>8871900+4043400+15802500+28788200+126700</f>
        <v>57632700</v>
      </c>
      <c r="E48" s="38">
        <f>8871900+4043400+15802500+28788200+193900</f>
        <v>57699900</v>
      </c>
      <c r="F48" s="14"/>
      <c r="G48" s="15"/>
      <c r="H48" s="6"/>
    </row>
    <row r="49" spans="1:8" ht="15.75" customHeight="1" x14ac:dyDescent="0.2">
      <c r="A49" s="31" t="s">
        <v>45</v>
      </c>
      <c r="B49" s="25" t="s">
        <v>18</v>
      </c>
      <c r="C49" s="25" t="s">
        <v>15</v>
      </c>
      <c r="D49" s="41">
        <f>15403000</f>
        <v>15403000</v>
      </c>
      <c r="E49" s="42">
        <v>15403000</v>
      </c>
      <c r="F49" s="14"/>
      <c r="G49" s="6"/>
      <c r="H49" s="19"/>
    </row>
    <row r="50" spans="1:8" ht="15.75" customHeight="1" x14ac:dyDescent="0.2">
      <c r="A50" s="32" t="s">
        <v>62</v>
      </c>
      <c r="B50" s="23" t="s">
        <v>16</v>
      </c>
      <c r="C50" s="23" t="s">
        <v>51</v>
      </c>
      <c r="D50" s="43">
        <f>D51</f>
        <v>1354300</v>
      </c>
      <c r="E50" s="43">
        <f>E51</f>
        <v>1404300</v>
      </c>
      <c r="F50" s="14"/>
      <c r="G50" s="6"/>
      <c r="H50" s="6"/>
    </row>
    <row r="51" spans="1:8" ht="15.75" customHeight="1" x14ac:dyDescent="0.2">
      <c r="A51" s="33" t="s">
        <v>33</v>
      </c>
      <c r="B51" s="25" t="s">
        <v>16</v>
      </c>
      <c r="C51" s="25" t="s">
        <v>5</v>
      </c>
      <c r="D51" s="26">
        <f>704300+650000</f>
        <v>1354300</v>
      </c>
      <c r="E51" s="26">
        <f>704300+700000</f>
        <v>1404300</v>
      </c>
      <c r="F51" s="14"/>
      <c r="G51" s="5"/>
      <c r="H51" s="5"/>
    </row>
    <row r="52" spans="1:8" ht="15.75" customHeight="1" x14ac:dyDescent="0.2">
      <c r="A52" s="29" t="s">
        <v>63</v>
      </c>
      <c r="B52" s="23" t="s">
        <v>13</v>
      </c>
      <c r="C52" s="23" t="s">
        <v>51</v>
      </c>
      <c r="D52" s="30">
        <f>D53</f>
        <v>1500000</v>
      </c>
      <c r="E52" s="30">
        <f>E53</f>
        <v>2100000</v>
      </c>
      <c r="F52" s="14"/>
      <c r="G52" s="5"/>
      <c r="H52" s="5"/>
    </row>
    <row r="53" spans="1:8" ht="15.75" customHeight="1" x14ac:dyDescent="0.2">
      <c r="A53" s="31" t="s">
        <v>36</v>
      </c>
      <c r="B53" s="25" t="s">
        <v>13</v>
      </c>
      <c r="C53" s="25" t="s">
        <v>5</v>
      </c>
      <c r="D53" s="34">
        <v>1500000</v>
      </c>
      <c r="E53" s="34">
        <f>2100000</f>
        <v>2100000</v>
      </c>
      <c r="F53" s="14"/>
      <c r="G53" s="5"/>
      <c r="H53" s="5"/>
    </row>
    <row r="54" spans="1:8" ht="25.5" customHeight="1" x14ac:dyDescent="0.2">
      <c r="A54" s="31" t="s">
        <v>64</v>
      </c>
      <c r="B54" s="23" t="s">
        <v>19</v>
      </c>
      <c r="C54" s="23" t="s">
        <v>51</v>
      </c>
      <c r="D54" s="35">
        <f>D55</f>
        <v>34463000</v>
      </c>
      <c r="E54" s="35">
        <f>E55</f>
        <v>34463000</v>
      </c>
      <c r="F54" s="14"/>
      <c r="G54" s="5"/>
      <c r="H54" s="5"/>
    </row>
    <row r="55" spans="1:8" ht="15.75" customHeight="1" x14ac:dyDescent="0.2">
      <c r="A55" s="31" t="s">
        <v>48</v>
      </c>
      <c r="B55" s="25" t="s">
        <v>19</v>
      </c>
      <c r="C55" s="25" t="s">
        <v>4</v>
      </c>
      <c r="D55" s="44">
        <v>34463000</v>
      </c>
      <c r="E55" s="44">
        <v>34463000</v>
      </c>
      <c r="F55" s="14"/>
    </row>
    <row r="56" spans="1:8" x14ac:dyDescent="0.2">
      <c r="A56" s="2"/>
      <c r="B56" s="2"/>
      <c r="C56" s="2"/>
    </row>
    <row r="57" spans="1:8" x14ac:dyDescent="0.2">
      <c r="A57" s="2"/>
      <c r="B57" s="2"/>
      <c r="C57" s="2"/>
    </row>
    <row r="58" spans="1:8" ht="16.5" x14ac:dyDescent="0.25">
      <c r="A58" s="7"/>
      <c r="B58" s="2"/>
      <c r="C58" s="2"/>
    </row>
    <row r="59" spans="1:8" x14ac:dyDescent="0.2">
      <c r="A59" s="2"/>
      <c r="B59" s="2"/>
      <c r="C59" s="2"/>
    </row>
    <row r="60" spans="1:8" x14ac:dyDescent="0.2">
      <c r="A60" s="2"/>
      <c r="B60" s="2"/>
      <c r="C60" s="2"/>
    </row>
    <row r="61" spans="1:8" x14ac:dyDescent="0.2">
      <c r="A61" s="2"/>
      <c r="B61" s="2"/>
      <c r="C61" s="2"/>
    </row>
    <row r="62" spans="1:8" x14ac:dyDescent="0.2">
      <c r="A62" s="2"/>
      <c r="B62" s="2"/>
      <c r="C62" s="2"/>
    </row>
    <row r="63" spans="1:8" x14ac:dyDescent="0.2">
      <c r="A63" s="2"/>
      <c r="B63" s="2"/>
      <c r="C63" s="2"/>
    </row>
    <row r="64" spans="1:8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</sheetData>
  <mergeCells count="4">
    <mergeCell ref="A9:C9"/>
    <mergeCell ref="A1:E1"/>
    <mergeCell ref="A2:E4"/>
    <mergeCell ref="H31:H41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4" fitToHeight="0" orientation="portrait" r:id="rId1"/>
  <headerFooter scaleWithDoc="0">
    <oddFooter>&amp;C&amp;P</oddFooter>
  </headerFooter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2.75" x14ac:dyDescent="0.2"/>
  <sheetData>
    <row r="4" spans="1:1" x14ac:dyDescent="0.2">
      <c r="A4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2018-2019</vt:lpstr>
      <vt:lpstr>Лист1</vt:lpstr>
      <vt:lpstr>'2018-2019'!BFT_Print_Titles</vt:lpstr>
      <vt:lpstr>'2018-2019'!Заголовки_для_печати</vt:lpstr>
      <vt:lpstr>'2018-2019'!Область_печати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2017-12-11T13:36:16Z</cp:lastPrinted>
  <dcterms:created xsi:type="dcterms:W3CDTF">1996-10-08T23:32:33Z</dcterms:created>
  <dcterms:modified xsi:type="dcterms:W3CDTF">2017-12-21T05:31:33Z</dcterms:modified>
</cp:coreProperties>
</file>