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2021" sheetId="1" r:id="rId1"/>
  </sheets>
  <definedNames>
    <definedName name="_xlnm.Print_Titles" localSheetId="0">'2021'!$11:$13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F3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 мл книжн фонд
</t>
        </r>
      </text>
    </comment>
    <comment ref="F5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приобр свет оборуд Кремен+ приоб аппарат Полнт ДК
</t>
        </r>
      </text>
    </comment>
    <comment ref="F9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+ СЗО 417628,49 ( Есаульски = Теченское с п)
+ 180000,00( библитеки в Мичурина, Красное поле, Смольное, Есаульский, Мирный, Саргазы, Томинский, Садовый, Касарги, Алишево)
</t>
        </r>
      </text>
    </comment>
    <comment ref="F22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 оснащение :
Вишневая СОШ+ Славинская СОШ</t>
        </r>
      </text>
    </comment>
    <comment ref="F22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ремонты сош
</t>
        </r>
      </text>
    </comment>
    <comment ref="F25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по сметам</t>
        </r>
      </text>
    </comment>
    <comment ref="F34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ремонты д сады
</t>
        </r>
      </text>
    </comment>
    <comment ref="F34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оснащение д.с Славино</t>
        </r>
      </text>
    </comment>
    <comment ref="F40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24 мл газ чишма+3 мл проекты
</t>
        </r>
      </text>
    </comment>
    <comment ref="F45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строител набережноц п. Западный
</t>
        </r>
      </text>
    </comment>
    <comment ref="F46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софинансир мкр Звездный п. Красное поле+ мост Зюзелга
</t>
        </r>
      </text>
    </comment>
    <comment ref="F48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содержание Спорт  оздор комплекса</t>
        </r>
      </text>
    </comment>
    <comment ref="F48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 мл ФОК+ 16 мл
завршение этапа 1
</t>
        </r>
      </text>
    </comment>
    <comment ref="F62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 мл МА+5 млн ремонт отопления администр+10 млн переход
</t>
        </r>
      </text>
    </comment>
    <comment ref="F58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Потешкин АА</t>
        </r>
      </text>
    </comment>
  </commentList>
</comments>
</file>

<file path=xl/sharedStrings.xml><?xml version="1.0" encoding="utf-8"?>
<sst xmlns="http://schemas.openxmlformats.org/spreadsheetml/2006/main" count="2454" uniqueCount="627">
  <si>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</si>
  <si>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</si>
  <si>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</si>
  <si>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</si>
  <si>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</si>
  <si>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99 0 00 99090</t>
  </si>
  <si>
    <t>99 0 00 51200</t>
  </si>
  <si>
    <t>99 0 00 07570</t>
  </si>
  <si>
    <t>99 0 00 07571</t>
  </si>
  <si>
    <t>Резервные фонды исполнительных огранов местного самоуправления</t>
  </si>
  <si>
    <t>14 0 00 01480</t>
  </si>
  <si>
    <t>21 0 00 00210</t>
  </si>
  <si>
    <t>99 0 00 11700</t>
  </si>
  <si>
    <t>99 0 00 29350</t>
  </si>
  <si>
    <t>99 0 00 59300</t>
  </si>
  <si>
    <t>99 0 00 11800</t>
  </si>
  <si>
    <t>99 0 00 62900</t>
  </si>
  <si>
    <t>Создание резервов материальных ресурсов для предупреждения и ликвидации чрезвычайных ситуаций</t>
  </si>
  <si>
    <t>99 0 00 62910</t>
  </si>
  <si>
    <t>19 0 00 00320</t>
  </si>
  <si>
    <t>15 0 00 S1020</t>
  </si>
  <si>
    <t>13 0 00 S6040</t>
  </si>
  <si>
    <t>13 0 00 S6050</t>
  </si>
  <si>
    <t>99 0 00 11200</t>
  </si>
  <si>
    <t>12 0 00 13540</t>
  </si>
  <si>
    <t>18 0 00 00000</t>
  </si>
  <si>
    <t>18 0 F3 00000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</si>
  <si>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</si>
  <si>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</si>
  <si>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</si>
  <si>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</si>
  <si>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</si>
  <si>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</si>
  <si>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</si>
  <si>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</si>
  <si>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</si>
  <si>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</si>
  <si>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</si>
  <si>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</si>
  <si>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</si>
  <si>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</si>
  <si>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</si>
  <si>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</si>
  <si>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</si>
  <si>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</si>
  <si>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Мероприятия, реализуемые органами исполнительной власти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</si>
  <si>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</si>
  <si>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</si>
  <si>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</si>
  <si>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</si>
  <si>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</si>
  <si>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</si>
  <si>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</si>
  <si>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</si>
  <si>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</si>
  <si>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</si>
  <si>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</si>
  <si>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5 A1 00000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</si>
  <si>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</si>
  <si>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</si>
  <si>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</si>
  <si>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</si>
  <si>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</si>
  <si>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</si>
  <si>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</si>
  <si>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</si>
  <si>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 xml:space="preserve">Питание детей дошкольного возраста 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</si>
  <si>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</si>
  <si>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</si>
  <si>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</si>
  <si>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</si>
  <si>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</si>
  <si>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06 2 00 42000</t>
  </si>
  <si>
    <t>06 3 00 42010</t>
  </si>
  <si>
    <t>05 2 Е1 S3050</t>
  </si>
  <si>
    <t>05 4 00 42100</t>
  </si>
  <si>
    <t>05 5 00 03120</t>
  </si>
  <si>
    <t>05 5 00 42100</t>
  </si>
  <si>
    <t>05 5 00 42300</t>
  </si>
  <si>
    <t>05 8 00 S3030</t>
  </si>
  <si>
    <t>05 8 00 S4060</t>
  </si>
  <si>
    <t>05 8 00 42100</t>
  </si>
  <si>
    <t>Региональный проект «Культурная среда»</t>
  </si>
  <si>
    <t>Региональный проект "Формирование комфортной городской среды"</t>
  </si>
  <si>
    <t>09 1 E8 00000</t>
  </si>
  <si>
    <t>03 1 P1 00000</t>
  </si>
  <si>
    <t>05 8 00 42122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</si>
  <si>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</si>
  <si>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</si>
  <si>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</si>
  <si>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</si>
  <si>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</si>
  <si>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</si>
  <si>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</si>
  <si>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</si>
  <si>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</si>
  <si>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</si>
  <si>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Подпрограмма "Подарим Новый год детям""</t>
  </si>
  <si>
    <t>07 7 00 00000</t>
  </si>
  <si>
    <t>Подпрограмма "Вакцинопофилактика"</t>
  </si>
  <si>
    <t>07 8 00 00000</t>
  </si>
  <si>
    <t>05 4 00 03020</t>
  </si>
  <si>
    <t>06 1 00 04050</t>
  </si>
  <si>
    <t>06 2 00 04050</t>
  </si>
  <si>
    <t>17 0 00 S0045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</si>
  <si>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</si>
  <si>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</si>
  <si>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</si>
  <si>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</si>
  <si>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</si>
  <si>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</si>
  <si>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</si>
  <si>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</si>
  <si>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</si>
  <si>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</si>
  <si>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</si>
  <si>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</si>
  <si>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</si>
  <si>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</si>
  <si>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</si>
  <si>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03 1 00 52200</t>
  </si>
  <si>
    <t>03 1 00 52500</t>
  </si>
  <si>
    <t>03 1 00 63550</t>
  </si>
  <si>
    <t>03 1 00 63555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</si>
  <si>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</si>
  <si>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</si>
  <si>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</si>
  <si>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категриям граждан</t>
  </si>
  <si>
    <t>Выплата  единовременного социального пособия гражданам, находящихся в трудной жизненной ситуации</t>
  </si>
  <si>
    <t>07 6 00 28140</t>
  </si>
  <si>
    <t>03 2 00 28110</t>
  </si>
  <si>
    <t>03 2 00 28370</t>
  </si>
  <si>
    <t>03 2 00 20400</t>
  </si>
  <si>
    <t>03 3 00 40810</t>
  </si>
  <si>
    <t>07 5 00 40810</t>
  </si>
  <si>
    <t>Подпрограмма "Дети-инвалиды"</t>
  </si>
  <si>
    <t>07 6 00 40810</t>
  </si>
  <si>
    <t>11 0 00 40810</t>
  </si>
  <si>
    <t>10 0 00 20400</t>
  </si>
  <si>
    <t>10 0 00 46020</t>
  </si>
  <si>
    <t>10 0 00 51180</t>
  </si>
  <si>
    <t>Субвенции</t>
  </si>
  <si>
    <t>04 0 F2 55550</t>
  </si>
  <si>
    <t>22 0 00 00000</t>
  </si>
  <si>
    <t>Дотации на выравнивание бюджетной обеспеченности</t>
  </si>
  <si>
    <t>14</t>
  </si>
  <si>
    <t>02 0 00 00000</t>
  </si>
  <si>
    <t>02 0 00 20404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</si>
  <si>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</si>
  <si>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</si>
  <si>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</si>
  <si>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</si>
  <si>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</si>
  <si>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</si>
  <si>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</si>
  <si>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</si>
  <si>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</si>
  <si>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</si>
  <si>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05 2 00 42100</t>
  </si>
  <si>
    <t>05 3 00 42100</t>
  </si>
  <si>
    <t>Развитие информационного общества в Сосновском муниципальном районе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</si>
  <si>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</si>
  <si>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</si>
  <si>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</si>
  <si>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</si>
  <si>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</si>
  <si>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</si>
  <si>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</si>
  <si>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</si>
  <si>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05 8 00 S3300</t>
  </si>
  <si>
    <t>25 0 00 00000</t>
  </si>
  <si>
    <t>25 0 00 13550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</si>
  <si>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</si>
  <si>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</si>
  <si>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</si>
  <si>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</si>
  <si>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</si>
  <si>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</si>
  <si>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</si>
  <si>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</si>
  <si>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</si>
  <si>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</si>
  <si>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</si>
  <si>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</si>
  <si>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</si>
  <si>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</si>
  <si>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</si>
  <si>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</si>
  <si>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</si>
  <si>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</si>
  <si>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</si>
  <si>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</si>
  <si>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</si>
  <si>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</si>
  <si>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</si>
  <si>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</si>
  <si>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</si>
  <si>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</si>
  <si>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</si>
  <si>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</si>
  <si>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</si>
  <si>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</si>
  <si>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</si>
  <si>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</si>
  <si>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</si>
  <si>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</si>
  <si>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</si>
  <si>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</si>
  <si>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</si>
  <si>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</si>
  <si>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</si>
  <si>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</si>
  <si>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</si>
  <si>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</si>
  <si>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</si>
  <si>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</si>
  <si>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</si>
  <si>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</si>
  <si>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</si>
  <si>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</si>
  <si>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</si>
  <si>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</si>
  <si>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</si>
  <si>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</si>
  <si>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</si>
  <si>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</si>
  <si>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</si>
  <si>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>99 0 00 00000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</si>
  <si>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</si>
  <si>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</si>
  <si>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</si>
  <si>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</si>
  <si>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</si>
  <si>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</si>
  <si>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</si>
  <si>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</si>
  <si>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</si>
  <si>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</si>
  <si>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</si>
  <si>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</si>
  <si>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>17 0 00 00000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</si>
  <si>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</si>
  <si>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</si>
  <si>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</si>
  <si>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</si>
  <si>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</si>
  <si>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</si>
  <si>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 xml:space="preserve">Бюджетные инвестиции в объекты капитального строительства государственной (муниципальной) собственности 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</si>
  <si>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</si>
  <si>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</si>
  <si>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</si>
  <si>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</si>
  <si>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</si>
  <si>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</si>
  <si>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</si>
  <si>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</si>
  <si>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</si>
  <si>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</si>
  <si>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</si>
  <si>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</si>
  <si>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</si>
  <si>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20 0 00 00000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</si>
  <si>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</si>
  <si>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</si>
  <si>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</si>
  <si>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</si>
  <si>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</si>
  <si>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</si>
  <si>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</si>
  <si>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</si>
  <si>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</si>
  <si>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</si>
  <si>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</si>
  <si>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</si>
  <si>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</si>
  <si>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</si>
  <si>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</si>
  <si>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</si>
  <si>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</si>
  <si>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</si>
  <si>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</si>
  <si>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</si>
  <si>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</si>
  <si>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</si>
  <si>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</si>
  <si>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</si>
  <si>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" Формирование современной городской среды" на 2018-2022 годы на территории Сосновского района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</si>
  <si>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</si>
  <si>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</si>
  <si>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</si>
  <si>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</si>
  <si>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</si>
  <si>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</si>
  <si>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</si>
  <si>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</si>
  <si>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</si>
  <si>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</si>
  <si>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</si>
  <si>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</si>
  <si>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</si>
  <si>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</si>
  <si>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</si>
  <si>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</si>
  <si>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</si>
  <si>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</si>
  <si>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</si>
  <si>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</si>
  <si>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</si>
  <si>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</si>
  <si>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</si>
  <si>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</si>
  <si>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</si>
  <si>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</si>
  <si>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</si>
  <si>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</si>
  <si>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</si>
  <si>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</si>
  <si>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</si>
  <si>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</si>
  <si>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</si>
  <si>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</si>
  <si>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</si>
  <si>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</si>
  <si>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</si>
  <si>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</si>
  <si>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</si>
  <si>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</si>
  <si>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</si>
  <si>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</si>
  <si>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</si>
  <si>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</si>
  <si>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</si>
  <si>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</si>
  <si>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</si>
  <si>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</si>
  <si>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</si>
  <si>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</si>
  <si>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</si>
  <si>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</si>
  <si>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</si>
  <si>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</si>
  <si>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</si>
  <si>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</si>
  <si>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</si>
  <si>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</si>
  <si>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</si>
  <si>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</si>
  <si>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</si>
  <si>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</si>
  <si>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</si>
  <si>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</si>
  <si>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</si>
  <si>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</si>
  <si>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</si>
  <si>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</si>
  <si>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</si>
  <si>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</si>
  <si>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</si>
  <si>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</si>
  <si>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</si>
  <si>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</si>
  <si>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</si>
  <si>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</si>
  <si>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</si>
  <si>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</si>
  <si>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</si>
  <si>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</si>
  <si>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Мероприятия по проведению районных благотворительных акций к отдельным датам</t>
  </si>
  <si>
    <t>Муниципальная программа "Сохранение и развитите культуры Сосновского муниципального района"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</si>
  <si>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</si>
  <si>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</si>
  <si>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</si>
  <si>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</si>
  <si>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</si>
  <si>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</si>
  <si>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</si>
  <si>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</si>
  <si>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Муниципальная  программа "Развитие информационного общества в Сосновском муниципальном районе на 2020-2025"</t>
  </si>
  <si>
    <t>04 0 F2 00000</t>
  </si>
  <si>
    <t>Реализация программ формирования современной городской среды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</si>
  <si>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</si>
  <si>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</si>
  <si>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</si>
  <si>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</si>
  <si>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</si>
  <si>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</si>
  <si>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</si>
  <si>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</si>
  <si>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</si>
  <si>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</si>
  <si>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</si>
  <si>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07 6 00 28100</t>
  </si>
  <si>
    <t>Муниципальная программа "Дети Сосновского района"</t>
  </si>
  <si>
    <t>Общеобразовательные организации . Подпрограмма "Одаренные дети"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</si>
  <si>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</si>
  <si>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</si>
  <si>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Муниципальная районная программа "Обеспечение доступным и комфортным жильем граждан Российской Федерации " </t>
  </si>
  <si>
    <t>Муниципальная программа "Молодежная политика Сосновского района"</t>
  </si>
  <si>
    <t xml:space="preserve">Уплата прочих налогов, сборов </t>
  </si>
  <si>
    <t>Муниципальная программа "Управление муниципальными финансами"</t>
  </si>
  <si>
    <t>Учреждения социального обслуживания населения. Другие мероприятия в рамках программы "Крепкая семья"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</si>
  <si>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</si>
  <si>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</si>
  <si>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</si>
  <si>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17 0 00 S0040</t>
  </si>
  <si>
    <t>Капитальные вложения в объекты физической культуры и спорта</t>
  </si>
  <si>
    <t xml:space="preserve">Муниципальная районная программа "Развитие физической культуры и спорта  в Сосновском районе" </t>
  </si>
  <si>
    <t>Муниципальная программа "Переселение в 2021 – 2022 годах граждан из аварийного жилищного фонда в Сосновском муниципальном районе Челябинской области"</t>
  </si>
  <si>
    <t>Муниципальная программа "Внесение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</si>
  <si>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"Профилактика правонарушений на территории Сосновского муниципального района"</t>
  </si>
  <si>
    <t>26 0 00 00000</t>
  </si>
  <si>
    <t>Региональный проект " Чистая страна"</t>
  </si>
  <si>
    <t>26 0 G1 00000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</si>
  <si>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</si>
  <si>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26 0 G1 S3030</t>
  </si>
  <si>
    <t>03 3 00 44000</t>
  </si>
  <si>
    <t>21 0 00 29350</t>
  </si>
  <si>
    <t>Премии,стипендии и иные поощрения в рамках программы "Профилактика правонарушений на территории Сосновского муниципального района"</t>
  </si>
  <si>
    <t>29 0 00 00000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</si>
  <si>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</si>
  <si>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Финансовоя поддержка субъектов малого и среднего предпринимательства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</si>
  <si>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</si>
  <si>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</si>
  <si>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</si>
  <si>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</si>
  <si>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</si>
  <si>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</si>
  <si>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</si>
  <si>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29 0 00 13010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</si>
  <si>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</si>
  <si>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</si>
  <si>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</si>
  <si>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</si>
  <si>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03 1 00 28540</t>
  </si>
  <si>
    <t>03 2 00 S8080</t>
  </si>
  <si>
    <t>03 3 00 41600</t>
  </si>
  <si>
    <t>05 8 00 00000</t>
  </si>
  <si>
    <t>05 2 00 S1020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</si>
  <si>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</si>
  <si>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</si>
  <si>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</si>
  <si>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</si>
  <si>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17 0 00 S004Д</t>
  </si>
  <si>
    <t>18 0 F3 S7484</t>
  </si>
  <si>
    <t>99 0 00 S9600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</si>
  <si>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</si>
  <si>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Частичная компенсация дополнительных расходов на повышение оплаты труда работников бюджетной сферы и иные цели</t>
  </si>
  <si>
    <t>Муниципальная программа "Улучшение условий функционирования сельскоозяйственной деятельности в Сосновском муниципальном районе Челябинской области"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</si>
  <si>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</si>
  <si>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</si>
  <si>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</si>
  <si>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</si>
  <si>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</si>
  <si>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</si>
  <si>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</si>
  <si>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</si>
  <si>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</si>
  <si>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</si>
  <si>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</si>
  <si>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</si>
  <si>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Региональный проект «Обеспечение устойчивого сокращения непригодного для проживания жилищного фонда»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</si>
  <si>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</si>
  <si>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</si>
  <si>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</si>
  <si>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</si>
  <si>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</si>
  <si>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</si>
  <si>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</si>
  <si>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</si>
  <si>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</si>
  <si>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</si>
  <si>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</si>
  <si>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</si>
  <si>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</si>
  <si>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</si>
  <si>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</si>
  <si>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</si>
  <si>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</si>
  <si>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</si>
  <si>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 xml:space="preserve"> </t>
  </si>
  <si>
    <t>04 0 F2 Д5550</t>
  </si>
  <si>
    <t>Резервные фонды исполнительных огранов местного самоуправления (иные мероприятия)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</si>
  <si>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</si>
  <si>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</si>
  <si>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 Обеспечение доступного общего и дополнительного образования"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</si>
  <si>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</si>
  <si>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</si>
  <si>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Региональный проект «Социальная активность»</t>
  </si>
  <si>
    <t>14 0 00 11120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</si>
  <si>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</si>
  <si>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Региональный проект «Жилье»</t>
  </si>
  <si>
    <t>08 3 F1 50212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</si>
  <si>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</t>
  </si>
  <si>
    <t>30 0 00 00000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</si>
  <si>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2021- 2025 годы"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</si>
  <si>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</si>
  <si>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</si>
  <si>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</si>
  <si>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</si>
  <si>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</si>
  <si>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17 0 00 S004М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</si>
  <si>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</si>
  <si>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05 8 00 L3040</t>
  </si>
  <si>
    <t>99 0 00 10120</t>
  </si>
  <si>
    <t>10 0 00 10220</t>
  </si>
  <si>
    <t>Учреждения культуры. Подпрограмма "Формирование доступной среды для инвалидов и маломобильных групп населения"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</si>
  <si>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</si>
  <si>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05 3 00 41600</t>
  </si>
  <si>
    <t>633</t>
  </si>
  <si>
    <t>Субсидии (гранты в форме субсидий), не подлежащие казначейскому сопровождению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</si>
  <si>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</si>
  <si>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6 00 R0820</t>
  </si>
  <si>
    <t>08 1 00 14050</t>
  </si>
  <si>
    <t>17 0 00 71040</t>
  </si>
  <si>
    <t>Капитальные вложения в объекты физической культуры и спорта (местный бюджет)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</si>
  <si>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</si>
  <si>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831</t>
  </si>
  <si>
    <t>Исполнение судебных актов Российской Федерации и мировых соглашений по возмещению причиненного вреда</t>
  </si>
  <si>
    <t>01 5 А2 5519Б</t>
  </si>
  <si>
    <t>Региональный проект «Творческие люди»</t>
  </si>
  <si>
    <t>01 5 А2 00000</t>
  </si>
  <si>
    <t>01 5 А2 5519В</t>
  </si>
  <si>
    <t>322</t>
  </si>
  <si>
    <t>Субсидии гражданам на приобретение жилья</t>
  </si>
  <si>
    <t>08 0 F1 00000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</si>
  <si>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</si>
  <si>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</si>
  <si>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</si>
  <si>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</si>
  <si>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</si>
  <si>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</si>
  <si>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Проведение работ по описанию местоположения границ населенных пунктов за счет средств местного бюджета</t>
  </si>
  <si>
    <t>20 1 00 19320</t>
  </si>
  <si>
    <t>Проведение работ по описанию местоположения границ территориальных зон за счет средств местного бюджета</t>
  </si>
  <si>
    <t>20 2 00 19330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</si>
  <si>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</si>
  <si>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</si>
  <si>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</si>
  <si>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07 1 00 42000</t>
  </si>
  <si>
    <t>Дошкольные образовательные организации. Подпрограмма "Одаренные дети"</t>
  </si>
  <si>
    <t>18 0 00 41600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</si>
  <si>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</si>
  <si>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</si>
  <si>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</si>
  <si>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</si>
  <si>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01 6 00 44000</t>
  </si>
  <si>
    <t>Учреждения культуры. Подпрограмма "Развитие фестивального движения в Сосновском муниципальном районе"</t>
  </si>
  <si>
    <t>26 0 00 13030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</si>
  <si>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</si>
  <si>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(руб.)</t>
  </si>
  <si>
    <t>01 2 A1 00000</t>
  </si>
  <si>
    <t>01 2 A1 54540</t>
  </si>
  <si>
    <t>Создание модельных муниципальных библиотек</t>
  </si>
  <si>
    <t>01 5 00 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</si>
  <si>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</si>
  <si>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07 4 00 42000</t>
  </si>
  <si>
    <t>07 4 00 42100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</si>
  <si>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</si>
  <si>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</si>
  <si>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>07 7 00 41600</t>
  </si>
  <si>
    <t>15 0 00 41600</t>
  </si>
  <si>
    <t>15 0 00 11070</t>
  </si>
  <si>
    <t>Организация мероприятий при осуществлении деятельности по обращению с животными без владельцев на территории Сосновского муниципального района</t>
  </si>
  <si>
    <t>22 0 00 83120</t>
  </si>
  <si>
    <t>25 0 00 41600</t>
  </si>
  <si>
    <t>Создание и содержание мест (площадок) накопления твердых коммунальных отходов за счет средств местного бюджета</t>
  </si>
  <si>
    <t>99 0 00 11900</t>
  </si>
  <si>
    <t xml:space="preserve">Реализация переданных полномочий муниципального района на обеспечение первичных  мер  пожарной  безопасности
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</si>
  <si>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</si>
  <si>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99 0 00 19600</t>
  </si>
  <si>
    <t xml:space="preserve">Реализация инициативных проектов </t>
  </si>
  <si>
    <t>99 0 00 80220</t>
  </si>
  <si>
    <t>Иные межбюджетные трансферты бюджетам сельских поселений на решение вопросов местного значения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</si>
  <si>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</si>
  <si>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01 2 00 L5190</t>
  </si>
  <si>
    <t>01 5 00 12130</t>
  </si>
  <si>
    <t>Строительство и реконструкция зданий для размещения учреждений культуры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</si>
  <si>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</si>
  <si>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01 5 00 S8130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</si>
  <si>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</si>
  <si>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L4670</t>
  </si>
  <si>
    <t>Музей. Подпрограмма "Развитие музейного дела в Сосновском муниципальном районе"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</si>
  <si>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</si>
  <si>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03 1 00 28580</t>
  </si>
  <si>
    <t>05 2 00 S1030</t>
  </si>
  <si>
    <t>Выкуп зданий для размещения общеобразовательных организаций</t>
  </si>
  <si>
    <t>Региональный проект «Успех каждого ребенка»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</si>
  <si>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</si>
  <si>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 2 Е2 00000</t>
  </si>
  <si>
    <t>05 2 Е2 54910</t>
  </si>
  <si>
    <t xml:space="preserve">05 3 00 S3330 </t>
  </si>
  <si>
    <t>05 3 E2 00000</t>
  </si>
  <si>
    <t>05 3 Е1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</si>
  <si>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</si>
  <si>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Проведение ремонтных работ по замене оконных блоков в муниципальных общеобразовательных организациях</t>
  </si>
  <si>
    <t>05 8 00 42130</t>
  </si>
  <si>
    <t>06 3 Р2 00000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</si>
  <si>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</si>
  <si>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</si>
  <si>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</si>
  <si>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Выкуп зданий для размещения дошкольных образовательных организаций</t>
  </si>
  <si>
    <t>06 3 Р2 52321</t>
  </si>
  <si>
    <t>07 8 00 S9010</t>
  </si>
  <si>
    <t>07 8 00 S9030</t>
  </si>
  <si>
    <t>08 1 00 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</si>
  <si>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</si>
  <si>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08 3 F1 S3060</t>
  </si>
  <si>
    <t>08 3 F1 S3030</t>
  </si>
  <si>
    <t>Подключение (технологическое присоединение) объектов капитального строительства к сетям теплоснабжения, водоснабжения и водоотведения в целях реализации проектов по развитию территорий</t>
  </si>
  <si>
    <t xml:space="preserve"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 </t>
  </si>
  <si>
    <t>13 0 00 L3721</t>
  </si>
  <si>
    <t>Развитие транспортной инфраструктуры на автомобильных дорогах местного значения на сельских территориях</t>
  </si>
  <si>
    <t>17 0 00 41600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</si>
  <si>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</si>
  <si>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03 3 00 08080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</si>
  <si>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</si>
  <si>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Организация профильных смен для детей, состоящих на профилактическом учете</t>
  </si>
  <si>
    <t>Обеспечение образовательных организаций 1,2 категории квалифицированной охраной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</si>
  <si>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</si>
  <si>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района"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</si>
  <si>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</si>
  <si>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на 2022 год и на плановый период 2023 и 2024 годов                                                                              </t>
  </si>
  <si>
    <t>2022 год</t>
  </si>
  <si>
    <t>2023 год</t>
  </si>
  <si>
    <t>2024 год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</si>
  <si>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</si>
  <si>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 xml:space="preserve">                                                                                                                             Приложение № 4                 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2022 год и на плановый период 2023 и 2024 годов                                                                                                                                          от  "   "  ________  2021 г. №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</si>
</sst>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_-* #,##0.000_р_._-;\-* #,##0.000_р_._-;_-* &quot;-&quot;??_р_._-;_-@_-"/>
    <numFmt numFmtId="182" formatCode="_-* #,##0.0_р_._-;\-* #,##0.0_р_._-;_-* &quot;-&quot;??_р_._-;_-@_-"/>
    <numFmt numFmtId="183" formatCode="?"/>
    <numFmt numFmtId="184" formatCode="#,##0.00\ &quot;₽&quot;"/>
    <numFmt numFmtId="185" formatCode="#,##0.00_ ;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8"/>
      <color indexed="8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49" fontId="52" fillId="0" borderId="1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83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179" fontId="0" fillId="0" borderId="0" xfId="62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2" fontId="0" fillId="0" borderId="0" xfId="62" applyNumberFormat="1" applyFont="1" applyFill="1" applyBorder="1" applyAlignment="1">
      <alignment horizontal="left" vertical="center"/>
    </xf>
    <xf numFmtId="182" fontId="0" fillId="0" borderId="0" xfId="62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 applyProtection="1">
      <alignment wrapText="1"/>
      <protection/>
    </xf>
    <xf numFmtId="4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5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left" vertical="center" wrapText="1"/>
    </xf>
    <xf numFmtId="183" fontId="5" fillId="0" borderId="12" xfId="0" applyNumberFormat="1" applyFont="1" applyFill="1" applyBorder="1" applyAlignment="1" applyProtection="1">
      <alignment horizontal="left" vertical="center" wrapText="1"/>
      <protection/>
    </xf>
    <xf numFmtId="182" fontId="5" fillId="0" borderId="0" xfId="62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9" fontId="5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10" xfId="0" applyFont="1" applyFill="1" applyBorder="1" applyAlignment="1">
      <alignment horizontal="left" vertical="top" wrapText="1"/>
    </xf>
    <xf numFmtId="49" fontId="52" fillId="0" borderId="10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top"/>
    </xf>
    <xf numFmtId="0" fontId="11" fillId="0" borderId="0" xfId="0" applyNumberFormat="1" applyFont="1" applyFill="1" applyBorder="1" applyAlignment="1">
      <alignment vertical="top" wrapText="1"/>
    </xf>
    <xf numFmtId="179" fontId="12" fillId="0" borderId="0" xfId="62" applyFont="1" applyFill="1" applyBorder="1" applyAlignment="1">
      <alignment/>
    </xf>
    <xf numFmtId="0" fontId="11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0"/>
  <sheetViews>
    <sheetView tabSelected="1" zoomScale="110" zoomScaleNormal="110" zoomScaleSheetLayoutView="75" workbookViewId="0" topLeftCell="A1">
      <selection activeCell="J8" sqref="J8"/>
    </sheetView>
  </sheetViews>
  <sheetFormatPr defaultColWidth="9.00390625" defaultRowHeight="12.75"/>
  <cols>
    <col min="1" max="1" width="74.00390625" style="11" customWidth="1"/>
    <col min="2" max="2" width="12.875" style="11" customWidth="1"/>
    <col min="3" max="3" width="4.625" style="52" customWidth="1"/>
    <col min="4" max="5" width="3.75390625" style="11" customWidth="1"/>
    <col min="6" max="6" width="13.625" style="11" customWidth="1"/>
    <col min="7" max="7" width="14.625" style="62" customWidth="1"/>
    <col min="8" max="8" width="13.875" style="11" customWidth="1"/>
    <col min="9" max="9" width="17.00390625" style="11" customWidth="1"/>
    <col min="10" max="10" width="16.375" style="11" bestFit="1" customWidth="1"/>
    <col min="11" max="16384" width="9.125" style="11" customWidth="1"/>
  </cols>
  <sheetData>
    <row r="1" spans="2:14" ht="12.75" customHeight="1">
      <c r="B1" s="100" t="s">
        <v>626</v>
      </c>
      <c r="C1" s="100"/>
      <c r="D1" s="100"/>
      <c r="E1" s="100"/>
      <c r="F1" s="100"/>
      <c r="G1" s="100"/>
      <c r="H1" s="100"/>
      <c r="I1" s="98"/>
      <c r="J1" s="98"/>
      <c r="K1" s="98"/>
      <c r="L1" s="98"/>
      <c r="M1" s="98"/>
      <c r="N1" s="98"/>
    </row>
    <row r="2" spans="2:14" ht="12.75">
      <c r="B2" s="100"/>
      <c r="C2" s="100"/>
      <c r="D2" s="100"/>
      <c r="E2" s="100"/>
      <c r="F2" s="100"/>
      <c r="G2" s="100"/>
      <c r="H2" s="100"/>
      <c r="I2" s="98"/>
      <c r="J2" s="98"/>
      <c r="K2" s="98"/>
      <c r="L2" s="98"/>
      <c r="M2" s="98"/>
      <c r="N2" s="98"/>
    </row>
    <row r="3" spans="2:8" ht="12.75">
      <c r="B3" s="100"/>
      <c r="C3" s="100"/>
      <c r="D3" s="100"/>
      <c r="E3" s="100"/>
      <c r="F3" s="100"/>
      <c r="G3" s="100"/>
      <c r="H3" s="100"/>
    </row>
    <row r="4" spans="2:8" ht="12.75">
      <c r="B4" s="100"/>
      <c r="C4" s="100"/>
      <c r="D4" s="100"/>
      <c r="E4" s="100"/>
      <c r="F4" s="100"/>
      <c r="G4" s="100"/>
      <c r="H4" s="100"/>
    </row>
    <row r="5" spans="2:8" ht="12.75">
      <c r="B5" s="100"/>
      <c r="C5" s="100"/>
      <c r="D5" s="100"/>
      <c r="E5" s="100"/>
      <c r="F5" s="100"/>
      <c r="G5" s="100"/>
      <c r="H5" s="100"/>
    </row>
    <row r="6" spans="2:8" ht="12.75">
      <c r="B6" s="100"/>
      <c r="C6" s="100"/>
      <c r="D6" s="100"/>
      <c r="E6" s="100"/>
      <c r="F6" s="100"/>
      <c r="G6" s="100"/>
      <c r="H6" s="100"/>
    </row>
    <row r="7" spans="2:8" ht="12.75">
      <c r="B7" s="52"/>
      <c r="C7" s="11"/>
      <c r="F7" s="53"/>
      <c r="G7" s="11"/>
      <c r="H7" s="52"/>
    </row>
    <row r="8" spans="1:8" ht="69" customHeight="1">
      <c r="A8" s="103" t="s">
        <v>621</v>
      </c>
      <c r="B8" s="103"/>
      <c r="C8" s="103"/>
      <c r="D8" s="103"/>
      <c r="E8" s="103"/>
      <c r="F8" s="103"/>
      <c r="G8" s="103"/>
      <c r="H8" s="103"/>
    </row>
    <row r="9" spans="1:7" ht="14.25" hidden="1">
      <c r="A9" s="101"/>
      <c r="B9" s="101"/>
      <c r="C9" s="101"/>
      <c r="D9" s="101"/>
      <c r="E9" s="101"/>
      <c r="F9" s="101"/>
      <c r="G9" s="101"/>
    </row>
    <row r="10" spans="1:8" ht="12.75">
      <c r="A10" s="54"/>
      <c r="B10" s="54"/>
      <c r="C10" s="54"/>
      <c r="D10" s="54"/>
      <c r="E10" s="54"/>
      <c r="F10" s="55"/>
      <c r="G10" s="11"/>
      <c r="H10" s="87" t="s">
        <v>549</v>
      </c>
    </row>
    <row r="11" spans="1:11" ht="25.5" customHeight="1">
      <c r="A11" s="102" t="s">
        <v>309</v>
      </c>
      <c r="B11" s="102" t="s">
        <v>310</v>
      </c>
      <c r="C11" s="102"/>
      <c r="D11" s="102"/>
      <c r="E11" s="102"/>
      <c r="F11" s="104" t="s">
        <v>622</v>
      </c>
      <c r="G11" s="104" t="s">
        <v>623</v>
      </c>
      <c r="H11" s="104" t="s">
        <v>624</v>
      </c>
      <c r="K11" s="11" t="s">
        <v>479</v>
      </c>
    </row>
    <row r="12" spans="1:8" ht="75" customHeight="1">
      <c r="A12" s="102"/>
      <c r="B12" s="9" t="s">
        <v>313</v>
      </c>
      <c r="C12" s="18" t="s">
        <v>251</v>
      </c>
      <c r="D12" s="17" t="s">
        <v>312</v>
      </c>
      <c r="E12" s="18" t="s">
        <v>337</v>
      </c>
      <c r="F12" s="104"/>
      <c r="G12" s="104"/>
      <c r="H12" s="104"/>
    </row>
    <row r="13" spans="1:8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</row>
    <row r="14" spans="1:10" ht="12.75">
      <c r="A14" s="56" t="s">
        <v>311</v>
      </c>
      <c r="B14" s="9"/>
      <c r="C14" s="4"/>
      <c r="D14" s="4"/>
      <c r="E14" s="4"/>
      <c r="F14" s="65">
        <f>F15+F92+F95+F192+F198+F304+F352+F404+F425+F435+F448+F451+F454+F466+F472+F484+F481+F500+F506+F513+F520+F526+F529+F532+F535+F542+F548+F559+F554</f>
        <v>4080620700</v>
      </c>
      <c r="G14" s="65">
        <f>G15+G92+G95+G192+G198+G304+G352+G404+G425+G435+G448+G451+G454+G466+G472+G484+G481+G500+G506+G513+G520+G526+G529+G532+G535+G542+G548+G559+G554</f>
        <v>5660502300</v>
      </c>
      <c r="H14" s="65">
        <f>H15+H92+H95+H192+H198+H304+H352+H404+H425+H435+H448+H451+H454+H466+H472+H484+H481+H500+H506+H513+H520+H526+H529+H532+H535+H542+H548+H559+H554</f>
        <v>3063761600</v>
      </c>
      <c r="I14" s="57"/>
      <c r="J14" s="57"/>
    </row>
    <row r="15" spans="1:10" ht="22.5">
      <c r="A15" s="7" t="s">
        <v>368</v>
      </c>
      <c r="B15" s="71" t="s">
        <v>195</v>
      </c>
      <c r="C15" s="63"/>
      <c r="D15" s="63"/>
      <c r="E15" s="63"/>
      <c r="F15" s="65">
        <f>F16+F21+F37+F43+F46+F73+F78</f>
        <v>304026876.81</v>
      </c>
      <c r="G15" s="65">
        <f>G16+G21+G37+G43+G46+G73+G78</f>
        <v>225117949.71</v>
      </c>
      <c r="H15" s="65">
        <f>H16+H21+H37+H43+H46+H73+H78</f>
        <v>225858780.75</v>
      </c>
      <c r="I15" s="57"/>
      <c r="J15" s="57"/>
    </row>
    <row r="16" spans="1:9" ht="22.5">
      <c r="A16" s="8" t="s">
        <v>259</v>
      </c>
      <c r="B16" s="71" t="s">
        <v>196</v>
      </c>
      <c r="C16" s="63"/>
      <c r="D16" s="63"/>
      <c r="E16" s="63"/>
      <c r="F16" s="65">
        <f>F17+F19</f>
        <v>86570122.6</v>
      </c>
      <c r="G16" s="65">
        <f>G17+G19</f>
        <v>90032927.5</v>
      </c>
      <c r="H16" s="65">
        <f>H17+H19</f>
        <v>93634244.6</v>
      </c>
      <c r="I16" s="57"/>
    </row>
    <row r="17" spans="1:8" ht="22.5">
      <c r="A17" s="7" t="s">
        <v>369</v>
      </c>
      <c r="B17" s="3" t="s">
        <v>52</v>
      </c>
      <c r="C17" s="63"/>
      <c r="D17" s="63"/>
      <c r="E17" s="63"/>
      <c r="F17" s="65">
        <f>F18</f>
        <v>85070122.6</v>
      </c>
      <c r="G17" s="65">
        <f>G18</f>
        <v>88472927.5</v>
      </c>
      <c r="H17" s="65">
        <f>H18</f>
        <v>92011844.6</v>
      </c>
    </row>
    <row r="18" spans="1:8" ht="22.5">
      <c r="A18" s="5" t="s">
        <v>346</v>
      </c>
      <c r="B18" s="3" t="s">
        <v>52</v>
      </c>
      <c r="C18" s="63" t="s">
        <v>344</v>
      </c>
      <c r="D18" s="63" t="s">
        <v>322</v>
      </c>
      <c r="E18" s="63" t="s">
        <v>314</v>
      </c>
      <c r="F18" s="89">
        <f>7088077.91+51155179.2+15448864.12+415667.57+10962333.8</f>
        <v>85070122.6</v>
      </c>
      <c r="G18" s="89">
        <f>7371601.03+53201386.37+16066818.68+432294.27+11400827.15</f>
        <v>88472927.5</v>
      </c>
      <c r="H18" s="89">
        <f>7666465.07+55329441.82+16709491.43+449586.04+11856860.24</f>
        <v>92011844.6</v>
      </c>
    </row>
    <row r="19" spans="1:8" ht="22.5">
      <c r="A19" s="5" t="s">
        <v>370</v>
      </c>
      <c r="B19" s="3" t="s">
        <v>53</v>
      </c>
      <c r="C19" s="63"/>
      <c r="D19" s="63"/>
      <c r="E19" s="63"/>
      <c r="F19" s="65">
        <f>F20</f>
        <v>1500000</v>
      </c>
      <c r="G19" s="66">
        <f>G20</f>
        <v>1560000</v>
      </c>
      <c r="H19" s="66">
        <f>H20</f>
        <v>1622400</v>
      </c>
    </row>
    <row r="20" spans="1:8" ht="22.5">
      <c r="A20" s="5" t="s">
        <v>346</v>
      </c>
      <c r="B20" s="3" t="s">
        <v>53</v>
      </c>
      <c r="C20" s="63" t="s">
        <v>344</v>
      </c>
      <c r="D20" s="63" t="s">
        <v>322</v>
      </c>
      <c r="E20" s="63" t="s">
        <v>314</v>
      </c>
      <c r="F20" s="89">
        <v>1500000</v>
      </c>
      <c r="G20" s="89">
        <v>1560000</v>
      </c>
      <c r="H20" s="89">
        <v>1622400</v>
      </c>
    </row>
    <row r="21" spans="1:8" ht="12.75">
      <c r="A21" s="14" t="s">
        <v>197</v>
      </c>
      <c r="B21" s="71" t="s">
        <v>198</v>
      </c>
      <c r="C21" s="63"/>
      <c r="D21" s="63"/>
      <c r="E21" s="63"/>
      <c r="F21" s="65">
        <f>F22+F30+F32+F34</f>
        <v>54112576.37</v>
      </c>
      <c r="G21" s="65">
        <f>G22+G30+G32+G34</f>
        <v>40448975.42</v>
      </c>
      <c r="H21" s="65">
        <f>H22+H30+H32+H34</f>
        <v>41885318.44</v>
      </c>
    </row>
    <row r="22" spans="1:8" ht="12.75">
      <c r="A22" s="5" t="s">
        <v>373</v>
      </c>
      <c r="B22" s="3" t="s">
        <v>54</v>
      </c>
      <c r="C22" s="3"/>
      <c r="D22" s="63"/>
      <c r="E22" s="63"/>
      <c r="F22" s="65">
        <f>F23+F24+F25+F26+F27+F28+F29</f>
        <v>36297476.37</v>
      </c>
      <c r="G22" s="65">
        <f>G23+G24+G25+G26+G27+G28+G29</f>
        <v>37665375.42</v>
      </c>
      <c r="H22" s="65">
        <f>H23+H24+H25+H26+H27+H28+H29</f>
        <v>39087990.44</v>
      </c>
    </row>
    <row r="23" spans="1:8" ht="12.75">
      <c r="A23" s="6" t="s">
        <v>305</v>
      </c>
      <c r="B23" s="3" t="s">
        <v>54</v>
      </c>
      <c r="C23" s="3" t="s">
        <v>347</v>
      </c>
      <c r="D23" s="63" t="s">
        <v>322</v>
      </c>
      <c r="E23" s="63" t="s">
        <v>314</v>
      </c>
      <c r="F23" s="89">
        <v>24394724.81</v>
      </c>
      <c r="G23" s="89">
        <v>25370513.8</v>
      </c>
      <c r="H23" s="89">
        <v>26385334.35</v>
      </c>
    </row>
    <row r="24" spans="1:8" ht="22.5">
      <c r="A24" s="6" t="s">
        <v>306</v>
      </c>
      <c r="B24" s="3" t="s">
        <v>54</v>
      </c>
      <c r="C24" s="3" t="s">
        <v>304</v>
      </c>
      <c r="D24" s="63" t="s">
        <v>322</v>
      </c>
      <c r="E24" s="63" t="s">
        <v>314</v>
      </c>
      <c r="F24" s="89">
        <v>7367206.89</v>
      </c>
      <c r="G24" s="89">
        <v>7661895.17</v>
      </c>
      <c r="H24" s="89">
        <v>7968370.98</v>
      </c>
    </row>
    <row r="25" spans="1:8" ht="12.75">
      <c r="A25" s="7" t="s">
        <v>355</v>
      </c>
      <c r="B25" s="3" t="s">
        <v>54</v>
      </c>
      <c r="C25" s="3" t="s">
        <v>354</v>
      </c>
      <c r="D25" s="63" t="s">
        <v>322</v>
      </c>
      <c r="E25" s="63" t="s">
        <v>314</v>
      </c>
      <c r="F25" s="89">
        <v>1962377.6</v>
      </c>
      <c r="G25" s="89">
        <v>2040872.7</v>
      </c>
      <c r="H25" s="89">
        <v>2122507.61</v>
      </c>
    </row>
    <row r="26" spans="1:8" ht="12.75">
      <c r="A26" s="7" t="s">
        <v>270</v>
      </c>
      <c r="B26" s="3" t="s">
        <v>54</v>
      </c>
      <c r="C26" s="3" t="s">
        <v>335</v>
      </c>
      <c r="D26" s="63" t="s">
        <v>322</v>
      </c>
      <c r="E26" s="63" t="s">
        <v>314</v>
      </c>
      <c r="F26" s="89">
        <v>2100000</v>
      </c>
      <c r="G26" s="89">
        <v>2100000</v>
      </c>
      <c r="H26" s="89">
        <v>2100000</v>
      </c>
    </row>
    <row r="27" spans="1:8" ht="12.75">
      <c r="A27" s="30" t="s">
        <v>372</v>
      </c>
      <c r="B27" s="3" t="s">
        <v>54</v>
      </c>
      <c r="C27" s="3" t="s">
        <v>371</v>
      </c>
      <c r="D27" s="63" t="s">
        <v>322</v>
      </c>
      <c r="E27" s="63" t="s">
        <v>314</v>
      </c>
      <c r="F27" s="89">
        <v>445167.07</v>
      </c>
      <c r="G27" s="89">
        <v>462973.75</v>
      </c>
      <c r="H27" s="89">
        <v>481492.7</v>
      </c>
    </row>
    <row r="28" spans="1:8" ht="12.75">
      <c r="A28" s="7" t="s">
        <v>339</v>
      </c>
      <c r="B28" s="3" t="s">
        <v>54</v>
      </c>
      <c r="C28" s="3" t="s">
        <v>336</v>
      </c>
      <c r="D28" s="63" t="s">
        <v>322</v>
      </c>
      <c r="E28" s="63" t="s">
        <v>314</v>
      </c>
      <c r="F28" s="89">
        <v>23000</v>
      </c>
      <c r="G28" s="89">
        <v>23920</v>
      </c>
      <c r="H28" s="89">
        <v>24876.8</v>
      </c>
    </row>
    <row r="29" spans="1:8" ht="12.75">
      <c r="A29" s="5" t="s">
        <v>301</v>
      </c>
      <c r="B29" s="3" t="s">
        <v>54</v>
      </c>
      <c r="C29" s="3" t="s">
        <v>338</v>
      </c>
      <c r="D29" s="63" t="s">
        <v>322</v>
      </c>
      <c r="E29" s="63" t="s">
        <v>314</v>
      </c>
      <c r="F29" s="89">
        <v>5000</v>
      </c>
      <c r="G29" s="89">
        <v>5200</v>
      </c>
      <c r="H29" s="89">
        <v>5408</v>
      </c>
    </row>
    <row r="30" spans="1:8" ht="22.5">
      <c r="A30" s="7" t="s">
        <v>374</v>
      </c>
      <c r="B30" s="3" t="s">
        <v>55</v>
      </c>
      <c r="C30" s="3"/>
      <c r="D30" s="63"/>
      <c r="E30" s="63"/>
      <c r="F30" s="65">
        <f>F31</f>
        <v>1330000</v>
      </c>
      <c r="G30" s="65">
        <f>G31</f>
        <v>1343200</v>
      </c>
      <c r="H30" s="65">
        <f>H31</f>
        <v>1356928</v>
      </c>
    </row>
    <row r="31" spans="1:8" ht="12.75">
      <c r="A31" s="7" t="s">
        <v>270</v>
      </c>
      <c r="B31" s="3" t="s">
        <v>55</v>
      </c>
      <c r="C31" s="3" t="s">
        <v>335</v>
      </c>
      <c r="D31" s="63" t="s">
        <v>322</v>
      </c>
      <c r="E31" s="63" t="s">
        <v>314</v>
      </c>
      <c r="F31" s="89">
        <f>1000000+330000</f>
        <v>1330000</v>
      </c>
      <c r="G31" s="89">
        <f>1000000+343200</f>
        <v>1343200</v>
      </c>
      <c r="H31" s="89">
        <f>1000000+356928</f>
        <v>1356928</v>
      </c>
    </row>
    <row r="32" spans="1:8" ht="22.5">
      <c r="A32" s="7" t="s">
        <v>573</v>
      </c>
      <c r="B32" s="3" t="s">
        <v>574</v>
      </c>
      <c r="C32" s="3"/>
      <c r="D32" s="63"/>
      <c r="E32" s="63"/>
      <c r="F32" s="89">
        <f>F33</f>
        <v>1485100</v>
      </c>
      <c r="G32" s="89">
        <f>G33</f>
        <v>1440400</v>
      </c>
      <c r="H32" s="89">
        <f>H33</f>
        <v>1440400</v>
      </c>
    </row>
    <row r="33" spans="1:8" ht="12.75">
      <c r="A33" s="7" t="s">
        <v>270</v>
      </c>
      <c r="B33" s="3" t="s">
        <v>574</v>
      </c>
      <c r="C33" s="3" t="s">
        <v>335</v>
      </c>
      <c r="D33" s="3" t="s">
        <v>322</v>
      </c>
      <c r="E33" s="3" t="s">
        <v>314</v>
      </c>
      <c r="F33" s="89">
        <f>1000000+485100</f>
        <v>1485100</v>
      </c>
      <c r="G33" s="89">
        <f>1000000+440400</f>
        <v>1440400</v>
      </c>
      <c r="H33" s="89">
        <f>1000000+440400</f>
        <v>1440400</v>
      </c>
    </row>
    <row r="34" spans="1:8" ht="12.75">
      <c r="A34" s="7" t="s">
        <v>82</v>
      </c>
      <c r="B34" s="3" t="s">
        <v>550</v>
      </c>
      <c r="C34" s="3"/>
      <c r="D34" s="63"/>
      <c r="E34" s="63"/>
      <c r="F34" s="89">
        <f aca="true" t="shared" si="0" ref="F34:H35">F35</f>
        <v>15000000</v>
      </c>
      <c r="G34" s="89">
        <f t="shared" si="0"/>
        <v>0</v>
      </c>
      <c r="H34" s="89">
        <f t="shared" si="0"/>
        <v>0</v>
      </c>
    </row>
    <row r="35" spans="1:8" ht="12.75">
      <c r="A35" s="7" t="s">
        <v>552</v>
      </c>
      <c r="B35" s="3" t="s">
        <v>551</v>
      </c>
      <c r="C35" s="3"/>
      <c r="D35" s="63"/>
      <c r="E35" s="63"/>
      <c r="F35" s="89">
        <f t="shared" si="0"/>
        <v>15000000</v>
      </c>
      <c r="G35" s="89">
        <f t="shared" si="0"/>
        <v>0</v>
      </c>
      <c r="H35" s="89">
        <f t="shared" si="0"/>
        <v>0</v>
      </c>
    </row>
    <row r="36" spans="1:8" ht="12.75">
      <c r="A36" s="7" t="s">
        <v>270</v>
      </c>
      <c r="B36" s="3" t="s">
        <v>551</v>
      </c>
      <c r="C36" s="3" t="s">
        <v>335</v>
      </c>
      <c r="D36" s="3" t="s">
        <v>322</v>
      </c>
      <c r="E36" s="3" t="s">
        <v>314</v>
      </c>
      <c r="F36" s="89">
        <f>5000000+10000000</f>
        <v>15000000</v>
      </c>
      <c r="G36" s="89">
        <v>0</v>
      </c>
      <c r="H36" s="89">
        <v>0</v>
      </c>
    </row>
    <row r="37" spans="1:8" ht="12.75">
      <c r="A37" s="14" t="s">
        <v>199</v>
      </c>
      <c r="B37" s="3" t="s">
        <v>200</v>
      </c>
      <c r="C37" s="63"/>
      <c r="D37" s="63"/>
      <c r="E37" s="63"/>
      <c r="F37" s="65">
        <f>F38</f>
        <v>2849290.2800000003</v>
      </c>
      <c r="G37" s="66">
        <f>G38</f>
        <v>2963261.8899999997</v>
      </c>
      <c r="H37" s="66">
        <f>H38</f>
        <v>3081792.37</v>
      </c>
    </row>
    <row r="38" spans="1:8" ht="12.75">
      <c r="A38" s="7" t="s">
        <v>581</v>
      </c>
      <c r="B38" s="3" t="s">
        <v>56</v>
      </c>
      <c r="C38" s="63"/>
      <c r="D38" s="63"/>
      <c r="E38" s="63"/>
      <c r="F38" s="65">
        <f>F39+F40+F41+F42</f>
        <v>2849290.2800000003</v>
      </c>
      <c r="G38" s="65">
        <f>G39+G40+G41+G42</f>
        <v>2963261.8899999997</v>
      </c>
      <c r="H38" s="65">
        <f>H39+H40+H41+H42</f>
        <v>3081792.37</v>
      </c>
    </row>
    <row r="39" spans="1:8" ht="12.75">
      <c r="A39" s="6" t="s">
        <v>305</v>
      </c>
      <c r="B39" s="3" t="s">
        <v>56</v>
      </c>
      <c r="C39" s="3" t="s">
        <v>347</v>
      </c>
      <c r="D39" s="63" t="s">
        <v>322</v>
      </c>
      <c r="E39" s="63" t="s">
        <v>314</v>
      </c>
      <c r="F39" s="89">
        <v>1718121.57</v>
      </c>
      <c r="G39" s="89">
        <v>1786846.43</v>
      </c>
      <c r="H39" s="89">
        <v>1858320.29</v>
      </c>
    </row>
    <row r="40" spans="1:10" ht="22.5">
      <c r="A40" s="6" t="s">
        <v>306</v>
      </c>
      <c r="B40" s="3" t="s">
        <v>56</v>
      </c>
      <c r="C40" s="3" t="s">
        <v>304</v>
      </c>
      <c r="D40" s="63" t="s">
        <v>322</v>
      </c>
      <c r="E40" s="63" t="s">
        <v>314</v>
      </c>
      <c r="F40" s="89">
        <v>518872.71</v>
      </c>
      <c r="G40" s="89">
        <v>539627.62</v>
      </c>
      <c r="H40" s="89">
        <v>561212.73</v>
      </c>
      <c r="J40" s="88" t="s">
        <v>479</v>
      </c>
    </row>
    <row r="41" spans="1:8" ht="12.75">
      <c r="A41" s="7" t="s">
        <v>355</v>
      </c>
      <c r="B41" s="3" t="s">
        <v>56</v>
      </c>
      <c r="C41" s="3" t="s">
        <v>354</v>
      </c>
      <c r="D41" s="63" t="s">
        <v>322</v>
      </c>
      <c r="E41" s="63" t="s">
        <v>314</v>
      </c>
      <c r="F41" s="89">
        <v>219696</v>
      </c>
      <c r="G41" s="89">
        <v>228483.84</v>
      </c>
      <c r="H41" s="89">
        <v>237623.19</v>
      </c>
    </row>
    <row r="42" spans="1:8" ht="12.75">
      <c r="A42" s="7" t="s">
        <v>270</v>
      </c>
      <c r="B42" s="3" t="s">
        <v>56</v>
      </c>
      <c r="C42" s="3" t="s">
        <v>335</v>
      </c>
      <c r="D42" s="63" t="s">
        <v>322</v>
      </c>
      <c r="E42" s="63" t="s">
        <v>314</v>
      </c>
      <c r="F42" s="89">
        <v>392600</v>
      </c>
      <c r="G42" s="89">
        <v>408304</v>
      </c>
      <c r="H42" s="89">
        <v>424636.16</v>
      </c>
    </row>
    <row r="43" spans="1:8" ht="22.5">
      <c r="A43" s="14" t="s">
        <v>244</v>
      </c>
      <c r="B43" s="71" t="s">
        <v>215</v>
      </c>
      <c r="C43" s="63"/>
      <c r="D43" s="63"/>
      <c r="E43" s="63"/>
      <c r="F43" s="65">
        <f aca="true" t="shared" si="1" ref="F43:H44">F44</f>
        <v>50377630.68</v>
      </c>
      <c r="G43" s="66">
        <f t="shared" si="1"/>
        <v>52392735.90000001</v>
      </c>
      <c r="H43" s="66">
        <f t="shared" si="1"/>
        <v>54488445.34</v>
      </c>
    </row>
    <row r="44" spans="1:8" ht="22.5">
      <c r="A44" s="7" t="s">
        <v>375</v>
      </c>
      <c r="B44" s="3" t="s">
        <v>51</v>
      </c>
      <c r="C44" s="63"/>
      <c r="D44" s="63"/>
      <c r="E44" s="63"/>
      <c r="F44" s="65">
        <f t="shared" si="1"/>
        <v>50377630.68</v>
      </c>
      <c r="G44" s="66">
        <f t="shared" si="1"/>
        <v>52392735.90000001</v>
      </c>
      <c r="H44" s="66">
        <f t="shared" si="1"/>
        <v>54488445.34</v>
      </c>
    </row>
    <row r="45" spans="1:8" ht="22.5">
      <c r="A45" s="5" t="s">
        <v>346</v>
      </c>
      <c r="B45" s="3" t="s">
        <v>51</v>
      </c>
      <c r="C45" s="63" t="s">
        <v>344</v>
      </c>
      <c r="D45" s="63" t="s">
        <v>323</v>
      </c>
      <c r="E45" s="63" t="s">
        <v>317</v>
      </c>
      <c r="F45" s="89">
        <f>2384814.27+112799.35+36238946.48+10944161.84+696908.74</f>
        <v>50377630.68</v>
      </c>
      <c r="G45" s="89">
        <f>2480206.84+37688504.34+11381928.31+117311.32+724785.09</f>
        <v>52392735.90000001</v>
      </c>
      <c r="H45" s="89">
        <v>54488445.34</v>
      </c>
    </row>
    <row r="46" spans="1:9" ht="22.5">
      <c r="A46" s="8" t="s">
        <v>216</v>
      </c>
      <c r="B46" s="71" t="s">
        <v>214</v>
      </c>
      <c r="C46" s="63"/>
      <c r="D46" s="63"/>
      <c r="E46" s="63"/>
      <c r="F46" s="65">
        <f>F47+F49+F56+F58+F53+F51+F62+F65+F60+F71</f>
        <v>90004380</v>
      </c>
      <c r="G46" s="65">
        <f>G47+G49+G56+G58+G53+G51+G62+G65+G60+G71</f>
        <v>19072000</v>
      </c>
      <c r="H46" s="65">
        <f>H47+H49+H56+H58+H53+H51+H62+H65+H60+H71</f>
        <v>12700000</v>
      </c>
      <c r="I46" s="58"/>
    </row>
    <row r="47" spans="1:9" ht="12.75">
      <c r="A47" s="27" t="s">
        <v>576</v>
      </c>
      <c r="B47" s="3" t="s">
        <v>575</v>
      </c>
      <c r="C47" s="63"/>
      <c r="D47" s="63"/>
      <c r="E47" s="63"/>
      <c r="F47" s="65">
        <f>F48</f>
        <v>3500000</v>
      </c>
      <c r="G47" s="65">
        <v>0</v>
      </c>
      <c r="H47" s="65">
        <v>0</v>
      </c>
      <c r="I47" s="58"/>
    </row>
    <row r="48" spans="1:9" ht="22.5">
      <c r="A48" s="7" t="s">
        <v>357</v>
      </c>
      <c r="B48" s="3" t="s">
        <v>575</v>
      </c>
      <c r="C48" s="63" t="s">
        <v>356</v>
      </c>
      <c r="D48" s="63" t="s">
        <v>322</v>
      </c>
      <c r="E48" s="63" t="s">
        <v>314</v>
      </c>
      <c r="F48" s="89">
        <v>3500000</v>
      </c>
      <c r="G48" s="89">
        <v>0</v>
      </c>
      <c r="H48" s="89">
        <v>0</v>
      </c>
      <c r="I48" s="58"/>
    </row>
    <row r="49" spans="1:8" ht="24">
      <c r="A49" s="2" t="s">
        <v>422</v>
      </c>
      <c r="B49" s="71" t="s">
        <v>421</v>
      </c>
      <c r="C49" s="63"/>
      <c r="D49" s="63"/>
      <c r="E49" s="63"/>
      <c r="F49" s="65">
        <f>F50</f>
        <v>500000</v>
      </c>
      <c r="G49" s="66">
        <f>G50</f>
        <v>500000</v>
      </c>
      <c r="H49" s="66">
        <f>H50</f>
        <v>500000</v>
      </c>
    </row>
    <row r="50" spans="1:8" ht="12.75">
      <c r="A50" s="10" t="s">
        <v>248</v>
      </c>
      <c r="B50" s="71" t="s">
        <v>421</v>
      </c>
      <c r="C50" s="63" t="s">
        <v>345</v>
      </c>
      <c r="D50" s="63" t="s">
        <v>323</v>
      </c>
      <c r="E50" s="63" t="s">
        <v>317</v>
      </c>
      <c r="F50" s="89">
        <v>500000</v>
      </c>
      <c r="G50" s="89">
        <v>500000</v>
      </c>
      <c r="H50" s="89">
        <v>500000</v>
      </c>
    </row>
    <row r="51" spans="1:8" ht="24">
      <c r="A51" s="2" t="s">
        <v>427</v>
      </c>
      <c r="B51" s="71" t="s">
        <v>426</v>
      </c>
      <c r="C51" s="63"/>
      <c r="D51" s="63"/>
      <c r="E51" s="63"/>
      <c r="F51" s="65">
        <f>F52</f>
        <v>6800000</v>
      </c>
      <c r="G51" s="66">
        <f>G52</f>
        <v>3500000</v>
      </c>
      <c r="H51" s="66">
        <f>H52</f>
        <v>3500000</v>
      </c>
    </row>
    <row r="52" spans="1:8" ht="12.75">
      <c r="A52" s="10" t="s">
        <v>248</v>
      </c>
      <c r="B52" s="71" t="s">
        <v>426</v>
      </c>
      <c r="C52" s="63" t="s">
        <v>345</v>
      </c>
      <c r="D52" s="63" t="s">
        <v>322</v>
      </c>
      <c r="E52" s="63" t="s">
        <v>314</v>
      </c>
      <c r="F52" s="89">
        <v>6800000</v>
      </c>
      <c r="G52" s="89">
        <v>3500000</v>
      </c>
      <c r="H52" s="89">
        <v>3500000</v>
      </c>
    </row>
    <row r="53" spans="1:8" ht="24">
      <c r="A53" s="2" t="s">
        <v>582</v>
      </c>
      <c r="B53" s="71" t="s">
        <v>425</v>
      </c>
      <c r="C53" s="63"/>
      <c r="D53" s="63"/>
      <c r="E53" s="63"/>
      <c r="F53" s="65">
        <f>F54+F55</f>
        <v>2200000</v>
      </c>
      <c r="G53" s="66">
        <f>G54+G55</f>
        <v>4200000</v>
      </c>
      <c r="H53" s="66">
        <f>H54+H55</f>
        <v>4200000</v>
      </c>
    </row>
    <row r="54" spans="1:8" ht="12.75">
      <c r="A54" s="7" t="s">
        <v>355</v>
      </c>
      <c r="B54" s="71" t="s">
        <v>425</v>
      </c>
      <c r="C54" s="63" t="s">
        <v>354</v>
      </c>
      <c r="D54" s="63" t="s">
        <v>322</v>
      </c>
      <c r="E54" s="63" t="s">
        <v>314</v>
      </c>
      <c r="F54" s="89">
        <v>1000000</v>
      </c>
      <c r="G54" s="89">
        <v>2000000</v>
      </c>
      <c r="H54" s="89">
        <v>2000000</v>
      </c>
    </row>
    <row r="55" spans="1:8" ht="12.75">
      <c r="A55" s="7" t="s">
        <v>270</v>
      </c>
      <c r="B55" s="71" t="s">
        <v>425</v>
      </c>
      <c r="C55" s="63" t="s">
        <v>335</v>
      </c>
      <c r="D55" s="63" t="s">
        <v>322</v>
      </c>
      <c r="E55" s="63" t="s">
        <v>314</v>
      </c>
      <c r="F55" s="89">
        <v>1200000</v>
      </c>
      <c r="G55" s="89">
        <v>2200000</v>
      </c>
      <c r="H55" s="89">
        <v>2200000</v>
      </c>
    </row>
    <row r="56" spans="1:8" ht="24">
      <c r="A56" s="2" t="s">
        <v>424</v>
      </c>
      <c r="B56" s="71" t="s">
        <v>423</v>
      </c>
      <c r="C56" s="63"/>
      <c r="D56" s="63"/>
      <c r="E56" s="63"/>
      <c r="F56" s="65">
        <f>F57</f>
        <v>4500000</v>
      </c>
      <c r="G56" s="66">
        <f>G57</f>
        <v>4500000</v>
      </c>
      <c r="H56" s="66">
        <f>H57</f>
        <v>4500000</v>
      </c>
    </row>
    <row r="57" spans="1:8" ht="12.75">
      <c r="A57" s="7" t="s">
        <v>270</v>
      </c>
      <c r="B57" s="71" t="s">
        <v>423</v>
      </c>
      <c r="C57" s="63" t="s">
        <v>335</v>
      </c>
      <c r="D57" s="63" t="s">
        <v>322</v>
      </c>
      <c r="E57" s="63" t="s">
        <v>314</v>
      </c>
      <c r="F57" s="89">
        <v>4500000</v>
      </c>
      <c r="G57" s="89">
        <v>4500000</v>
      </c>
      <c r="H57" s="89">
        <v>4500000</v>
      </c>
    </row>
    <row r="58" spans="1:8" ht="33.75">
      <c r="A58" s="7" t="s">
        <v>554</v>
      </c>
      <c r="B58" s="90" t="s">
        <v>553</v>
      </c>
      <c r="C58" s="63"/>
      <c r="D58" s="63"/>
      <c r="E58" s="63"/>
      <c r="F58" s="89">
        <f>F59</f>
        <v>439800</v>
      </c>
      <c r="G58" s="89">
        <f>G59</f>
        <v>2817200</v>
      </c>
      <c r="H58" s="89">
        <f>H59</f>
        <v>0</v>
      </c>
    </row>
    <row r="59" spans="1:8" ht="12.75">
      <c r="A59" s="28" t="s">
        <v>248</v>
      </c>
      <c r="B59" s="90" t="s">
        <v>553</v>
      </c>
      <c r="C59" s="63" t="s">
        <v>345</v>
      </c>
      <c r="D59" s="63" t="s">
        <v>322</v>
      </c>
      <c r="E59" s="63" t="s">
        <v>314</v>
      </c>
      <c r="F59" s="89">
        <v>439800</v>
      </c>
      <c r="G59" s="89">
        <v>2817200</v>
      </c>
      <c r="H59" s="89">
        <v>0</v>
      </c>
    </row>
    <row r="60" spans="1:8" ht="36">
      <c r="A60" s="28" t="s">
        <v>577</v>
      </c>
      <c r="B60" s="71" t="s">
        <v>578</v>
      </c>
      <c r="C60" s="3"/>
      <c r="D60" s="3"/>
      <c r="E60" s="3"/>
      <c r="F60" s="64">
        <f>F61</f>
        <v>69888780</v>
      </c>
      <c r="G60" s="64">
        <f>G61</f>
        <v>0</v>
      </c>
      <c r="H60" s="64">
        <f>H61</f>
        <v>0</v>
      </c>
    </row>
    <row r="61" spans="1:8" ht="22.5">
      <c r="A61" s="7" t="s">
        <v>357</v>
      </c>
      <c r="B61" s="71" t="s">
        <v>578</v>
      </c>
      <c r="C61" s="3" t="s">
        <v>356</v>
      </c>
      <c r="D61" s="63" t="s">
        <v>322</v>
      </c>
      <c r="E61" s="63" t="s">
        <v>314</v>
      </c>
      <c r="F61" s="91">
        <f>63403900+6484880</f>
        <v>69888780</v>
      </c>
      <c r="G61" s="91">
        <v>0</v>
      </c>
      <c r="H61" s="91">
        <v>0</v>
      </c>
    </row>
    <row r="62" spans="1:8" ht="12.75">
      <c r="A62" s="8" t="s">
        <v>82</v>
      </c>
      <c r="B62" s="3" t="s">
        <v>57</v>
      </c>
      <c r="C62" s="63"/>
      <c r="D62" s="63"/>
      <c r="E62" s="63"/>
      <c r="F62" s="65">
        <f aca="true" t="shared" si="2" ref="F62:H63">F63</f>
        <v>0</v>
      </c>
      <c r="G62" s="65">
        <f t="shared" si="2"/>
        <v>3554800</v>
      </c>
      <c r="H62" s="65">
        <f t="shared" si="2"/>
        <v>0</v>
      </c>
    </row>
    <row r="63" spans="1:8" ht="24">
      <c r="A63" s="10" t="s">
        <v>430</v>
      </c>
      <c r="B63" s="12" t="s">
        <v>429</v>
      </c>
      <c r="C63" s="3"/>
      <c r="D63" s="3"/>
      <c r="E63" s="3"/>
      <c r="F63" s="64">
        <f t="shared" si="2"/>
        <v>0</v>
      </c>
      <c r="G63" s="64">
        <f t="shared" si="2"/>
        <v>3554800</v>
      </c>
      <c r="H63" s="64">
        <f t="shared" si="2"/>
        <v>0</v>
      </c>
    </row>
    <row r="64" spans="1:8" ht="12.75">
      <c r="A64" s="10" t="s">
        <v>248</v>
      </c>
      <c r="B64" s="12" t="s">
        <v>429</v>
      </c>
      <c r="C64" s="3" t="s">
        <v>345</v>
      </c>
      <c r="D64" s="3" t="s">
        <v>323</v>
      </c>
      <c r="E64" s="3" t="s">
        <v>317</v>
      </c>
      <c r="F64" s="65">
        <v>0</v>
      </c>
      <c r="G64" s="65">
        <v>3554800</v>
      </c>
      <c r="H64" s="65">
        <v>0</v>
      </c>
    </row>
    <row r="65" spans="1:8" ht="12.75">
      <c r="A65" s="80" t="s">
        <v>519</v>
      </c>
      <c r="B65" s="71" t="s">
        <v>520</v>
      </c>
      <c r="C65" s="3"/>
      <c r="D65" s="3"/>
      <c r="E65" s="3"/>
      <c r="F65" s="64">
        <f>F66+F68</f>
        <v>25000</v>
      </c>
      <c r="G65" s="64">
        <f>G66+G68</f>
        <v>0</v>
      </c>
      <c r="H65" s="64">
        <f>H66+H68</f>
        <v>0</v>
      </c>
    </row>
    <row r="66" spans="1:8" ht="12.75">
      <c r="A66" s="27" t="s">
        <v>432</v>
      </c>
      <c r="B66" s="71" t="s">
        <v>518</v>
      </c>
      <c r="C66" s="81"/>
      <c r="D66" s="81"/>
      <c r="E66" s="81"/>
      <c r="F66" s="64">
        <f>F67</f>
        <v>5000</v>
      </c>
      <c r="G66" s="64">
        <f>G67</f>
        <v>0</v>
      </c>
      <c r="H66" s="64">
        <f>H67</f>
        <v>0</v>
      </c>
    </row>
    <row r="67" spans="1:8" ht="12.75">
      <c r="A67" s="28" t="s">
        <v>342</v>
      </c>
      <c r="B67" s="71" t="s">
        <v>518</v>
      </c>
      <c r="C67" s="3" t="s">
        <v>341</v>
      </c>
      <c r="D67" s="3" t="s">
        <v>322</v>
      </c>
      <c r="E67" s="3" t="s">
        <v>314</v>
      </c>
      <c r="F67" s="91">
        <v>5000</v>
      </c>
      <c r="G67" s="89">
        <v>0</v>
      </c>
      <c r="H67" s="89">
        <v>0</v>
      </c>
    </row>
    <row r="68" spans="1:8" ht="12.75">
      <c r="A68" s="27" t="s">
        <v>431</v>
      </c>
      <c r="B68" s="71" t="s">
        <v>521</v>
      </c>
      <c r="C68" s="11"/>
      <c r="D68" s="3"/>
      <c r="E68" s="3"/>
      <c r="F68" s="64">
        <f>F69+F70</f>
        <v>20000</v>
      </c>
      <c r="G68" s="64">
        <f>G69+G70</f>
        <v>0</v>
      </c>
      <c r="H68" s="64">
        <f>H69+H70</f>
        <v>0</v>
      </c>
    </row>
    <row r="69" spans="1:8" ht="12.75">
      <c r="A69" s="7" t="s">
        <v>270</v>
      </c>
      <c r="B69" s="71" t="s">
        <v>521</v>
      </c>
      <c r="C69" s="3" t="s">
        <v>335</v>
      </c>
      <c r="D69" s="3" t="s">
        <v>322</v>
      </c>
      <c r="E69" s="3" t="s">
        <v>314</v>
      </c>
      <c r="F69" s="91">
        <v>10000</v>
      </c>
      <c r="G69" s="91">
        <v>0</v>
      </c>
      <c r="H69" s="91">
        <v>0</v>
      </c>
    </row>
    <row r="70" spans="1:8" ht="12.75">
      <c r="A70" s="28" t="s">
        <v>248</v>
      </c>
      <c r="B70" s="71" t="s">
        <v>521</v>
      </c>
      <c r="C70" s="3" t="s">
        <v>345</v>
      </c>
      <c r="D70" s="3" t="s">
        <v>322</v>
      </c>
      <c r="E70" s="3" t="s">
        <v>314</v>
      </c>
      <c r="F70" s="91">
        <v>10000</v>
      </c>
      <c r="G70" s="91">
        <v>0</v>
      </c>
      <c r="H70" s="91">
        <v>0</v>
      </c>
    </row>
    <row r="71" spans="1:8" ht="24">
      <c r="A71" s="28" t="s">
        <v>579</v>
      </c>
      <c r="B71" s="71" t="s">
        <v>580</v>
      </c>
      <c r="C71" s="3"/>
      <c r="D71" s="3"/>
      <c r="E71" s="3"/>
      <c r="F71" s="91">
        <f>F72</f>
        <v>2150800</v>
      </c>
      <c r="G71" s="91">
        <f>G72</f>
        <v>0</v>
      </c>
      <c r="H71" s="91">
        <f>H72</f>
        <v>0</v>
      </c>
    </row>
    <row r="72" spans="1:8" ht="12.75">
      <c r="A72" s="28" t="s">
        <v>248</v>
      </c>
      <c r="B72" s="71" t="s">
        <v>580</v>
      </c>
      <c r="C72" s="3" t="s">
        <v>345</v>
      </c>
      <c r="D72" s="3" t="s">
        <v>322</v>
      </c>
      <c r="E72" s="3" t="s">
        <v>314</v>
      </c>
      <c r="F72" s="91">
        <f>2150800</f>
        <v>2150800</v>
      </c>
      <c r="G72" s="91">
        <v>0</v>
      </c>
      <c r="H72" s="91">
        <v>0</v>
      </c>
    </row>
    <row r="73" spans="1:8" ht="12.75">
      <c r="A73" s="14" t="s">
        <v>482</v>
      </c>
      <c r="B73" s="71" t="s">
        <v>217</v>
      </c>
      <c r="C73" s="63"/>
      <c r="D73" s="63"/>
      <c r="E73" s="63"/>
      <c r="F73" s="65">
        <f>F74+F76</f>
        <v>405000</v>
      </c>
      <c r="G73" s="65">
        <f>G74+G76</f>
        <v>421200</v>
      </c>
      <c r="H73" s="65">
        <f>H74+H76</f>
        <v>200000</v>
      </c>
    </row>
    <row r="74" spans="1:8" ht="22.5">
      <c r="A74" s="7" t="s">
        <v>483</v>
      </c>
      <c r="B74" s="3" t="s">
        <v>376</v>
      </c>
      <c r="C74" s="63"/>
      <c r="D74" s="63"/>
      <c r="E74" s="63"/>
      <c r="F74" s="65">
        <f>F75</f>
        <v>305000</v>
      </c>
      <c r="G74" s="65">
        <f>G75</f>
        <v>317200</v>
      </c>
      <c r="H74" s="65">
        <f>H75</f>
        <v>100000</v>
      </c>
    </row>
    <row r="75" spans="1:8" ht="12.75">
      <c r="A75" s="8" t="s">
        <v>250</v>
      </c>
      <c r="B75" s="3" t="s">
        <v>376</v>
      </c>
      <c r="C75" s="63" t="s">
        <v>345</v>
      </c>
      <c r="D75" s="63" t="s">
        <v>323</v>
      </c>
      <c r="E75" s="63" t="s">
        <v>317</v>
      </c>
      <c r="F75" s="89">
        <v>305000</v>
      </c>
      <c r="G75" s="89">
        <v>317200</v>
      </c>
      <c r="H75" s="89">
        <v>100000</v>
      </c>
    </row>
    <row r="76" spans="1:8" ht="24">
      <c r="A76" s="79" t="s">
        <v>546</v>
      </c>
      <c r="B76" s="3" t="s">
        <v>545</v>
      </c>
      <c r="C76" s="63"/>
      <c r="D76" s="63"/>
      <c r="E76" s="63"/>
      <c r="F76" s="64">
        <f>F77</f>
        <v>100000</v>
      </c>
      <c r="G76" s="64">
        <f>G77</f>
        <v>104000</v>
      </c>
      <c r="H76" s="64">
        <f>H77</f>
        <v>100000</v>
      </c>
    </row>
    <row r="77" spans="1:8" ht="12.75">
      <c r="A77" s="28" t="s">
        <v>248</v>
      </c>
      <c r="B77" s="3" t="s">
        <v>545</v>
      </c>
      <c r="C77" s="63" t="s">
        <v>345</v>
      </c>
      <c r="D77" s="63" t="s">
        <v>322</v>
      </c>
      <c r="E77" s="63" t="s">
        <v>314</v>
      </c>
      <c r="F77" s="91">
        <v>100000</v>
      </c>
      <c r="G77" s="91">
        <v>104000</v>
      </c>
      <c r="H77" s="91">
        <v>100000</v>
      </c>
    </row>
    <row r="78" spans="1:8" ht="12.75">
      <c r="A78" s="29" t="s">
        <v>272</v>
      </c>
      <c r="B78" s="71" t="s">
        <v>273</v>
      </c>
      <c r="C78" s="63"/>
      <c r="D78" s="63"/>
      <c r="E78" s="63"/>
      <c r="F78" s="65">
        <f>F79+F86</f>
        <v>19707876.88</v>
      </c>
      <c r="G78" s="65">
        <f>G79+G86</f>
        <v>19786849</v>
      </c>
      <c r="H78" s="65">
        <f>H79+H86</f>
        <v>19868980</v>
      </c>
    </row>
    <row r="79" spans="1:8" ht="12.75">
      <c r="A79" s="5" t="s">
        <v>274</v>
      </c>
      <c r="B79" s="3" t="s">
        <v>58</v>
      </c>
      <c r="C79" s="63"/>
      <c r="D79" s="63"/>
      <c r="E79" s="63"/>
      <c r="F79" s="65">
        <f>F80+F81+F82+F83+F84+F85</f>
        <v>2673882.88</v>
      </c>
      <c r="G79" s="65">
        <f>G80+G81+G82+G83+G84+G85</f>
        <v>2696885.8</v>
      </c>
      <c r="H79" s="65">
        <f>H80+H81+H82+H83+H84+H85</f>
        <v>2720808.8299999996</v>
      </c>
    </row>
    <row r="80" spans="1:8" ht="12.75">
      <c r="A80" s="6" t="s">
        <v>257</v>
      </c>
      <c r="B80" s="3" t="s">
        <v>58</v>
      </c>
      <c r="C80" s="63" t="s">
        <v>332</v>
      </c>
      <c r="D80" s="63" t="s">
        <v>322</v>
      </c>
      <c r="E80" s="63" t="s">
        <v>318</v>
      </c>
      <c r="F80" s="89">
        <v>1612000</v>
      </c>
      <c r="G80" s="89">
        <v>1612000</v>
      </c>
      <c r="H80" s="89">
        <v>1612000</v>
      </c>
    </row>
    <row r="81" spans="1:8" ht="24">
      <c r="A81" s="10" t="s">
        <v>333</v>
      </c>
      <c r="B81" s="3" t="s">
        <v>58</v>
      </c>
      <c r="C81" s="63" t="s">
        <v>334</v>
      </c>
      <c r="D81" s="63" t="s">
        <v>322</v>
      </c>
      <c r="E81" s="63" t="s">
        <v>318</v>
      </c>
      <c r="F81" s="89">
        <v>14000</v>
      </c>
      <c r="G81" s="89">
        <v>14560</v>
      </c>
      <c r="H81" s="89">
        <v>15142.4</v>
      </c>
    </row>
    <row r="82" spans="1:8" ht="22.5">
      <c r="A82" s="6" t="s">
        <v>258</v>
      </c>
      <c r="B82" s="3" t="s">
        <v>58</v>
      </c>
      <c r="C82" s="63" t="s">
        <v>256</v>
      </c>
      <c r="D82" s="63" t="s">
        <v>322</v>
      </c>
      <c r="E82" s="63" t="s">
        <v>318</v>
      </c>
      <c r="F82" s="89">
        <v>486810</v>
      </c>
      <c r="G82" s="89">
        <v>486810</v>
      </c>
      <c r="H82" s="89">
        <v>486810</v>
      </c>
    </row>
    <row r="83" spans="1:8" ht="12.75">
      <c r="A83" s="7" t="s">
        <v>355</v>
      </c>
      <c r="B83" s="3" t="s">
        <v>58</v>
      </c>
      <c r="C83" s="63" t="s">
        <v>354</v>
      </c>
      <c r="D83" s="63" t="s">
        <v>322</v>
      </c>
      <c r="E83" s="63" t="s">
        <v>318</v>
      </c>
      <c r="F83" s="89">
        <f>17500+50000</f>
        <v>67500</v>
      </c>
      <c r="G83" s="89">
        <f>18200+52000</f>
        <v>70200</v>
      </c>
      <c r="H83" s="89">
        <f>18928+54080</f>
        <v>73008</v>
      </c>
    </row>
    <row r="84" spans="1:8" ht="12.75">
      <c r="A84" s="7" t="s">
        <v>270</v>
      </c>
      <c r="B84" s="3" t="s">
        <v>58</v>
      </c>
      <c r="C84" s="63" t="s">
        <v>335</v>
      </c>
      <c r="D84" s="63" t="s">
        <v>322</v>
      </c>
      <c r="E84" s="63" t="s">
        <v>318</v>
      </c>
      <c r="F84" s="89">
        <v>490572.88</v>
      </c>
      <c r="G84" s="89">
        <v>510195.8</v>
      </c>
      <c r="H84" s="89">
        <v>530603.63</v>
      </c>
    </row>
    <row r="85" spans="1:8" ht="12.75">
      <c r="A85" s="5" t="s">
        <v>301</v>
      </c>
      <c r="B85" s="3" t="s">
        <v>58</v>
      </c>
      <c r="C85" s="63" t="s">
        <v>338</v>
      </c>
      <c r="D85" s="63" t="s">
        <v>322</v>
      </c>
      <c r="E85" s="63" t="s">
        <v>318</v>
      </c>
      <c r="F85" s="89">
        <v>3000</v>
      </c>
      <c r="G85" s="89">
        <v>3120</v>
      </c>
      <c r="H85" s="89">
        <v>3244.8</v>
      </c>
    </row>
    <row r="86" spans="1:8" ht="33.75">
      <c r="A86" s="5" t="s">
        <v>190</v>
      </c>
      <c r="B86" s="3" t="s">
        <v>59</v>
      </c>
      <c r="C86" s="63"/>
      <c r="D86" s="63"/>
      <c r="E86" s="63"/>
      <c r="F86" s="65">
        <f>F87+F88+F89+F90+F91</f>
        <v>17033994</v>
      </c>
      <c r="G86" s="65">
        <f>G87+G88+G89+G90+G91</f>
        <v>17089963.2</v>
      </c>
      <c r="H86" s="65">
        <f>H87+H88+H89+H90+H91</f>
        <v>17148171.17</v>
      </c>
    </row>
    <row r="87" spans="1:8" ht="12.75">
      <c r="A87" s="6" t="s">
        <v>305</v>
      </c>
      <c r="B87" s="3" t="s">
        <v>59</v>
      </c>
      <c r="C87" s="3" t="s">
        <v>347</v>
      </c>
      <c r="D87" s="63" t="s">
        <v>322</v>
      </c>
      <c r="E87" s="63" t="s">
        <v>318</v>
      </c>
      <c r="F87" s="89">
        <v>12008267</v>
      </c>
      <c r="G87" s="89">
        <v>12008267</v>
      </c>
      <c r="H87" s="89">
        <v>12008267</v>
      </c>
    </row>
    <row r="88" spans="1:8" ht="22.5">
      <c r="A88" s="6" t="s">
        <v>306</v>
      </c>
      <c r="B88" s="3" t="s">
        <v>59</v>
      </c>
      <c r="C88" s="3" t="s">
        <v>304</v>
      </c>
      <c r="D88" s="63" t="s">
        <v>322</v>
      </c>
      <c r="E88" s="63" t="s">
        <v>318</v>
      </c>
      <c r="F88" s="89">
        <v>3626497</v>
      </c>
      <c r="G88" s="89">
        <v>3626497</v>
      </c>
      <c r="H88" s="89">
        <v>3626497</v>
      </c>
    </row>
    <row r="89" spans="1:8" ht="12.75">
      <c r="A89" s="7" t="s">
        <v>355</v>
      </c>
      <c r="B89" s="3" t="s">
        <v>59</v>
      </c>
      <c r="C89" s="3" t="s">
        <v>354</v>
      </c>
      <c r="D89" s="63" t="s">
        <v>322</v>
      </c>
      <c r="E89" s="63" t="s">
        <v>318</v>
      </c>
      <c r="F89" s="89">
        <f>807230+300000</f>
        <v>1107230</v>
      </c>
      <c r="G89" s="89">
        <f>839519.2+312000</f>
        <v>1151519.2</v>
      </c>
      <c r="H89" s="89">
        <f>873099.97+324480</f>
        <v>1197579.97</v>
      </c>
    </row>
    <row r="90" spans="1:8" ht="12.75">
      <c r="A90" s="7" t="s">
        <v>270</v>
      </c>
      <c r="B90" s="3" t="s">
        <v>59</v>
      </c>
      <c r="C90" s="73" t="s">
        <v>335</v>
      </c>
      <c r="D90" s="63" t="s">
        <v>322</v>
      </c>
      <c r="E90" s="63" t="s">
        <v>318</v>
      </c>
      <c r="F90" s="92">
        <v>291000</v>
      </c>
      <c r="G90" s="92">
        <v>302640</v>
      </c>
      <c r="H90" s="92">
        <v>314745.6</v>
      </c>
    </row>
    <row r="91" spans="1:8" ht="12.75">
      <c r="A91" s="7" t="s">
        <v>339</v>
      </c>
      <c r="B91" s="3" t="s">
        <v>59</v>
      </c>
      <c r="C91" s="73" t="s">
        <v>336</v>
      </c>
      <c r="D91" s="63" t="s">
        <v>322</v>
      </c>
      <c r="E91" s="63" t="s">
        <v>318</v>
      </c>
      <c r="F91" s="92">
        <v>1000</v>
      </c>
      <c r="G91" s="92">
        <v>1040</v>
      </c>
      <c r="H91" s="92">
        <v>1081.6</v>
      </c>
    </row>
    <row r="92" spans="1:8" ht="22.5">
      <c r="A92" s="32" t="s">
        <v>377</v>
      </c>
      <c r="B92" s="75" t="s">
        <v>146</v>
      </c>
      <c r="C92" s="74"/>
      <c r="D92" s="74"/>
      <c r="E92" s="74"/>
      <c r="F92" s="68">
        <f aca="true" t="shared" si="3" ref="F92:H93">F93</f>
        <v>5777628.49</v>
      </c>
      <c r="G92" s="68">
        <f t="shared" si="3"/>
        <v>4710000</v>
      </c>
      <c r="H92" s="68">
        <f t="shared" si="3"/>
        <v>4770000</v>
      </c>
    </row>
    <row r="93" spans="1:8" ht="12.75">
      <c r="A93" s="32" t="s">
        <v>160</v>
      </c>
      <c r="B93" s="19" t="s">
        <v>147</v>
      </c>
      <c r="C93" s="74"/>
      <c r="D93" s="74"/>
      <c r="E93" s="74"/>
      <c r="F93" s="68">
        <f t="shared" si="3"/>
        <v>5777628.49</v>
      </c>
      <c r="G93" s="68">
        <f t="shared" si="3"/>
        <v>4710000</v>
      </c>
      <c r="H93" s="68">
        <f t="shared" si="3"/>
        <v>4770000</v>
      </c>
    </row>
    <row r="94" spans="1:8" ht="12.75">
      <c r="A94" s="33" t="s">
        <v>355</v>
      </c>
      <c r="B94" s="19" t="s">
        <v>147</v>
      </c>
      <c r="C94" s="74" t="s">
        <v>354</v>
      </c>
      <c r="D94" s="74" t="s">
        <v>318</v>
      </c>
      <c r="E94" s="74" t="s">
        <v>325</v>
      </c>
      <c r="F94" s="91">
        <f>5180000+417628.49+180000</f>
        <v>5777628.49</v>
      </c>
      <c r="G94" s="91">
        <v>4710000</v>
      </c>
      <c r="H94" s="91">
        <v>4770000</v>
      </c>
    </row>
    <row r="95" spans="1:8" ht="22.5">
      <c r="A95" s="14" t="s">
        <v>275</v>
      </c>
      <c r="B95" s="71" t="s">
        <v>201</v>
      </c>
      <c r="C95" s="63"/>
      <c r="D95" s="63"/>
      <c r="E95" s="63"/>
      <c r="F95" s="65">
        <f>F96+F154+F182</f>
        <v>304781741</v>
      </c>
      <c r="G95" s="65">
        <f>G96+G154+G182</f>
        <v>315156041</v>
      </c>
      <c r="H95" s="65">
        <f>H96+H154+H182</f>
        <v>326384341</v>
      </c>
    </row>
    <row r="96" spans="1:8" ht="22.5">
      <c r="A96" s="5" t="s">
        <v>281</v>
      </c>
      <c r="B96" s="3" t="s">
        <v>282</v>
      </c>
      <c r="C96" s="3"/>
      <c r="D96" s="3"/>
      <c r="E96" s="3"/>
      <c r="F96" s="65">
        <f>F98+F101+F104+F107+F110+F113+F116+F119+F122+F125+F128+F131+F134+F137+F144+F147+F150+F152+F140+F142</f>
        <v>252913041</v>
      </c>
      <c r="G96" s="65">
        <f>G98+G101+G104+G107+G110+G113+G116+G119+G122+G125+G128+G131+G134+G137+G144+G147+G150+G152+G140+G142</f>
        <v>263106441</v>
      </c>
      <c r="H96" s="65">
        <f>H98+H101+H104+H107+H110+H113+H116+H119+H122+H125+H128+H131+H134+H137+H144+H147+H150+H152+H140+H142</f>
        <v>274332541</v>
      </c>
    </row>
    <row r="97" spans="1:8" ht="12.75">
      <c r="A97" s="5" t="s">
        <v>537</v>
      </c>
      <c r="B97" s="12" t="s">
        <v>85</v>
      </c>
      <c r="C97" s="3"/>
      <c r="D97" s="3"/>
      <c r="E97" s="3"/>
      <c r="F97" s="65">
        <f>F98</f>
        <v>5442200</v>
      </c>
      <c r="G97" s="65">
        <f>G98</f>
        <v>5442200</v>
      </c>
      <c r="H97" s="65">
        <f>H98</f>
        <v>5442200</v>
      </c>
    </row>
    <row r="98" spans="1:8" ht="22.5">
      <c r="A98" s="6" t="s">
        <v>228</v>
      </c>
      <c r="B98" s="12" t="s">
        <v>106</v>
      </c>
      <c r="C98" s="3"/>
      <c r="D98" s="3"/>
      <c r="E98" s="3"/>
      <c r="F98" s="64">
        <f>F99+F100</f>
        <v>5442200</v>
      </c>
      <c r="G98" s="64">
        <f>G99+G100</f>
        <v>5442200</v>
      </c>
      <c r="H98" s="64">
        <f>H99+H100</f>
        <v>5442200</v>
      </c>
    </row>
    <row r="99" spans="1:8" ht="12.75">
      <c r="A99" s="7" t="s">
        <v>270</v>
      </c>
      <c r="B99" s="12" t="s">
        <v>106</v>
      </c>
      <c r="C99" s="3" t="s">
        <v>335</v>
      </c>
      <c r="D99" s="3" t="s">
        <v>325</v>
      </c>
      <c r="E99" s="3" t="s">
        <v>317</v>
      </c>
      <c r="F99" s="95">
        <v>58000</v>
      </c>
      <c r="G99" s="95">
        <v>58000</v>
      </c>
      <c r="H99" s="95">
        <v>58000</v>
      </c>
    </row>
    <row r="100" spans="1:8" ht="12.75">
      <c r="A100" s="7" t="s">
        <v>349</v>
      </c>
      <c r="B100" s="12" t="s">
        <v>106</v>
      </c>
      <c r="C100" s="3" t="s">
        <v>352</v>
      </c>
      <c r="D100" s="3" t="s">
        <v>325</v>
      </c>
      <c r="E100" s="3" t="s">
        <v>317</v>
      </c>
      <c r="F100" s="95">
        <v>5384200</v>
      </c>
      <c r="G100" s="95">
        <v>5384200</v>
      </c>
      <c r="H100" s="95">
        <v>5384200</v>
      </c>
    </row>
    <row r="101" spans="1:8" ht="33.75">
      <c r="A101" s="7" t="s">
        <v>348</v>
      </c>
      <c r="B101" s="3" t="s">
        <v>107</v>
      </c>
      <c r="C101" s="3"/>
      <c r="D101" s="3"/>
      <c r="E101" s="3"/>
      <c r="F101" s="64">
        <f>F102+F103</f>
        <v>6727541</v>
      </c>
      <c r="G101" s="64">
        <f>G102+G103</f>
        <v>6727541</v>
      </c>
      <c r="H101" s="64">
        <f>H102+H103</f>
        <v>6727541</v>
      </c>
    </row>
    <row r="102" spans="1:8" ht="12.75">
      <c r="A102" s="7" t="s">
        <v>270</v>
      </c>
      <c r="B102" s="3" t="s">
        <v>107</v>
      </c>
      <c r="C102" s="3" t="s">
        <v>335</v>
      </c>
      <c r="D102" s="3" t="s">
        <v>325</v>
      </c>
      <c r="E102" s="3" t="s">
        <v>317</v>
      </c>
      <c r="F102" s="89">
        <v>99422</v>
      </c>
      <c r="G102" s="89">
        <v>99422</v>
      </c>
      <c r="H102" s="89">
        <v>99422</v>
      </c>
    </row>
    <row r="103" spans="1:8" ht="12.75">
      <c r="A103" s="27" t="s">
        <v>535</v>
      </c>
      <c r="B103" s="3" t="s">
        <v>107</v>
      </c>
      <c r="C103" s="3" t="s">
        <v>536</v>
      </c>
      <c r="D103" s="3" t="s">
        <v>325</v>
      </c>
      <c r="E103" s="3" t="s">
        <v>317</v>
      </c>
      <c r="F103" s="89">
        <v>6628119</v>
      </c>
      <c r="G103" s="89">
        <v>6628119</v>
      </c>
      <c r="H103" s="89">
        <v>6628119</v>
      </c>
    </row>
    <row r="104" spans="1:8" ht="12.75">
      <c r="A104" s="6" t="s">
        <v>466</v>
      </c>
      <c r="B104" s="12" t="s">
        <v>108</v>
      </c>
      <c r="C104" s="3"/>
      <c r="D104" s="3"/>
      <c r="E104" s="3"/>
      <c r="F104" s="64">
        <f>F105+F106</f>
        <v>32158200</v>
      </c>
      <c r="G104" s="64">
        <f>G105+G106</f>
        <v>33444500</v>
      </c>
      <c r="H104" s="64">
        <f>H105+H106</f>
        <v>34782300</v>
      </c>
    </row>
    <row r="105" spans="1:8" ht="12.75">
      <c r="A105" s="7" t="s">
        <v>270</v>
      </c>
      <c r="B105" s="12" t="s">
        <v>108</v>
      </c>
      <c r="C105" s="12" t="s">
        <v>335</v>
      </c>
      <c r="D105" s="3" t="s">
        <v>325</v>
      </c>
      <c r="E105" s="3" t="s">
        <v>317</v>
      </c>
      <c r="F105" s="95">
        <v>500000</v>
      </c>
      <c r="G105" s="95">
        <v>500000</v>
      </c>
      <c r="H105" s="95">
        <v>500000</v>
      </c>
    </row>
    <row r="106" spans="1:8" ht="12.75">
      <c r="A106" s="7" t="s">
        <v>349</v>
      </c>
      <c r="B106" s="12" t="s">
        <v>108</v>
      </c>
      <c r="C106" s="12" t="s">
        <v>352</v>
      </c>
      <c r="D106" s="3" t="s">
        <v>325</v>
      </c>
      <c r="E106" s="3" t="s">
        <v>317</v>
      </c>
      <c r="F106" s="95">
        <v>31658200</v>
      </c>
      <c r="G106" s="95">
        <v>32944500</v>
      </c>
      <c r="H106" s="95">
        <v>34282300</v>
      </c>
    </row>
    <row r="107" spans="1:8" ht="33.75">
      <c r="A107" s="6" t="s">
        <v>467</v>
      </c>
      <c r="B107" s="12" t="s">
        <v>109</v>
      </c>
      <c r="C107" s="3"/>
      <c r="D107" s="3"/>
      <c r="E107" s="3"/>
      <c r="F107" s="64">
        <f>F108+F109</f>
        <v>13434800</v>
      </c>
      <c r="G107" s="64">
        <f>G108+G109</f>
        <v>13972200</v>
      </c>
      <c r="H107" s="64">
        <f>H108+H109</f>
        <v>14531100</v>
      </c>
    </row>
    <row r="108" spans="1:8" ht="12.75">
      <c r="A108" s="7" t="s">
        <v>270</v>
      </c>
      <c r="B108" s="12" t="s">
        <v>109</v>
      </c>
      <c r="C108" s="3" t="s">
        <v>335</v>
      </c>
      <c r="D108" s="3" t="s">
        <v>325</v>
      </c>
      <c r="E108" s="3" t="s">
        <v>317</v>
      </c>
      <c r="F108" s="95">
        <v>174000</v>
      </c>
      <c r="G108" s="95">
        <v>174000</v>
      </c>
      <c r="H108" s="95">
        <v>174000</v>
      </c>
    </row>
    <row r="109" spans="1:8" ht="12.75">
      <c r="A109" s="7" t="s">
        <v>349</v>
      </c>
      <c r="B109" s="12" t="s">
        <v>109</v>
      </c>
      <c r="C109" s="3" t="s">
        <v>352</v>
      </c>
      <c r="D109" s="3" t="s">
        <v>325</v>
      </c>
      <c r="E109" s="3" t="s">
        <v>317</v>
      </c>
      <c r="F109" s="95">
        <v>13260800</v>
      </c>
      <c r="G109" s="95">
        <v>13798200</v>
      </c>
      <c r="H109" s="95">
        <v>14357100</v>
      </c>
    </row>
    <row r="110" spans="1:8" ht="24">
      <c r="A110" s="25" t="s">
        <v>468</v>
      </c>
      <c r="B110" s="12" t="s">
        <v>110</v>
      </c>
      <c r="C110" s="3"/>
      <c r="D110" s="3"/>
      <c r="E110" s="3"/>
      <c r="F110" s="64">
        <f>F111+F112</f>
        <v>33398600</v>
      </c>
      <c r="G110" s="64">
        <f>G111+G112</f>
        <v>34542300</v>
      </c>
      <c r="H110" s="64">
        <f>H111+H112</f>
        <v>35924000</v>
      </c>
    </row>
    <row r="111" spans="1:8" ht="12.75">
      <c r="A111" s="7" t="s">
        <v>270</v>
      </c>
      <c r="B111" s="12" t="s">
        <v>110</v>
      </c>
      <c r="C111" s="3" t="s">
        <v>335</v>
      </c>
      <c r="D111" s="3" t="s">
        <v>325</v>
      </c>
      <c r="E111" s="3" t="s">
        <v>317</v>
      </c>
      <c r="F111" s="95">
        <v>560000</v>
      </c>
      <c r="G111" s="95">
        <v>560000</v>
      </c>
      <c r="H111" s="95">
        <v>560000</v>
      </c>
    </row>
    <row r="112" spans="1:8" ht="12.75">
      <c r="A112" s="7" t="s">
        <v>349</v>
      </c>
      <c r="B112" s="12" t="s">
        <v>110</v>
      </c>
      <c r="C112" s="3" t="s">
        <v>352</v>
      </c>
      <c r="D112" s="3" t="s">
        <v>325</v>
      </c>
      <c r="E112" s="3" t="s">
        <v>317</v>
      </c>
      <c r="F112" s="95">
        <v>32838600</v>
      </c>
      <c r="G112" s="95">
        <v>33982300</v>
      </c>
      <c r="H112" s="95">
        <v>35364000</v>
      </c>
    </row>
    <row r="113" spans="1:8" ht="22.5">
      <c r="A113" s="6" t="s">
        <v>366</v>
      </c>
      <c r="B113" s="12" t="s">
        <v>111</v>
      </c>
      <c r="C113" s="3"/>
      <c r="D113" s="3"/>
      <c r="E113" s="3"/>
      <c r="F113" s="64">
        <f>F114+F115</f>
        <v>3900000</v>
      </c>
      <c r="G113" s="64">
        <f>G114+G115</f>
        <v>4026000</v>
      </c>
      <c r="H113" s="64">
        <f>H114+H115</f>
        <v>4157000</v>
      </c>
    </row>
    <row r="114" spans="1:8" ht="12.75">
      <c r="A114" s="7" t="s">
        <v>270</v>
      </c>
      <c r="B114" s="12" t="s">
        <v>111</v>
      </c>
      <c r="C114" s="3" t="s">
        <v>335</v>
      </c>
      <c r="D114" s="3" t="s">
        <v>325</v>
      </c>
      <c r="E114" s="3" t="s">
        <v>317</v>
      </c>
      <c r="F114" s="95">
        <v>52000</v>
      </c>
      <c r="G114" s="95">
        <v>52000</v>
      </c>
      <c r="H114" s="95">
        <v>52000</v>
      </c>
    </row>
    <row r="115" spans="1:8" ht="12.75">
      <c r="A115" s="7" t="s">
        <v>349</v>
      </c>
      <c r="B115" s="12" t="s">
        <v>111</v>
      </c>
      <c r="C115" s="3" t="s">
        <v>352</v>
      </c>
      <c r="D115" s="3" t="s">
        <v>325</v>
      </c>
      <c r="E115" s="3" t="s">
        <v>317</v>
      </c>
      <c r="F115" s="95">
        <v>3848000</v>
      </c>
      <c r="G115" s="95">
        <v>3974000</v>
      </c>
      <c r="H115" s="95">
        <v>4105000</v>
      </c>
    </row>
    <row r="116" spans="1:8" ht="22.5">
      <c r="A116" s="6" t="s">
        <v>241</v>
      </c>
      <c r="B116" s="12" t="s">
        <v>112</v>
      </c>
      <c r="C116" s="3"/>
      <c r="D116" s="3"/>
      <c r="E116" s="3"/>
      <c r="F116" s="64">
        <f>F117+F118</f>
        <v>29148600</v>
      </c>
      <c r="G116" s="64">
        <f>G117+G118</f>
        <v>30279600</v>
      </c>
      <c r="H116" s="64">
        <f>H117+H118</f>
        <v>31455800</v>
      </c>
    </row>
    <row r="117" spans="1:8" ht="12.75">
      <c r="A117" s="7" t="s">
        <v>270</v>
      </c>
      <c r="B117" s="12" t="s">
        <v>112</v>
      </c>
      <c r="C117" s="3" t="s">
        <v>335</v>
      </c>
      <c r="D117" s="3" t="s">
        <v>325</v>
      </c>
      <c r="E117" s="3" t="s">
        <v>317</v>
      </c>
      <c r="F117" s="95">
        <v>435000</v>
      </c>
      <c r="G117" s="95">
        <v>435000</v>
      </c>
      <c r="H117" s="95">
        <v>435000</v>
      </c>
    </row>
    <row r="118" spans="1:8" ht="12.75">
      <c r="A118" s="7" t="s">
        <v>349</v>
      </c>
      <c r="B118" s="12" t="s">
        <v>112</v>
      </c>
      <c r="C118" s="3" t="s">
        <v>352</v>
      </c>
      <c r="D118" s="3" t="s">
        <v>325</v>
      </c>
      <c r="E118" s="3" t="s">
        <v>317</v>
      </c>
      <c r="F118" s="95">
        <v>28713600</v>
      </c>
      <c r="G118" s="95">
        <v>29844600</v>
      </c>
      <c r="H118" s="95">
        <v>31020800</v>
      </c>
    </row>
    <row r="119" spans="1:8" ht="33.75">
      <c r="A119" s="6" t="s">
        <v>125</v>
      </c>
      <c r="B119" s="12" t="s">
        <v>113</v>
      </c>
      <c r="C119" s="3"/>
      <c r="D119" s="3"/>
      <c r="E119" s="3"/>
      <c r="F119" s="64">
        <f>F120+F121</f>
        <v>101600</v>
      </c>
      <c r="G119" s="64">
        <f>G120+G121</f>
        <v>105700</v>
      </c>
      <c r="H119" s="64">
        <f>H120+H121</f>
        <v>109900</v>
      </c>
    </row>
    <row r="120" spans="1:8" ht="12.75">
      <c r="A120" s="7" t="s">
        <v>270</v>
      </c>
      <c r="B120" s="12" t="s">
        <v>113</v>
      </c>
      <c r="C120" s="3" t="s">
        <v>335</v>
      </c>
      <c r="D120" s="3" t="s">
        <v>325</v>
      </c>
      <c r="E120" s="3" t="s">
        <v>317</v>
      </c>
      <c r="F120" s="95">
        <v>2000</v>
      </c>
      <c r="G120" s="95">
        <v>2000</v>
      </c>
      <c r="H120" s="95">
        <v>2000</v>
      </c>
    </row>
    <row r="121" spans="1:8" ht="12.75">
      <c r="A121" s="7" t="s">
        <v>349</v>
      </c>
      <c r="B121" s="12" t="s">
        <v>113</v>
      </c>
      <c r="C121" s="3" t="s">
        <v>184</v>
      </c>
      <c r="D121" s="3" t="s">
        <v>325</v>
      </c>
      <c r="E121" s="3" t="s">
        <v>317</v>
      </c>
      <c r="F121" s="95">
        <v>99600</v>
      </c>
      <c r="G121" s="95">
        <v>103700</v>
      </c>
      <c r="H121" s="95">
        <v>107900</v>
      </c>
    </row>
    <row r="122" spans="1:8" ht="33.75">
      <c r="A122" s="6" t="s">
        <v>126</v>
      </c>
      <c r="B122" s="12" t="s">
        <v>114</v>
      </c>
      <c r="C122" s="3"/>
      <c r="D122" s="3"/>
      <c r="E122" s="3"/>
      <c r="F122" s="64">
        <f>F123+F124</f>
        <v>12900</v>
      </c>
      <c r="G122" s="64">
        <f>G123+G124</f>
        <v>12900</v>
      </c>
      <c r="H122" s="64">
        <f>H123+H124</f>
        <v>12900</v>
      </c>
    </row>
    <row r="123" spans="1:8" ht="12.75">
      <c r="A123" s="7" t="s">
        <v>270</v>
      </c>
      <c r="B123" s="12" t="s">
        <v>114</v>
      </c>
      <c r="C123" s="3" t="s">
        <v>335</v>
      </c>
      <c r="D123" s="3" t="s">
        <v>325</v>
      </c>
      <c r="E123" s="3" t="s">
        <v>317</v>
      </c>
      <c r="F123" s="95">
        <v>100</v>
      </c>
      <c r="G123" s="95">
        <v>100</v>
      </c>
      <c r="H123" s="95">
        <v>100</v>
      </c>
    </row>
    <row r="124" spans="1:8" ht="12.75">
      <c r="A124" s="7" t="s">
        <v>349</v>
      </c>
      <c r="B124" s="12" t="s">
        <v>114</v>
      </c>
      <c r="C124" s="3" t="s">
        <v>352</v>
      </c>
      <c r="D124" s="3" t="s">
        <v>325</v>
      </c>
      <c r="E124" s="3" t="s">
        <v>317</v>
      </c>
      <c r="F124" s="95">
        <v>12800</v>
      </c>
      <c r="G124" s="95">
        <v>12800</v>
      </c>
      <c r="H124" s="95">
        <v>12800</v>
      </c>
    </row>
    <row r="125" spans="1:8" ht="33.75">
      <c r="A125" s="6" t="s">
        <v>218</v>
      </c>
      <c r="B125" s="12" t="s">
        <v>115</v>
      </c>
      <c r="C125" s="3"/>
      <c r="D125" s="3"/>
      <c r="E125" s="3"/>
      <c r="F125" s="64">
        <f>F126+F127</f>
        <v>1890400</v>
      </c>
      <c r="G125" s="64">
        <f>G126+G127</f>
        <v>1994200</v>
      </c>
      <c r="H125" s="64">
        <f>H126+H127</f>
        <v>2098100</v>
      </c>
    </row>
    <row r="126" spans="1:8" ht="12.75">
      <c r="A126" s="7" t="s">
        <v>270</v>
      </c>
      <c r="B126" s="12" t="s">
        <v>115</v>
      </c>
      <c r="C126" s="3" t="s">
        <v>335</v>
      </c>
      <c r="D126" s="3" t="s">
        <v>325</v>
      </c>
      <c r="E126" s="3" t="s">
        <v>317</v>
      </c>
      <c r="F126" s="95">
        <v>10000</v>
      </c>
      <c r="G126" s="95">
        <v>10000</v>
      </c>
      <c r="H126" s="95">
        <v>10000</v>
      </c>
    </row>
    <row r="127" spans="1:8" ht="12.75">
      <c r="A127" s="7" t="s">
        <v>349</v>
      </c>
      <c r="B127" s="12" t="s">
        <v>115</v>
      </c>
      <c r="C127" s="3" t="s">
        <v>352</v>
      </c>
      <c r="D127" s="3" t="s">
        <v>325</v>
      </c>
      <c r="E127" s="3" t="s">
        <v>317</v>
      </c>
      <c r="F127" s="95">
        <v>1880400</v>
      </c>
      <c r="G127" s="95">
        <v>1984200</v>
      </c>
      <c r="H127" s="95">
        <v>2088100</v>
      </c>
    </row>
    <row r="128" spans="1:8" ht="12.75">
      <c r="A128" s="6" t="s">
        <v>350</v>
      </c>
      <c r="B128" s="12" t="s">
        <v>116</v>
      </c>
      <c r="C128" s="3"/>
      <c r="D128" s="3"/>
      <c r="E128" s="3"/>
      <c r="F128" s="64">
        <f>F129+F130</f>
        <v>26300000</v>
      </c>
      <c r="G128" s="64">
        <f>G129+G130</f>
        <v>29595600</v>
      </c>
      <c r="H128" s="64">
        <f>H129+H130</f>
        <v>33455500</v>
      </c>
    </row>
    <row r="129" spans="1:8" ht="12.75">
      <c r="A129" s="7" t="s">
        <v>270</v>
      </c>
      <c r="B129" s="12" t="s">
        <v>116</v>
      </c>
      <c r="C129" s="3" t="s">
        <v>335</v>
      </c>
      <c r="D129" s="3" t="s">
        <v>325</v>
      </c>
      <c r="E129" s="3" t="s">
        <v>317</v>
      </c>
      <c r="F129" s="95">
        <v>400000</v>
      </c>
      <c r="G129" s="95">
        <v>400000</v>
      </c>
      <c r="H129" s="95">
        <v>400000</v>
      </c>
    </row>
    <row r="130" spans="1:8" ht="22.5">
      <c r="A130" s="7" t="s">
        <v>245</v>
      </c>
      <c r="B130" s="12" t="s">
        <v>116</v>
      </c>
      <c r="C130" s="3" t="s">
        <v>184</v>
      </c>
      <c r="D130" s="3" t="s">
        <v>325</v>
      </c>
      <c r="E130" s="3" t="s">
        <v>317</v>
      </c>
      <c r="F130" s="95">
        <v>25900000</v>
      </c>
      <c r="G130" s="95">
        <v>29195600</v>
      </c>
      <c r="H130" s="95">
        <v>33055500</v>
      </c>
    </row>
    <row r="131" spans="1:8" ht="22.5">
      <c r="A131" s="6" t="s">
        <v>358</v>
      </c>
      <c r="B131" s="12" t="s">
        <v>117</v>
      </c>
      <c r="C131" s="3"/>
      <c r="D131" s="3"/>
      <c r="E131" s="3"/>
      <c r="F131" s="64">
        <f>F132+F133</f>
        <v>60415400</v>
      </c>
      <c r="G131" s="64">
        <f>G132+G133</f>
        <v>62832000</v>
      </c>
      <c r="H131" s="64">
        <f>H132+H133</f>
        <v>65345300</v>
      </c>
    </row>
    <row r="132" spans="1:8" ht="12.75">
      <c r="A132" s="7" t="s">
        <v>270</v>
      </c>
      <c r="B132" s="12" t="s">
        <v>117</v>
      </c>
      <c r="C132" s="3" t="s">
        <v>335</v>
      </c>
      <c r="D132" s="3" t="s">
        <v>325</v>
      </c>
      <c r="E132" s="3" t="s">
        <v>317</v>
      </c>
      <c r="F132" s="95">
        <v>400000</v>
      </c>
      <c r="G132" s="95">
        <v>400000</v>
      </c>
      <c r="H132" s="95">
        <v>400000</v>
      </c>
    </row>
    <row r="133" spans="1:8" ht="22.5">
      <c r="A133" s="8" t="s">
        <v>245</v>
      </c>
      <c r="B133" s="12" t="s">
        <v>117</v>
      </c>
      <c r="C133" s="3" t="s">
        <v>184</v>
      </c>
      <c r="D133" s="3" t="s">
        <v>325</v>
      </c>
      <c r="E133" s="3" t="s">
        <v>317</v>
      </c>
      <c r="F133" s="95">
        <v>60015400</v>
      </c>
      <c r="G133" s="95">
        <v>62432000</v>
      </c>
      <c r="H133" s="95">
        <v>64945300</v>
      </c>
    </row>
    <row r="134" spans="1:8" ht="33.75">
      <c r="A134" s="6" t="s">
        <v>469</v>
      </c>
      <c r="B134" s="12" t="s">
        <v>118</v>
      </c>
      <c r="C134" s="3"/>
      <c r="D134" s="3"/>
      <c r="E134" s="3"/>
      <c r="F134" s="64">
        <f>F135+F136</f>
        <v>887600</v>
      </c>
      <c r="G134" s="64">
        <f>G135+G136</f>
        <v>887600</v>
      </c>
      <c r="H134" s="64">
        <f>H135+H136</f>
        <v>887600</v>
      </c>
    </row>
    <row r="135" spans="1:8" ht="12.75">
      <c r="A135" s="7" t="s">
        <v>270</v>
      </c>
      <c r="B135" s="12" t="s">
        <v>118</v>
      </c>
      <c r="C135" s="3" t="s">
        <v>335</v>
      </c>
      <c r="D135" s="3" t="s">
        <v>325</v>
      </c>
      <c r="E135" s="3" t="s">
        <v>317</v>
      </c>
      <c r="F135" s="95">
        <v>16000</v>
      </c>
      <c r="G135" s="95">
        <v>16000</v>
      </c>
      <c r="H135" s="95">
        <v>16000</v>
      </c>
    </row>
    <row r="136" spans="1:8" ht="12.75">
      <c r="A136" s="7" t="s">
        <v>349</v>
      </c>
      <c r="B136" s="12" t="s">
        <v>118</v>
      </c>
      <c r="C136" s="3" t="s">
        <v>352</v>
      </c>
      <c r="D136" s="3" t="s">
        <v>325</v>
      </c>
      <c r="E136" s="3" t="s">
        <v>317</v>
      </c>
      <c r="F136" s="95">
        <v>871600</v>
      </c>
      <c r="G136" s="95">
        <v>871600</v>
      </c>
      <c r="H136" s="95">
        <v>871600</v>
      </c>
    </row>
    <row r="137" spans="1:8" ht="45">
      <c r="A137" s="26" t="s">
        <v>470</v>
      </c>
      <c r="B137" s="12" t="s">
        <v>119</v>
      </c>
      <c r="C137" s="3"/>
      <c r="D137" s="3"/>
      <c r="E137" s="3"/>
      <c r="F137" s="67">
        <f>F139+F138</f>
        <v>2129700</v>
      </c>
      <c r="G137" s="67">
        <f>G139+G138</f>
        <v>2129700</v>
      </c>
      <c r="H137" s="67">
        <f>H139+H138</f>
        <v>2129700</v>
      </c>
    </row>
    <row r="138" spans="1:8" ht="12.75">
      <c r="A138" s="7" t="s">
        <v>270</v>
      </c>
      <c r="B138" s="12" t="s">
        <v>119</v>
      </c>
      <c r="C138" s="3" t="s">
        <v>335</v>
      </c>
      <c r="D138" s="3" t="s">
        <v>325</v>
      </c>
      <c r="E138" s="3" t="s">
        <v>317</v>
      </c>
      <c r="F138" s="95">
        <v>30800</v>
      </c>
      <c r="G138" s="95">
        <v>30800</v>
      </c>
      <c r="H138" s="95">
        <v>30800</v>
      </c>
    </row>
    <row r="139" spans="1:8" ht="12.75">
      <c r="A139" s="7" t="s">
        <v>349</v>
      </c>
      <c r="B139" s="12" t="s">
        <v>119</v>
      </c>
      <c r="C139" s="3" t="s">
        <v>352</v>
      </c>
      <c r="D139" s="3" t="s">
        <v>325</v>
      </c>
      <c r="E139" s="3" t="s">
        <v>317</v>
      </c>
      <c r="F139" s="95">
        <v>2098900</v>
      </c>
      <c r="G139" s="95">
        <v>2098900</v>
      </c>
      <c r="H139" s="95">
        <v>2098900</v>
      </c>
    </row>
    <row r="140" spans="1:8" ht="22.5">
      <c r="A140" s="7" t="s">
        <v>471</v>
      </c>
      <c r="B140" s="12" t="s">
        <v>433</v>
      </c>
      <c r="C140" s="3"/>
      <c r="D140" s="3"/>
      <c r="E140" s="3"/>
      <c r="F140" s="67">
        <f>F141</f>
        <v>63100</v>
      </c>
      <c r="G140" s="67">
        <f>G141</f>
        <v>63100</v>
      </c>
      <c r="H140" s="67">
        <f>H141</f>
        <v>63100</v>
      </c>
    </row>
    <row r="141" spans="1:8" ht="12.75">
      <c r="A141" s="7" t="s">
        <v>349</v>
      </c>
      <c r="B141" s="12" t="s">
        <v>433</v>
      </c>
      <c r="C141" s="3" t="s">
        <v>352</v>
      </c>
      <c r="D141" s="3" t="s">
        <v>325</v>
      </c>
      <c r="E141" s="3" t="s">
        <v>320</v>
      </c>
      <c r="F141" s="89">
        <v>63100</v>
      </c>
      <c r="G141" s="89">
        <v>63100</v>
      </c>
      <c r="H141" s="89">
        <v>63100</v>
      </c>
    </row>
    <row r="142" spans="1:8" ht="33.75">
      <c r="A142" s="7" t="s">
        <v>613</v>
      </c>
      <c r="B142" s="12" t="s">
        <v>583</v>
      </c>
      <c r="C142" s="3"/>
      <c r="D142" s="3"/>
      <c r="E142" s="3"/>
      <c r="F142" s="95">
        <f>F143</f>
        <v>75600</v>
      </c>
      <c r="G142" s="95">
        <f>G143</f>
        <v>75600</v>
      </c>
      <c r="H142" s="95">
        <f>H143</f>
        <v>75600</v>
      </c>
    </row>
    <row r="143" spans="1:8" ht="12.75">
      <c r="A143" s="7" t="s">
        <v>349</v>
      </c>
      <c r="B143" s="12" t="s">
        <v>583</v>
      </c>
      <c r="C143" s="3" t="s">
        <v>352</v>
      </c>
      <c r="D143" s="3" t="s">
        <v>325</v>
      </c>
      <c r="E143" s="3" t="s">
        <v>320</v>
      </c>
      <c r="F143" s="89">
        <v>75600</v>
      </c>
      <c r="G143" s="89">
        <v>75600</v>
      </c>
      <c r="H143" s="89">
        <v>75600</v>
      </c>
    </row>
    <row r="144" spans="1:8" ht="22.5">
      <c r="A144" s="7" t="s">
        <v>472</v>
      </c>
      <c r="B144" s="3" t="s">
        <v>120</v>
      </c>
      <c r="C144" s="3"/>
      <c r="D144" s="3"/>
      <c r="E144" s="3"/>
      <c r="F144" s="64">
        <f>F145+F146</f>
        <v>3827900</v>
      </c>
      <c r="G144" s="64">
        <f>G145+G146</f>
        <v>3981000</v>
      </c>
      <c r="H144" s="64">
        <f>H145+H146</f>
        <v>4140200</v>
      </c>
    </row>
    <row r="145" spans="1:8" ht="12.75">
      <c r="A145" s="7" t="s">
        <v>270</v>
      </c>
      <c r="B145" s="3" t="s">
        <v>120</v>
      </c>
      <c r="C145" s="3" t="s">
        <v>335</v>
      </c>
      <c r="D145" s="3" t="s">
        <v>325</v>
      </c>
      <c r="E145" s="3" t="s">
        <v>317</v>
      </c>
      <c r="F145" s="95">
        <v>52200</v>
      </c>
      <c r="G145" s="95">
        <v>52200</v>
      </c>
      <c r="H145" s="95">
        <v>52200</v>
      </c>
    </row>
    <row r="146" spans="1:8" ht="12.75">
      <c r="A146" s="7" t="s">
        <v>349</v>
      </c>
      <c r="B146" s="3" t="s">
        <v>120</v>
      </c>
      <c r="C146" s="3" t="s">
        <v>352</v>
      </c>
      <c r="D146" s="3" t="s">
        <v>325</v>
      </c>
      <c r="E146" s="3" t="s">
        <v>317</v>
      </c>
      <c r="F146" s="95">
        <v>3775700</v>
      </c>
      <c r="G146" s="95">
        <v>3928800</v>
      </c>
      <c r="H146" s="95">
        <v>4088000</v>
      </c>
    </row>
    <row r="147" spans="1:8" ht="22.5">
      <c r="A147" s="7" t="s">
        <v>127</v>
      </c>
      <c r="B147" s="3" t="s">
        <v>121</v>
      </c>
      <c r="C147" s="3"/>
      <c r="D147" s="3"/>
      <c r="E147" s="3"/>
      <c r="F147" s="64">
        <f>F148+F149</f>
        <v>31598900</v>
      </c>
      <c r="G147" s="64">
        <f>G148+G149</f>
        <v>31594700</v>
      </c>
      <c r="H147" s="64">
        <f>H148+H149</f>
        <v>31594700</v>
      </c>
    </row>
    <row r="148" spans="1:8" ht="12.75">
      <c r="A148" s="7" t="s">
        <v>270</v>
      </c>
      <c r="B148" s="3" t="s">
        <v>121</v>
      </c>
      <c r="C148" s="3" t="s">
        <v>335</v>
      </c>
      <c r="D148" s="3" t="s">
        <v>325</v>
      </c>
      <c r="E148" s="3" t="s">
        <v>317</v>
      </c>
      <c r="F148" s="95">
        <v>330000</v>
      </c>
      <c r="G148" s="95">
        <v>330000</v>
      </c>
      <c r="H148" s="95">
        <v>330000</v>
      </c>
    </row>
    <row r="149" spans="1:8" ht="22.5">
      <c r="A149" s="7" t="s">
        <v>245</v>
      </c>
      <c r="B149" s="3" t="s">
        <v>121</v>
      </c>
      <c r="C149" s="3" t="s">
        <v>184</v>
      </c>
      <c r="D149" s="3" t="s">
        <v>325</v>
      </c>
      <c r="E149" s="3" t="s">
        <v>317</v>
      </c>
      <c r="F149" s="95">
        <v>31268900</v>
      </c>
      <c r="G149" s="95">
        <v>31264700</v>
      </c>
      <c r="H149" s="95">
        <v>31264700</v>
      </c>
    </row>
    <row r="150" spans="1:8" ht="22.5">
      <c r="A150" s="7" t="s">
        <v>128</v>
      </c>
      <c r="B150" s="3" t="s">
        <v>122</v>
      </c>
      <c r="C150" s="3"/>
      <c r="D150" s="3"/>
      <c r="E150" s="3"/>
      <c r="F150" s="64">
        <f>F151</f>
        <v>1000000</v>
      </c>
      <c r="G150" s="64">
        <f>G151</f>
        <v>1000000</v>
      </c>
      <c r="H150" s="64">
        <f>H151</f>
        <v>1000000</v>
      </c>
    </row>
    <row r="151" spans="1:8" ht="12.75">
      <c r="A151" s="7" t="s">
        <v>349</v>
      </c>
      <c r="B151" s="3" t="s">
        <v>122</v>
      </c>
      <c r="C151" s="3" t="s">
        <v>352</v>
      </c>
      <c r="D151" s="3" t="s">
        <v>325</v>
      </c>
      <c r="E151" s="3" t="s">
        <v>317</v>
      </c>
      <c r="F151" s="91">
        <v>1000000</v>
      </c>
      <c r="G151" s="91">
        <v>1000000</v>
      </c>
      <c r="H151" s="91">
        <v>1000000</v>
      </c>
    </row>
    <row r="152" spans="1:8" ht="12.75">
      <c r="A152" s="7" t="s">
        <v>367</v>
      </c>
      <c r="B152" s="3" t="s">
        <v>123</v>
      </c>
      <c r="C152" s="3"/>
      <c r="D152" s="3"/>
      <c r="E152" s="3"/>
      <c r="F152" s="89">
        <f>F153</f>
        <v>400000</v>
      </c>
      <c r="G152" s="89">
        <f>G153</f>
        <v>400000</v>
      </c>
      <c r="H152" s="89">
        <f>H153</f>
        <v>400000</v>
      </c>
    </row>
    <row r="153" spans="1:8" ht="12.75">
      <c r="A153" s="7" t="s">
        <v>349</v>
      </c>
      <c r="B153" s="3" t="s">
        <v>123</v>
      </c>
      <c r="C153" s="3" t="s">
        <v>352</v>
      </c>
      <c r="D153" s="3" t="s">
        <v>325</v>
      </c>
      <c r="E153" s="3" t="s">
        <v>317</v>
      </c>
      <c r="F153" s="89">
        <v>400000</v>
      </c>
      <c r="G153" s="89">
        <v>400000</v>
      </c>
      <c r="H153" s="89">
        <v>400000</v>
      </c>
    </row>
    <row r="154" spans="1:8" ht="22.5">
      <c r="A154" s="7" t="s">
        <v>279</v>
      </c>
      <c r="B154" s="3" t="s">
        <v>280</v>
      </c>
      <c r="C154" s="3"/>
      <c r="D154" s="3"/>
      <c r="E154" s="3"/>
      <c r="F154" s="64">
        <f>F155+F160+F175+F163+F168</f>
        <v>51383700</v>
      </c>
      <c r="G154" s="64">
        <f>G155+G160+G175+G163+G168</f>
        <v>51613400</v>
      </c>
      <c r="H154" s="64">
        <f>H155+H160+H175+H163+H168</f>
        <v>51715600</v>
      </c>
    </row>
    <row r="155" spans="1:8" ht="12.75">
      <c r="A155" s="36" t="s">
        <v>274</v>
      </c>
      <c r="B155" s="3" t="s">
        <v>132</v>
      </c>
      <c r="C155" s="3"/>
      <c r="D155" s="3"/>
      <c r="E155" s="3"/>
      <c r="F155" s="64">
        <f>F156+F157+F158+F159</f>
        <v>4884600</v>
      </c>
      <c r="G155" s="64">
        <f>G156+G157+G158+G159</f>
        <v>4884600</v>
      </c>
      <c r="H155" s="64">
        <f>H156+H157+H158+H159</f>
        <v>4884600</v>
      </c>
    </row>
    <row r="156" spans="1:8" ht="12.75">
      <c r="A156" s="6" t="s">
        <v>257</v>
      </c>
      <c r="B156" s="3" t="s">
        <v>132</v>
      </c>
      <c r="C156" s="3" t="s">
        <v>332</v>
      </c>
      <c r="D156" s="3" t="s">
        <v>325</v>
      </c>
      <c r="E156" s="3" t="s">
        <v>320</v>
      </c>
      <c r="F156" s="89">
        <v>3522000</v>
      </c>
      <c r="G156" s="89">
        <v>3522000</v>
      </c>
      <c r="H156" s="89">
        <v>3522000</v>
      </c>
    </row>
    <row r="157" spans="1:8" ht="22.5">
      <c r="A157" s="6" t="s">
        <v>258</v>
      </c>
      <c r="B157" s="3" t="s">
        <v>132</v>
      </c>
      <c r="C157" s="3" t="s">
        <v>256</v>
      </c>
      <c r="D157" s="3" t="s">
        <v>325</v>
      </c>
      <c r="E157" s="3" t="s">
        <v>320</v>
      </c>
      <c r="F157" s="89">
        <v>1063700</v>
      </c>
      <c r="G157" s="89">
        <v>1063700</v>
      </c>
      <c r="H157" s="89">
        <v>1063700</v>
      </c>
    </row>
    <row r="158" spans="1:8" ht="12.75">
      <c r="A158" s="7" t="s">
        <v>339</v>
      </c>
      <c r="B158" s="3" t="s">
        <v>132</v>
      </c>
      <c r="C158" s="3" t="s">
        <v>336</v>
      </c>
      <c r="D158" s="3" t="s">
        <v>325</v>
      </c>
      <c r="E158" s="3" t="s">
        <v>320</v>
      </c>
      <c r="F158" s="89">
        <v>297000</v>
      </c>
      <c r="G158" s="89">
        <v>297000</v>
      </c>
      <c r="H158" s="89">
        <v>297000</v>
      </c>
    </row>
    <row r="159" spans="1:8" ht="12.75">
      <c r="A159" s="7" t="s">
        <v>301</v>
      </c>
      <c r="B159" s="3" t="s">
        <v>132</v>
      </c>
      <c r="C159" s="3" t="s">
        <v>338</v>
      </c>
      <c r="D159" s="3" t="s">
        <v>325</v>
      </c>
      <c r="E159" s="3" t="s">
        <v>320</v>
      </c>
      <c r="F159" s="89">
        <v>1900</v>
      </c>
      <c r="G159" s="89">
        <v>1900</v>
      </c>
      <c r="H159" s="89">
        <v>1900</v>
      </c>
    </row>
    <row r="160" spans="1:8" ht="12.75">
      <c r="A160" s="5" t="s">
        <v>465</v>
      </c>
      <c r="B160" s="37" t="s">
        <v>105</v>
      </c>
      <c r="C160" s="19"/>
      <c r="D160" s="19"/>
      <c r="E160" s="19"/>
      <c r="F160" s="68">
        <f>F161+F162</f>
        <v>28422300</v>
      </c>
      <c r="G160" s="68">
        <f>G161+G162</f>
        <v>28652000</v>
      </c>
      <c r="H160" s="68">
        <f>H161+H162</f>
        <v>28754200</v>
      </c>
    </row>
    <row r="161" spans="1:8" ht="22.5">
      <c r="A161" s="33" t="s">
        <v>346</v>
      </c>
      <c r="B161" s="37" t="s">
        <v>105</v>
      </c>
      <c r="C161" s="19" t="s">
        <v>344</v>
      </c>
      <c r="D161" s="19" t="s">
        <v>325</v>
      </c>
      <c r="E161" s="19" t="s">
        <v>315</v>
      </c>
      <c r="F161" s="95">
        <v>28222300</v>
      </c>
      <c r="G161" s="95">
        <v>28452000</v>
      </c>
      <c r="H161" s="95">
        <v>28554200</v>
      </c>
    </row>
    <row r="162" spans="1:8" ht="12.75">
      <c r="A162" s="38" t="s">
        <v>248</v>
      </c>
      <c r="B162" s="37" t="s">
        <v>105</v>
      </c>
      <c r="C162" s="19" t="s">
        <v>345</v>
      </c>
      <c r="D162" s="19" t="s">
        <v>325</v>
      </c>
      <c r="E162" s="19" t="s">
        <v>315</v>
      </c>
      <c r="F162" s="95">
        <v>200000</v>
      </c>
      <c r="G162" s="95">
        <v>200000</v>
      </c>
      <c r="H162" s="95">
        <v>200000</v>
      </c>
    </row>
    <row r="163" spans="1:8" ht="12.75">
      <c r="A163" s="28" t="s">
        <v>475</v>
      </c>
      <c r="B163" s="12" t="s">
        <v>130</v>
      </c>
      <c r="C163" s="63"/>
      <c r="D163" s="63"/>
      <c r="E163" s="63"/>
      <c r="F163" s="65">
        <f>F164+F165+F166+F167</f>
        <v>3275200</v>
      </c>
      <c r="G163" s="65">
        <f>G164+G165+G166+G167</f>
        <v>3275200</v>
      </c>
      <c r="H163" s="65">
        <f>H164+H165+H166+H167</f>
        <v>3275200</v>
      </c>
    </row>
    <row r="164" spans="1:8" ht="12.75">
      <c r="A164" s="6" t="s">
        <v>257</v>
      </c>
      <c r="B164" s="12" t="s">
        <v>130</v>
      </c>
      <c r="C164" s="3" t="s">
        <v>332</v>
      </c>
      <c r="D164" s="3" t="s">
        <v>325</v>
      </c>
      <c r="E164" s="3" t="s">
        <v>320</v>
      </c>
      <c r="F164" s="95">
        <v>2500000</v>
      </c>
      <c r="G164" s="95">
        <v>2500000</v>
      </c>
      <c r="H164" s="95">
        <v>2500000</v>
      </c>
    </row>
    <row r="165" spans="1:8" ht="22.5">
      <c r="A165" s="6" t="s">
        <v>258</v>
      </c>
      <c r="B165" s="12" t="s">
        <v>130</v>
      </c>
      <c r="C165" s="3" t="s">
        <v>256</v>
      </c>
      <c r="D165" s="3" t="s">
        <v>325</v>
      </c>
      <c r="E165" s="3" t="s">
        <v>320</v>
      </c>
      <c r="F165" s="95">
        <v>720000</v>
      </c>
      <c r="G165" s="95">
        <v>720000</v>
      </c>
      <c r="H165" s="95">
        <v>720000</v>
      </c>
    </row>
    <row r="166" spans="1:8" ht="12.75">
      <c r="A166" s="7" t="s">
        <v>355</v>
      </c>
      <c r="B166" s="12" t="s">
        <v>130</v>
      </c>
      <c r="C166" s="3" t="s">
        <v>354</v>
      </c>
      <c r="D166" s="3" t="s">
        <v>325</v>
      </c>
      <c r="E166" s="3" t="s">
        <v>320</v>
      </c>
      <c r="F166" s="95">
        <v>10000</v>
      </c>
      <c r="G166" s="95">
        <v>10000</v>
      </c>
      <c r="H166" s="95">
        <v>10000</v>
      </c>
    </row>
    <row r="167" spans="1:8" ht="12.75">
      <c r="A167" s="7" t="s">
        <v>270</v>
      </c>
      <c r="B167" s="12" t="s">
        <v>130</v>
      </c>
      <c r="C167" s="19" t="s">
        <v>335</v>
      </c>
      <c r="D167" s="19" t="s">
        <v>325</v>
      </c>
      <c r="E167" s="19" t="s">
        <v>320</v>
      </c>
      <c r="F167" s="95">
        <v>45200</v>
      </c>
      <c r="G167" s="95">
        <v>45200</v>
      </c>
      <c r="H167" s="95">
        <v>45200</v>
      </c>
    </row>
    <row r="168" spans="1:8" ht="12.75">
      <c r="A168" s="6" t="s">
        <v>350</v>
      </c>
      <c r="B168" s="12" t="s">
        <v>131</v>
      </c>
      <c r="C168" s="63"/>
      <c r="D168" s="63"/>
      <c r="E168" s="63"/>
      <c r="F168" s="65">
        <f>F169+F170+F171+F172+F173+F174</f>
        <v>3825500</v>
      </c>
      <c r="G168" s="65">
        <f>G169+G170+G171+G172+G173+G174</f>
        <v>3825500</v>
      </c>
      <c r="H168" s="65">
        <f>H169+H170+H171+H172+H173+H174</f>
        <v>3825500</v>
      </c>
    </row>
    <row r="169" spans="1:8" ht="12.75">
      <c r="A169" s="6" t="s">
        <v>257</v>
      </c>
      <c r="B169" s="12" t="s">
        <v>131</v>
      </c>
      <c r="C169" s="3" t="s">
        <v>332</v>
      </c>
      <c r="D169" s="3" t="s">
        <v>325</v>
      </c>
      <c r="E169" s="3" t="s">
        <v>320</v>
      </c>
      <c r="F169" s="95">
        <v>2800000</v>
      </c>
      <c r="G169" s="95">
        <v>2800000</v>
      </c>
      <c r="H169" s="95">
        <v>2800000</v>
      </c>
    </row>
    <row r="170" spans="1:8" ht="24">
      <c r="A170" s="10" t="s">
        <v>333</v>
      </c>
      <c r="B170" s="12" t="s">
        <v>131</v>
      </c>
      <c r="C170" s="3" t="s">
        <v>334</v>
      </c>
      <c r="D170" s="3" t="s">
        <v>325</v>
      </c>
      <c r="E170" s="3" t="s">
        <v>320</v>
      </c>
      <c r="F170" s="95">
        <v>1000</v>
      </c>
      <c r="G170" s="95">
        <v>1000</v>
      </c>
      <c r="H170" s="95">
        <v>1000</v>
      </c>
    </row>
    <row r="171" spans="1:8" ht="22.5">
      <c r="A171" s="6" t="s">
        <v>258</v>
      </c>
      <c r="B171" s="12" t="s">
        <v>131</v>
      </c>
      <c r="C171" s="3" t="s">
        <v>256</v>
      </c>
      <c r="D171" s="3" t="s">
        <v>325</v>
      </c>
      <c r="E171" s="3" t="s">
        <v>320</v>
      </c>
      <c r="F171" s="95">
        <v>820000</v>
      </c>
      <c r="G171" s="95">
        <v>820000</v>
      </c>
      <c r="H171" s="95">
        <v>820000</v>
      </c>
    </row>
    <row r="172" spans="1:8" ht="12.75">
      <c r="A172" s="7" t="s">
        <v>355</v>
      </c>
      <c r="B172" s="12" t="s">
        <v>131</v>
      </c>
      <c r="C172" s="3" t="s">
        <v>354</v>
      </c>
      <c r="D172" s="3" t="s">
        <v>325</v>
      </c>
      <c r="E172" s="3" t="s">
        <v>320</v>
      </c>
      <c r="F172" s="89">
        <v>35500</v>
      </c>
      <c r="G172" s="89">
        <v>35500</v>
      </c>
      <c r="H172" s="89">
        <v>35500</v>
      </c>
    </row>
    <row r="173" spans="1:8" ht="12.75">
      <c r="A173" s="7" t="s">
        <v>270</v>
      </c>
      <c r="B173" s="12" t="s">
        <v>131</v>
      </c>
      <c r="C173" s="3" t="s">
        <v>335</v>
      </c>
      <c r="D173" s="3" t="s">
        <v>325</v>
      </c>
      <c r="E173" s="3" t="s">
        <v>320</v>
      </c>
      <c r="F173" s="89">
        <v>29000</v>
      </c>
      <c r="G173" s="89">
        <v>29000</v>
      </c>
      <c r="H173" s="89">
        <v>29000</v>
      </c>
    </row>
    <row r="174" spans="1:8" ht="12.75">
      <c r="A174" s="7" t="s">
        <v>372</v>
      </c>
      <c r="B174" s="12" t="s">
        <v>131</v>
      </c>
      <c r="C174" s="3" t="s">
        <v>371</v>
      </c>
      <c r="D174" s="3" t="s">
        <v>325</v>
      </c>
      <c r="E174" s="3" t="s">
        <v>320</v>
      </c>
      <c r="F174" s="89">
        <v>140000</v>
      </c>
      <c r="G174" s="89">
        <v>140000</v>
      </c>
      <c r="H174" s="89">
        <v>140000</v>
      </c>
    </row>
    <row r="175" spans="1:8" ht="22.5">
      <c r="A175" s="27" t="s">
        <v>474</v>
      </c>
      <c r="B175" s="3" t="s">
        <v>434</v>
      </c>
      <c r="C175" s="63"/>
      <c r="D175" s="63"/>
      <c r="E175" s="63"/>
      <c r="F175" s="65">
        <f>F176+F177+F178+F179+F180+F181</f>
        <v>10976100</v>
      </c>
      <c r="G175" s="65">
        <f>G176+G177+G178+G179+G180+G181</f>
        <v>10976100</v>
      </c>
      <c r="H175" s="65">
        <f>H176+H177+H178+H179+H180+H181</f>
        <v>10976100</v>
      </c>
    </row>
    <row r="176" spans="1:8" ht="12.75">
      <c r="A176" s="6" t="s">
        <v>257</v>
      </c>
      <c r="B176" s="3" t="s">
        <v>434</v>
      </c>
      <c r="C176" s="3" t="s">
        <v>332</v>
      </c>
      <c r="D176" s="3" t="s">
        <v>325</v>
      </c>
      <c r="E176" s="3" t="s">
        <v>320</v>
      </c>
      <c r="F176" s="89">
        <v>7200000</v>
      </c>
      <c r="G176" s="89">
        <v>7200000</v>
      </c>
      <c r="H176" s="89">
        <v>7200000</v>
      </c>
    </row>
    <row r="177" spans="1:8" ht="22.5">
      <c r="A177" s="6" t="s">
        <v>258</v>
      </c>
      <c r="B177" s="3" t="s">
        <v>434</v>
      </c>
      <c r="C177" s="3" t="s">
        <v>256</v>
      </c>
      <c r="D177" s="3" t="s">
        <v>325</v>
      </c>
      <c r="E177" s="3" t="s">
        <v>320</v>
      </c>
      <c r="F177" s="89">
        <v>2350000</v>
      </c>
      <c r="G177" s="89">
        <v>2350000</v>
      </c>
      <c r="H177" s="89">
        <v>2350000</v>
      </c>
    </row>
    <row r="178" spans="1:8" ht="12.75">
      <c r="A178" s="7" t="s">
        <v>355</v>
      </c>
      <c r="B178" s="3" t="s">
        <v>434</v>
      </c>
      <c r="C178" s="3" t="s">
        <v>354</v>
      </c>
      <c r="D178" s="3" t="s">
        <v>325</v>
      </c>
      <c r="E178" s="3" t="s">
        <v>320</v>
      </c>
      <c r="F178" s="89">
        <v>500000</v>
      </c>
      <c r="G178" s="89">
        <v>500000</v>
      </c>
      <c r="H178" s="89">
        <v>500000</v>
      </c>
    </row>
    <row r="179" spans="1:8" ht="12.75">
      <c r="A179" s="7" t="s">
        <v>270</v>
      </c>
      <c r="B179" s="3" t="s">
        <v>434</v>
      </c>
      <c r="C179" s="3" t="s">
        <v>335</v>
      </c>
      <c r="D179" s="3" t="s">
        <v>325</v>
      </c>
      <c r="E179" s="3" t="s">
        <v>320</v>
      </c>
      <c r="F179" s="89">
        <v>576100</v>
      </c>
      <c r="G179" s="89">
        <v>576100</v>
      </c>
      <c r="H179" s="89">
        <v>576100</v>
      </c>
    </row>
    <row r="180" spans="1:8" ht="12.75">
      <c r="A180" s="7" t="s">
        <v>372</v>
      </c>
      <c r="B180" s="3" t="s">
        <v>434</v>
      </c>
      <c r="C180" s="3" t="s">
        <v>371</v>
      </c>
      <c r="D180" s="3" t="s">
        <v>325</v>
      </c>
      <c r="E180" s="3" t="s">
        <v>320</v>
      </c>
      <c r="F180" s="89">
        <v>340000</v>
      </c>
      <c r="G180" s="89">
        <v>340000</v>
      </c>
      <c r="H180" s="89">
        <v>340000</v>
      </c>
    </row>
    <row r="181" spans="1:8" ht="12.75">
      <c r="A181" s="7" t="s">
        <v>339</v>
      </c>
      <c r="B181" s="3" t="s">
        <v>434</v>
      </c>
      <c r="C181" s="3" t="s">
        <v>336</v>
      </c>
      <c r="D181" s="3" t="s">
        <v>325</v>
      </c>
      <c r="E181" s="3" t="s">
        <v>320</v>
      </c>
      <c r="F181" s="89">
        <v>10000</v>
      </c>
      <c r="G181" s="89">
        <v>10000</v>
      </c>
      <c r="H181" s="89">
        <v>10000</v>
      </c>
    </row>
    <row r="182" spans="1:8" ht="22.5">
      <c r="A182" s="14" t="s">
        <v>276</v>
      </c>
      <c r="B182" s="71" t="s">
        <v>277</v>
      </c>
      <c r="C182" s="63"/>
      <c r="D182" s="63"/>
      <c r="E182" s="63"/>
      <c r="F182" s="65">
        <f>F183+F185+F188+F190</f>
        <v>485000</v>
      </c>
      <c r="G182" s="65">
        <f>G183+G185+G188+G190</f>
        <v>436200</v>
      </c>
      <c r="H182" s="65">
        <f>H183+H185+H188+H190</f>
        <v>336200</v>
      </c>
    </row>
    <row r="183" spans="1:8" ht="22.5">
      <c r="A183" s="27" t="s">
        <v>615</v>
      </c>
      <c r="B183" s="3" t="s">
        <v>614</v>
      </c>
      <c r="C183" s="3"/>
      <c r="D183" s="63"/>
      <c r="E183" s="63"/>
      <c r="F183" s="65">
        <f>F184</f>
        <v>150000</v>
      </c>
      <c r="G183" s="65">
        <f>G184</f>
        <v>100000</v>
      </c>
      <c r="H183" s="65">
        <f>H184</f>
        <v>0</v>
      </c>
    </row>
    <row r="184" spans="1:8" ht="12.75">
      <c r="A184" s="27" t="s">
        <v>248</v>
      </c>
      <c r="B184" s="3" t="s">
        <v>614</v>
      </c>
      <c r="C184" s="3" t="s">
        <v>345</v>
      </c>
      <c r="D184" s="63" t="s">
        <v>325</v>
      </c>
      <c r="E184" s="63" t="s">
        <v>320</v>
      </c>
      <c r="F184" s="89">
        <v>150000</v>
      </c>
      <c r="G184" s="89">
        <v>100000</v>
      </c>
      <c r="H184" s="89">
        <v>0</v>
      </c>
    </row>
    <row r="185" spans="1:8" ht="12.75">
      <c r="A185" s="13" t="s">
        <v>226</v>
      </c>
      <c r="B185" s="3" t="s">
        <v>435</v>
      </c>
      <c r="C185" s="63"/>
      <c r="D185" s="63"/>
      <c r="E185" s="63"/>
      <c r="F185" s="65">
        <f>F186+F187</f>
        <v>120000</v>
      </c>
      <c r="G185" s="65">
        <f>G186+G187</f>
        <v>120000</v>
      </c>
      <c r="H185" s="65">
        <f>H186+H187</f>
        <v>120000</v>
      </c>
    </row>
    <row r="186" spans="1:8" ht="12.75">
      <c r="A186" s="7" t="s">
        <v>270</v>
      </c>
      <c r="B186" s="3" t="s">
        <v>435</v>
      </c>
      <c r="C186" s="63" t="s">
        <v>335</v>
      </c>
      <c r="D186" s="3" t="s">
        <v>314</v>
      </c>
      <c r="E186" s="3" t="s">
        <v>329</v>
      </c>
      <c r="F186" s="89">
        <v>20000</v>
      </c>
      <c r="G186" s="89">
        <v>20000</v>
      </c>
      <c r="H186" s="89">
        <v>20000</v>
      </c>
    </row>
    <row r="187" spans="1:8" ht="12.75">
      <c r="A187" s="7" t="s">
        <v>270</v>
      </c>
      <c r="B187" s="3" t="s">
        <v>435</v>
      </c>
      <c r="C187" s="3" t="s">
        <v>335</v>
      </c>
      <c r="D187" s="3" t="s">
        <v>323</v>
      </c>
      <c r="E187" s="3" t="s">
        <v>324</v>
      </c>
      <c r="F187" s="89">
        <v>100000</v>
      </c>
      <c r="G187" s="89">
        <v>100000</v>
      </c>
      <c r="H187" s="89">
        <v>100000</v>
      </c>
    </row>
    <row r="188" spans="1:8" ht="12.75">
      <c r="A188" s="5" t="s">
        <v>283</v>
      </c>
      <c r="B188" s="3" t="s">
        <v>133</v>
      </c>
      <c r="C188" s="63"/>
      <c r="D188" s="63"/>
      <c r="E188" s="63"/>
      <c r="F188" s="65">
        <f>F189</f>
        <v>185000</v>
      </c>
      <c r="G188" s="65">
        <f>G189</f>
        <v>185000</v>
      </c>
      <c r="H188" s="65">
        <f>H189</f>
        <v>185000</v>
      </c>
    </row>
    <row r="189" spans="1:8" ht="12.75">
      <c r="A189" s="5" t="s">
        <v>248</v>
      </c>
      <c r="B189" s="3" t="s">
        <v>133</v>
      </c>
      <c r="C189" s="63" t="s">
        <v>345</v>
      </c>
      <c r="D189" s="3" t="s">
        <v>325</v>
      </c>
      <c r="E189" s="3" t="s">
        <v>320</v>
      </c>
      <c r="F189" s="89">
        <v>185000</v>
      </c>
      <c r="G189" s="89">
        <v>185000</v>
      </c>
      <c r="H189" s="89">
        <v>185000</v>
      </c>
    </row>
    <row r="190" spans="1:8" ht="22.5">
      <c r="A190" s="27" t="s">
        <v>505</v>
      </c>
      <c r="B190" s="3" t="s">
        <v>415</v>
      </c>
      <c r="C190" s="63"/>
      <c r="D190" s="63"/>
      <c r="E190" s="63"/>
      <c r="F190" s="65">
        <f>F191</f>
        <v>30000</v>
      </c>
      <c r="G190" s="65">
        <f>G191</f>
        <v>31200</v>
      </c>
      <c r="H190" s="65">
        <f>H191</f>
        <v>31200</v>
      </c>
    </row>
    <row r="191" spans="1:8" ht="12.75">
      <c r="A191" s="7" t="s">
        <v>270</v>
      </c>
      <c r="B191" s="3" t="s">
        <v>415</v>
      </c>
      <c r="C191" s="63" t="s">
        <v>335</v>
      </c>
      <c r="D191" s="63" t="s">
        <v>322</v>
      </c>
      <c r="E191" s="63" t="s">
        <v>314</v>
      </c>
      <c r="F191" s="89">
        <v>30000</v>
      </c>
      <c r="G191" s="89">
        <v>31200</v>
      </c>
      <c r="H191" s="89">
        <v>31200</v>
      </c>
    </row>
    <row r="192" spans="1:8" ht="22.5">
      <c r="A192" s="39" t="s">
        <v>286</v>
      </c>
      <c r="B192" s="75" t="s">
        <v>219</v>
      </c>
      <c r="C192" s="74"/>
      <c r="D192" s="74"/>
      <c r="E192" s="74"/>
      <c r="F192" s="70">
        <f>F195+F193</f>
        <v>31306877.64</v>
      </c>
      <c r="G192" s="70">
        <f>G195+G193</f>
        <v>31318400</v>
      </c>
      <c r="H192" s="70">
        <f>H195+H193</f>
        <v>32196600</v>
      </c>
    </row>
    <row r="193" spans="1:8" ht="12.75">
      <c r="A193" s="13" t="s">
        <v>379</v>
      </c>
      <c r="B193" s="3" t="s">
        <v>480</v>
      </c>
      <c r="C193" s="74"/>
      <c r="D193" s="74"/>
      <c r="E193" s="74"/>
      <c r="F193" s="70">
        <f>F194</f>
        <v>655930.27</v>
      </c>
      <c r="G193" s="70">
        <f>G194</f>
        <v>0</v>
      </c>
      <c r="H193" s="70">
        <f>H194</f>
        <v>0</v>
      </c>
    </row>
    <row r="194" spans="1:8" ht="12.75">
      <c r="A194" s="7" t="s">
        <v>270</v>
      </c>
      <c r="B194" s="3" t="s">
        <v>480</v>
      </c>
      <c r="C194" s="74" t="s">
        <v>335</v>
      </c>
      <c r="D194" s="74" t="s">
        <v>319</v>
      </c>
      <c r="E194" s="74" t="s">
        <v>317</v>
      </c>
      <c r="F194" s="89">
        <v>655930.27</v>
      </c>
      <c r="G194" s="89">
        <v>0</v>
      </c>
      <c r="H194" s="89">
        <v>0</v>
      </c>
    </row>
    <row r="195" spans="1:8" ht="12.75">
      <c r="A195" s="39" t="s">
        <v>83</v>
      </c>
      <c r="B195" s="75" t="s">
        <v>378</v>
      </c>
      <c r="C195" s="74"/>
      <c r="D195" s="19"/>
      <c r="E195" s="19"/>
      <c r="F195" s="70">
        <f aca="true" t="shared" si="4" ref="F195:H196">F196</f>
        <v>30650947.37</v>
      </c>
      <c r="G195" s="70">
        <f t="shared" si="4"/>
        <v>31318400</v>
      </c>
      <c r="H195" s="70">
        <f t="shared" si="4"/>
        <v>32196600</v>
      </c>
    </row>
    <row r="196" spans="1:8" ht="12.75">
      <c r="A196" s="13" t="s">
        <v>379</v>
      </c>
      <c r="B196" s="75" t="s">
        <v>142</v>
      </c>
      <c r="C196" s="74"/>
      <c r="D196" s="19"/>
      <c r="E196" s="19"/>
      <c r="F196" s="70">
        <f t="shared" si="4"/>
        <v>30650947.37</v>
      </c>
      <c r="G196" s="70">
        <f t="shared" si="4"/>
        <v>31318400</v>
      </c>
      <c r="H196" s="70">
        <f t="shared" si="4"/>
        <v>32196600</v>
      </c>
    </row>
    <row r="197" spans="1:8" ht="12.75">
      <c r="A197" s="7" t="s">
        <v>270</v>
      </c>
      <c r="B197" s="75" t="s">
        <v>142</v>
      </c>
      <c r="C197" s="74" t="s">
        <v>335</v>
      </c>
      <c r="D197" s="19" t="s">
        <v>319</v>
      </c>
      <c r="E197" s="19" t="s">
        <v>317</v>
      </c>
      <c r="F197" s="89">
        <v>30650947.37</v>
      </c>
      <c r="G197" s="89">
        <v>31318400</v>
      </c>
      <c r="H197" s="89">
        <v>32196600</v>
      </c>
    </row>
    <row r="198" spans="1:8" ht="24">
      <c r="A198" s="10" t="s">
        <v>380</v>
      </c>
      <c r="B198" s="71" t="s">
        <v>206</v>
      </c>
      <c r="C198" s="63"/>
      <c r="D198" s="63"/>
      <c r="E198" s="63"/>
      <c r="F198" s="65">
        <f>F199+F203+F220+F234+F239+F267+F279</f>
        <v>1234494434.56</v>
      </c>
      <c r="G198" s="65">
        <f>G199+G203+G220+G234+G239+G267+G279</f>
        <v>2812076034.56</v>
      </c>
      <c r="H198" s="65">
        <f>H199+H203+H220+H234+H239+H267+H279</f>
        <v>945993402.56</v>
      </c>
    </row>
    <row r="199" spans="1:8" ht="22.5">
      <c r="A199" s="14" t="s">
        <v>233</v>
      </c>
      <c r="B199" s="71" t="s">
        <v>225</v>
      </c>
      <c r="C199" s="63"/>
      <c r="D199" s="63"/>
      <c r="E199" s="63"/>
      <c r="F199" s="65">
        <f>F200</f>
        <v>800000</v>
      </c>
      <c r="G199" s="65">
        <f>G200</f>
        <v>800000</v>
      </c>
      <c r="H199" s="65">
        <f>H200</f>
        <v>800000</v>
      </c>
    </row>
    <row r="200" spans="1:8" ht="12.75">
      <c r="A200" s="40" t="s">
        <v>226</v>
      </c>
      <c r="B200" s="3" t="s">
        <v>92</v>
      </c>
      <c r="C200" s="63"/>
      <c r="D200" s="63"/>
      <c r="E200" s="63"/>
      <c r="F200" s="65">
        <f>F201+F202</f>
        <v>800000</v>
      </c>
      <c r="G200" s="65">
        <f>G201+G202</f>
        <v>800000</v>
      </c>
      <c r="H200" s="65">
        <f>H201+H202</f>
        <v>800000</v>
      </c>
    </row>
    <row r="201" spans="1:8" ht="12.75">
      <c r="A201" s="40" t="s">
        <v>270</v>
      </c>
      <c r="B201" s="3" t="s">
        <v>92</v>
      </c>
      <c r="C201" s="3" t="s">
        <v>335</v>
      </c>
      <c r="D201" s="3" t="s">
        <v>323</v>
      </c>
      <c r="E201" s="3" t="s">
        <v>324</v>
      </c>
      <c r="F201" s="89">
        <f>220000+280000</f>
        <v>500000</v>
      </c>
      <c r="G201" s="89">
        <f>220000+280000</f>
        <v>500000</v>
      </c>
      <c r="H201" s="89">
        <f>220000+280000</f>
        <v>500000</v>
      </c>
    </row>
    <row r="202" spans="1:8" ht="22.5">
      <c r="A202" s="8" t="s">
        <v>245</v>
      </c>
      <c r="B202" s="3" t="s">
        <v>92</v>
      </c>
      <c r="C202" s="3" t="s">
        <v>184</v>
      </c>
      <c r="D202" s="3" t="s">
        <v>323</v>
      </c>
      <c r="E202" s="3" t="s">
        <v>324</v>
      </c>
      <c r="F202" s="89">
        <v>300000</v>
      </c>
      <c r="G202" s="89">
        <v>300000</v>
      </c>
      <c r="H202" s="89">
        <v>300000</v>
      </c>
    </row>
    <row r="203" spans="1:8" ht="12.75">
      <c r="A203" s="14" t="s">
        <v>234</v>
      </c>
      <c r="B203" s="71" t="s">
        <v>232</v>
      </c>
      <c r="C203" s="63"/>
      <c r="D203" s="63"/>
      <c r="E203" s="63"/>
      <c r="F203" s="65">
        <f>F210+F217+F204+F207+F214+F212</f>
        <v>289092900</v>
      </c>
      <c r="G203" s="65">
        <f>G210+G217+G204+G207+G214+G212</f>
        <v>1870667600</v>
      </c>
      <c r="H203" s="65">
        <f>H210+H217+H204+H207+H214+H212</f>
        <v>2792900</v>
      </c>
    </row>
    <row r="204" spans="1:8" ht="12.75">
      <c r="A204" s="40" t="s">
        <v>226</v>
      </c>
      <c r="B204" s="3" t="s">
        <v>93</v>
      </c>
      <c r="C204" s="15"/>
      <c r="D204" s="63"/>
      <c r="E204" s="63"/>
      <c r="F204" s="65">
        <f>F205+F206</f>
        <v>6400000</v>
      </c>
      <c r="G204" s="65">
        <f>G205+G206</f>
        <v>5200000</v>
      </c>
      <c r="H204" s="65">
        <f>H205+H206</f>
        <v>1100000</v>
      </c>
    </row>
    <row r="205" spans="1:8" ht="22.5">
      <c r="A205" s="13" t="s">
        <v>357</v>
      </c>
      <c r="B205" s="3" t="s">
        <v>93</v>
      </c>
      <c r="C205" s="15">
        <v>414</v>
      </c>
      <c r="D205" s="63" t="s">
        <v>323</v>
      </c>
      <c r="E205" s="63" t="s">
        <v>315</v>
      </c>
      <c r="F205" s="89">
        <v>6200000</v>
      </c>
      <c r="G205" s="89">
        <v>5000000</v>
      </c>
      <c r="H205" s="89">
        <v>900000</v>
      </c>
    </row>
    <row r="206" spans="1:8" ht="12.75">
      <c r="A206" s="40" t="s">
        <v>270</v>
      </c>
      <c r="B206" s="3" t="s">
        <v>93</v>
      </c>
      <c r="C206" s="15">
        <v>244</v>
      </c>
      <c r="D206" s="63" t="s">
        <v>323</v>
      </c>
      <c r="E206" s="63" t="s">
        <v>324</v>
      </c>
      <c r="F206" s="89">
        <v>200000</v>
      </c>
      <c r="G206" s="89">
        <v>200000</v>
      </c>
      <c r="H206" s="89">
        <v>200000</v>
      </c>
    </row>
    <row r="207" spans="1:8" ht="22.5">
      <c r="A207" s="7" t="s">
        <v>381</v>
      </c>
      <c r="B207" s="3" t="s">
        <v>158</v>
      </c>
      <c r="C207" s="15"/>
      <c r="D207" s="63"/>
      <c r="E207" s="63"/>
      <c r="F207" s="64">
        <f>F209+F208</f>
        <v>1550000</v>
      </c>
      <c r="G207" s="64">
        <f>G209+G208</f>
        <v>1550000</v>
      </c>
      <c r="H207" s="64">
        <f>H209+H208</f>
        <v>1550000</v>
      </c>
    </row>
    <row r="208" spans="1:8" ht="12.75">
      <c r="A208" s="10" t="s">
        <v>355</v>
      </c>
      <c r="B208" s="3" t="s">
        <v>158</v>
      </c>
      <c r="C208" s="15">
        <v>242</v>
      </c>
      <c r="D208" s="63" t="s">
        <v>323</v>
      </c>
      <c r="E208" s="63" t="s">
        <v>315</v>
      </c>
      <c r="F208" s="91">
        <f>60000+600000+440000</f>
        <v>1100000</v>
      </c>
      <c r="G208" s="91">
        <f>60000+600000+440000</f>
        <v>1100000</v>
      </c>
      <c r="H208" s="91">
        <f>60000+600000+440000</f>
        <v>1100000</v>
      </c>
    </row>
    <row r="209" spans="1:8" ht="12.75">
      <c r="A209" s="7" t="s">
        <v>270</v>
      </c>
      <c r="B209" s="3" t="s">
        <v>158</v>
      </c>
      <c r="C209" s="15">
        <v>244</v>
      </c>
      <c r="D209" s="63" t="s">
        <v>323</v>
      </c>
      <c r="E209" s="63" t="s">
        <v>315</v>
      </c>
      <c r="F209" s="91">
        <v>450000</v>
      </c>
      <c r="G209" s="91">
        <v>450000</v>
      </c>
      <c r="H209" s="91">
        <v>450000</v>
      </c>
    </row>
    <row r="210" spans="1:8" ht="24">
      <c r="A210" s="10" t="s">
        <v>167</v>
      </c>
      <c r="B210" s="12" t="s">
        <v>437</v>
      </c>
      <c r="C210" s="84"/>
      <c r="D210" s="84"/>
      <c r="E210" s="84"/>
      <c r="F210" s="65">
        <f>F211</f>
        <v>281000000</v>
      </c>
      <c r="G210" s="65">
        <f>G211</f>
        <v>1110349600</v>
      </c>
      <c r="H210" s="65">
        <f>H211</f>
        <v>0</v>
      </c>
    </row>
    <row r="211" spans="1:8" ht="22.5">
      <c r="A211" s="13" t="s">
        <v>357</v>
      </c>
      <c r="B211" s="12" t="s">
        <v>437</v>
      </c>
      <c r="C211" s="84" t="s">
        <v>356</v>
      </c>
      <c r="D211" s="84" t="s">
        <v>323</v>
      </c>
      <c r="E211" s="84" t="s">
        <v>315</v>
      </c>
      <c r="F211" s="89">
        <v>281000000</v>
      </c>
      <c r="G211" s="89">
        <v>1110349600</v>
      </c>
      <c r="H211" s="89">
        <v>0</v>
      </c>
    </row>
    <row r="212" spans="1:8" ht="12.75">
      <c r="A212" s="80" t="s">
        <v>585</v>
      </c>
      <c r="B212" s="12" t="s">
        <v>584</v>
      </c>
      <c r="C212" s="3"/>
      <c r="D212" s="84"/>
      <c r="E212" s="84"/>
      <c r="F212" s="89">
        <f>F213</f>
        <v>0</v>
      </c>
      <c r="G212" s="89">
        <f>G213</f>
        <v>750850000</v>
      </c>
      <c r="H212" s="89">
        <f>H213</f>
        <v>0</v>
      </c>
    </row>
    <row r="213" spans="1:8" ht="22.5">
      <c r="A213" s="13" t="s">
        <v>360</v>
      </c>
      <c r="B213" s="12" t="s">
        <v>584</v>
      </c>
      <c r="C213" s="3" t="s">
        <v>359</v>
      </c>
      <c r="D213" s="84" t="s">
        <v>323</v>
      </c>
      <c r="E213" s="84" t="s">
        <v>315</v>
      </c>
      <c r="F213" s="89">
        <v>0</v>
      </c>
      <c r="G213" s="89">
        <v>750850000</v>
      </c>
      <c r="H213" s="89">
        <v>0</v>
      </c>
    </row>
    <row r="214" spans="1:8" ht="12.75">
      <c r="A214" s="13" t="s">
        <v>586</v>
      </c>
      <c r="B214" s="12" t="s">
        <v>588</v>
      </c>
      <c r="C214" s="3"/>
      <c r="D214" s="84"/>
      <c r="E214" s="84"/>
      <c r="F214" s="89">
        <f aca="true" t="shared" si="5" ref="F214:H215">F215</f>
        <v>0</v>
      </c>
      <c r="G214" s="89">
        <f t="shared" si="5"/>
        <v>2575100</v>
      </c>
      <c r="H214" s="89">
        <f t="shared" si="5"/>
        <v>0</v>
      </c>
    </row>
    <row r="215" spans="1:8" ht="22.5">
      <c r="A215" s="96" t="s">
        <v>587</v>
      </c>
      <c r="B215" s="12" t="s">
        <v>589</v>
      </c>
      <c r="C215" s="3"/>
      <c r="D215" s="84"/>
      <c r="E215" s="84"/>
      <c r="F215" s="89">
        <f t="shared" si="5"/>
        <v>0</v>
      </c>
      <c r="G215" s="89">
        <f t="shared" si="5"/>
        <v>2575100</v>
      </c>
      <c r="H215" s="89">
        <f t="shared" si="5"/>
        <v>0</v>
      </c>
    </row>
    <row r="216" spans="1:8" ht="22.5">
      <c r="A216" s="13" t="s">
        <v>357</v>
      </c>
      <c r="B216" s="12" t="s">
        <v>589</v>
      </c>
      <c r="C216" s="3" t="s">
        <v>356</v>
      </c>
      <c r="D216" s="84" t="s">
        <v>323</v>
      </c>
      <c r="E216" s="84" t="s">
        <v>317</v>
      </c>
      <c r="F216" s="89">
        <v>0</v>
      </c>
      <c r="G216" s="89">
        <v>2575100</v>
      </c>
      <c r="H216" s="89">
        <v>0</v>
      </c>
    </row>
    <row r="217" spans="1:8" ht="12.75">
      <c r="A217" s="10" t="s">
        <v>166</v>
      </c>
      <c r="B217" s="12" t="s">
        <v>168</v>
      </c>
      <c r="C217" s="84"/>
      <c r="D217" s="84"/>
      <c r="E217" s="84"/>
      <c r="F217" s="64">
        <f aca="true" t="shared" si="6" ref="F217:H218">F218</f>
        <v>142900</v>
      </c>
      <c r="G217" s="64">
        <f t="shared" si="6"/>
        <v>142900</v>
      </c>
      <c r="H217" s="64">
        <f t="shared" si="6"/>
        <v>142900</v>
      </c>
    </row>
    <row r="218" spans="1:8" ht="24">
      <c r="A218" s="10" t="s">
        <v>302</v>
      </c>
      <c r="B218" s="3" t="s">
        <v>74</v>
      </c>
      <c r="C218" s="63"/>
      <c r="D218" s="63"/>
      <c r="E218" s="63"/>
      <c r="F218" s="65">
        <f t="shared" si="6"/>
        <v>142900</v>
      </c>
      <c r="G218" s="65">
        <f t="shared" si="6"/>
        <v>142900</v>
      </c>
      <c r="H218" s="65">
        <f t="shared" si="6"/>
        <v>142900</v>
      </c>
    </row>
    <row r="219" spans="1:8" ht="12.75">
      <c r="A219" s="10" t="s">
        <v>248</v>
      </c>
      <c r="B219" s="3" t="s">
        <v>74</v>
      </c>
      <c r="C219" s="15">
        <v>612</v>
      </c>
      <c r="D219" s="63" t="s">
        <v>323</v>
      </c>
      <c r="E219" s="63" t="s">
        <v>315</v>
      </c>
      <c r="F219" s="89">
        <v>142900</v>
      </c>
      <c r="G219" s="89">
        <v>142900</v>
      </c>
      <c r="H219" s="89">
        <v>142900</v>
      </c>
    </row>
    <row r="220" spans="1:8" ht="22.5">
      <c r="A220" s="14" t="s">
        <v>298</v>
      </c>
      <c r="B220" s="71" t="s">
        <v>231</v>
      </c>
      <c r="C220" s="63"/>
      <c r="D220" s="63"/>
      <c r="E220" s="63"/>
      <c r="F220" s="65">
        <f>F227+F224+F221+F229+F232</f>
        <v>30533100</v>
      </c>
      <c r="G220" s="65">
        <f>G227+G224+G221+G229+G232</f>
        <v>27201100</v>
      </c>
      <c r="H220" s="65">
        <f>H227+H224+H221+H229+H232</f>
        <v>23016068</v>
      </c>
    </row>
    <row r="221" spans="1:8" ht="12.75">
      <c r="A221" s="40" t="s">
        <v>226</v>
      </c>
      <c r="B221" s="3" t="s">
        <v>507</v>
      </c>
      <c r="C221" s="15"/>
      <c r="D221" s="63"/>
      <c r="E221" s="63"/>
      <c r="F221" s="65">
        <f>F222+F223</f>
        <v>11000000</v>
      </c>
      <c r="G221" s="65">
        <f>G222+G223</f>
        <v>7000000</v>
      </c>
      <c r="H221" s="65">
        <f>H222+H223</f>
        <v>6436468</v>
      </c>
    </row>
    <row r="222" spans="1:8" ht="22.5">
      <c r="A222" s="13" t="s">
        <v>357</v>
      </c>
      <c r="B222" s="3" t="s">
        <v>507</v>
      </c>
      <c r="C222" s="15">
        <v>414</v>
      </c>
      <c r="D222" s="63" t="s">
        <v>323</v>
      </c>
      <c r="E222" s="63" t="s">
        <v>324</v>
      </c>
      <c r="F222" s="89">
        <v>4000000</v>
      </c>
      <c r="G222" s="89">
        <v>0</v>
      </c>
      <c r="H222" s="89">
        <v>0</v>
      </c>
    </row>
    <row r="223" spans="1:8" ht="12.75">
      <c r="A223" s="10" t="s">
        <v>248</v>
      </c>
      <c r="B223" s="3" t="s">
        <v>507</v>
      </c>
      <c r="C223" s="15">
        <v>612</v>
      </c>
      <c r="D223" s="63" t="s">
        <v>323</v>
      </c>
      <c r="E223" s="63" t="s">
        <v>315</v>
      </c>
      <c r="F223" s="91">
        <v>7000000</v>
      </c>
      <c r="G223" s="91">
        <v>7000000</v>
      </c>
      <c r="H223" s="91">
        <f>7000000-563532</f>
        <v>6436468</v>
      </c>
    </row>
    <row r="224" spans="1:8" ht="22.5">
      <c r="A224" s="7" t="s">
        <v>506</v>
      </c>
      <c r="B224" s="3" t="s">
        <v>159</v>
      </c>
      <c r="C224" s="15"/>
      <c r="D224" s="63"/>
      <c r="E224" s="63"/>
      <c r="F224" s="64">
        <f>F225+F226</f>
        <v>8382000</v>
      </c>
      <c r="G224" s="64">
        <f>G225+G226</f>
        <v>9000000</v>
      </c>
      <c r="H224" s="64">
        <f>H225+H226</f>
        <v>4000000</v>
      </c>
    </row>
    <row r="225" spans="1:8" ht="12.75">
      <c r="A225" s="7" t="s">
        <v>271</v>
      </c>
      <c r="B225" s="3" t="s">
        <v>159</v>
      </c>
      <c r="C225" s="15">
        <v>244</v>
      </c>
      <c r="D225" s="63" t="s">
        <v>323</v>
      </c>
      <c r="E225" s="63" t="s">
        <v>315</v>
      </c>
      <c r="F225" s="89">
        <v>6382000</v>
      </c>
      <c r="G225" s="91">
        <v>7000000</v>
      </c>
      <c r="H225" s="91">
        <v>2000000</v>
      </c>
    </row>
    <row r="226" spans="1:8" ht="12.75">
      <c r="A226" s="10" t="s">
        <v>248</v>
      </c>
      <c r="B226" s="3" t="s">
        <v>159</v>
      </c>
      <c r="C226" s="15">
        <v>612</v>
      </c>
      <c r="D226" s="63" t="s">
        <v>323</v>
      </c>
      <c r="E226" s="63" t="s">
        <v>315</v>
      </c>
      <c r="F226" s="89">
        <v>2000000</v>
      </c>
      <c r="G226" s="89">
        <v>2000000</v>
      </c>
      <c r="H226" s="89">
        <v>2000000</v>
      </c>
    </row>
    <row r="227" spans="1:8" ht="22.5">
      <c r="A227" s="6" t="s">
        <v>594</v>
      </c>
      <c r="B227" s="3" t="s">
        <v>590</v>
      </c>
      <c r="C227" s="3"/>
      <c r="D227" s="63"/>
      <c r="E227" s="63"/>
      <c r="F227" s="89">
        <f>F228</f>
        <v>2028800</v>
      </c>
      <c r="G227" s="89">
        <f>G228</f>
        <v>2078800</v>
      </c>
      <c r="H227" s="89">
        <f>H228</f>
        <v>2078800</v>
      </c>
    </row>
    <row r="228" spans="1:8" ht="12.75">
      <c r="A228" s="7" t="s">
        <v>271</v>
      </c>
      <c r="B228" s="3" t="s">
        <v>590</v>
      </c>
      <c r="C228" s="3" t="s">
        <v>335</v>
      </c>
      <c r="D228" s="63" t="s">
        <v>323</v>
      </c>
      <c r="E228" s="63" t="s">
        <v>315</v>
      </c>
      <c r="F228" s="89">
        <v>2028800</v>
      </c>
      <c r="G228" s="89">
        <v>2078800</v>
      </c>
      <c r="H228" s="89">
        <v>2078800</v>
      </c>
    </row>
    <row r="229" spans="1:8" ht="12.75">
      <c r="A229" s="6" t="s">
        <v>586</v>
      </c>
      <c r="B229" s="12" t="s">
        <v>591</v>
      </c>
      <c r="C229" s="3"/>
      <c r="D229" s="63"/>
      <c r="E229" s="63"/>
      <c r="F229" s="89">
        <f aca="true" t="shared" si="7" ref="F229:H230">F230</f>
        <v>0</v>
      </c>
      <c r="G229" s="89">
        <f t="shared" si="7"/>
        <v>0</v>
      </c>
      <c r="H229" s="89">
        <f t="shared" si="7"/>
        <v>1378500</v>
      </c>
    </row>
    <row r="230" spans="1:8" ht="22.5">
      <c r="A230" s="96" t="s">
        <v>593</v>
      </c>
      <c r="B230" s="3" t="s">
        <v>592</v>
      </c>
      <c r="C230" s="3"/>
      <c r="D230" s="63"/>
      <c r="E230" s="63"/>
      <c r="F230" s="89">
        <f t="shared" si="7"/>
        <v>0</v>
      </c>
      <c r="G230" s="89">
        <f t="shared" si="7"/>
        <v>0</v>
      </c>
      <c r="H230" s="89">
        <f t="shared" si="7"/>
        <v>1378500</v>
      </c>
    </row>
    <row r="231" spans="1:8" ht="12.75">
      <c r="A231" s="7" t="s">
        <v>271</v>
      </c>
      <c r="B231" s="3" t="s">
        <v>592</v>
      </c>
      <c r="C231" s="3" t="s">
        <v>335</v>
      </c>
      <c r="D231" s="63" t="s">
        <v>323</v>
      </c>
      <c r="E231" s="63" t="s">
        <v>315</v>
      </c>
      <c r="F231" s="89">
        <v>0</v>
      </c>
      <c r="G231" s="89">
        <v>0</v>
      </c>
      <c r="H231" s="89">
        <v>1378500</v>
      </c>
    </row>
    <row r="232" spans="1:8" ht="12.75">
      <c r="A232" s="14" t="s">
        <v>268</v>
      </c>
      <c r="B232" s="3" t="s">
        <v>94</v>
      </c>
      <c r="C232" s="15"/>
      <c r="D232" s="63"/>
      <c r="E232" s="63"/>
      <c r="F232" s="65">
        <f>F233</f>
        <v>9122300</v>
      </c>
      <c r="G232" s="65">
        <f>G233</f>
        <v>9122300</v>
      </c>
      <c r="H232" s="65">
        <f>H233</f>
        <v>9122300</v>
      </c>
    </row>
    <row r="233" spans="1:8" ht="12.75">
      <c r="A233" s="7" t="s">
        <v>271</v>
      </c>
      <c r="B233" s="3" t="s">
        <v>94</v>
      </c>
      <c r="C233" s="15">
        <v>244</v>
      </c>
      <c r="D233" s="63" t="s">
        <v>323</v>
      </c>
      <c r="E233" s="63" t="s">
        <v>324</v>
      </c>
      <c r="F233" s="89">
        <v>9122300</v>
      </c>
      <c r="G233" s="89">
        <v>9122300</v>
      </c>
      <c r="H233" s="89">
        <v>9122300</v>
      </c>
    </row>
    <row r="234" spans="1:8" ht="22.5">
      <c r="A234" s="14" t="s">
        <v>299</v>
      </c>
      <c r="B234" s="71" t="s">
        <v>235</v>
      </c>
      <c r="C234" s="63"/>
      <c r="D234" s="63"/>
      <c r="E234" s="63"/>
      <c r="F234" s="65">
        <f>F235+F237</f>
        <v>23392800</v>
      </c>
      <c r="G234" s="65">
        <f>G235+G237</f>
        <v>23392800</v>
      </c>
      <c r="H234" s="65">
        <f>H235+H237</f>
        <v>23392800</v>
      </c>
    </row>
    <row r="235" spans="1:8" ht="22.5">
      <c r="A235" s="7" t="s">
        <v>353</v>
      </c>
      <c r="B235" s="3" t="s">
        <v>101</v>
      </c>
      <c r="C235" s="63"/>
      <c r="D235" s="63"/>
      <c r="E235" s="63"/>
      <c r="F235" s="65">
        <f>F236</f>
        <v>23342800</v>
      </c>
      <c r="G235" s="65">
        <f>G236</f>
        <v>23342800</v>
      </c>
      <c r="H235" s="65">
        <f>H236</f>
        <v>23342800</v>
      </c>
    </row>
    <row r="236" spans="1:8" ht="12.75">
      <c r="A236" s="7" t="s">
        <v>349</v>
      </c>
      <c r="B236" s="3" t="s">
        <v>101</v>
      </c>
      <c r="C236" s="63" t="s">
        <v>352</v>
      </c>
      <c r="D236" s="63" t="s">
        <v>325</v>
      </c>
      <c r="E236" s="63" t="s">
        <v>318</v>
      </c>
      <c r="F236" s="91">
        <v>23342800</v>
      </c>
      <c r="G236" s="91">
        <v>23342800</v>
      </c>
      <c r="H236" s="91">
        <v>23342800</v>
      </c>
    </row>
    <row r="237" spans="1:8" ht="22.5">
      <c r="A237" s="7" t="s">
        <v>382</v>
      </c>
      <c r="B237" s="3" t="s">
        <v>75</v>
      </c>
      <c r="C237" s="63"/>
      <c r="D237" s="63"/>
      <c r="E237" s="63"/>
      <c r="F237" s="65">
        <f>F238</f>
        <v>50000</v>
      </c>
      <c r="G237" s="65">
        <f>G238</f>
        <v>50000</v>
      </c>
      <c r="H237" s="65">
        <f>H238</f>
        <v>50000</v>
      </c>
    </row>
    <row r="238" spans="1:8" ht="12.75">
      <c r="A238" s="10" t="s">
        <v>355</v>
      </c>
      <c r="B238" s="3" t="s">
        <v>75</v>
      </c>
      <c r="C238" s="63" t="s">
        <v>354</v>
      </c>
      <c r="D238" s="63" t="s">
        <v>323</v>
      </c>
      <c r="E238" s="63" t="s">
        <v>315</v>
      </c>
      <c r="F238" s="89">
        <v>50000</v>
      </c>
      <c r="G238" s="89">
        <v>50000</v>
      </c>
      <c r="H238" s="89">
        <v>50000</v>
      </c>
    </row>
    <row r="239" spans="1:8" ht="22.5">
      <c r="A239" s="14" t="s">
        <v>237</v>
      </c>
      <c r="B239" s="63" t="s">
        <v>236</v>
      </c>
      <c r="C239" s="63"/>
      <c r="D239" s="63"/>
      <c r="E239" s="63"/>
      <c r="F239" s="65">
        <f>F240+F246+F255+F263</f>
        <v>787848992</v>
      </c>
      <c r="G239" s="65">
        <f>G240+G246+G255+G263</f>
        <v>787848992</v>
      </c>
      <c r="H239" s="65">
        <f>H240+H246+H255+H263</f>
        <v>791628392</v>
      </c>
    </row>
    <row r="240" spans="1:8" ht="45">
      <c r="A240" s="35" t="s">
        <v>365</v>
      </c>
      <c r="B240" s="3" t="s">
        <v>76</v>
      </c>
      <c r="C240" s="63"/>
      <c r="D240" s="63"/>
      <c r="E240" s="63"/>
      <c r="F240" s="65">
        <f>F241+F242+F243+F244+F245</f>
        <v>462644400</v>
      </c>
      <c r="G240" s="65">
        <f>G241+G242+G243+G244+G245</f>
        <v>462644400</v>
      </c>
      <c r="H240" s="65">
        <f>H241+H242+H243+H244+H245</f>
        <v>462644400</v>
      </c>
    </row>
    <row r="241" spans="1:8" ht="12.75">
      <c r="A241" s="6" t="s">
        <v>305</v>
      </c>
      <c r="B241" s="3" t="s">
        <v>76</v>
      </c>
      <c r="C241" s="3" t="s">
        <v>347</v>
      </c>
      <c r="D241" s="63" t="s">
        <v>323</v>
      </c>
      <c r="E241" s="63" t="s">
        <v>315</v>
      </c>
      <c r="F241" s="91">
        <v>192121000</v>
      </c>
      <c r="G241" s="91">
        <v>192121000</v>
      </c>
      <c r="H241" s="91">
        <v>192121000</v>
      </c>
    </row>
    <row r="242" spans="1:8" ht="22.5">
      <c r="A242" s="6" t="s">
        <v>306</v>
      </c>
      <c r="B242" s="3" t="s">
        <v>76</v>
      </c>
      <c r="C242" s="3" t="s">
        <v>304</v>
      </c>
      <c r="D242" s="63" t="s">
        <v>323</v>
      </c>
      <c r="E242" s="63" t="s">
        <v>315</v>
      </c>
      <c r="F242" s="89">
        <v>57300000</v>
      </c>
      <c r="G242" s="89">
        <v>57300000</v>
      </c>
      <c r="H242" s="89">
        <v>57300000</v>
      </c>
    </row>
    <row r="243" spans="1:8" ht="12.75">
      <c r="A243" s="10" t="s">
        <v>355</v>
      </c>
      <c r="B243" s="3" t="s">
        <v>76</v>
      </c>
      <c r="C243" s="3" t="s">
        <v>354</v>
      </c>
      <c r="D243" s="63" t="s">
        <v>323</v>
      </c>
      <c r="E243" s="63" t="s">
        <v>315</v>
      </c>
      <c r="F243" s="89">
        <v>430000</v>
      </c>
      <c r="G243" s="89">
        <v>430000</v>
      </c>
      <c r="H243" s="89">
        <v>430000</v>
      </c>
    </row>
    <row r="244" spans="1:8" ht="12.75">
      <c r="A244" s="7" t="s">
        <v>270</v>
      </c>
      <c r="B244" s="3" t="s">
        <v>76</v>
      </c>
      <c r="C244" s="3" t="s">
        <v>335</v>
      </c>
      <c r="D244" s="63" t="s">
        <v>323</v>
      </c>
      <c r="E244" s="63" t="s">
        <v>315</v>
      </c>
      <c r="F244" s="89">
        <v>2200000</v>
      </c>
      <c r="G244" s="89">
        <v>2200000</v>
      </c>
      <c r="H244" s="89">
        <v>2200000</v>
      </c>
    </row>
    <row r="245" spans="1:8" ht="22.5">
      <c r="A245" s="7" t="s">
        <v>346</v>
      </c>
      <c r="B245" s="3" t="s">
        <v>76</v>
      </c>
      <c r="C245" s="3" t="s">
        <v>344</v>
      </c>
      <c r="D245" s="63" t="s">
        <v>323</v>
      </c>
      <c r="E245" s="63" t="s">
        <v>315</v>
      </c>
      <c r="F245" s="89">
        <v>210593400</v>
      </c>
      <c r="G245" s="89">
        <v>210593400</v>
      </c>
      <c r="H245" s="89">
        <v>210593400</v>
      </c>
    </row>
    <row r="246" spans="1:8" ht="22.5">
      <c r="A246" s="7" t="s">
        <v>383</v>
      </c>
      <c r="B246" s="3" t="s">
        <v>77</v>
      </c>
      <c r="C246" s="63"/>
      <c r="D246" s="63"/>
      <c r="E246" s="63"/>
      <c r="F246" s="65">
        <f>F247+F248+F249+F250+F251+F252+F253+F254</f>
        <v>249823620</v>
      </c>
      <c r="G246" s="65">
        <f>G247+G248+G249+G250+G251+G252+G253+G254</f>
        <v>249823620</v>
      </c>
      <c r="H246" s="65">
        <f>H247+H248+H249+H250+H251+H252+H253+H254</f>
        <v>249823620</v>
      </c>
    </row>
    <row r="247" spans="1:8" ht="12.75">
      <c r="A247" s="6" t="s">
        <v>305</v>
      </c>
      <c r="B247" s="3" t="s">
        <v>77</v>
      </c>
      <c r="C247" s="3" t="s">
        <v>347</v>
      </c>
      <c r="D247" s="3" t="s">
        <v>323</v>
      </c>
      <c r="E247" s="3" t="s">
        <v>315</v>
      </c>
      <c r="F247" s="89">
        <v>64621330</v>
      </c>
      <c r="G247" s="89">
        <v>64621330</v>
      </c>
      <c r="H247" s="89">
        <v>64621330</v>
      </c>
    </row>
    <row r="248" spans="1:8" ht="22.5">
      <c r="A248" s="6" t="s">
        <v>306</v>
      </c>
      <c r="B248" s="3" t="s">
        <v>77</v>
      </c>
      <c r="C248" s="3" t="s">
        <v>304</v>
      </c>
      <c r="D248" s="3" t="s">
        <v>323</v>
      </c>
      <c r="E248" s="3" t="s">
        <v>315</v>
      </c>
      <c r="F248" s="89">
        <v>19506290</v>
      </c>
      <c r="G248" s="89">
        <v>19506290</v>
      </c>
      <c r="H248" s="89">
        <v>19506290</v>
      </c>
    </row>
    <row r="249" spans="1:8" ht="12.75">
      <c r="A249" s="7" t="s">
        <v>355</v>
      </c>
      <c r="B249" s="3" t="s">
        <v>77</v>
      </c>
      <c r="C249" s="3" t="s">
        <v>354</v>
      </c>
      <c r="D249" s="3" t="s">
        <v>323</v>
      </c>
      <c r="E249" s="3" t="s">
        <v>315</v>
      </c>
      <c r="F249" s="89">
        <v>4346900</v>
      </c>
      <c r="G249" s="89">
        <v>4346900</v>
      </c>
      <c r="H249" s="89">
        <v>4346900</v>
      </c>
    </row>
    <row r="250" spans="1:8" ht="12.75">
      <c r="A250" s="7" t="s">
        <v>270</v>
      </c>
      <c r="B250" s="3" t="s">
        <v>77</v>
      </c>
      <c r="C250" s="3" t="s">
        <v>335</v>
      </c>
      <c r="D250" s="3" t="s">
        <v>323</v>
      </c>
      <c r="E250" s="3" t="s">
        <v>315</v>
      </c>
      <c r="F250" s="89">
        <v>23260700</v>
      </c>
      <c r="G250" s="89">
        <v>23260700</v>
      </c>
      <c r="H250" s="89">
        <v>23260700</v>
      </c>
    </row>
    <row r="251" spans="1:8" ht="12.75">
      <c r="A251" s="30" t="s">
        <v>372</v>
      </c>
      <c r="B251" s="3" t="s">
        <v>77</v>
      </c>
      <c r="C251" s="3" t="s">
        <v>371</v>
      </c>
      <c r="D251" s="3" t="s">
        <v>323</v>
      </c>
      <c r="E251" s="3" t="s">
        <v>315</v>
      </c>
      <c r="F251" s="89">
        <v>33220500</v>
      </c>
      <c r="G251" s="89">
        <v>33220500</v>
      </c>
      <c r="H251" s="89">
        <v>33220500</v>
      </c>
    </row>
    <row r="252" spans="1:8" ht="22.5">
      <c r="A252" s="7" t="s">
        <v>346</v>
      </c>
      <c r="B252" s="3" t="s">
        <v>77</v>
      </c>
      <c r="C252" s="3" t="s">
        <v>344</v>
      </c>
      <c r="D252" s="3" t="s">
        <v>323</v>
      </c>
      <c r="E252" s="3" t="s">
        <v>315</v>
      </c>
      <c r="F252" s="89">
        <v>97659200</v>
      </c>
      <c r="G252" s="89">
        <v>97659200</v>
      </c>
      <c r="H252" s="89">
        <v>97659200</v>
      </c>
    </row>
    <row r="253" spans="1:8" ht="12.75">
      <c r="A253" s="7" t="s">
        <v>339</v>
      </c>
      <c r="B253" s="3" t="s">
        <v>77</v>
      </c>
      <c r="C253" s="3" t="s">
        <v>336</v>
      </c>
      <c r="D253" s="3" t="s">
        <v>323</v>
      </c>
      <c r="E253" s="3" t="s">
        <v>315</v>
      </c>
      <c r="F253" s="89">
        <v>6919600</v>
      </c>
      <c r="G253" s="89">
        <v>6919600</v>
      </c>
      <c r="H253" s="89">
        <v>6919600</v>
      </c>
    </row>
    <row r="254" spans="1:8" ht="12.75">
      <c r="A254" s="7" t="s">
        <v>301</v>
      </c>
      <c r="B254" s="3" t="s">
        <v>77</v>
      </c>
      <c r="C254" s="3" t="s">
        <v>338</v>
      </c>
      <c r="D254" s="3" t="s">
        <v>323</v>
      </c>
      <c r="E254" s="3" t="s">
        <v>315</v>
      </c>
      <c r="F254" s="89">
        <v>289100</v>
      </c>
      <c r="G254" s="89">
        <v>289100</v>
      </c>
      <c r="H254" s="89">
        <v>289100</v>
      </c>
    </row>
    <row r="255" spans="1:8" ht="22.5">
      <c r="A255" s="14" t="s">
        <v>484</v>
      </c>
      <c r="B255" s="63" t="s">
        <v>78</v>
      </c>
      <c r="C255" s="63"/>
      <c r="D255" s="63"/>
      <c r="E255" s="63"/>
      <c r="F255" s="65">
        <f>F256+F257+F258+F259+F260+F261+F262</f>
        <v>30779400</v>
      </c>
      <c r="G255" s="65">
        <f>G256+G257+G258+G259+G260+G261+G262</f>
        <v>30779400</v>
      </c>
      <c r="H255" s="65">
        <f>H256+H257+H258+H259+H260+H261+H262</f>
        <v>30779400</v>
      </c>
    </row>
    <row r="256" spans="1:8" ht="12.75">
      <c r="A256" s="6" t="s">
        <v>305</v>
      </c>
      <c r="B256" s="3" t="s">
        <v>78</v>
      </c>
      <c r="C256" s="3" t="s">
        <v>347</v>
      </c>
      <c r="D256" s="63" t="s">
        <v>323</v>
      </c>
      <c r="E256" s="63" t="s">
        <v>317</v>
      </c>
      <c r="F256" s="89">
        <v>20299000</v>
      </c>
      <c r="G256" s="89">
        <v>20299000</v>
      </c>
      <c r="H256" s="89">
        <v>20299000</v>
      </c>
    </row>
    <row r="257" spans="1:8" ht="22.5">
      <c r="A257" s="6" t="s">
        <v>306</v>
      </c>
      <c r="B257" s="3" t="s">
        <v>78</v>
      </c>
      <c r="C257" s="3" t="s">
        <v>304</v>
      </c>
      <c r="D257" s="63" t="s">
        <v>323</v>
      </c>
      <c r="E257" s="63" t="s">
        <v>317</v>
      </c>
      <c r="F257" s="89">
        <v>6128200</v>
      </c>
      <c r="G257" s="89">
        <v>6128200</v>
      </c>
      <c r="H257" s="89">
        <v>6128200</v>
      </c>
    </row>
    <row r="258" spans="1:8" ht="12.75">
      <c r="A258" s="7" t="s">
        <v>355</v>
      </c>
      <c r="B258" s="3" t="s">
        <v>78</v>
      </c>
      <c r="C258" s="3" t="s">
        <v>354</v>
      </c>
      <c r="D258" s="63" t="s">
        <v>323</v>
      </c>
      <c r="E258" s="63" t="s">
        <v>317</v>
      </c>
      <c r="F258" s="89">
        <v>471200</v>
      </c>
      <c r="G258" s="89">
        <v>471200</v>
      </c>
      <c r="H258" s="89">
        <v>471200</v>
      </c>
    </row>
    <row r="259" spans="1:8" ht="12.75">
      <c r="A259" s="7" t="s">
        <v>270</v>
      </c>
      <c r="B259" s="3" t="s">
        <v>78</v>
      </c>
      <c r="C259" s="3" t="s">
        <v>335</v>
      </c>
      <c r="D259" s="63" t="s">
        <v>323</v>
      </c>
      <c r="E259" s="63" t="s">
        <v>317</v>
      </c>
      <c r="F259" s="89">
        <v>2698400</v>
      </c>
      <c r="G259" s="89">
        <v>2698400</v>
      </c>
      <c r="H259" s="89">
        <v>2698400</v>
      </c>
    </row>
    <row r="260" spans="1:8" ht="12.75">
      <c r="A260" s="30" t="s">
        <v>372</v>
      </c>
      <c r="B260" s="3" t="s">
        <v>78</v>
      </c>
      <c r="C260" s="3" t="s">
        <v>371</v>
      </c>
      <c r="D260" s="63" t="s">
        <v>323</v>
      </c>
      <c r="E260" s="63" t="s">
        <v>317</v>
      </c>
      <c r="F260" s="89">
        <v>1138200</v>
      </c>
      <c r="G260" s="89">
        <v>1138200</v>
      </c>
      <c r="H260" s="89">
        <v>1138200</v>
      </c>
    </row>
    <row r="261" spans="1:8" ht="12.75">
      <c r="A261" s="7" t="s">
        <v>339</v>
      </c>
      <c r="B261" s="3" t="s">
        <v>78</v>
      </c>
      <c r="C261" s="3" t="s">
        <v>336</v>
      </c>
      <c r="D261" s="63" t="s">
        <v>323</v>
      </c>
      <c r="E261" s="63" t="s">
        <v>317</v>
      </c>
      <c r="F261" s="89">
        <v>33150</v>
      </c>
      <c r="G261" s="89">
        <v>33150</v>
      </c>
      <c r="H261" s="89">
        <v>33150</v>
      </c>
    </row>
    <row r="262" spans="1:8" ht="12.75">
      <c r="A262" s="7" t="s">
        <v>301</v>
      </c>
      <c r="B262" s="3" t="s">
        <v>78</v>
      </c>
      <c r="C262" s="3" t="s">
        <v>338</v>
      </c>
      <c r="D262" s="63" t="s">
        <v>323</v>
      </c>
      <c r="E262" s="63" t="s">
        <v>317</v>
      </c>
      <c r="F262" s="89">
        <v>11250</v>
      </c>
      <c r="G262" s="89">
        <v>11250</v>
      </c>
      <c r="H262" s="89">
        <v>11250</v>
      </c>
    </row>
    <row r="263" spans="1:8" ht="45">
      <c r="A263" s="34" t="s">
        <v>498</v>
      </c>
      <c r="B263" s="3" t="s">
        <v>497</v>
      </c>
      <c r="C263" s="3"/>
      <c r="D263" s="63"/>
      <c r="E263" s="63"/>
      <c r="F263" s="64">
        <f>F264+F265+F266</f>
        <v>44601572</v>
      </c>
      <c r="G263" s="64">
        <f>G264+G265+G266</f>
        <v>44601572</v>
      </c>
      <c r="H263" s="64">
        <f>H264+H265+H266</f>
        <v>48380972</v>
      </c>
    </row>
    <row r="264" spans="1:8" ht="12.75">
      <c r="A264" s="6" t="s">
        <v>305</v>
      </c>
      <c r="B264" s="3" t="s">
        <v>497</v>
      </c>
      <c r="C264" s="3" t="s">
        <v>347</v>
      </c>
      <c r="D264" s="63" t="s">
        <v>323</v>
      </c>
      <c r="E264" s="63" t="s">
        <v>315</v>
      </c>
      <c r="F264" s="89">
        <v>17802000</v>
      </c>
      <c r="G264" s="89">
        <v>17802000</v>
      </c>
      <c r="H264" s="89">
        <v>17802000</v>
      </c>
    </row>
    <row r="265" spans="1:8" ht="22.5">
      <c r="A265" s="6" t="s">
        <v>306</v>
      </c>
      <c r="B265" s="3" t="s">
        <v>497</v>
      </c>
      <c r="C265" s="3" t="s">
        <v>304</v>
      </c>
      <c r="D265" s="63" t="s">
        <v>323</v>
      </c>
      <c r="E265" s="63" t="s">
        <v>315</v>
      </c>
      <c r="F265" s="89">
        <v>5376226</v>
      </c>
      <c r="G265" s="89">
        <v>5376226</v>
      </c>
      <c r="H265" s="89">
        <v>5376226</v>
      </c>
    </row>
    <row r="266" spans="1:8" ht="22.5">
      <c r="A266" s="7" t="s">
        <v>346</v>
      </c>
      <c r="B266" s="3" t="s">
        <v>497</v>
      </c>
      <c r="C266" s="3" t="s">
        <v>344</v>
      </c>
      <c r="D266" s="63" t="s">
        <v>323</v>
      </c>
      <c r="E266" s="63" t="s">
        <v>315</v>
      </c>
      <c r="F266" s="89">
        <v>21423346</v>
      </c>
      <c r="G266" s="89">
        <v>21423346</v>
      </c>
      <c r="H266" s="89">
        <v>25202746</v>
      </c>
    </row>
    <row r="267" spans="1:8" ht="12.75">
      <c r="A267" s="16" t="s">
        <v>272</v>
      </c>
      <c r="B267" s="3" t="s">
        <v>278</v>
      </c>
      <c r="C267" s="3"/>
      <c r="D267" s="3"/>
      <c r="E267" s="3"/>
      <c r="F267" s="64">
        <f>F268+F271</f>
        <v>20241900</v>
      </c>
      <c r="G267" s="64">
        <f>G268+G271</f>
        <v>21294300</v>
      </c>
      <c r="H267" s="64">
        <f>H268+H271</f>
        <v>22391100</v>
      </c>
    </row>
    <row r="268" spans="1:8" ht="12.75">
      <c r="A268" s="5" t="s">
        <v>274</v>
      </c>
      <c r="B268" s="3" t="s">
        <v>95</v>
      </c>
      <c r="C268" s="3"/>
      <c r="D268" s="3"/>
      <c r="E268" s="3"/>
      <c r="F268" s="64">
        <f>F269+F270</f>
        <v>3475800</v>
      </c>
      <c r="G268" s="64">
        <f>G269+G270</f>
        <v>3656500</v>
      </c>
      <c r="H268" s="64">
        <f>H269+H270</f>
        <v>3835700</v>
      </c>
    </row>
    <row r="269" spans="1:8" ht="12.75">
      <c r="A269" s="6" t="s">
        <v>257</v>
      </c>
      <c r="B269" s="3" t="s">
        <v>95</v>
      </c>
      <c r="C269" s="3" t="s">
        <v>332</v>
      </c>
      <c r="D269" s="3" t="s">
        <v>323</v>
      </c>
      <c r="E269" s="3" t="s">
        <v>324</v>
      </c>
      <c r="F269" s="89">
        <v>2669600</v>
      </c>
      <c r="G269" s="89">
        <v>2808400</v>
      </c>
      <c r="H269" s="89">
        <v>2946000</v>
      </c>
    </row>
    <row r="270" spans="1:8" ht="22.5">
      <c r="A270" s="6" t="s">
        <v>258</v>
      </c>
      <c r="B270" s="3" t="s">
        <v>95</v>
      </c>
      <c r="C270" s="3" t="s">
        <v>256</v>
      </c>
      <c r="D270" s="3" t="s">
        <v>323</v>
      </c>
      <c r="E270" s="3" t="s">
        <v>324</v>
      </c>
      <c r="F270" s="89">
        <v>806200</v>
      </c>
      <c r="G270" s="89">
        <v>848100</v>
      </c>
      <c r="H270" s="89">
        <v>889700</v>
      </c>
    </row>
    <row r="271" spans="1:8" ht="33.75">
      <c r="A271" s="7" t="s">
        <v>190</v>
      </c>
      <c r="B271" s="3" t="s">
        <v>96</v>
      </c>
      <c r="C271" s="3"/>
      <c r="D271" s="3"/>
      <c r="E271" s="3"/>
      <c r="F271" s="64">
        <f>F272+F273+F274+F275+F276+F277+F278</f>
        <v>16766100</v>
      </c>
      <c r="G271" s="64">
        <f>G272+G273+G274+G275+G276+G277+G278</f>
        <v>17637800</v>
      </c>
      <c r="H271" s="64">
        <f>H272+H273+H274+H275+H276+H277+H278</f>
        <v>18555400</v>
      </c>
    </row>
    <row r="272" spans="1:8" ht="12.75">
      <c r="A272" s="6" t="s">
        <v>305</v>
      </c>
      <c r="B272" s="3" t="s">
        <v>96</v>
      </c>
      <c r="C272" s="3" t="s">
        <v>347</v>
      </c>
      <c r="D272" s="3" t="s">
        <v>323</v>
      </c>
      <c r="E272" s="3" t="s">
        <v>324</v>
      </c>
      <c r="F272" s="89">
        <v>8204700</v>
      </c>
      <c r="G272" s="89">
        <v>8631300</v>
      </c>
      <c r="H272" s="89">
        <v>9054300</v>
      </c>
    </row>
    <row r="273" spans="1:8" ht="22.5">
      <c r="A273" s="6" t="s">
        <v>306</v>
      </c>
      <c r="B273" s="3" t="s">
        <v>96</v>
      </c>
      <c r="C273" s="3" t="s">
        <v>304</v>
      </c>
      <c r="D273" s="3" t="s">
        <v>323</v>
      </c>
      <c r="E273" s="3" t="s">
        <v>324</v>
      </c>
      <c r="F273" s="89">
        <v>2477800</v>
      </c>
      <c r="G273" s="89">
        <v>2606600</v>
      </c>
      <c r="H273" s="89">
        <v>2734400</v>
      </c>
    </row>
    <row r="274" spans="1:8" ht="12.75">
      <c r="A274" s="7" t="s">
        <v>355</v>
      </c>
      <c r="B274" s="3" t="s">
        <v>96</v>
      </c>
      <c r="C274" s="3" t="s">
        <v>354</v>
      </c>
      <c r="D274" s="3" t="s">
        <v>323</v>
      </c>
      <c r="E274" s="3" t="s">
        <v>324</v>
      </c>
      <c r="F274" s="89">
        <f>360000+1200+620000+365600+635000</f>
        <v>1981800</v>
      </c>
      <c r="G274" s="89">
        <f>378700+1300+652200+384600+668000</f>
        <v>2084800</v>
      </c>
      <c r="H274" s="89">
        <f>397300+1300+684200+403500+700800+23200</f>
        <v>2210300</v>
      </c>
    </row>
    <row r="275" spans="1:8" ht="12.75">
      <c r="A275" s="7" t="s">
        <v>270</v>
      </c>
      <c r="B275" s="3" t="s">
        <v>96</v>
      </c>
      <c r="C275" s="3" t="s">
        <v>335</v>
      </c>
      <c r="D275" s="3" t="s">
        <v>323</v>
      </c>
      <c r="E275" s="3" t="s">
        <v>324</v>
      </c>
      <c r="F275" s="89">
        <f>21000+33200+175300+36000+9000+1885500+1307500</f>
        <v>3467500</v>
      </c>
      <c r="G275" s="89">
        <f>22100+34900+184400+37900+9500+1983500+5300+489700+880500</f>
        <v>3647800</v>
      </c>
      <c r="H275" s="89">
        <f>23200+36600+193500+39700+9900+2080700+5500+513700+923700</f>
        <v>3826500</v>
      </c>
    </row>
    <row r="276" spans="1:8" ht="12.75">
      <c r="A276" s="30" t="s">
        <v>372</v>
      </c>
      <c r="B276" s="3" t="s">
        <v>96</v>
      </c>
      <c r="C276" s="3" t="s">
        <v>371</v>
      </c>
      <c r="D276" s="3" t="s">
        <v>323</v>
      </c>
      <c r="E276" s="3" t="s">
        <v>324</v>
      </c>
      <c r="F276" s="89">
        <f>436900+148000</f>
        <v>584900</v>
      </c>
      <c r="G276" s="89">
        <f>459600+155700</f>
        <v>615300</v>
      </c>
      <c r="H276" s="89">
        <f>482100+193300</f>
        <v>675400</v>
      </c>
    </row>
    <row r="277" spans="1:8" ht="12.75">
      <c r="A277" s="7" t="s">
        <v>339</v>
      </c>
      <c r="B277" s="3" t="s">
        <v>96</v>
      </c>
      <c r="C277" s="3" t="s">
        <v>336</v>
      </c>
      <c r="D277" s="3" t="s">
        <v>323</v>
      </c>
      <c r="E277" s="3" t="s">
        <v>324</v>
      </c>
      <c r="F277" s="89">
        <v>46300</v>
      </c>
      <c r="G277" s="89">
        <v>48700</v>
      </c>
      <c r="H277" s="89">
        <v>51100</v>
      </c>
    </row>
    <row r="278" spans="1:8" ht="12.75">
      <c r="A278" s="7" t="s">
        <v>301</v>
      </c>
      <c r="B278" s="3" t="s">
        <v>96</v>
      </c>
      <c r="C278" s="3" t="s">
        <v>338</v>
      </c>
      <c r="D278" s="3" t="s">
        <v>323</v>
      </c>
      <c r="E278" s="3" t="s">
        <v>324</v>
      </c>
      <c r="F278" s="89">
        <v>3100</v>
      </c>
      <c r="G278" s="89">
        <v>3300</v>
      </c>
      <c r="H278" s="89">
        <v>3400</v>
      </c>
    </row>
    <row r="279" spans="1:8" ht="22.5">
      <c r="A279" s="41" t="s">
        <v>287</v>
      </c>
      <c r="B279" s="3" t="s">
        <v>436</v>
      </c>
      <c r="C279" s="3"/>
      <c r="D279" s="3"/>
      <c r="E279" s="3"/>
      <c r="F279" s="64">
        <f>F298+F295+F285+F290+F301+F280+F283+F288+F292</f>
        <v>82584742.56</v>
      </c>
      <c r="G279" s="64">
        <f>G298+G295+G285+G290+G301+G280+G283+G288+G292</f>
        <v>80871242.56</v>
      </c>
      <c r="H279" s="64">
        <f>H298+H295+H285+H290+H301+H280+H283+H288+H292</f>
        <v>81972142.56</v>
      </c>
    </row>
    <row r="280" spans="1:8" ht="12.75">
      <c r="A280" s="7" t="s">
        <v>293</v>
      </c>
      <c r="B280" s="3" t="s">
        <v>384</v>
      </c>
      <c r="C280" s="3"/>
      <c r="D280" s="3"/>
      <c r="E280" s="3"/>
      <c r="F280" s="64">
        <f>F281+F282</f>
        <v>2746160</v>
      </c>
      <c r="G280" s="64">
        <f>G281+G282</f>
        <v>2746160</v>
      </c>
      <c r="H280" s="64">
        <f>H281+H282</f>
        <v>2746160</v>
      </c>
    </row>
    <row r="281" spans="1:8" ht="12.75">
      <c r="A281" s="14" t="s">
        <v>271</v>
      </c>
      <c r="B281" s="3" t="s">
        <v>384</v>
      </c>
      <c r="C281" s="3" t="s">
        <v>335</v>
      </c>
      <c r="D281" s="3" t="s">
        <v>323</v>
      </c>
      <c r="E281" s="3" t="s">
        <v>315</v>
      </c>
      <c r="F281" s="89">
        <v>2065760</v>
      </c>
      <c r="G281" s="89">
        <v>2065760</v>
      </c>
      <c r="H281" s="89">
        <v>2065760</v>
      </c>
    </row>
    <row r="282" spans="1:8" ht="12.75">
      <c r="A282" s="10" t="s">
        <v>248</v>
      </c>
      <c r="B282" s="3" t="s">
        <v>384</v>
      </c>
      <c r="C282" s="3" t="s">
        <v>345</v>
      </c>
      <c r="D282" s="3" t="s">
        <v>323</v>
      </c>
      <c r="E282" s="3" t="s">
        <v>315</v>
      </c>
      <c r="F282" s="89">
        <v>680400</v>
      </c>
      <c r="G282" s="89">
        <v>680400</v>
      </c>
      <c r="H282" s="89">
        <v>680400</v>
      </c>
    </row>
    <row r="283" spans="1:8" ht="22.5">
      <c r="A283" s="7" t="s">
        <v>294</v>
      </c>
      <c r="B283" s="3" t="s">
        <v>385</v>
      </c>
      <c r="C283" s="3"/>
      <c r="D283" s="3"/>
      <c r="E283" s="3"/>
      <c r="F283" s="64">
        <f>F284</f>
        <v>2773269.56</v>
      </c>
      <c r="G283" s="64">
        <f>G284</f>
        <v>2773269.56</v>
      </c>
      <c r="H283" s="64">
        <f>H284</f>
        <v>2773269.56</v>
      </c>
    </row>
    <row r="284" spans="1:8" ht="12.75">
      <c r="A284" s="14" t="s">
        <v>271</v>
      </c>
      <c r="B284" s="3" t="s">
        <v>385</v>
      </c>
      <c r="C284" s="3" t="s">
        <v>335</v>
      </c>
      <c r="D284" s="3" t="s">
        <v>323</v>
      </c>
      <c r="E284" s="3" t="s">
        <v>315</v>
      </c>
      <c r="F284" s="89">
        <v>2773269.56</v>
      </c>
      <c r="G284" s="89">
        <v>2773269.56</v>
      </c>
      <c r="H284" s="89">
        <v>2773269.56</v>
      </c>
    </row>
    <row r="285" spans="1:8" ht="22.5">
      <c r="A285" s="21" t="s">
        <v>386</v>
      </c>
      <c r="B285" s="3" t="s">
        <v>81</v>
      </c>
      <c r="C285" s="3"/>
      <c r="D285" s="3"/>
      <c r="E285" s="3"/>
      <c r="F285" s="64">
        <f>F286+F287</f>
        <v>8081053</v>
      </c>
      <c r="G285" s="64">
        <f>G286+G287</f>
        <v>8081053</v>
      </c>
      <c r="H285" s="64">
        <f>H286+H287</f>
        <v>8081053</v>
      </c>
    </row>
    <row r="286" spans="1:8" ht="12.75">
      <c r="A286" s="14" t="s">
        <v>271</v>
      </c>
      <c r="B286" s="3" t="s">
        <v>81</v>
      </c>
      <c r="C286" s="3" t="s">
        <v>335</v>
      </c>
      <c r="D286" s="3" t="s">
        <v>323</v>
      </c>
      <c r="E286" s="3" t="s">
        <v>315</v>
      </c>
      <c r="F286" s="91">
        <v>4119753</v>
      </c>
      <c r="G286" s="91">
        <v>4119753</v>
      </c>
      <c r="H286" s="91">
        <v>4119753</v>
      </c>
    </row>
    <row r="287" spans="1:8" ht="12.75">
      <c r="A287" s="10" t="s">
        <v>248</v>
      </c>
      <c r="B287" s="3" t="s">
        <v>81</v>
      </c>
      <c r="C287" s="3" t="s">
        <v>345</v>
      </c>
      <c r="D287" s="3" t="s">
        <v>323</v>
      </c>
      <c r="E287" s="3" t="s">
        <v>315</v>
      </c>
      <c r="F287" s="91">
        <v>3961300</v>
      </c>
      <c r="G287" s="91">
        <v>3961300</v>
      </c>
      <c r="H287" s="91">
        <v>3961300</v>
      </c>
    </row>
    <row r="288" spans="1:8" ht="12.75">
      <c r="A288" s="7" t="s">
        <v>295</v>
      </c>
      <c r="B288" s="3" t="s">
        <v>86</v>
      </c>
      <c r="C288" s="3"/>
      <c r="D288" s="3"/>
      <c r="E288" s="3"/>
      <c r="F288" s="64">
        <f>F289</f>
        <v>5612000</v>
      </c>
      <c r="G288" s="64">
        <f>G289</f>
        <v>5612000</v>
      </c>
      <c r="H288" s="64">
        <f>H289</f>
        <v>5612000</v>
      </c>
    </row>
    <row r="289" spans="1:8" ht="12.75">
      <c r="A289" s="14" t="s">
        <v>271</v>
      </c>
      <c r="B289" s="3" t="s">
        <v>86</v>
      </c>
      <c r="C289" s="3" t="s">
        <v>335</v>
      </c>
      <c r="D289" s="3" t="s">
        <v>323</v>
      </c>
      <c r="E289" s="3" t="s">
        <v>315</v>
      </c>
      <c r="F289" s="91">
        <v>5612000</v>
      </c>
      <c r="G289" s="91">
        <v>5612000</v>
      </c>
      <c r="H289" s="91">
        <v>5612000</v>
      </c>
    </row>
    <row r="290" spans="1:8" ht="22.5">
      <c r="A290" s="7" t="s">
        <v>625</v>
      </c>
      <c r="B290" s="3" t="s">
        <v>595</v>
      </c>
      <c r="C290" s="3"/>
      <c r="D290" s="3"/>
      <c r="E290" s="3"/>
      <c r="F290" s="91">
        <f>F291</f>
        <v>6250000</v>
      </c>
      <c r="G290" s="91">
        <f>G291</f>
        <v>6200000</v>
      </c>
      <c r="H290" s="91">
        <f>H291</f>
        <v>6250000</v>
      </c>
    </row>
    <row r="291" spans="1:8" ht="12.75">
      <c r="A291" s="7" t="s">
        <v>270</v>
      </c>
      <c r="B291" s="3" t="s">
        <v>595</v>
      </c>
      <c r="C291" s="3" t="s">
        <v>335</v>
      </c>
      <c r="D291" s="3" t="s">
        <v>323</v>
      </c>
      <c r="E291" s="3" t="s">
        <v>315</v>
      </c>
      <c r="F291" s="91">
        <v>6250000</v>
      </c>
      <c r="G291" s="91">
        <v>6200000</v>
      </c>
      <c r="H291" s="91">
        <v>6250000</v>
      </c>
    </row>
    <row r="292" spans="1:8" ht="22.5">
      <c r="A292" s="7" t="s">
        <v>387</v>
      </c>
      <c r="B292" s="3" t="s">
        <v>502</v>
      </c>
      <c r="C292" s="3"/>
      <c r="D292" s="3"/>
      <c r="E292" s="3"/>
      <c r="F292" s="64">
        <f>F293+F294</f>
        <v>46400990</v>
      </c>
      <c r="G292" s="64">
        <f>G293+G294</f>
        <v>44737490</v>
      </c>
      <c r="H292" s="64">
        <f>H293+H294</f>
        <v>45788390</v>
      </c>
    </row>
    <row r="293" spans="1:8" ht="12.75">
      <c r="A293" s="14" t="s">
        <v>271</v>
      </c>
      <c r="B293" s="3" t="s">
        <v>502</v>
      </c>
      <c r="C293" s="3" t="s">
        <v>335</v>
      </c>
      <c r="D293" s="3" t="s">
        <v>323</v>
      </c>
      <c r="E293" s="3" t="s">
        <v>315</v>
      </c>
      <c r="F293" s="91">
        <v>20782310</v>
      </c>
      <c r="G293" s="91">
        <v>20782310</v>
      </c>
      <c r="H293" s="91">
        <v>20782310</v>
      </c>
    </row>
    <row r="294" spans="1:8" ht="22.5">
      <c r="A294" s="7" t="s">
        <v>346</v>
      </c>
      <c r="B294" s="3" t="s">
        <v>502</v>
      </c>
      <c r="C294" s="3" t="s">
        <v>344</v>
      </c>
      <c r="D294" s="3" t="s">
        <v>323</v>
      </c>
      <c r="E294" s="3" t="s">
        <v>315</v>
      </c>
      <c r="F294" s="91">
        <f>196780+25421900</f>
        <v>25618680</v>
      </c>
      <c r="G294" s="91">
        <f>196780+23758400</f>
        <v>23955180</v>
      </c>
      <c r="H294" s="91">
        <f>196780+24809300</f>
        <v>25006080</v>
      </c>
    </row>
    <row r="295" spans="1:8" ht="22.5">
      <c r="A295" s="14" t="s">
        <v>266</v>
      </c>
      <c r="B295" s="12" t="s">
        <v>79</v>
      </c>
      <c r="C295" s="3"/>
      <c r="D295" s="3"/>
      <c r="E295" s="3"/>
      <c r="F295" s="64">
        <f>F296+F297</f>
        <v>3111150</v>
      </c>
      <c r="G295" s="64">
        <f>G296+G297</f>
        <v>3111150</v>
      </c>
      <c r="H295" s="64">
        <f>H296+H297</f>
        <v>3111150</v>
      </c>
    </row>
    <row r="296" spans="1:8" ht="12.75">
      <c r="A296" s="14" t="s">
        <v>271</v>
      </c>
      <c r="B296" s="12" t="s">
        <v>79</v>
      </c>
      <c r="C296" s="3" t="s">
        <v>335</v>
      </c>
      <c r="D296" s="3" t="s">
        <v>323</v>
      </c>
      <c r="E296" s="3" t="s">
        <v>315</v>
      </c>
      <c r="F296" s="91">
        <v>2073790</v>
      </c>
      <c r="G296" s="91">
        <v>2073790</v>
      </c>
      <c r="H296" s="91">
        <v>2073790</v>
      </c>
    </row>
    <row r="297" spans="1:8" ht="12.75">
      <c r="A297" s="10" t="s">
        <v>248</v>
      </c>
      <c r="B297" s="12" t="s">
        <v>79</v>
      </c>
      <c r="C297" s="3" t="s">
        <v>345</v>
      </c>
      <c r="D297" s="3" t="s">
        <v>323</v>
      </c>
      <c r="E297" s="3" t="s">
        <v>315</v>
      </c>
      <c r="F297" s="91">
        <v>1037360</v>
      </c>
      <c r="G297" s="91">
        <v>1037360</v>
      </c>
      <c r="H297" s="91">
        <v>1037360</v>
      </c>
    </row>
    <row r="298" spans="1:8" ht="22.5">
      <c r="A298" s="6" t="s">
        <v>463</v>
      </c>
      <c r="B298" s="3" t="s">
        <v>169</v>
      </c>
      <c r="C298" s="3"/>
      <c r="D298" s="3"/>
      <c r="E298" s="3"/>
      <c r="F298" s="64">
        <f>F299+F300</f>
        <v>7424800</v>
      </c>
      <c r="G298" s="64">
        <f>G299+G300</f>
        <v>7424800</v>
      </c>
      <c r="H298" s="64">
        <f>H299+H300</f>
        <v>7424800</v>
      </c>
    </row>
    <row r="299" spans="1:8" ht="12.75">
      <c r="A299" s="14" t="s">
        <v>271</v>
      </c>
      <c r="B299" s="3" t="s">
        <v>169</v>
      </c>
      <c r="C299" s="3" t="s">
        <v>335</v>
      </c>
      <c r="D299" s="3" t="s">
        <v>323</v>
      </c>
      <c r="E299" s="3" t="s">
        <v>315</v>
      </c>
      <c r="F299" s="91">
        <v>2900000</v>
      </c>
      <c r="G299" s="91">
        <v>2900000</v>
      </c>
      <c r="H299" s="91">
        <v>2900000</v>
      </c>
    </row>
    <row r="300" spans="1:8" ht="12.75">
      <c r="A300" s="10" t="s">
        <v>248</v>
      </c>
      <c r="B300" s="3" t="s">
        <v>169</v>
      </c>
      <c r="C300" s="3" t="s">
        <v>345</v>
      </c>
      <c r="D300" s="3" t="s">
        <v>323</v>
      </c>
      <c r="E300" s="3" t="s">
        <v>315</v>
      </c>
      <c r="F300" s="91">
        <v>4524800</v>
      </c>
      <c r="G300" s="91">
        <v>4524800</v>
      </c>
      <c r="H300" s="91">
        <v>4524800</v>
      </c>
    </row>
    <row r="301" spans="1:8" ht="45">
      <c r="A301" s="42" t="s">
        <v>265</v>
      </c>
      <c r="B301" s="12" t="s">
        <v>80</v>
      </c>
      <c r="C301" s="3"/>
      <c r="D301" s="3"/>
      <c r="E301" s="3"/>
      <c r="F301" s="64">
        <f>F302+F303</f>
        <v>185320</v>
      </c>
      <c r="G301" s="64">
        <f>G302+G303</f>
        <v>185320</v>
      </c>
      <c r="H301" s="64">
        <f>H302+H303</f>
        <v>185320</v>
      </c>
    </row>
    <row r="302" spans="1:8" ht="12.75">
      <c r="A302" s="14" t="s">
        <v>271</v>
      </c>
      <c r="B302" s="12" t="s">
        <v>80</v>
      </c>
      <c r="C302" s="3" t="s">
        <v>335</v>
      </c>
      <c r="D302" s="3" t="s">
        <v>323</v>
      </c>
      <c r="E302" s="3" t="s">
        <v>315</v>
      </c>
      <c r="F302" s="91">
        <v>112070</v>
      </c>
      <c r="G302" s="91">
        <v>112070</v>
      </c>
      <c r="H302" s="91">
        <v>112070</v>
      </c>
    </row>
    <row r="303" spans="1:8" ht="12.75">
      <c r="A303" s="10" t="s">
        <v>248</v>
      </c>
      <c r="B303" s="12" t="s">
        <v>80</v>
      </c>
      <c r="C303" s="3" t="s">
        <v>345</v>
      </c>
      <c r="D303" s="3" t="s">
        <v>323</v>
      </c>
      <c r="E303" s="3" t="s">
        <v>315</v>
      </c>
      <c r="F303" s="91">
        <v>73250</v>
      </c>
      <c r="G303" s="91">
        <v>73250</v>
      </c>
      <c r="H303" s="91">
        <v>73250</v>
      </c>
    </row>
    <row r="304" spans="1:8" ht="24">
      <c r="A304" s="10" t="s">
        <v>388</v>
      </c>
      <c r="B304" s="71" t="s">
        <v>205</v>
      </c>
      <c r="C304" s="63"/>
      <c r="D304" s="63"/>
      <c r="E304" s="63"/>
      <c r="F304" s="65">
        <f>F305+F317+F340</f>
        <v>850508150.44</v>
      </c>
      <c r="G304" s="65">
        <f>G305+G317+G340</f>
        <v>1331298250.44</v>
      </c>
      <c r="H304" s="65">
        <f>H305+H317+H340</f>
        <v>591608150.44</v>
      </c>
    </row>
    <row r="305" spans="1:8" ht="22.5">
      <c r="A305" s="43" t="s">
        <v>287</v>
      </c>
      <c r="B305" s="3" t="s">
        <v>288</v>
      </c>
      <c r="C305" s="63"/>
      <c r="D305" s="63"/>
      <c r="E305" s="63"/>
      <c r="F305" s="65">
        <f>F314+F306+F309+F312</f>
        <v>71051120.44</v>
      </c>
      <c r="G305" s="65">
        <f>G314+G306+G309+G312</f>
        <v>71051120.44</v>
      </c>
      <c r="H305" s="65">
        <f>H314+H306+H309+H312</f>
        <v>71051120.44</v>
      </c>
    </row>
    <row r="306" spans="1:8" ht="33.75">
      <c r="A306" s="44" t="s">
        <v>464</v>
      </c>
      <c r="B306" s="3" t="s">
        <v>102</v>
      </c>
      <c r="C306" s="3"/>
      <c r="D306" s="63"/>
      <c r="E306" s="63"/>
      <c r="F306" s="64">
        <f>F307+F308</f>
        <v>12909800</v>
      </c>
      <c r="G306" s="64">
        <f>G307+G308</f>
        <v>12909800</v>
      </c>
      <c r="H306" s="64">
        <f>H307+H308</f>
        <v>12909800</v>
      </c>
    </row>
    <row r="307" spans="1:8" ht="12.75">
      <c r="A307" s="7" t="s">
        <v>270</v>
      </c>
      <c r="B307" s="3" t="s">
        <v>102</v>
      </c>
      <c r="C307" s="3" t="s">
        <v>335</v>
      </c>
      <c r="D307" s="63" t="s">
        <v>325</v>
      </c>
      <c r="E307" s="63" t="s">
        <v>318</v>
      </c>
      <c r="F307" s="91">
        <v>10609800</v>
      </c>
      <c r="G307" s="91">
        <v>10609800</v>
      </c>
      <c r="H307" s="91">
        <v>10609800</v>
      </c>
    </row>
    <row r="308" spans="1:8" ht="12.75">
      <c r="A308" s="10" t="s">
        <v>248</v>
      </c>
      <c r="B308" s="3" t="s">
        <v>102</v>
      </c>
      <c r="C308" s="3" t="s">
        <v>345</v>
      </c>
      <c r="D308" s="63" t="s">
        <v>325</v>
      </c>
      <c r="E308" s="63" t="s">
        <v>318</v>
      </c>
      <c r="F308" s="91">
        <v>2300000</v>
      </c>
      <c r="G308" s="91">
        <v>2300000</v>
      </c>
      <c r="H308" s="91">
        <v>2300000</v>
      </c>
    </row>
    <row r="309" spans="1:8" ht="12.75">
      <c r="A309" s="7" t="s">
        <v>66</v>
      </c>
      <c r="B309" s="3" t="s">
        <v>64</v>
      </c>
      <c r="C309" s="3"/>
      <c r="D309" s="63"/>
      <c r="E309" s="63"/>
      <c r="F309" s="65">
        <f>F310+F311</f>
        <v>22835280</v>
      </c>
      <c r="G309" s="65">
        <f>G310+G311</f>
        <v>22835280</v>
      </c>
      <c r="H309" s="65">
        <f>H310+H311</f>
        <v>22835280</v>
      </c>
    </row>
    <row r="310" spans="1:8" ht="12.75">
      <c r="A310" s="7" t="s">
        <v>270</v>
      </c>
      <c r="B310" s="3" t="s">
        <v>64</v>
      </c>
      <c r="C310" s="3" t="s">
        <v>335</v>
      </c>
      <c r="D310" s="3" t="s">
        <v>323</v>
      </c>
      <c r="E310" s="3" t="s">
        <v>314</v>
      </c>
      <c r="F310" s="89">
        <v>20476805</v>
      </c>
      <c r="G310" s="89">
        <v>20476805</v>
      </c>
      <c r="H310" s="89">
        <v>20476805</v>
      </c>
    </row>
    <row r="311" spans="1:8" ht="22.5">
      <c r="A311" s="7" t="s">
        <v>346</v>
      </c>
      <c r="B311" s="3" t="s">
        <v>64</v>
      </c>
      <c r="C311" s="3" t="s">
        <v>344</v>
      </c>
      <c r="D311" s="3" t="s">
        <v>323</v>
      </c>
      <c r="E311" s="3" t="s">
        <v>314</v>
      </c>
      <c r="F311" s="89">
        <v>2358475</v>
      </c>
      <c r="G311" s="89">
        <v>2358475</v>
      </c>
      <c r="H311" s="89">
        <v>2358475</v>
      </c>
    </row>
    <row r="312" spans="1:8" ht="12.75">
      <c r="A312" s="7" t="s">
        <v>67</v>
      </c>
      <c r="B312" s="3" t="s">
        <v>65</v>
      </c>
      <c r="C312" s="3"/>
      <c r="D312" s="63"/>
      <c r="E312" s="63"/>
      <c r="F312" s="64">
        <f>F313</f>
        <v>32994730.44</v>
      </c>
      <c r="G312" s="64">
        <f>G313</f>
        <v>32994730.44</v>
      </c>
      <c r="H312" s="64">
        <f>H313</f>
        <v>32994730.44</v>
      </c>
    </row>
    <row r="313" spans="1:8" ht="12.75">
      <c r="A313" s="7" t="s">
        <v>270</v>
      </c>
      <c r="B313" s="3" t="s">
        <v>65</v>
      </c>
      <c r="C313" s="3" t="s">
        <v>335</v>
      </c>
      <c r="D313" s="3" t="s">
        <v>323</v>
      </c>
      <c r="E313" s="3" t="s">
        <v>314</v>
      </c>
      <c r="F313" s="89">
        <v>32994730.44</v>
      </c>
      <c r="G313" s="89">
        <v>32994730.44</v>
      </c>
      <c r="H313" s="89">
        <v>32994730.44</v>
      </c>
    </row>
    <row r="314" spans="1:8" ht="45">
      <c r="A314" s="42" t="s">
        <v>265</v>
      </c>
      <c r="B314" s="12" t="s">
        <v>63</v>
      </c>
      <c r="C314" s="63"/>
      <c r="D314" s="63"/>
      <c r="E314" s="63"/>
      <c r="F314" s="65">
        <f>F315+F316</f>
        <v>2311310</v>
      </c>
      <c r="G314" s="65">
        <f>G315+G316</f>
        <v>2311310</v>
      </c>
      <c r="H314" s="65">
        <f>H315+H316</f>
        <v>2311310</v>
      </c>
    </row>
    <row r="315" spans="1:8" ht="12.75">
      <c r="A315" s="14" t="s">
        <v>271</v>
      </c>
      <c r="B315" s="12" t="s">
        <v>63</v>
      </c>
      <c r="C315" s="3" t="s">
        <v>335</v>
      </c>
      <c r="D315" s="63" t="s">
        <v>323</v>
      </c>
      <c r="E315" s="63" t="s">
        <v>314</v>
      </c>
      <c r="F315" s="89">
        <v>1959880</v>
      </c>
      <c r="G315" s="89">
        <v>1959880</v>
      </c>
      <c r="H315" s="89">
        <v>1959880</v>
      </c>
    </row>
    <row r="316" spans="1:8" ht="12.75">
      <c r="A316" s="14" t="s">
        <v>248</v>
      </c>
      <c r="B316" s="12" t="s">
        <v>63</v>
      </c>
      <c r="C316" s="3" t="s">
        <v>345</v>
      </c>
      <c r="D316" s="63" t="s">
        <v>323</v>
      </c>
      <c r="E316" s="63" t="s">
        <v>314</v>
      </c>
      <c r="F316" s="89">
        <v>351430</v>
      </c>
      <c r="G316" s="89">
        <v>351430</v>
      </c>
      <c r="H316" s="89">
        <v>351430</v>
      </c>
    </row>
    <row r="317" spans="1:8" ht="24">
      <c r="A317" s="10" t="s">
        <v>289</v>
      </c>
      <c r="B317" s="3" t="s">
        <v>290</v>
      </c>
      <c r="C317" s="3"/>
      <c r="D317" s="3"/>
      <c r="E317" s="3"/>
      <c r="F317" s="65">
        <f>F318+F326+F337+F324+F328</f>
        <v>509057030</v>
      </c>
      <c r="G317" s="65">
        <f>G318+G326+G337+G324+G328</f>
        <v>509057030</v>
      </c>
      <c r="H317" s="65">
        <f>H318+H326+H337+H324+H328</f>
        <v>509057030</v>
      </c>
    </row>
    <row r="318" spans="1:8" ht="22.5">
      <c r="A318" s="5" t="s">
        <v>364</v>
      </c>
      <c r="B318" s="3" t="s">
        <v>68</v>
      </c>
      <c r="C318" s="3"/>
      <c r="D318" s="3"/>
      <c r="E318" s="3"/>
      <c r="F318" s="65">
        <f>F319+F320+F321+F322+F323</f>
        <v>301130800</v>
      </c>
      <c r="G318" s="65">
        <f>G319+G320+G321+G322+G323</f>
        <v>301130800</v>
      </c>
      <c r="H318" s="65">
        <f>H319+H320+H321+H322+H323</f>
        <v>301130800</v>
      </c>
    </row>
    <row r="319" spans="1:8" ht="12.75">
      <c r="A319" s="6" t="s">
        <v>305</v>
      </c>
      <c r="B319" s="3" t="s">
        <v>68</v>
      </c>
      <c r="C319" s="3" t="s">
        <v>347</v>
      </c>
      <c r="D319" s="3" t="s">
        <v>323</v>
      </c>
      <c r="E319" s="3" t="s">
        <v>314</v>
      </c>
      <c r="F319" s="89">
        <v>207000000</v>
      </c>
      <c r="G319" s="89">
        <v>207000000</v>
      </c>
      <c r="H319" s="89">
        <v>207000000</v>
      </c>
    </row>
    <row r="320" spans="1:8" ht="22.5">
      <c r="A320" s="6" t="s">
        <v>306</v>
      </c>
      <c r="B320" s="3" t="s">
        <v>68</v>
      </c>
      <c r="C320" s="3" t="s">
        <v>304</v>
      </c>
      <c r="D320" s="63" t="s">
        <v>323</v>
      </c>
      <c r="E320" s="63" t="s">
        <v>314</v>
      </c>
      <c r="F320" s="89">
        <v>55000000</v>
      </c>
      <c r="G320" s="89">
        <v>55000000</v>
      </c>
      <c r="H320" s="89">
        <v>55000000</v>
      </c>
    </row>
    <row r="321" spans="1:8" ht="12.75">
      <c r="A321" s="7" t="s">
        <v>355</v>
      </c>
      <c r="B321" s="3" t="s">
        <v>68</v>
      </c>
      <c r="C321" s="3" t="s">
        <v>354</v>
      </c>
      <c r="D321" s="63" t="s">
        <v>323</v>
      </c>
      <c r="E321" s="63" t="s">
        <v>314</v>
      </c>
      <c r="F321" s="89">
        <v>2000000</v>
      </c>
      <c r="G321" s="89">
        <v>2000000</v>
      </c>
      <c r="H321" s="89">
        <v>2000000</v>
      </c>
    </row>
    <row r="322" spans="1:8" ht="12.75">
      <c r="A322" s="7" t="s">
        <v>271</v>
      </c>
      <c r="B322" s="3" t="s">
        <v>68</v>
      </c>
      <c r="C322" s="3" t="s">
        <v>335</v>
      </c>
      <c r="D322" s="3" t="s">
        <v>323</v>
      </c>
      <c r="E322" s="3" t="s">
        <v>314</v>
      </c>
      <c r="F322" s="89">
        <v>26502000</v>
      </c>
      <c r="G322" s="89">
        <v>26502000</v>
      </c>
      <c r="H322" s="89">
        <v>26502000</v>
      </c>
    </row>
    <row r="323" spans="1:8" ht="22.5">
      <c r="A323" s="7" t="s">
        <v>346</v>
      </c>
      <c r="B323" s="3" t="s">
        <v>68</v>
      </c>
      <c r="C323" s="3" t="s">
        <v>344</v>
      </c>
      <c r="D323" s="63" t="s">
        <v>323</v>
      </c>
      <c r="E323" s="63" t="s">
        <v>314</v>
      </c>
      <c r="F323" s="89">
        <v>10628800</v>
      </c>
      <c r="G323" s="89">
        <v>10628800</v>
      </c>
      <c r="H323" s="89">
        <v>10628800</v>
      </c>
    </row>
    <row r="324" spans="1:8" ht="22.5">
      <c r="A324" s="45" t="s">
        <v>71</v>
      </c>
      <c r="B324" s="3" t="s">
        <v>70</v>
      </c>
      <c r="C324" s="3"/>
      <c r="D324" s="63"/>
      <c r="E324" s="63"/>
      <c r="F324" s="65">
        <f>F325</f>
        <v>5992300</v>
      </c>
      <c r="G324" s="65">
        <f>G325</f>
        <v>5992300</v>
      </c>
      <c r="H324" s="65">
        <f>H325</f>
        <v>5992300</v>
      </c>
    </row>
    <row r="325" spans="1:8" ht="12.75">
      <c r="A325" s="7" t="s">
        <v>509</v>
      </c>
      <c r="B325" s="3" t="s">
        <v>70</v>
      </c>
      <c r="C325" s="63" t="s">
        <v>508</v>
      </c>
      <c r="D325" s="3" t="s">
        <v>323</v>
      </c>
      <c r="E325" s="3" t="s">
        <v>314</v>
      </c>
      <c r="F325" s="91">
        <v>5992300</v>
      </c>
      <c r="G325" s="91">
        <v>5992300</v>
      </c>
      <c r="H325" s="91">
        <v>5992300</v>
      </c>
    </row>
    <row r="326" spans="1:8" ht="33.75">
      <c r="A326" s="44" t="s">
        <v>464</v>
      </c>
      <c r="B326" s="3" t="s">
        <v>103</v>
      </c>
      <c r="C326" s="3"/>
      <c r="D326" s="3"/>
      <c r="E326" s="3"/>
      <c r="F326" s="64">
        <f>F327</f>
        <v>400000</v>
      </c>
      <c r="G326" s="64">
        <f>G327</f>
        <v>400000</v>
      </c>
      <c r="H326" s="64">
        <f>H327</f>
        <v>400000</v>
      </c>
    </row>
    <row r="327" spans="1:8" ht="12.75">
      <c r="A327" s="7" t="s">
        <v>509</v>
      </c>
      <c r="B327" s="3" t="s">
        <v>103</v>
      </c>
      <c r="C327" s="3" t="s">
        <v>508</v>
      </c>
      <c r="D327" s="63" t="s">
        <v>325</v>
      </c>
      <c r="E327" s="63" t="s">
        <v>318</v>
      </c>
      <c r="F327" s="91">
        <v>400000</v>
      </c>
      <c r="G327" s="91">
        <v>400000</v>
      </c>
      <c r="H327" s="91">
        <v>400000</v>
      </c>
    </row>
    <row r="328" spans="1:8" ht="24">
      <c r="A328" s="2" t="s">
        <v>389</v>
      </c>
      <c r="B328" s="3" t="s">
        <v>72</v>
      </c>
      <c r="C328" s="63"/>
      <c r="D328" s="63"/>
      <c r="E328" s="63"/>
      <c r="F328" s="65">
        <f>F329+F330+F331+F332+F333+F334+F335+F336</f>
        <v>199847430</v>
      </c>
      <c r="G328" s="65">
        <f>G329+G330+G331+G332+G333+G334+G335+G336</f>
        <v>199847430</v>
      </c>
      <c r="H328" s="65">
        <f>H329+H330+H331+H332+H333+H334+H335+H336</f>
        <v>199847430</v>
      </c>
    </row>
    <row r="329" spans="1:8" ht="12.75">
      <c r="A329" s="6" t="s">
        <v>305</v>
      </c>
      <c r="B329" s="3" t="s">
        <v>72</v>
      </c>
      <c r="C329" s="3" t="s">
        <v>347</v>
      </c>
      <c r="D329" s="3" t="s">
        <v>323</v>
      </c>
      <c r="E329" s="3" t="s">
        <v>314</v>
      </c>
      <c r="F329" s="89">
        <v>79182500</v>
      </c>
      <c r="G329" s="89">
        <v>79182500</v>
      </c>
      <c r="H329" s="89">
        <v>79182500</v>
      </c>
    </row>
    <row r="330" spans="1:8" ht="22.5">
      <c r="A330" s="6" t="s">
        <v>306</v>
      </c>
      <c r="B330" s="3" t="s">
        <v>72</v>
      </c>
      <c r="C330" s="3" t="s">
        <v>304</v>
      </c>
      <c r="D330" s="3" t="s">
        <v>323</v>
      </c>
      <c r="E330" s="3" t="s">
        <v>314</v>
      </c>
      <c r="F330" s="89">
        <v>23844130</v>
      </c>
      <c r="G330" s="89">
        <v>23844130</v>
      </c>
      <c r="H330" s="89">
        <v>23844130</v>
      </c>
    </row>
    <row r="331" spans="1:8" ht="12.75">
      <c r="A331" s="7" t="s">
        <v>355</v>
      </c>
      <c r="B331" s="3" t="s">
        <v>72</v>
      </c>
      <c r="C331" s="3" t="s">
        <v>354</v>
      </c>
      <c r="D331" s="63" t="s">
        <v>323</v>
      </c>
      <c r="E331" s="63" t="s">
        <v>314</v>
      </c>
      <c r="F331" s="91">
        <v>4496000</v>
      </c>
      <c r="G331" s="91">
        <v>4496000</v>
      </c>
      <c r="H331" s="91">
        <v>4496000</v>
      </c>
    </row>
    <row r="332" spans="1:8" ht="12.75">
      <c r="A332" s="7" t="s">
        <v>271</v>
      </c>
      <c r="B332" s="3" t="s">
        <v>72</v>
      </c>
      <c r="C332" s="3" t="s">
        <v>335</v>
      </c>
      <c r="D332" s="3" t="s">
        <v>323</v>
      </c>
      <c r="E332" s="3" t="s">
        <v>314</v>
      </c>
      <c r="F332" s="91">
        <v>18120000</v>
      </c>
      <c r="G332" s="91">
        <v>18120000</v>
      </c>
      <c r="H332" s="91">
        <v>18120000</v>
      </c>
    </row>
    <row r="333" spans="1:8" ht="12.75">
      <c r="A333" s="30" t="s">
        <v>372</v>
      </c>
      <c r="B333" s="3" t="s">
        <v>72</v>
      </c>
      <c r="C333" s="3" t="s">
        <v>371</v>
      </c>
      <c r="D333" s="3" t="s">
        <v>323</v>
      </c>
      <c r="E333" s="3" t="s">
        <v>314</v>
      </c>
      <c r="F333" s="91">
        <v>30910000</v>
      </c>
      <c r="G333" s="91">
        <v>30910000</v>
      </c>
      <c r="H333" s="91">
        <v>30910000</v>
      </c>
    </row>
    <row r="334" spans="1:8" ht="22.5">
      <c r="A334" s="7" t="s">
        <v>346</v>
      </c>
      <c r="B334" s="3" t="s">
        <v>72</v>
      </c>
      <c r="C334" s="3" t="s">
        <v>344</v>
      </c>
      <c r="D334" s="63" t="s">
        <v>323</v>
      </c>
      <c r="E334" s="63" t="s">
        <v>314</v>
      </c>
      <c r="F334" s="91">
        <f>14600000+6596100+1987700+3600000</f>
        <v>26783800</v>
      </c>
      <c r="G334" s="91">
        <f>14600000+6596100+1987700+3600000</f>
        <v>26783800</v>
      </c>
      <c r="H334" s="91">
        <f>14600000+6596100+1987700+3600000</f>
        <v>26783800</v>
      </c>
    </row>
    <row r="335" spans="1:8" ht="12.75">
      <c r="A335" s="7" t="s">
        <v>339</v>
      </c>
      <c r="B335" s="3" t="s">
        <v>72</v>
      </c>
      <c r="C335" s="3" t="s">
        <v>336</v>
      </c>
      <c r="D335" s="3" t="s">
        <v>323</v>
      </c>
      <c r="E335" s="3" t="s">
        <v>314</v>
      </c>
      <c r="F335" s="91">
        <v>16437000</v>
      </c>
      <c r="G335" s="91">
        <v>16437000</v>
      </c>
      <c r="H335" s="91">
        <v>16437000</v>
      </c>
    </row>
    <row r="336" spans="1:8" ht="12.75">
      <c r="A336" s="7" t="s">
        <v>301</v>
      </c>
      <c r="B336" s="3" t="s">
        <v>72</v>
      </c>
      <c r="C336" s="3" t="s">
        <v>338</v>
      </c>
      <c r="D336" s="3" t="s">
        <v>323</v>
      </c>
      <c r="E336" s="3" t="s">
        <v>314</v>
      </c>
      <c r="F336" s="91">
        <v>74000</v>
      </c>
      <c r="G336" s="91">
        <v>74000</v>
      </c>
      <c r="H336" s="91">
        <v>74000</v>
      </c>
    </row>
    <row r="337" spans="1:8" ht="45">
      <c r="A337" s="31" t="s">
        <v>69</v>
      </c>
      <c r="B337" s="3" t="s">
        <v>438</v>
      </c>
      <c r="C337" s="3"/>
      <c r="D337" s="3"/>
      <c r="E337" s="3"/>
      <c r="F337" s="65">
        <f>F339+F338</f>
        <v>1686500</v>
      </c>
      <c r="G337" s="65">
        <f>G339+G338</f>
        <v>1686500</v>
      </c>
      <c r="H337" s="65">
        <f>H339+H338</f>
        <v>1686500</v>
      </c>
    </row>
    <row r="338" spans="1:8" ht="12.75">
      <c r="A338" s="7" t="s">
        <v>355</v>
      </c>
      <c r="B338" s="3" t="s">
        <v>438</v>
      </c>
      <c r="C338" s="3" t="s">
        <v>354</v>
      </c>
      <c r="D338" s="3" t="s">
        <v>323</v>
      </c>
      <c r="E338" s="3" t="s">
        <v>314</v>
      </c>
      <c r="F338" s="91">
        <v>1000000</v>
      </c>
      <c r="G338" s="91">
        <v>1000000</v>
      </c>
      <c r="H338" s="91">
        <v>1000000</v>
      </c>
    </row>
    <row r="339" spans="1:8" ht="12.75">
      <c r="A339" s="7" t="s">
        <v>271</v>
      </c>
      <c r="B339" s="3" t="s">
        <v>438</v>
      </c>
      <c r="C339" s="3" t="s">
        <v>335</v>
      </c>
      <c r="D339" s="3" t="s">
        <v>323</v>
      </c>
      <c r="E339" s="3" t="s">
        <v>314</v>
      </c>
      <c r="F339" s="89">
        <v>686500</v>
      </c>
      <c r="G339" s="89">
        <v>686500</v>
      </c>
      <c r="H339" s="89">
        <v>686500</v>
      </c>
    </row>
    <row r="340" spans="1:8" ht="12.75">
      <c r="A340" s="16" t="s">
        <v>291</v>
      </c>
      <c r="B340" s="71" t="s">
        <v>292</v>
      </c>
      <c r="C340" s="63"/>
      <c r="D340" s="63"/>
      <c r="E340" s="63"/>
      <c r="F340" s="65">
        <f>+F343+F341+F345+F347+F350</f>
        <v>270400000</v>
      </c>
      <c r="G340" s="65">
        <f>+G343+G341+G345+G347+G350</f>
        <v>751190100</v>
      </c>
      <c r="H340" s="65">
        <f>+H343+H341+H345+H347+H350</f>
        <v>11500000</v>
      </c>
    </row>
    <row r="341" spans="1:8" ht="12.75">
      <c r="A341" s="40" t="s">
        <v>226</v>
      </c>
      <c r="B341" s="63" t="s">
        <v>35</v>
      </c>
      <c r="C341" s="63"/>
      <c r="D341" s="3"/>
      <c r="E341" s="3"/>
      <c r="F341" s="65">
        <f>F342</f>
        <v>3400000</v>
      </c>
      <c r="G341" s="65">
        <f>G342</f>
        <v>2000000</v>
      </c>
      <c r="H341" s="65">
        <f>H342</f>
        <v>0</v>
      </c>
    </row>
    <row r="342" spans="1:8" ht="22.5">
      <c r="A342" s="14" t="s">
        <v>247</v>
      </c>
      <c r="B342" s="63" t="s">
        <v>35</v>
      </c>
      <c r="C342" s="63" t="s">
        <v>356</v>
      </c>
      <c r="D342" s="63" t="s">
        <v>323</v>
      </c>
      <c r="E342" s="63" t="s">
        <v>314</v>
      </c>
      <c r="F342" s="89">
        <v>3400000</v>
      </c>
      <c r="G342" s="89">
        <v>2000000</v>
      </c>
      <c r="H342" s="89">
        <v>0</v>
      </c>
    </row>
    <row r="343" spans="1:8" ht="22.5">
      <c r="A343" s="5" t="s">
        <v>440</v>
      </c>
      <c r="B343" s="3" t="s">
        <v>439</v>
      </c>
      <c r="C343" s="63"/>
      <c r="D343" s="63"/>
      <c r="E343" s="63"/>
      <c r="F343" s="65">
        <f>F344</f>
        <v>5500000</v>
      </c>
      <c r="G343" s="65">
        <f>G344</f>
        <v>5500000</v>
      </c>
      <c r="H343" s="65">
        <f>H344</f>
        <v>5500000</v>
      </c>
    </row>
    <row r="344" spans="1:8" ht="12.75">
      <c r="A344" s="7" t="s">
        <v>271</v>
      </c>
      <c r="B344" s="3" t="s">
        <v>439</v>
      </c>
      <c r="C344" s="3" t="s">
        <v>335</v>
      </c>
      <c r="D344" s="63" t="s">
        <v>323</v>
      </c>
      <c r="E344" s="63" t="s">
        <v>314</v>
      </c>
      <c r="F344" s="89">
        <v>5500000</v>
      </c>
      <c r="G344" s="89">
        <v>5500000</v>
      </c>
      <c r="H344" s="89">
        <v>5500000</v>
      </c>
    </row>
    <row r="345" spans="1:8" ht="24">
      <c r="A345" s="2" t="s">
        <v>390</v>
      </c>
      <c r="B345" s="3" t="s">
        <v>73</v>
      </c>
      <c r="C345" s="63"/>
      <c r="D345" s="63"/>
      <c r="E345" s="63"/>
      <c r="F345" s="65">
        <f>F346</f>
        <v>6000000</v>
      </c>
      <c r="G345" s="65">
        <f>G346</f>
        <v>6000000</v>
      </c>
      <c r="H345" s="65">
        <f>H346</f>
        <v>6000000</v>
      </c>
    </row>
    <row r="346" spans="1:8" ht="12.75">
      <c r="A346" s="14" t="s">
        <v>248</v>
      </c>
      <c r="B346" s="3" t="s">
        <v>73</v>
      </c>
      <c r="C346" s="63" t="s">
        <v>345</v>
      </c>
      <c r="D346" s="63" t="s">
        <v>323</v>
      </c>
      <c r="E346" s="63" t="s">
        <v>314</v>
      </c>
      <c r="F346" s="89">
        <v>6000000</v>
      </c>
      <c r="G346" s="89">
        <v>6000000</v>
      </c>
      <c r="H346" s="89">
        <v>6000000</v>
      </c>
    </row>
    <row r="347" spans="1:8" ht="22.5">
      <c r="A347" s="13" t="s">
        <v>598</v>
      </c>
      <c r="B347" s="3" t="s">
        <v>596</v>
      </c>
      <c r="C347" s="3"/>
      <c r="D347" s="63"/>
      <c r="E347" s="63"/>
      <c r="F347" s="65">
        <f aca="true" t="shared" si="8" ref="F347:H348">F348</f>
        <v>255500000</v>
      </c>
      <c r="G347" s="65">
        <f t="shared" si="8"/>
        <v>467950400</v>
      </c>
      <c r="H347" s="65">
        <f t="shared" si="8"/>
        <v>0</v>
      </c>
    </row>
    <row r="348" spans="1:8" ht="22.5">
      <c r="A348" s="96" t="s">
        <v>599</v>
      </c>
      <c r="B348" s="3" t="s">
        <v>597</v>
      </c>
      <c r="C348" s="3"/>
      <c r="D348" s="63"/>
      <c r="E348" s="63"/>
      <c r="F348" s="65">
        <f t="shared" si="8"/>
        <v>255500000</v>
      </c>
      <c r="G348" s="65">
        <f t="shared" si="8"/>
        <v>467950400</v>
      </c>
      <c r="H348" s="65">
        <f t="shared" si="8"/>
        <v>0</v>
      </c>
    </row>
    <row r="349" spans="1:8" ht="22.5">
      <c r="A349" s="13" t="s">
        <v>360</v>
      </c>
      <c r="B349" s="3" t="s">
        <v>597</v>
      </c>
      <c r="C349" s="3" t="s">
        <v>359</v>
      </c>
      <c r="D349" s="63" t="s">
        <v>323</v>
      </c>
      <c r="E349" s="63" t="s">
        <v>314</v>
      </c>
      <c r="F349" s="65">
        <v>255500000</v>
      </c>
      <c r="G349" s="65">
        <v>467950400</v>
      </c>
      <c r="H349" s="65">
        <v>0</v>
      </c>
    </row>
    <row r="350" spans="1:8" ht="12.75">
      <c r="A350" s="13" t="s">
        <v>600</v>
      </c>
      <c r="B350" s="3" t="s">
        <v>601</v>
      </c>
      <c r="C350" s="3"/>
      <c r="D350" s="63"/>
      <c r="E350" s="63"/>
      <c r="F350" s="65">
        <f>F351</f>
        <v>0</v>
      </c>
      <c r="G350" s="65">
        <f>G351</f>
        <v>269739700</v>
      </c>
      <c r="H350" s="65">
        <f>H351</f>
        <v>0</v>
      </c>
    </row>
    <row r="351" spans="1:8" ht="22.5">
      <c r="A351" s="13" t="s">
        <v>360</v>
      </c>
      <c r="B351" s="3" t="s">
        <v>601</v>
      </c>
      <c r="C351" s="3" t="s">
        <v>359</v>
      </c>
      <c r="D351" s="63" t="s">
        <v>323</v>
      </c>
      <c r="E351" s="63" t="s">
        <v>314</v>
      </c>
      <c r="F351" s="65">
        <v>0</v>
      </c>
      <c r="G351" s="65">
        <f>269739700</f>
        <v>269739700</v>
      </c>
      <c r="H351" s="65">
        <v>0</v>
      </c>
    </row>
    <row r="352" spans="1:8" ht="12.75">
      <c r="A352" s="7" t="s">
        <v>392</v>
      </c>
      <c r="B352" s="71" t="s">
        <v>203</v>
      </c>
      <c r="C352" s="63"/>
      <c r="D352" s="63"/>
      <c r="E352" s="63"/>
      <c r="F352" s="65">
        <f>F353+F362+F365+F372+F377+F380+F394+F397</f>
        <v>150069228</v>
      </c>
      <c r="G352" s="65">
        <f>G353+G362+G365+G372+G377+G380+G394+G397</f>
        <v>147389864</v>
      </c>
      <c r="H352" s="65">
        <f>H353+H362+H365+H372+H377+H380+H394+H397</f>
        <v>148428028</v>
      </c>
    </row>
    <row r="353" spans="1:8" ht="12.75">
      <c r="A353" s="14" t="s">
        <v>221</v>
      </c>
      <c r="B353" s="3" t="s">
        <v>220</v>
      </c>
      <c r="C353" s="63"/>
      <c r="D353" s="63"/>
      <c r="E353" s="63"/>
      <c r="F353" s="65">
        <f>F354+F359+F357</f>
        <v>623400</v>
      </c>
      <c r="G353" s="65">
        <f>G354+G359+G357</f>
        <v>624336</v>
      </c>
      <c r="H353" s="65">
        <f>H354+H359+H357</f>
        <v>623000</v>
      </c>
    </row>
    <row r="354" spans="1:8" ht="12.75">
      <c r="A354" s="7" t="s">
        <v>226</v>
      </c>
      <c r="B354" s="3" t="s">
        <v>60</v>
      </c>
      <c r="C354" s="63"/>
      <c r="D354" s="63"/>
      <c r="E354" s="63"/>
      <c r="F354" s="65">
        <f>F356+F355</f>
        <v>123400</v>
      </c>
      <c r="G354" s="65">
        <f>G356+G355</f>
        <v>124336</v>
      </c>
      <c r="H354" s="65">
        <f>H356+H355</f>
        <v>123000</v>
      </c>
    </row>
    <row r="355" spans="1:8" ht="12.75">
      <c r="A355" s="7" t="s">
        <v>271</v>
      </c>
      <c r="B355" s="3" t="s">
        <v>60</v>
      </c>
      <c r="C355" s="63" t="s">
        <v>335</v>
      </c>
      <c r="D355" s="63" t="s">
        <v>323</v>
      </c>
      <c r="E355" s="63" t="s">
        <v>324</v>
      </c>
      <c r="F355" s="89">
        <v>100000</v>
      </c>
      <c r="G355" s="89">
        <v>100000</v>
      </c>
      <c r="H355" s="89">
        <v>100000</v>
      </c>
    </row>
    <row r="356" spans="1:8" ht="12.75">
      <c r="A356" s="7" t="s">
        <v>342</v>
      </c>
      <c r="B356" s="3" t="s">
        <v>60</v>
      </c>
      <c r="C356" s="63" t="s">
        <v>341</v>
      </c>
      <c r="D356" s="3" t="s">
        <v>322</v>
      </c>
      <c r="E356" s="3" t="s">
        <v>318</v>
      </c>
      <c r="F356" s="89">
        <v>23400</v>
      </c>
      <c r="G356" s="89">
        <v>24336</v>
      </c>
      <c r="H356" s="89">
        <v>23000</v>
      </c>
    </row>
    <row r="357" spans="1:8" ht="12.75">
      <c r="A357" s="79" t="s">
        <v>539</v>
      </c>
      <c r="B357" s="3" t="s">
        <v>538</v>
      </c>
      <c r="C357" s="63"/>
      <c r="D357" s="3"/>
      <c r="E357" s="3"/>
      <c r="F357" s="64">
        <f>F358</f>
        <v>50000</v>
      </c>
      <c r="G357" s="64">
        <f>G358</f>
        <v>50000</v>
      </c>
      <c r="H357" s="64">
        <f>H358</f>
        <v>50000</v>
      </c>
    </row>
    <row r="358" spans="1:8" ht="12.75">
      <c r="A358" s="8" t="s">
        <v>271</v>
      </c>
      <c r="B358" s="3" t="s">
        <v>538</v>
      </c>
      <c r="C358" s="63" t="s">
        <v>335</v>
      </c>
      <c r="D358" s="3" t="s">
        <v>323</v>
      </c>
      <c r="E358" s="3" t="s">
        <v>314</v>
      </c>
      <c r="F358" s="91">
        <v>50000</v>
      </c>
      <c r="G358" s="91">
        <v>50000</v>
      </c>
      <c r="H358" s="91">
        <v>50000</v>
      </c>
    </row>
    <row r="359" spans="1:8" ht="12.75">
      <c r="A359" s="7" t="s">
        <v>393</v>
      </c>
      <c r="B359" s="3" t="s">
        <v>87</v>
      </c>
      <c r="C359" s="63"/>
      <c r="D359" s="63"/>
      <c r="E359" s="63"/>
      <c r="F359" s="65">
        <f>F360+F361</f>
        <v>450000</v>
      </c>
      <c r="G359" s="65">
        <f>G360+G361</f>
        <v>450000</v>
      </c>
      <c r="H359" s="65">
        <f>H360+H361</f>
        <v>450000</v>
      </c>
    </row>
    <row r="360" spans="1:8" ht="12.75">
      <c r="A360" s="8" t="s">
        <v>271</v>
      </c>
      <c r="B360" s="3" t="s">
        <v>87</v>
      </c>
      <c r="C360" s="15">
        <v>244</v>
      </c>
      <c r="D360" s="63" t="s">
        <v>323</v>
      </c>
      <c r="E360" s="63" t="s">
        <v>315</v>
      </c>
      <c r="F360" s="89">
        <f>50000+100000+100000+100000</f>
        <v>350000</v>
      </c>
      <c r="G360" s="89">
        <f>50000+100000+100000+100000</f>
        <v>350000</v>
      </c>
      <c r="H360" s="89">
        <f>50000+100000+100000+100000</f>
        <v>350000</v>
      </c>
    </row>
    <row r="361" spans="1:8" ht="12.75">
      <c r="A361" s="14" t="s">
        <v>248</v>
      </c>
      <c r="B361" s="3" t="s">
        <v>87</v>
      </c>
      <c r="C361" s="15">
        <v>612</v>
      </c>
      <c r="D361" s="63" t="s">
        <v>323</v>
      </c>
      <c r="E361" s="63" t="s">
        <v>315</v>
      </c>
      <c r="F361" s="89">
        <v>100000</v>
      </c>
      <c r="G361" s="89">
        <v>100000</v>
      </c>
      <c r="H361" s="89">
        <v>100000</v>
      </c>
    </row>
    <row r="362" spans="1:8" ht="12.75">
      <c r="A362" s="13" t="s">
        <v>394</v>
      </c>
      <c r="B362" s="71" t="s">
        <v>222</v>
      </c>
      <c r="C362" s="63"/>
      <c r="D362" s="63"/>
      <c r="E362" s="63"/>
      <c r="F362" s="65">
        <f aca="true" t="shared" si="9" ref="F362:H363">F363</f>
        <v>200000</v>
      </c>
      <c r="G362" s="65">
        <f t="shared" si="9"/>
        <v>200000</v>
      </c>
      <c r="H362" s="65">
        <f t="shared" si="9"/>
        <v>200000</v>
      </c>
    </row>
    <row r="363" spans="1:8" ht="12.75">
      <c r="A363" s="7" t="s">
        <v>395</v>
      </c>
      <c r="B363" s="3" t="s">
        <v>88</v>
      </c>
      <c r="C363" s="63"/>
      <c r="D363" s="63"/>
      <c r="E363" s="63"/>
      <c r="F363" s="65">
        <f t="shared" si="9"/>
        <v>200000</v>
      </c>
      <c r="G363" s="65">
        <f t="shared" si="9"/>
        <v>200000</v>
      </c>
      <c r="H363" s="65">
        <f t="shared" si="9"/>
        <v>200000</v>
      </c>
    </row>
    <row r="364" spans="1:8" ht="12.75">
      <c r="A364" s="8" t="s">
        <v>270</v>
      </c>
      <c r="B364" s="3" t="s">
        <v>88</v>
      </c>
      <c r="C364" s="15">
        <v>244</v>
      </c>
      <c r="D364" s="63" t="s">
        <v>323</v>
      </c>
      <c r="E364" s="63" t="s">
        <v>315</v>
      </c>
      <c r="F364" s="89">
        <v>200000</v>
      </c>
      <c r="G364" s="89">
        <v>200000</v>
      </c>
      <c r="H364" s="89">
        <v>200000</v>
      </c>
    </row>
    <row r="365" spans="1:8" ht="22.5">
      <c r="A365" s="14" t="s">
        <v>246</v>
      </c>
      <c r="B365" s="71" t="s">
        <v>223</v>
      </c>
      <c r="C365" s="63"/>
      <c r="D365" s="63"/>
      <c r="E365" s="63"/>
      <c r="F365" s="65">
        <f>F366+F369</f>
        <v>8843600</v>
      </c>
      <c r="G365" s="65">
        <f>G366+G369</f>
        <v>5163600</v>
      </c>
      <c r="H365" s="65">
        <f>H366+H369</f>
        <v>5163600</v>
      </c>
    </row>
    <row r="366" spans="1:8" ht="12.75">
      <c r="A366" s="7" t="s">
        <v>91</v>
      </c>
      <c r="B366" s="71" t="s">
        <v>89</v>
      </c>
      <c r="C366" s="3"/>
      <c r="D366" s="63"/>
      <c r="E366" s="63"/>
      <c r="F366" s="65">
        <f>F367+F368</f>
        <v>6080000</v>
      </c>
      <c r="G366" s="65">
        <f>G367+G368</f>
        <v>2400000</v>
      </c>
      <c r="H366" s="65">
        <f>H367+H368</f>
        <v>2400000</v>
      </c>
    </row>
    <row r="367" spans="1:8" ht="12.75">
      <c r="A367" s="8" t="s">
        <v>271</v>
      </c>
      <c r="B367" s="71" t="s">
        <v>89</v>
      </c>
      <c r="C367" s="3" t="s">
        <v>335</v>
      </c>
      <c r="D367" s="63" t="s">
        <v>323</v>
      </c>
      <c r="E367" s="63" t="s">
        <v>323</v>
      </c>
      <c r="F367" s="89">
        <f>1000000+500000+200000+1500000+80000+400000</f>
        <v>3680000</v>
      </c>
      <c r="G367" s="89">
        <v>0</v>
      </c>
      <c r="H367" s="89">
        <v>0</v>
      </c>
    </row>
    <row r="368" spans="1:8" ht="12.75">
      <c r="A368" s="14" t="s">
        <v>248</v>
      </c>
      <c r="B368" s="71" t="s">
        <v>89</v>
      </c>
      <c r="C368" s="3" t="s">
        <v>345</v>
      </c>
      <c r="D368" s="63" t="s">
        <v>323</v>
      </c>
      <c r="E368" s="63" t="s">
        <v>323</v>
      </c>
      <c r="F368" s="89">
        <v>2400000</v>
      </c>
      <c r="G368" s="89">
        <v>2400000</v>
      </c>
      <c r="H368" s="89">
        <v>2400000</v>
      </c>
    </row>
    <row r="369" spans="1:8" ht="12.75">
      <c r="A369" s="14" t="s">
        <v>267</v>
      </c>
      <c r="B369" s="71" t="s">
        <v>90</v>
      </c>
      <c r="C369" s="3"/>
      <c r="D369" s="63"/>
      <c r="E369" s="63"/>
      <c r="F369" s="65">
        <f>F370+F371</f>
        <v>2763600</v>
      </c>
      <c r="G369" s="65">
        <f>G370+G371</f>
        <v>2763600</v>
      </c>
      <c r="H369" s="65">
        <f>H370+H371</f>
        <v>2763600</v>
      </c>
    </row>
    <row r="370" spans="1:8" ht="12.75">
      <c r="A370" s="8" t="s">
        <v>271</v>
      </c>
      <c r="B370" s="71" t="s">
        <v>90</v>
      </c>
      <c r="C370" s="3" t="s">
        <v>335</v>
      </c>
      <c r="D370" s="63" t="s">
        <v>323</v>
      </c>
      <c r="E370" s="63" t="s">
        <v>323</v>
      </c>
      <c r="F370" s="89">
        <v>510000</v>
      </c>
      <c r="G370" s="89">
        <v>510000</v>
      </c>
      <c r="H370" s="89">
        <v>510000</v>
      </c>
    </row>
    <row r="371" spans="1:8" ht="12.75">
      <c r="A371" s="14" t="s">
        <v>248</v>
      </c>
      <c r="B371" s="71" t="s">
        <v>90</v>
      </c>
      <c r="C371" s="3" t="s">
        <v>345</v>
      </c>
      <c r="D371" s="63" t="s">
        <v>323</v>
      </c>
      <c r="E371" s="63" t="s">
        <v>323</v>
      </c>
      <c r="F371" s="91">
        <v>2253600</v>
      </c>
      <c r="G371" s="91">
        <v>2253600</v>
      </c>
      <c r="H371" s="91">
        <v>2253600</v>
      </c>
    </row>
    <row r="372" spans="1:8" ht="12.75">
      <c r="A372" s="7" t="s">
        <v>97</v>
      </c>
      <c r="B372" s="3" t="s">
        <v>224</v>
      </c>
      <c r="C372" s="15"/>
      <c r="D372" s="63"/>
      <c r="E372" s="63"/>
      <c r="F372" s="65">
        <f>F373+F375</f>
        <v>2000000</v>
      </c>
      <c r="G372" s="65">
        <f>G373+G375</f>
        <v>2000000</v>
      </c>
      <c r="H372" s="65">
        <f>H373+H375</f>
        <v>2000000</v>
      </c>
    </row>
    <row r="373" spans="1:8" ht="12.75">
      <c r="A373" s="7" t="s">
        <v>557</v>
      </c>
      <c r="B373" s="3" t="s">
        <v>555</v>
      </c>
      <c r="C373" s="15"/>
      <c r="D373" s="63"/>
      <c r="E373" s="63"/>
      <c r="F373" s="65">
        <f>F374</f>
        <v>800000</v>
      </c>
      <c r="G373" s="65">
        <f>G374</f>
        <v>800000</v>
      </c>
      <c r="H373" s="65">
        <f>H374</f>
        <v>800000</v>
      </c>
    </row>
    <row r="374" spans="1:8" ht="12.75">
      <c r="A374" s="8" t="s">
        <v>271</v>
      </c>
      <c r="B374" s="3" t="s">
        <v>555</v>
      </c>
      <c r="C374" s="3" t="s">
        <v>335</v>
      </c>
      <c r="D374" s="3" t="s">
        <v>323</v>
      </c>
      <c r="E374" s="3" t="s">
        <v>324</v>
      </c>
      <c r="F374" s="89">
        <v>800000</v>
      </c>
      <c r="G374" s="89">
        <v>800000</v>
      </c>
      <c r="H374" s="89">
        <v>800000</v>
      </c>
    </row>
    <row r="375" spans="1:8" ht="12.75">
      <c r="A375" s="7" t="s">
        <v>558</v>
      </c>
      <c r="B375" s="3" t="s">
        <v>556</v>
      </c>
      <c r="C375" s="3"/>
      <c r="D375" s="3"/>
      <c r="E375" s="3"/>
      <c r="F375" s="65">
        <f>F376</f>
        <v>1200000</v>
      </c>
      <c r="G375" s="65">
        <f>G376</f>
        <v>1200000</v>
      </c>
      <c r="H375" s="65">
        <f>H376</f>
        <v>1200000</v>
      </c>
    </row>
    <row r="376" spans="1:8" ht="12.75">
      <c r="A376" s="8" t="s">
        <v>271</v>
      </c>
      <c r="B376" s="3" t="s">
        <v>556</v>
      </c>
      <c r="C376" s="3" t="s">
        <v>335</v>
      </c>
      <c r="D376" s="3" t="s">
        <v>323</v>
      </c>
      <c r="E376" s="3" t="s">
        <v>324</v>
      </c>
      <c r="F376" s="89">
        <v>1200000</v>
      </c>
      <c r="G376" s="89">
        <v>1200000</v>
      </c>
      <c r="H376" s="89">
        <v>1200000</v>
      </c>
    </row>
    <row r="377" spans="1:8" ht="12.75">
      <c r="A377" s="7" t="s">
        <v>135</v>
      </c>
      <c r="B377" s="3" t="s">
        <v>230</v>
      </c>
      <c r="C377" s="76"/>
      <c r="D377" s="76"/>
      <c r="E377" s="76"/>
      <c r="F377" s="65">
        <f aca="true" t="shared" si="10" ref="F377:H378">F378</f>
        <v>70000</v>
      </c>
      <c r="G377" s="65">
        <f t="shared" si="10"/>
        <v>70000</v>
      </c>
      <c r="H377" s="65">
        <f t="shared" si="10"/>
        <v>70000</v>
      </c>
    </row>
    <row r="378" spans="1:8" ht="22.5">
      <c r="A378" s="7" t="s">
        <v>485</v>
      </c>
      <c r="B378" s="3" t="s">
        <v>134</v>
      </c>
      <c r="C378" s="63"/>
      <c r="D378" s="63"/>
      <c r="E378" s="63"/>
      <c r="F378" s="65">
        <f t="shared" si="10"/>
        <v>70000</v>
      </c>
      <c r="G378" s="65">
        <f t="shared" si="10"/>
        <v>70000</v>
      </c>
      <c r="H378" s="65">
        <f t="shared" si="10"/>
        <v>70000</v>
      </c>
    </row>
    <row r="379" spans="1:8" ht="12.75">
      <c r="A379" s="5" t="s">
        <v>248</v>
      </c>
      <c r="B379" s="3" t="s">
        <v>134</v>
      </c>
      <c r="C379" s="63" t="s">
        <v>345</v>
      </c>
      <c r="D379" s="63" t="s">
        <v>325</v>
      </c>
      <c r="E379" s="63" t="s">
        <v>320</v>
      </c>
      <c r="F379" s="89">
        <v>70000</v>
      </c>
      <c r="G379" s="89">
        <v>70000</v>
      </c>
      <c r="H379" s="89">
        <v>70000</v>
      </c>
    </row>
    <row r="380" spans="1:8" ht="12.75">
      <c r="A380" s="14" t="s">
        <v>238</v>
      </c>
      <c r="B380" s="71" t="s">
        <v>239</v>
      </c>
      <c r="C380" s="15"/>
      <c r="D380" s="63"/>
      <c r="E380" s="63"/>
      <c r="F380" s="65">
        <f>F388+F381+F384+F390+F392</f>
        <v>136738928</v>
      </c>
      <c r="G380" s="65">
        <f>G388+G381+G384+G390+G392</f>
        <v>137738628</v>
      </c>
      <c r="H380" s="65">
        <f>H388+H381+H384+H390+H392</f>
        <v>138778128</v>
      </c>
    </row>
    <row r="381" spans="1:8" ht="22.5">
      <c r="A381" s="6" t="s">
        <v>473</v>
      </c>
      <c r="B381" s="3" t="s">
        <v>391</v>
      </c>
      <c r="C381" s="3"/>
      <c r="D381" s="3"/>
      <c r="E381" s="3"/>
      <c r="F381" s="64">
        <f>F382+F383</f>
        <v>56779600</v>
      </c>
      <c r="G381" s="64">
        <f>G382+G383</f>
        <v>57333200</v>
      </c>
      <c r="H381" s="64">
        <f>H382+H383</f>
        <v>57908800</v>
      </c>
    </row>
    <row r="382" spans="1:8" ht="22.5">
      <c r="A382" s="7" t="s">
        <v>346</v>
      </c>
      <c r="B382" s="3" t="s">
        <v>391</v>
      </c>
      <c r="C382" s="3" t="s">
        <v>344</v>
      </c>
      <c r="D382" s="3" t="s">
        <v>325</v>
      </c>
      <c r="E382" s="3" t="s">
        <v>318</v>
      </c>
      <c r="F382" s="95">
        <f>56779600-F383</f>
        <v>56379600</v>
      </c>
      <c r="G382" s="95">
        <f>57333200-G383</f>
        <v>56933200</v>
      </c>
      <c r="H382" s="95">
        <f>57908800-H383</f>
        <v>57508800</v>
      </c>
    </row>
    <row r="383" spans="1:8" ht="12.75">
      <c r="A383" s="16" t="s">
        <v>248</v>
      </c>
      <c r="B383" s="3" t="s">
        <v>391</v>
      </c>
      <c r="C383" s="3" t="s">
        <v>345</v>
      </c>
      <c r="D383" s="3" t="s">
        <v>325</v>
      </c>
      <c r="E383" s="3" t="s">
        <v>318</v>
      </c>
      <c r="F383" s="95">
        <v>400000</v>
      </c>
      <c r="G383" s="95">
        <v>400000</v>
      </c>
      <c r="H383" s="95">
        <v>400000</v>
      </c>
    </row>
    <row r="384" spans="1:8" ht="45">
      <c r="A384" s="35" t="s">
        <v>229</v>
      </c>
      <c r="B384" s="3" t="s">
        <v>129</v>
      </c>
      <c r="C384" s="3"/>
      <c r="D384" s="3"/>
      <c r="E384" s="3"/>
      <c r="F384" s="64">
        <f>F385+F386+F387</f>
        <v>49934900</v>
      </c>
      <c r="G384" s="64">
        <f>G385+G386+G387</f>
        <v>50381000</v>
      </c>
      <c r="H384" s="64">
        <f>H385+H386+H387</f>
        <v>50844900</v>
      </c>
    </row>
    <row r="385" spans="1:8" ht="12.75">
      <c r="A385" s="7" t="s">
        <v>270</v>
      </c>
      <c r="B385" s="3" t="s">
        <v>129</v>
      </c>
      <c r="C385" s="3" t="s">
        <v>335</v>
      </c>
      <c r="D385" s="3" t="s">
        <v>325</v>
      </c>
      <c r="E385" s="3" t="s">
        <v>318</v>
      </c>
      <c r="F385" s="95">
        <v>660400</v>
      </c>
      <c r="G385" s="95">
        <v>660400</v>
      </c>
      <c r="H385" s="95">
        <v>660400</v>
      </c>
    </row>
    <row r="386" spans="1:8" ht="12.75">
      <c r="A386" s="14" t="s">
        <v>349</v>
      </c>
      <c r="B386" s="3" t="s">
        <v>129</v>
      </c>
      <c r="C386" s="3" t="s">
        <v>352</v>
      </c>
      <c r="D386" s="3" t="s">
        <v>325</v>
      </c>
      <c r="E386" s="3" t="s">
        <v>318</v>
      </c>
      <c r="F386" s="95">
        <v>40000000</v>
      </c>
      <c r="G386" s="95">
        <v>40000000</v>
      </c>
      <c r="H386" s="95">
        <v>40000000</v>
      </c>
    </row>
    <row r="387" spans="1:8" ht="12.75">
      <c r="A387" s="7" t="s">
        <v>285</v>
      </c>
      <c r="B387" s="3" t="s">
        <v>129</v>
      </c>
      <c r="C387" s="3" t="s">
        <v>284</v>
      </c>
      <c r="D387" s="63" t="s">
        <v>325</v>
      </c>
      <c r="E387" s="63" t="s">
        <v>318</v>
      </c>
      <c r="F387" s="95">
        <v>9274500</v>
      </c>
      <c r="G387" s="95">
        <v>9720600</v>
      </c>
      <c r="H387" s="95">
        <v>10184500</v>
      </c>
    </row>
    <row r="388" spans="1:8" ht="22.5">
      <c r="A388" s="7" t="s">
        <v>486</v>
      </c>
      <c r="B388" s="3" t="s">
        <v>136</v>
      </c>
      <c r="C388" s="15"/>
      <c r="D388" s="63"/>
      <c r="E388" s="63"/>
      <c r="F388" s="65">
        <f>F389</f>
        <v>20000</v>
      </c>
      <c r="G388" s="65">
        <f>G389</f>
        <v>20000</v>
      </c>
      <c r="H388" s="65">
        <f>H389</f>
        <v>20000</v>
      </c>
    </row>
    <row r="389" spans="1:8" ht="12.75">
      <c r="A389" s="5" t="s">
        <v>248</v>
      </c>
      <c r="B389" s="3" t="s">
        <v>136</v>
      </c>
      <c r="C389" s="63" t="s">
        <v>345</v>
      </c>
      <c r="D389" s="63" t="s">
        <v>325</v>
      </c>
      <c r="E389" s="63" t="s">
        <v>320</v>
      </c>
      <c r="F389" s="89">
        <v>20000</v>
      </c>
      <c r="G389" s="89">
        <v>20000</v>
      </c>
      <c r="H389" s="89">
        <v>20000</v>
      </c>
    </row>
    <row r="390" spans="1:8" ht="45">
      <c r="A390" s="34" t="s">
        <v>498</v>
      </c>
      <c r="B390" s="3" t="s">
        <v>499</v>
      </c>
      <c r="C390" s="15"/>
      <c r="D390" s="63"/>
      <c r="E390" s="63"/>
      <c r="F390" s="65">
        <f>F391</f>
        <v>539028</v>
      </c>
      <c r="G390" s="65">
        <f>G391</f>
        <v>539028</v>
      </c>
      <c r="H390" s="65">
        <f>H391</f>
        <v>539028</v>
      </c>
    </row>
    <row r="391" spans="1:8" ht="22.5">
      <c r="A391" s="7" t="s">
        <v>346</v>
      </c>
      <c r="B391" s="3" t="s">
        <v>499</v>
      </c>
      <c r="C391" s="15">
        <v>611</v>
      </c>
      <c r="D391" s="63" t="s">
        <v>325</v>
      </c>
      <c r="E391" s="63" t="s">
        <v>318</v>
      </c>
      <c r="F391" s="95">
        <v>539028</v>
      </c>
      <c r="G391" s="95">
        <v>539028</v>
      </c>
      <c r="H391" s="95">
        <v>539028</v>
      </c>
    </row>
    <row r="392" spans="1:8" ht="24">
      <c r="A392" s="2" t="s">
        <v>510</v>
      </c>
      <c r="B392" s="78" t="s">
        <v>511</v>
      </c>
      <c r="C392" s="15"/>
      <c r="D392" s="63"/>
      <c r="E392" s="63"/>
      <c r="F392" s="69">
        <f>F393</f>
        <v>29465400</v>
      </c>
      <c r="G392" s="69">
        <f>G393</f>
        <v>29465400</v>
      </c>
      <c r="H392" s="69">
        <f>H393</f>
        <v>29465400</v>
      </c>
    </row>
    <row r="393" spans="1:8" ht="22.5">
      <c r="A393" s="5" t="s">
        <v>360</v>
      </c>
      <c r="B393" s="78" t="s">
        <v>511</v>
      </c>
      <c r="C393" s="78" t="s">
        <v>359</v>
      </c>
      <c r="D393" s="63" t="s">
        <v>325</v>
      </c>
      <c r="E393" s="63" t="s">
        <v>318</v>
      </c>
      <c r="F393" s="89">
        <v>29465400</v>
      </c>
      <c r="G393" s="89">
        <v>29465400</v>
      </c>
      <c r="H393" s="89">
        <v>29465400</v>
      </c>
    </row>
    <row r="394" spans="1:8" ht="12.75">
      <c r="A394" s="7" t="s">
        <v>99</v>
      </c>
      <c r="B394" s="3" t="s">
        <v>98</v>
      </c>
      <c r="C394" s="15"/>
      <c r="D394" s="63"/>
      <c r="E394" s="63"/>
      <c r="F394" s="65">
        <f aca="true" t="shared" si="11" ref="F394:H395">F395</f>
        <v>100000</v>
      </c>
      <c r="G394" s="65">
        <f t="shared" si="11"/>
        <v>100000</v>
      </c>
      <c r="H394" s="65">
        <f t="shared" si="11"/>
        <v>100000</v>
      </c>
    </row>
    <row r="395" spans="1:8" ht="12.75">
      <c r="A395" s="6" t="s">
        <v>226</v>
      </c>
      <c r="B395" s="3" t="s">
        <v>559</v>
      </c>
      <c r="C395" s="15"/>
      <c r="D395" s="63"/>
      <c r="E395" s="63"/>
      <c r="F395" s="65">
        <f t="shared" si="11"/>
        <v>100000</v>
      </c>
      <c r="G395" s="65">
        <f t="shared" si="11"/>
        <v>100000</v>
      </c>
      <c r="H395" s="65">
        <f t="shared" si="11"/>
        <v>100000</v>
      </c>
    </row>
    <row r="396" spans="1:8" ht="12.75">
      <c r="A396" s="7" t="s">
        <v>270</v>
      </c>
      <c r="B396" s="3" t="s">
        <v>559</v>
      </c>
      <c r="C396" s="3" t="s">
        <v>335</v>
      </c>
      <c r="D396" s="63" t="s">
        <v>323</v>
      </c>
      <c r="E396" s="63" t="s">
        <v>324</v>
      </c>
      <c r="F396" s="89">
        <v>100000</v>
      </c>
      <c r="G396" s="89">
        <v>100000</v>
      </c>
      <c r="H396" s="89">
        <v>100000</v>
      </c>
    </row>
    <row r="397" spans="1:8" ht="12.75">
      <c r="A397" s="7" t="s">
        <v>156</v>
      </c>
      <c r="B397" s="3" t="s">
        <v>100</v>
      </c>
      <c r="C397" s="3"/>
      <c r="D397" s="63"/>
      <c r="E397" s="63"/>
      <c r="F397" s="64">
        <f>F398+F400+F402</f>
        <v>1493300</v>
      </c>
      <c r="G397" s="64">
        <f>G398+G400+G402</f>
        <v>1493300</v>
      </c>
      <c r="H397" s="64">
        <f>H398+H400+H402</f>
        <v>1493300</v>
      </c>
    </row>
    <row r="398" spans="1:8" ht="12.75">
      <c r="A398" s="13" t="s">
        <v>226</v>
      </c>
      <c r="B398" s="3" t="s">
        <v>157</v>
      </c>
      <c r="C398" s="3"/>
      <c r="D398" s="63"/>
      <c r="E398" s="63"/>
      <c r="F398" s="64">
        <f>F399</f>
        <v>50000</v>
      </c>
      <c r="G398" s="64">
        <f>G399</f>
        <v>50000</v>
      </c>
      <c r="H398" s="64">
        <f>H399</f>
        <v>50000</v>
      </c>
    </row>
    <row r="399" spans="1:8" ht="12.75">
      <c r="A399" s="7" t="s">
        <v>270</v>
      </c>
      <c r="B399" s="3" t="s">
        <v>157</v>
      </c>
      <c r="C399" s="3" t="s">
        <v>335</v>
      </c>
      <c r="D399" s="63" t="s">
        <v>323</v>
      </c>
      <c r="E399" s="63" t="s">
        <v>324</v>
      </c>
      <c r="F399" s="89">
        <v>50000</v>
      </c>
      <c r="G399" s="89">
        <v>50000</v>
      </c>
      <c r="H399" s="89">
        <v>50000</v>
      </c>
    </row>
    <row r="400" spans="1:8" ht="12.75">
      <c r="A400" s="27" t="s">
        <v>616</v>
      </c>
      <c r="B400" s="71" t="s">
        <v>602</v>
      </c>
      <c r="C400" s="3"/>
      <c r="D400" s="63"/>
      <c r="E400" s="63"/>
      <c r="F400" s="89">
        <f>F401</f>
        <v>541500</v>
      </c>
      <c r="G400" s="89">
        <f>G401</f>
        <v>541500</v>
      </c>
      <c r="H400" s="89">
        <f>H401</f>
        <v>541500</v>
      </c>
    </row>
    <row r="401" spans="1:8" ht="12.75">
      <c r="A401" s="27" t="s">
        <v>271</v>
      </c>
      <c r="B401" s="71" t="s">
        <v>602</v>
      </c>
      <c r="C401" s="3" t="s">
        <v>335</v>
      </c>
      <c r="D401" s="63" t="s">
        <v>323</v>
      </c>
      <c r="E401" s="63" t="s">
        <v>323</v>
      </c>
      <c r="F401" s="89">
        <v>541500</v>
      </c>
      <c r="G401" s="89">
        <v>541500</v>
      </c>
      <c r="H401" s="89">
        <v>541500</v>
      </c>
    </row>
    <row r="402" spans="1:8" ht="12.75">
      <c r="A402" s="27" t="s">
        <v>617</v>
      </c>
      <c r="B402" s="71" t="s">
        <v>603</v>
      </c>
      <c r="C402" s="3"/>
      <c r="D402" s="63"/>
      <c r="E402" s="63"/>
      <c r="F402" s="89">
        <f>F403</f>
        <v>901800</v>
      </c>
      <c r="G402" s="89">
        <f>G403</f>
        <v>901800</v>
      </c>
      <c r="H402" s="89">
        <f>H403</f>
        <v>901800</v>
      </c>
    </row>
    <row r="403" spans="1:8" ht="12.75">
      <c r="A403" s="28" t="s">
        <v>248</v>
      </c>
      <c r="B403" s="71" t="s">
        <v>603</v>
      </c>
      <c r="C403" s="3" t="s">
        <v>345</v>
      </c>
      <c r="D403" s="63" t="s">
        <v>323</v>
      </c>
      <c r="E403" s="63" t="s">
        <v>323</v>
      </c>
      <c r="F403" s="89">
        <v>901800</v>
      </c>
      <c r="G403" s="89">
        <v>901800</v>
      </c>
      <c r="H403" s="89">
        <v>901800</v>
      </c>
    </row>
    <row r="404" spans="1:8" ht="22.5">
      <c r="A404" s="14" t="s">
        <v>396</v>
      </c>
      <c r="B404" s="71" t="s">
        <v>204</v>
      </c>
      <c r="C404" s="63"/>
      <c r="D404" s="63"/>
      <c r="E404" s="63"/>
      <c r="F404" s="65">
        <f>F405+F412+F415</f>
        <v>221793079</v>
      </c>
      <c r="G404" s="65">
        <f>G405+G412+G415</f>
        <v>111731800</v>
      </c>
      <c r="H404" s="65">
        <f>H405+H412+H415</f>
        <v>92029600</v>
      </c>
    </row>
    <row r="405" spans="1:8" ht="12.75">
      <c r="A405" s="14" t="s">
        <v>252</v>
      </c>
      <c r="B405" s="3" t="s">
        <v>253</v>
      </c>
      <c r="C405" s="63"/>
      <c r="D405" s="63"/>
      <c r="E405" s="63"/>
      <c r="F405" s="65">
        <f>F408+F406+F410</f>
        <v>117140879</v>
      </c>
      <c r="G405" s="65">
        <f>G408+G406+G410</f>
        <v>88930300</v>
      </c>
      <c r="H405" s="65">
        <f>H408+H406+H410</f>
        <v>88279600</v>
      </c>
    </row>
    <row r="406" spans="1:8" ht="12.75">
      <c r="A406" s="14" t="s">
        <v>186</v>
      </c>
      <c r="B406" s="3" t="s">
        <v>512</v>
      </c>
      <c r="C406" s="63"/>
      <c r="D406" s="63"/>
      <c r="E406" s="63"/>
      <c r="F406" s="65">
        <f>F407</f>
        <v>27484688</v>
      </c>
      <c r="G406" s="65">
        <f>G407</f>
        <v>42650700</v>
      </c>
      <c r="H406" s="65">
        <f>H407</f>
        <v>42000000</v>
      </c>
    </row>
    <row r="407" spans="1:8" ht="22.5">
      <c r="A407" s="14" t="s">
        <v>357</v>
      </c>
      <c r="B407" s="3" t="s">
        <v>512</v>
      </c>
      <c r="C407" s="63" t="s">
        <v>356</v>
      </c>
      <c r="D407" s="63" t="s">
        <v>319</v>
      </c>
      <c r="E407" s="63" t="s">
        <v>319</v>
      </c>
      <c r="F407" s="89">
        <f>24484688+3000000</f>
        <v>27484688</v>
      </c>
      <c r="G407" s="89">
        <f>1000000+41995000-344300</f>
        <v>42650700</v>
      </c>
      <c r="H407" s="89">
        <v>42000000</v>
      </c>
    </row>
    <row r="408" spans="1:8" ht="12.75">
      <c r="A408" s="14" t="s">
        <v>186</v>
      </c>
      <c r="B408" s="3" t="s">
        <v>31</v>
      </c>
      <c r="C408" s="63"/>
      <c r="D408" s="63"/>
      <c r="E408" s="63"/>
      <c r="F408" s="65">
        <f>F409</f>
        <v>86152191</v>
      </c>
      <c r="G408" s="65">
        <f>G409</f>
        <v>22023800</v>
      </c>
      <c r="H408" s="65">
        <f>H409</f>
        <v>22023800</v>
      </c>
    </row>
    <row r="409" spans="1:8" ht="22.5">
      <c r="A409" s="14" t="s">
        <v>357</v>
      </c>
      <c r="B409" s="3" t="s">
        <v>31</v>
      </c>
      <c r="C409" s="63" t="s">
        <v>356</v>
      </c>
      <c r="D409" s="63" t="s">
        <v>319</v>
      </c>
      <c r="E409" s="63" t="s">
        <v>319</v>
      </c>
      <c r="F409" s="89">
        <v>86152191</v>
      </c>
      <c r="G409" s="89">
        <v>22023800</v>
      </c>
      <c r="H409" s="89">
        <v>22023800</v>
      </c>
    </row>
    <row r="410" spans="1:8" ht="33.75">
      <c r="A410" s="7" t="s">
        <v>605</v>
      </c>
      <c r="B410" s="3" t="s">
        <v>604</v>
      </c>
      <c r="C410" s="3" t="s">
        <v>176</v>
      </c>
      <c r="D410" s="63"/>
      <c r="E410" s="63"/>
      <c r="F410" s="89">
        <f>F411</f>
        <v>3504000</v>
      </c>
      <c r="G410" s="89">
        <f>G411</f>
        <v>24255800</v>
      </c>
      <c r="H410" s="89">
        <f>H411</f>
        <v>24255800</v>
      </c>
    </row>
    <row r="411" spans="1:8" ht="12.75">
      <c r="A411" s="7" t="s">
        <v>185</v>
      </c>
      <c r="B411" s="3" t="s">
        <v>604</v>
      </c>
      <c r="C411" s="3" t="s">
        <v>176</v>
      </c>
      <c r="D411" s="63" t="s">
        <v>319</v>
      </c>
      <c r="E411" s="63" t="s">
        <v>315</v>
      </c>
      <c r="F411" s="89">
        <v>3504000</v>
      </c>
      <c r="G411" s="89">
        <v>24255800</v>
      </c>
      <c r="H411" s="89">
        <v>24255800</v>
      </c>
    </row>
    <row r="412" spans="1:8" ht="22.5">
      <c r="A412" s="14" t="s">
        <v>254</v>
      </c>
      <c r="B412" s="71" t="s">
        <v>255</v>
      </c>
      <c r="C412" s="63"/>
      <c r="D412" s="63"/>
      <c r="E412" s="63"/>
      <c r="F412" s="65">
        <f aca="true" t="shared" si="12" ref="F412:H413">F413</f>
        <v>3000000</v>
      </c>
      <c r="G412" s="65">
        <f t="shared" si="12"/>
        <v>1500000</v>
      </c>
      <c r="H412" s="65">
        <f t="shared" si="12"/>
        <v>1500000</v>
      </c>
    </row>
    <row r="413" spans="1:8" ht="22.5">
      <c r="A413" s="40" t="s">
        <v>496</v>
      </c>
      <c r="B413" s="3" t="s">
        <v>37</v>
      </c>
      <c r="C413" s="63"/>
      <c r="D413" s="63"/>
      <c r="E413" s="63"/>
      <c r="F413" s="65">
        <f t="shared" si="12"/>
        <v>3000000</v>
      </c>
      <c r="G413" s="65">
        <f t="shared" si="12"/>
        <v>1500000</v>
      </c>
      <c r="H413" s="65">
        <f t="shared" si="12"/>
        <v>1500000</v>
      </c>
    </row>
    <row r="414" spans="1:8" ht="12.75">
      <c r="A414" s="14" t="s">
        <v>523</v>
      </c>
      <c r="B414" s="3" t="s">
        <v>37</v>
      </c>
      <c r="C414" s="63" t="s">
        <v>522</v>
      </c>
      <c r="D414" s="63" t="s">
        <v>325</v>
      </c>
      <c r="E414" s="63" t="s">
        <v>318</v>
      </c>
      <c r="F414" s="89">
        <v>3000000</v>
      </c>
      <c r="G414" s="89">
        <v>1500000</v>
      </c>
      <c r="H414" s="89">
        <v>1500000</v>
      </c>
    </row>
    <row r="415" spans="1:8" ht="22.5">
      <c r="A415" s="46" t="s">
        <v>194</v>
      </c>
      <c r="B415" s="3" t="s">
        <v>308</v>
      </c>
      <c r="C415" s="63"/>
      <c r="D415" s="63"/>
      <c r="E415" s="63"/>
      <c r="F415" s="65">
        <f>F416+F418</f>
        <v>101652200</v>
      </c>
      <c r="G415" s="65">
        <f>G416+G418</f>
        <v>21301500</v>
      </c>
      <c r="H415" s="65">
        <f>H416+H418</f>
        <v>2250000</v>
      </c>
    </row>
    <row r="416" spans="1:8" ht="22.5">
      <c r="A416" s="13" t="s">
        <v>489</v>
      </c>
      <c r="B416" s="71" t="s">
        <v>32</v>
      </c>
      <c r="C416" s="63"/>
      <c r="D416" s="63"/>
      <c r="E416" s="63"/>
      <c r="F416" s="65">
        <f>F417</f>
        <v>2000000</v>
      </c>
      <c r="G416" s="65">
        <f>G417</f>
        <v>2000000</v>
      </c>
      <c r="H416" s="65">
        <f>H417</f>
        <v>2000000</v>
      </c>
    </row>
    <row r="417" spans="1:8" ht="12.75">
      <c r="A417" s="7" t="s">
        <v>270</v>
      </c>
      <c r="B417" s="71" t="s">
        <v>32</v>
      </c>
      <c r="C417" s="63" t="s">
        <v>335</v>
      </c>
      <c r="D417" s="63" t="s">
        <v>319</v>
      </c>
      <c r="E417" s="63" t="s">
        <v>319</v>
      </c>
      <c r="F417" s="89">
        <v>2000000</v>
      </c>
      <c r="G417" s="89">
        <v>2000000</v>
      </c>
      <c r="H417" s="89">
        <v>2000000</v>
      </c>
    </row>
    <row r="418" spans="1:8" ht="12.75">
      <c r="A418" s="27" t="s">
        <v>490</v>
      </c>
      <c r="B418" s="3" t="s">
        <v>524</v>
      </c>
      <c r="C418" s="63"/>
      <c r="D418" s="63"/>
      <c r="E418" s="63"/>
      <c r="F418" s="64">
        <f>F419+F421+F423</f>
        <v>99652200</v>
      </c>
      <c r="G418" s="64">
        <f>G419+G421+G423</f>
        <v>19301500</v>
      </c>
      <c r="H418" s="64">
        <f>H419+H421+H423</f>
        <v>250000</v>
      </c>
    </row>
    <row r="419" spans="1:8" ht="33.75">
      <c r="A419" s="27" t="s">
        <v>608</v>
      </c>
      <c r="B419" s="3" t="s">
        <v>606</v>
      </c>
      <c r="C419" s="3"/>
      <c r="D419" s="63"/>
      <c r="E419" s="63"/>
      <c r="F419" s="64">
        <f>F420</f>
        <v>7480000</v>
      </c>
      <c r="G419" s="64">
        <f>G420</f>
        <v>4316000</v>
      </c>
      <c r="H419" s="64">
        <f>H420</f>
        <v>100000</v>
      </c>
    </row>
    <row r="420" spans="1:8" ht="22.5">
      <c r="A420" s="13" t="s">
        <v>357</v>
      </c>
      <c r="B420" s="3" t="s">
        <v>606</v>
      </c>
      <c r="C420" s="3" t="s">
        <v>356</v>
      </c>
      <c r="D420" s="63" t="s">
        <v>319</v>
      </c>
      <c r="E420" s="63" t="s">
        <v>315</v>
      </c>
      <c r="F420" s="64">
        <v>7480000</v>
      </c>
      <c r="G420" s="64">
        <v>4316000</v>
      </c>
      <c r="H420" s="64">
        <v>100000</v>
      </c>
    </row>
    <row r="421" spans="1:8" ht="22.5">
      <c r="A421" s="96" t="s">
        <v>609</v>
      </c>
      <c r="B421" s="3" t="s">
        <v>607</v>
      </c>
      <c r="C421" s="3"/>
      <c r="D421" s="63"/>
      <c r="E421" s="63"/>
      <c r="F421" s="64">
        <f>F422</f>
        <v>91597900</v>
      </c>
      <c r="G421" s="64">
        <f>G422</f>
        <v>14985500</v>
      </c>
      <c r="H421" s="64">
        <f>H422</f>
        <v>150000</v>
      </c>
    </row>
    <row r="422" spans="1:8" ht="22.5">
      <c r="A422" s="13" t="s">
        <v>357</v>
      </c>
      <c r="B422" s="3" t="s">
        <v>607</v>
      </c>
      <c r="C422" s="3" t="s">
        <v>356</v>
      </c>
      <c r="D422" s="63" t="s">
        <v>319</v>
      </c>
      <c r="E422" s="63" t="s">
        <v>315</v>
      </c>
      <c r="F422" s="64">
        <v>91597900</v>
      </c>
      <c r="G422" s="64">
        <v>14985500</v>
      </c>
      <c r="H422" s="64">
        <v>150000</v>
      </c>
    </row>
    <row r="423" spans="1:8" ht="22.5">
      <c r="A423" s="13" t="s">
        <v>492</v>
      </c>
      <c r="B423" s="3" t="s">
        <v>491</v>
      </c>
      <c r="C423" s="63"/>
      <c r="D423" s="63"/>
      <c r="E423" s="63"/>
      <c r="F423" s="64">
        <f>F424</f>
        <v>574300</v>
      </c>
      <c r="G423" s="64">
        <f>G424</f>
        <v>0</v>
      </c>
      <c r="H423" s="64">
        <f>H424</f>
        <v>0</v>
      </c>
    </row>
    <row r="424" spans="1:8" ht="22.5">
      <c r="A424" s="14" t="s">
        <v>357</v>
      </c>
      <c r="B424" s="3" t="s">
        <v>491</v>
      </c>
      <c r="C424" s="3" t="s">
        <v>356</v>
      </c>
      <c r="D424" s="63" t="s">
        <v>319</v>
      </c>
      <c r="E424" s="63" t="s">
        <v>315</v>
      </c>
      <c r="F424" s="65">
        <v>574300</v>
      </c>
      <c r="G424" s="65">
        <v>0</v>
      </c>
      <c r="H424" s="65">
        <v>0</v>
      </c>
    </row>
    <row r="425" spans="1:8" ht="12.75">
      <c r="A425" s="8" t="s">
        <v>397</v>
      </c>
      <c r="B425" s="71" t="s">
        <v>207</v>
      </c>
      <c r="C425" s="63"/>
      <c r="D425" s="63"/>
      <c r="E425" s="63"/>
      <c r="F425" s="65">
        <f>F426+F432</f>
        <v>1007000</v>
      </c>
      <c r="G425" s="65">
        <f>G426+G432</f>
        <v>1007000</v>
      </c>
      <c r="H425" s="65">
        <f>H426+H432</f>
        <v>1007000</v>
      </c>
    </row>
    <row r="426" spans="1:8" ht="12.75">
      <c r="A426" s="7" t="s">
        <v>150</v>
      </c>
      <c r="B426" s="71" t="s">
        <v>149</v>
      </c>
      <c r="C426" s="63"/>
      <c r="D426" s="63"/>
      <c r="E426" s="63"/>
      <c r="F426" s="65">
        <f>F427+F429</f>
        <v>907000</v>
      </c>
      <c r="G426" s="65">
        <f>G427+G429</f>
        <v>907000</v>
      </c>
      <c r="H426" s="65">
        <f>H427+H429</f>
        <v>907000</v>
      </c>
    </row>
    <row r="427" spans="1:8" ht="12.75">
      <c r="A427" s="7" t="s">
        <v>269</v>
      </c>
      <c r="B427" s="3" t="s">
        <v>148</v>
      </c>
      <c r="C427" s="63"/>
      <c r="D427" s="63"/>
      <c r="E427" s="63"/>
      <c r="F427" s="65">
        <f>F428</f>
        <v>530000</v>
      </c>
      <c r="G427" s="65">
        <f>G428</f>
        <v>530000</v>
      </c>
      <c r="H427" s="65">
        <f>H428</f>
        <v>530000</v>
      </c>
    </row>
    <row r="428" spans="1:8" ht="12.75">
      <c r="A428" s="7" t="s">
        <v>270</v>
      </c>
      <c r="B428" s="3" t="s">
        <v>148</v>
      </c>
      <c r="C428" s="63" t="s">
        <v>335</v>
      </c>
      <c r="D428" s="63" t="s">
        <v>323</v>
      </c>
      <c r="E428" s="63" t="s">
        <v>323</v>
      </c>
      <c r="F428" s="89">
        <f>360000+170000</f>
        <v>530000</v>
      </c>
      <c r="G428" s="89">
        <f>360000+170000</f>
        <v>530000</v>
      </c>
      <c r="H428" s="89">
        <f>360000+170000</f>
        <v>530000</v>
      </c>
    </row>
    <row r="429" spans="1:8" ht="12.75">
      <c r="A429" s="7" t="s">
        <v>487</v>
      </c>
      <c r="B429" s="71" t="s">
        <v>84</v>
      </c>
      <c r="C429" s="63"/>
      <c r="D429" s="63"/>
      <c r="E429" s="63"/>
      <c r="F429" s="64">
        <f aca="true" t="shared" si="13" ref="F429:H430">F430</f>
        <v>377000</v>
      </c>
      <c r="G429" s="64">
        <f t="shared" si="13"/>
        <v>377000</v>
      </c>
      <c r="H429" s="64">
        <f t="shared" si="13"/>
        <v>377000</v>
      </c>
    </row>
    <row r="430" spans="1:8" ht="12.75">
      <c r="A430" s="8" t="s">
        <v>188</v>
      </c>
      <c r="B430" s="71" t="s">
        <v>151</v>
      </c>
      <c r="C430" s="63"/>
      <c r="D430" s="63"/>
      <c r="E430" s="63"/>
      <c r="F430" s="65">
        <f t="shared" si="13"/>
        <v>377000</v>
      </c>
      <c r="G430" s="65">
        <f t="shared" si="13"/>
        <v>377000</v>
      </c>
      <c r="H430" s="65">
        <f t="shared" si="13"/>
        <v>377000</v>
      </c>
    </row>
    <row r="431" spans="1:8" ht="12.75">
      <c r="A431" s="8" t="s">
        <v>271</v>
      </c>
      <c r="B431" s="71" t="s">
        <v>151</v>
      </c>
      <c r="C431" s="63" t="s">
        <v>335</v>
      </c>
      <c r="D431" s="63" t="s">
        <v>323</v>
      </c>
      <c r="E431" s="63" t="s">
        <v>323</v>
      </c>
      <c r="F431" s="89">
        <v>377000</v>
      </c>
      <c r="G431" s="89">
        <v>377000</v>
      </c>
      <c r="H431" s="89">
        <v>377000</v>
      </c>
    </row>
    <row r="432" spans="1:8" ht="22.5">
      <c r="A432" s="7" t="s">
        <v>153</v>
      </c>
      <c r="B432" s="71" t="s">
        <v>152</v>
      </c>
      <c r="C432" s="63"/>
      <c r="D432" s="63"/>
      <c r="E432" s="63"/>
      <c r="F432" s="65">
        <f aca="true" t="shared" si="14" ref="F432:H433">F433</f>
        <v>100000</v>
      </c>
      <c r="G432" s="65">
        <f t="shared" si="14"/>
        <v>100000</v>
      </c>
      <c r="H432" s="65">
        <f t="shared" si="14"/>
        <v>100000</v>
      </c>
    </row>
    <row r="433" spans="1:8" ht="12.75">
      <c r="A433" s="7" t="s">
        <v>155</v>
      </c>
      <c r="B433" s="3" t="s">
        <v>154</v>
      </c>
      <c r="C433" s="63"/>
      <c r="D433" s="63"/>
      <c r="E433" s="63"/>
      <c r="F433" s="65">
        <f t="shared" si="14"/>
        <v>100000</v>
      </c>
      <c r="G433" s="65">
        <f t="shared" si="14"/>
        <v>100000</v>
      </c>
      <c r="H433" s="65">
        <f t="shared" si="14"/>
        <v>100000</v>
      </c>
    </row>
    <row r="434" spans="1:8" ht="12.75">
      <c r="A434" s="7" t="s">
        <v>270</v>
      </c>
      <c r="B434" s="3" t="s">
        <v>154</v>
      </c>
      <c r="C434" s="63" t="s">
        <v>335</v>
      </c>
      <c r="D434" s="63" t="s">
        <v>323</v>
      </c>
      <c r="E434" s="63" t="s">
        <v>323</v>
      </c>
      <c r="F434" s="89">
        <v>100000</v>
      </c>
      <c r="G434" s="89">
        <v>100000</v>
      </c>
      <c r="H434" s="89">
        <v>100000</v>
      </c>
    </row>
    <row r="435" spans="1:8" ht="12.75">
      <c r="A435" s="8" t="s">
        <v>399</v>
      </c>
      <c r="B435" s="71" t="s">
        <v>208</v>
      </c>
      <c r="C435" s="63"/>
      <c r="D435" s="63"/>
      <c r="E435" s="63"/>
      <c r="F435" s="65">
        <f>F438+F444+F446+F436</f>
        <v>86277550.93</v>
      </c>
      <c r="G435" s="65">
        <f>G438+G444+G446+G436</f>
        <v>73250450.93</v>
      </c>
      <c r="H435" s="65">
        <f>H438+H444+H446+H436</f>
        <v>73405950.93</v>
      </c>
    </row>
    <row r="436" spans="1:8" ht="22.5">
      <c r="A436" s="7" t="s">
        <v>477</v>
      </c>
      <c r="B436" s="3" t="s">
        <v>504</v>
      </c>
      <c r="C436" s="63"/>
      <c r="D436" s="63"/>
      <c r="E436" s="63"/>
      <c r="F436" s="65">
        <f>F437</f>
        <v>58353600</v>
      </c>
      <c r="G436" s="65">
        <f>G437</f>
        <v>46682900</v>
      </c>
      <c r="H436" s="65">
        <f>H437</f>
        <v>46682900</v>
      </c>
    </row>
    <row r="437" spans="1:8" ht="12.75">
      <c r="A437" s="7" t="s">
        <v>144</v>
      </c>
      <c r="B437" s="3" t="s">
        <v>504</v>
      </c>
      <c r="C437" s="63" t="s">
        <v>351</v>
      </c>
      <c r="D437" s="63" t="s">
        <v>145</v>
      </c>
      <c r="E437" s="63" t="s">
        <v>314</v>
      </c>
      <c r="F437" s="91">
        <v>58353600</v>
      </c>
      <c r="G437" s="91">
        <v>46682900</v>
      </c>
      <c r="H437" s="91">
        <v>46682900</v>
      </c>
    </row>
    <row r="438" spans="1:8" ht="12.75">
      <c r="A438" s="5" t="s">
        <v>274</v>
      </c>
      <c r="B438" s="3" t="s">
        <v>138</v>
      </c>
      <c r="C438" s="63"/>
      <c r="D438" s="63"/>
      <c r="E438" s="63"/>
      <c r="F438" s="65">
        <f>F439+F440+F441+F442+F443</f>
        <v>21672350.93</v>
      </c>
      <c r="G438" s="65">
        <f>G439+G440+G441+G442+G443</f>
        <v>20172350.93</v>
      </c>
      <c r="H438" s="65">
        <f>H439+H440+H441+H442+H443</f>
        <v>20172350.93</v>
      </c>
    </row>
    <row r="439" spans="1:8" ht="12.75">
      <c r="A439" s="48" t="s">
        <v>257</v>
      </c>
      <c r="B439" s="3" t="s">
        <v>138</v>
      </c>
      <c r="C439" s="3" t="s">
        <v>332</v>
      </c>
      <c r="D439" s="3" t="s">
        <v>314</v>
      </c>
      <c r="E439" s="3" t="s">
        <v>320</v>
      </c>
      <c r="F439" s="89">
        <v>12027513</v>
      </c>
      <c r="G439" s="89">
        <v>12027513</v>
      </c>
      <c r="H439" s="89">
        <v>12027513</v>
      </c>
    </row>
    <row r="440" spans="1:8" ht="22.5">
      <c r="A440" s="6" t="s">
        <v>258</v>
      </c>
      <c r="B440" s="3" t="s">
        <v>138</v>
      </c>
      <c r="C440" s="3" t="s">
        <v>256</v>
      </c>
      <c r="D440" s="3" t="s">
        <v>314</v>
      </c>
      <c r="E440" s="3" t="s">
        <v>320</v>
      </c>
      <c r="F440" s="89">
        <v>3632308.93</v>
      </c>
      <c r="G440" s="89">
        <v>3632308.93</v>
      </c>
      <c r="H440" s="89">
        <v>3632308.93</v>
      </c>
    </row>
    <row r="441" spans="1:8" ht="12.75">
      <c r="A441" s="7" t="s">
        <v>355</v>
      </c>
      <c r="B441" s="3" t="s">
        <v>138</v>
      </c>
      <c r="C441" s="3" t="s">
        <v>354</v>
      </c>
      <c r="D441" s="3" t="s">
        <v>314</v>
      </c>
      <c r="E441" s="3" t="s">
        <v>320</v>
      </c>
      <c r="F441" s="89">
        <v>4863469</v>
      </c>
      <c r="G441" s="89">
        <v>3363469</v>
      </c>
      <c r="H441" s="89">
        <v>3363469</v>
      </c>
    </row>
    <row r="442" spans="1:8" ht="12.75">
      <c r="A442" s="7" t="s">
        <v>270</v>
      </c>
      <c r="B442" s="3" t="s">
        <v>138</v>
      </c>
      <c r="C442" s="3" t="s">
        <v>335</v>
      </c>
      <c r="D442" s="3" t="s">
        <v>314</v>
      </c>
      <c r="E442" s="3" t="s">
        <v>320</v>
      </c>
      <c r="F442" s="89">
        <v>1146460</v>
      </c>
      <c r="G442" s="89">
        <v>1146460</v>
      </c>
      <c r="H442" s="89">
        <v>1146460</v>
      </c>
    </row>
    <row r="443" spans="1:8" ht="12.75">
      <c r="A443" s="7" t="s">
        <v>398</v>
      </c>
      <c r="B443" s="3" t="s">
        <v>138</v>
      </c>
      <c r="C443" s="3" t="s">
        <v>338</v>
      </c>
      <c r="D443" s="3" t="s">
        <v>314</v>
      </c>
      <c r="E443" s="3" t="s">
        <v>320</v>
      </c>
      <c r="F443" s="89">
        <v>2600</v>
      </c>
      <c r="G443" s="89">
        <v>2600</v>
      </c>
      <c r="H443" s="89">
        <v>2600</v>
      </c>
    </row>
    <row r="444" spans="1:8" ht="22.5">
      <c r="A444" s="40" t="s">
        <v>303</v>
      </c>
      <c r="B444" s="3" t="s">
        <v>139</v>
      </c>
      <c r="C444" s="3"/>
      <c r="D444" s="63"/>
      <c r="E444" s="63"/>
      <c r="F444" s="64">
        <f>F445</f>
        <v>1842100</v>
      </c>
      <c r="G444" s="64">
        <f>G445</f>
        <v>1842100</v>
      </c>
      <c r="H444" s="64">
        <f>H445</f>
        <v>1842100</v>
      </c>
    </row>
    <row r="445" spans="1:8" ht="22.5">
      <c r="A445" s="7" t="s">
        <v>161</v>
      </c>
      <c r="B445" s="3" t="s">
        <v>139</v>
      </c>
      <c r="C445" s="15">
        <v>521</v>
      </c>
      <c r="D445" s="3" t="s">
        <v>317</v>
      </c>
      <c r="E445" s="3" t="s">
        <v>325</v>
      </c>
      <c r="F445" s="91">
        <v>1842100</v>
      </c>
      <c r="G445" s="91">
        <v>1842100</v>
      </c>
      <c r="H445" s="91">
        <v>1842100</v>
      </c>
    </row>
    <row r="446" spans="1:8" ht="22.5">
      <c r="A446" s="7" t="s">
        <v>476</v>
      </c>
      <c r="B446" s="3" t="s">
        <v>140</v>
      </c>
      <c r="C446" s="63"/>
      <c r="D446" s="63"/>
      <c r="E446" s="63"/>
      <c r="F446" s="65">
        <f>F447</f>
        <v>4409500</v>
      </c>
      <c r="G446" s="65">
        <f>G447</f>
        <v>4553100</v>
      </c>
      <c r="H446" s="65">
        <f>H447</f>
        <v>4708600</v>
      </c>
    </row>
    <row r="447" spans="1:8" ht="12.75">
      <c r="A447" s="7" t="s">
        <v>141</v>
      </c>
      <c r="B447" s="3" t="s">
        <v>140</v>
      </c>
      <c r="C447" s="63" t="s">
        <v>343</v>
      </c>
      <c r="D447" s="63" t="s">
        <v>315</v>
      </c>
      <c r="E447" s="63" t="s">
        <v>317</v>
      </c>
      <c r="F447" s="91">
        <v>4409500</v>
      </c>
      <c r="G447" s="91">
        <v>4553100</v>
      </c>
      <c r="H447" s="91">
        <v>4708600</v>
      </c>
    </row>
    <row r="448" spans="1:8" ht="22.5">
      <c r="A448" s="7" t="s">
        <v>478</v>
      </c>
      <c r="B448" s="71" t="s">
        <v>202</v>
      </c>
      <c r="C448" s="63"/>
      <c r="D448" s="63"/>
      <c r="E448" s="63"/>
      <c r="F448" s="65">
        <f aca="true" t="shared" si="15" ref="F448:H449">F449</f>
        <v>218000</v>
      </c>
      <c r="G448" s="65">
        <f t="shared" si="15"/>
        <v>218000</v>
      </c>
      <c r="H448" s="65">
        <f t="shared" si="15"/>
        <v>218000</v>
      </c>
    </row>
    <row r="449" spans="1:8" ht="22.5">
      <c r="A449" s="14" t="s">
        <v>400</v>
      </c>
      <c r="B449" s="3" t="s">
        <v>137</v>
      </c>
      <c r="C449" s="63"/>
      <c r="D449" s="63"/>
      <c r="E449" s="63"/>
      <c r="F449" s="65">
        <f t="shared" si="15"/>
        <v>218000</v>
      </c>
      <c r="G449" s="65">
        <f t="shared" si="15"/>
        <v>218000</v>
      </c>
      <c r="H449" s="65">
        <f t="shared" si="15"/>
        <v>218000</v>
      </c>
    </row>
    <row r="450" spans="1:8" ht="12.75">
      <c r="A450" s="8" t="s">
        <v>248</v>
      </c>
      <c r="B450" s="3" t="s">
        <v>137</v>
      </c>
      <c r="C450" s="63" t="s">
        <v>345</v>
      </c>
      <c r="D450" s="63" t="s">
        <v>325</v>
      </c>
      <c r="E450" s="63" t="s">
        <v>320</v>
      </c>
      <c r="F450" s="89">
        <v>218000</v>
      </c>
      <c r="G450" s="89">
        <v>218000</v>
      </c>
      <c r="H450" s="89">
        <v>218000</v>
      </c>
    </row>
    <row r="451" spans="1:8" ht="33.75">
      <c r="A451" s="36" t="s">
        <v>419</v>
      </c>
      <c r="B451" s="71" t="s">
        <v>209</v>
      </c>
      <c r="C451" s="63"/>
      <c r="D451" s="63"/>
      <c r="E451" s="63"/>
      <c r="F451" s="65">
        <f aca="true" t="shared" si="16" ref="F451:H452">F452</f>
        <v>100000</v>
      </c>
      <c r="G451" s="65">
        <f t="shared" si="16"/>
        <v>100000</v>
      </c>
      <c r="H451" s="65">
        <f t="shared" si="16"/>
        <v>0</v>
      </c>
    </row>
    <row r="452" spans="1:8" ht="12.75">
      <c r="A452" s="13" t="s">
        <v>420</v>
      </c>
      <c r="B452" s="3" t="s">
        <v>24</v>
      </c>
      <c r="C452" s="63"/>
      <c r="D452" s="63"/>
      <c r="E452" s="63"/>
      <c r="F452" s="65">
        <f t="shared" si="16"/>
        <v>100000</v>
      </c>
      <c r="G452" s="65">
        <f t="shared" si="16"/>
        <v>100000</v>
      </c>
      <c r="H452" s="65">
        <f t="shared" si="16"/>
        <v>0</v>
      </c>
    </row>
    <row r="453" spans="1:8" ht="22.5">
      <c r="A453" s="5" t="s">
        <v>526</v>
      </c>
      <c r="B453" s="3" t="s">
        <v>24</v>
      </c>
      <c r="C453" s="3" t="s">
        <v>525</v>
      </c>
      <c r="D453" s="63" t="s">
        <v>318</v>
      </c>
      <c r="E453" s="63" t="s">
        <v>321</v>
      </c>
      <c r="F453" s="89">
        <v>100000</v>
      </c>
      <c r="G453" s="89">
        <v>100000</v>
      </c>
      <c r="H453" s="89">
        <v>0</v>
      </c>
    </row>
    <row r="454" spans="1:8" ht="22.5">
      <c r="A454" s="8" t="s">
        <v>296</v>
      </c>
      <c r="B454" s="71" t="s">
        <v>210</v>
      </c>
      <c r="C454" s="63"/>
      <c r="D454" s="63"/>
      <c r="E454" s="63"/>
      <c r="F454" s="65">
        <f>F460+F462+F455+F458+F464</f>
        <v>127964300</v>
      </c>
      <c r="G454" s="65">
        <f>G460+G462+G455+G458+G464</f>
        <v>88299800</v>
      </c>
      <c r="H454" s="65">
        <f>H460+H462+H455+H458+H464</f>
        <v>88299800</v>
      </c>
    </row>
    <row r="455" spans="1:8" ht="22.5">
      <c r="A455" s="8" t="s">
        <v>528</v>
      </c>
      <c r="B455" s="71" t="s">
        <v>527</v>
      </c>
      <c r="C455" s="63"/>
      <c r="D455" s="63"/>
      <c r="E455" s="63"/>
      <c r="F455" s="65">
        <f>F456+F457</f>
        <v>12000000</v>
      </c>
      <c r="G455" s="65">
        <f>G456+G457</f>
        <v>3000000</v>
      </c>
      <c r="H455" s="65">
        <f>H456+H457</f>
        <v>3000000</v>
      </c>
    </row>
    <row r="456" spans="1:8" ht="12.75">
      <c r="A456" s="7" t="s">
        <v>270</v>
      </c>
      <c r="B456" s="71" t="s">
        <v>527</v>
      </c>
      <c r="C456" s="63" t="s">
        <v>335</v>
      </c>
      <c r="D456" s="63" t="s">
        <v>318</v>
      </c>
      <c r="E456" s="63" t="s">
        <v>324</v>
      </c>
      <c r="F456" s="89">
        <v>2000000</v>
      </c>
      <c r="G456" s="89">
        <v>1000000</v>
      </c>
      <c r="H456" s="89">
        <v>1000000</v>
      </c>
    </row>
    <row r="457" spans="1:8" ht="22.5">
      <c r="A457" s="13" t="s">
        <v>357</v>
      </c>
      <c r="B457" s="71" t="s">
        <v>527</v>
      </c>
      <c r="C457" s="63" t="s">
        <v>356</v>
      </c>
      <c r="D457" s="63" t="s">
        <v>318</v>
      </c>
      <c r="E457" s="63" t="s">
        <v>324</v>
      </c>
      <c r="F457" s="89">
        <v>10000000</v>
      </c>
      <c r="G457" s="89">
        <v>2000000</v>
      </c>
      <c r="H457" s="89">
        <v>2000000</v>
      </c>
    </row>
    <row r="458" spans="1:8" ht="28.5" customHeight="1">
      <c r="A458" s="8" t="s">
        <v>530</v>
      </c>
      <c r="B458" s="71" t="s">
        <v>529</v>
      </c>
      <c r="C458" s="63"/>
      <c r="D458" s="63"/>
      <c r="E458" s="63"/>
      <c r="F458" s="65">
        <f>F459</f>
        <v>2000000</v>
      </c>
      <c r="G458" s="65">
        <f>G459</f>
        <v>2000000</v>
      </c>
      <c r="H458" s="65">
        <f>H459</f>
        <v>2000000</v>
      </c>
    </row>
    <row r="459" spans="1:8" ht="12.75">
      <c r="A459" s="7" t="s">
        <v>270</v>
      </c>
      <c r="B459" s="71" t="s">
        <v>529</v>
      </c>
      <c r="C459" s="63" t="s">
        <v>335</v>
      </c>
      <c r="D459" s="63" t="s">
        <v>318</v>
      </c>
      <c r="E459" s="63" t="s">
        <v>324</v>
      </c>
      <c r="F459" s="89">
        <v>2000000</v>
      </c>
      <c r="G459" s="89">
        <v>2000000</v>
      </c>
      <c r="H459" s="89">
        <v>2000000</v>
      </c>
    </row>
    <row r="460" spans="1:8" ht="12.75" customHeight="1">
      <c r="A460" s="13" t="s">
        <v>457</v>
      </c>
      <c r="B460" s="3" t="s">
        <v>21</v>
      </c>
      <c r="C460" s="63"/>
      <c r="D460" s="63"/>
      <c r="E460" s="63"/>
      <c r="F460" s="65">
        <f>F461</f>
        <v>20000000</v>
      </c>
      <c r="G460" s="65">
        <f>G461</f>
        <v>5000000</v>
      </c>
      <c r="H460" s="65">
        <f>H461</f>
        <v>5000000</v>
      </c>
    </row>
    <row r="461" spans="1:8" ht="22.5">
      <c r="A461" s="13" t="s">
        <v>357</v>
      </c>
      <c r="B461" s="3" t="s">
        <v>21</v>
      </c>
      <c r="C461" s="63" t="s">
        <v>356</v>
      </c>
      <c r="D461" s="63" t="s">
        <v>318</v>
      </c>
      <c r="E461" s="63" t="s">
        <v>324</v>
      </c>
      <c r="F461" s="89">
        <v>20000000</v>
      </c>
      <c r="G461" s="89">
        <v>5000000</v>
      </c>
      <c r="H461" s="89">
        <v>5000000</v>
      </c>
    </row>
    <row r="462" spans="1:8" ht="22.5">
      <c r="A462" s="47" t="s">
        <v>458</v>
      </c>
      <c r="B462" s="3" t="s">
        <v>22</v>
      </c>
      <c r="C462" s="63"/>
      <c r="D462" s="63"/>
      <c r="E462" s="63"/>
      <c r="F462" s="65">
        <f>F463</f>
        <v>89299800</v>
      </c>
      <c r="G462" s="65">
        <f>G463</f>
        <v>78299800</v>
      </c>
      <c r="H462" s="65">
        <f>H463</f>
        <v>78299800</v>
      </c>
    </row>
    <row r="463" spans="1:8" ht="12.75">
      <c r="A463" s="7" t="s">
        <v>270</v>
      </c>
      <c r="B463" s="3" t="s">
        <v>22</v>
      </c>
      <c r="C463" s="63" t="s">
        <v>335</v>
      </c>
      <c r="D463" s="63" t="s">
        <v>318</v>
      </c>
      <c r="E463" s="63" t="s">
        <v>324</v>
      </c>
      <c r="F463" s="89">
        <v>89299800</v>
      </c>
      <c r="G463" s="89">
        <v>78299800</v>
      </c>
      <c r="H463" s="89">
        <v>78299800</v>
      </c>
    </row>
    <row r="464" spans="1:8" ht="22.5">
      <c r="A464" s="7" t="s">
        <v>611</v>
      </c>
      <c r="B464" s="3" t="s">
        <v>610</v>
      </c>
      <c r="C464" s="3"/>
      <c r="D464" s="63"/>
      <c r="E464" s="63"/>
      <c r="F464" s="89">
        <f>F465</f>
        <v>4664500</v>
      </c>
      <c r="G464" s="89">
        <f>G465</f>
        <v>0</v>
      </c>
      <c r="H464" s="89">
        <f>H465</f>
        <v>0</v>
      </c>
    </row>
    <row r="465" spans="1:8" ht="12.75">
      <c r="A465" s="7" t="s">
        <v>185</v>
      </c>
      <c r="B465" s="3" t="s">
        <v>610</v>
      </c>
      <c r="C465" s="3" t="s">
        <v>176</v>
      </c>
      <c r="D465" s="63" t="s">
        <v>318</v>
      </c>
      <c r="E465" s="63" t="s">
        <v>324</v>
      </c>
      <c r="F465" s="89">
        <v>4664500</v>
      </c>
      <c r="G465" s="89">
        <v>0</v>
      </c>
      <c r="H465" s="89">
        <v>0</v>
      </c>
    </row>
    <row r="466" spans="1:8" ht="22.5">
      <c r="A466" s="8" t="s">
        <v>297</v>
      </c>
      <c r="B466" s="71" t="s">
        <v>212</v>
      </c>
      <c r="C466" s="63"/>
      <c r="D466" s="63"/>
      <c r="E466" s="63"/>
      <c r="F466" s="65">
        <f>F467+F470</f>
        <v>5187000</v>
      </c>
      <c r="G466" s="65">
        <f>G467+G470</f>
        <v>0</v>
      </c>
      <c r="H466" s="65">
        <f>H467+H470</f>
        <v>0</v>
      </c>
    </row>
    <row r="467" spans="1:8" ht="12.75">
      <c r="A467" s="40" t="s">
        <v>187</v>
      </c>
      <c r="B467" s="3" t="s">
        <v>10</v>
      </c>
      <c r="C467" s="63"/>
      <c r="D467" s="63"/>
      <c r="E467" s="63"/>
      <c r="F467" s="65">
        <f>F468+F469</f>
        <v>497200</v>
      </c>
      <c r="G467" s="65">
        <f>G468+G469</f>
        <v>0</v>
      </c>
      <c r="H467" s="65">
        <f>H468+H469</f>
        <v>0</v>
      </c>
    </row>
    <row r="468" spans="1:8" ht="12.75">
      <c r="A468" s="8" t="s">
        <v>270</v>
      </c>
      <c r="B468" s="3" t="s">
        <v>10</v>
      </c>
      <c r="C468" s="63" t="s">
        <v>335</v>
      </c>
      <c r="D468" s="63" t="s">
        <v>314</v>
      </c>
      <c r="E468" s="63" t="s">
        <v>329</v>
      </c>
      <c r="F468" s="89">
        <v>350000</v>
      </c>
      <c r="G468" s="89">
        <v>0</v>
      </c>
      <c r="H468" s="89">
        <v>0</v>
      </c>
    </row>
    <row r="469" spans="1:8" ht="12.75">
      <c r="A469" s="8" t="s">
        <v>270</v>
      </c>
      <c r="B469" s="3" t="s">
        <v>10</v>
      </c>
      <c r="C469" s="63" t="s">
        <v>335</v>
      </c>
      <c r="D469" s="63" t="s">
        <v>323</v>
      </c>
      <c r="E469" s="63" t="s">
        <v>324</v>
      </c>
      <c r="F469" s="89">
        <v>147200</v>
      </c>
      <c r="G469" s="89">
        <v>0</v>
      </c>
      <c r="H469" s="89">
        <v>0</v>
      </c>
    </row>
    <row r="470" spans="1:8" ht="48">
      <c r="A470" s="23" t="s">
        <v>402</v>
      </c>
      <c r="B470" s="3" t="s">
        <v>488</v>
      </c>
      <c r="C470" s="63"/>
      <c r="D470" s="63"/>
      <c r="E470" s="63"/>
      <c r="F470" s="64">
        <f>F471</f>
        <v>4689800</v>
      </c>
      <c r="G470" s="64">
        <f>G471</f>
        <v>0</v>
      </c>
      <c r="H470" s="64">
        <f>H471</f>
        <v>0</v>
      </c>
    </row>
    <row r="471" spans="1:8" ht="12.75">
      <c r="A471" s="7" t="s">
        <v>185</v>
      </c>
      <c r="B471" s="3" t="s">
        <v>488</v>
      </c>
      <c r="C471" s="63" t="s">
        <v>176</v>
      </c>
      <c r="D471" s="63" t="s">
        <v>318</v>
      </c>
      <c r="E471" s="63" t="s">
        <v>324</v>
      </c>
      <c r="F471" s="91">
        <v>4689800</v>
      </c>
      <c r="G471" s="91">
        <v>0</v>
      </c>
      <c r="H471" s="91">
        <v>0</v>
      </c>
    </row>
    <row r="472" spans="1:8" ht="22.5">
      <c r="A472" s="14" t="s">
        <v>447</v>
      </c>
      <c r="B472" s="71" t="s">
        <v>211</v>
      </c>
      <c r="C472" s="63"/>
      <c r="D472" s="63"/>
      <c r="E472" s="63"/>
      <c r="F472" s="65">
        <f>F479+F477+F473+F475</f>
        <v>1788500</v>
      </c>
      <c r="G472" s="65">
        <f>G479+G477+G473+G475</f>
        <v>1548500</v>
      </c>
      <c r="H472" s="65">
        <f>H479+H477+H473+H475</f>
        <v>1061500</v>
      </c>
    </row>
    <row r="473" spans="1:8" ht="12.75">
      <c r="A473" s="7" t="s">
        <v>226</v>
      </c>
      <c r="B473" s="3" t="s">
        <v>560</v>
      </c>
      <c r="C473" s="63"/>
      <c r="D473" s="63"/>
      <c r="E473" s="63"/>
      <c r="F473" s="65">
        <f>F474</f>
        <v>420000</v>
      </c>
      <c r="G473" s="65">
        <f>G474</f>
        <v>180000</v>
      </c>
      <c r="H473" s="65">
        <f>H474</f>
        <v>180000</v>
      </c>
    </row>
    <row r="474" spans="1:8" ht="12.75">
      <c r="A474" s="7" t="s">
        <v>270</v>
      </c>
      <c r="B474" s="3" t="s">
        <v>560</v>
      </c>
      <c r="C474" s="3" t="s">
        <v>335</v>
      </c>
      <c r="D474" s="63" t="s">
        <v>318</v>
      </c>
      <c r="E474" s="63" t="s">
        <v>319</v>
      </c>
      <c r="F474" s="89">
        <f>120000+50000+250000</f>
        <v>420000</v>
      </c>
      <c r="G474" s="89">
        <f>120000+50000+10000</f>
        <v>180000</v>
      </c>
      <c r="H474" s="89">
        <f>120000+50000+10000</f>
        <v>180000</v>
      </c>
    </row>
    <row r="475" spans="1:8" ht="22.5">
      <c r="A475" s="6" t="s">
        <v>562</v>
      </c>
      <c r="B475" s="3" t="s">
        <v>561</v>
      </c>
      <c r="C475" s="3"/>
      <c r="D475" s="63"/>
      <c r="E475" s="63"/>
      <c r="F475" s="89">
        <f>F476</f>
        <v>486000</v>
      </c>
      <c r="G475" s="89">
        <f>G476</f>
        <v>486000</v>
      </c>
      <c r="H475" s="89">
        <f>H476</f>
        <v>0</v>
      </c>
    </row>
    <row r="476" spans="1:8" ht="12.75">
      <c r="A476" s="7" t="s">
        <v>270</v>
      </c>
      <c r="B476" s="3" t="s">
        <v>561</v>
      </c>
      <c r="C476" s="3" t="s">
        <v>335</v>
      </c>
      <c r="D476" s="63" t="s">
        <v>318</v>
      </c>
      <c r="E476" s="63" t="s">
        <v>319</v>
      </c>
      <c r="F476" s="91">
        <v>486000</v>
      </c>
      <c r="G476" s="91">
        <v>486000</v>
      </c>
      <c r="H476" s="91">
        <v>0</v>
      </c>
    </row>
    <row r="477" spans="1:8" ht="33.75">
      <c r="A477" s="6" t="s">
        <v>455</v>
      </c>
      <c r="B477" s="3" t="s">
        <v>456</v>
      </c>
      <c r="C477" s="3"/>
      <c r="D477" s="63"/>
      <c r="E477" s="63"/>
      <c r="F477" s="65">
        <f>F478</f>
        <v>654200</v>
      </c>
      <c r="G477" s="65">
        <f>G478</f>
        <v>654200</v>
      </c>
      <c r="H477" s="65">
        <f>H478</f>
        <v>654200</v>
      </c>
    </row>
    <row r="478" spans="1:8" ht="12.75">
      <c r="A478" s="7" t="s">
        <v>270</v>
      </c>
      <c r="B478" s="3" t="s">
        <v>456</v>
      </c>
      <c r="C478" s="3" t="s">
        <v>335</v>
      </c>
      <c r="D478" s="63" t="s">
        <v>318</v>
      </c>
      <c r="E478" s="63" t="s">
        <v>319</v>
      </c>
      <c r="F478" s="91">
        <v>654200</v>
      </c>
      <c r="G478" s="91">
        <v>654200</v>
      </c>
      <c r="H478" s="91">
        <v>654200</v>
      </c>
    </row>
    <row r="479" spans="1:8" ht="22.5">
      <c r="A479" s="8" t="s">
        <v>0</v>
      </c>
      <c r="B479" s="3" t="s">
        <v>20</v>
      </c>
      <c r="C479" s="63"/>
      <c r="D479" s="63"/>
      <c r="E479" s="63"/>
      <c r="F479" s="65">
        <f>F480</f>
        <v>228300</v>
      </c>
      <c r="G479" s="65">
        <f>G480</f>
        <v>228300</v>
      </c>
      <c r="H479" s="65">
        <f>H480</f>
        <v>227300</v>
      </c>
    </row>
    <row r="480" spans="1:8" ht="12.75">
      <c r="A480" s="8" t="s">
        <v>270</v>
      </c>
      <c r="B480" s="3" t="s">
        <v>20</v>
      </c>
      <c r="C480" s="63" t="s">
        <v>335</v>
      </c>
      <c r="D480" s="63" t="s">
        <v>318</v>
      </c>
      <c r="E480" s="63" t="s">
        <v>319</v>
      </c>
      <c r="F480" s="89">
        <v>228300</v>
      </c>
      <c r="G480" s="89">
        <v>228300</v>
      </c>
      <c r="H480" s="89">
        <v>227300</v>
      </c>
    </row>
    <row r="481" spans="1:8" ht="12.75">
      <c r="A481" s="8" t="s">
        <v>403</v>
      </c>
      <c r="B481" s="71" t="s">
        <v>213</v>
      </c>
      <c r="C481" s="63"/>
      <c r="D481" s="63"/>
      <c r="E481" s="63"/>
      <c r="F481" s="65">
        <f aca="true" t="shared" si="17" ref="F481:H482">F482</f>
        <v>50000</v>
      </c>
      <c r="G481" s="65">
        <f t="shared" si="17"/>
        <v>50000</v>
      </c>
      <c r="H481" s="65">
        <f t="shared" si="17"/>
        <v>50000</v>
      </c>
    </row>
    <row r="482" spans="1:8" ht="22.5">
      <c r="A482" s="40" t="s">
        <v>189</v>
      </c>
      <c r="B482" s="3" t="s">
        <v>36</v>
      </c>
      <c r="C482" s="63"/>
      <c r="D482" s="63"/>
      <c r="E482" s="63"/>
      <c r="F482" s="65">
        <f t="shared" si="17"/>
        <v>50000</v>
      </c>
      <c r="G482" s="65">
        <f t="shared" si="17"/>
        <v>50000</v>
      </c>
      <c r="H482" s="65">
        <f t="shared" si="17"/>
        <v>50000</v>
      </c>
    </row>
    <row r="483" spans="1:8" ht="12.75">
      <c r="A483" s="8" t="s">
        <v>270</v>
      </c>
      <c r="B483" s="3" t="s">
        <v>36</v>
      </c>
      <c r="C483" s="63" t="s">
        <v>335</v>
      </c>
      <c r="D483" s="63" t="s">
        <v>323</v>
      </c>
      <c r="E483" s="63" t="s">
        <v>319</v>
      </c>
      <c r="F483" s="89">
        <v>50000</v>
      </c>
      <c r="G483" s="89">
        <v>50000</v>
      </c>
      <c r="H483" s="89">
        <v>50000</v>
      </c>
    </row>
    <row r="484" spans="1:8" ht="22.5">
      <c r="A484" s="8" t="s">
        <v>406</v>
      </c>
      <c r="B484" s="71" t="s">
        <v>240</v>
      </c>
      <c r="C484" s="63"/>
      <c r="D484" s="63"/>
      <c r="E484" s="63"/>
      <c r="F484" s="65">
        <f>F485+F498+F496+F494+F489+F492+F487</f>
        <v>83603700</v>
      </c>
      <c r="G484" s="65">
        <f>G485+G498+G496+G494+G489+G492+G487</f>
        <v>70364600</v>
      </c>
      <c r="H484" s="65">
        <f>H485+H498+H496+H494+H489+H492+H487</f>
        <v>103984800</v>
      </c>
    </row>
    <row r="485" spans="1:8" ht="12.75">
      <c r="A485" s="13" t="s">
        <v>226</v>
      </c>
      <c r="B485" s="3" t="s">
        <v>612</v>
      </c>
      <c r="C485" s="3"/>
      <c r="D485" s="63"/>
      <c r="E485" s="63"/>
      <c r="F485" s="65">
        <f>F486</f>
        <v>20000000</v>
      </c>
      <c r="G485" s="65">
        <f>G486</f>
        <v>7000000</v>
      </c>
      <c r="H485" s="65">
        <f>H486</f>
        <v>0</v>
      </c>
    </row>
    <row r="486" spans="1:8" ht="12.75">
      <c r="A486" s="27" t="s">
        <v>270</v>
      </c>
      <c r="B486" s="3" t="s">
        <v>612</v>
      </c>
      <c r="C486" s="3" t="s">
        <v>335</v>
      </c>
      <c r="D486" s="63" t="s">
        <v>326</v>
      </c>
      <c r="E486" s="63" t="s">
        <v>315</v>
      </c>
      <c r="F486" s="89">
        <v>20000000</v>
      </c>
      <c r="G486" s="89">
        <v>7000000</v>
      </c>
      <c r="H486" s="89">
        <v>0</v>
      </c>
    </row>
    <row r="487" spans="1:8" ht="12.75">
      <c r="A487" s="5" t="s">
        <v>514</v>
      </c>
      <c r="B487" s="3" t="s">
        <v>513</v>
      </c>
      <c r="C487" s="3"/>
      <c r="D487" s="3"/>
      <c r="E487" s="3"/>
      <c r="F487" s="64">
        <f>F488</f>
        <v>16000000</v>
      </c>
      <c r="G487" s="64">
        <f>G488</f>
        <v>2000000</v>
      </c>
      <c r="H487" s="64">
        <f>H488</f>
        <v>500000</v>
      </c>
    </row>
    <row r="488" spans="1:8" ht="22.5">
      <c r="A488" s="14" t="s">
        <v>357</v>
      </c>
      <c r="B488" s="3" t="s">
        <v>513</v>
      </c>
      <c r="C488" s="3" t="s">
        <v>356</v>
      </c>
      <c r="D488" s="3" t="s">
        <v>326</v>
      </c>
      <c r="E488" s="3" t="s">
        <v>319</v>
      </c>
      <c r="F488" s="91">
        <v>16000000</v>
      </c>
      <c r="G488" s="91">
        <v>2000000</v>
      </c>
      <c r="H488" s="91">
        <v>500000</v>
      </c>
    </row>
    <row r="489" spans="1:8" ht="12.75">
      <c r="A489" s="40" t="s">
        <v>249</v>
      </c>
      <c r="B489" s="3" t="s">
        <v>38</v>
      </c>
      <c r="C489" s="3"/>
      <c r="D489" s="3"/>
      <c r="E489" s="3"/>
      <c r="F489" s="65">
        <f>F490+F491</f>
        <v>1527300</v>
      </c>
      <c r="G489" s="65">
        <f>G490+G491</f>
        <v>1527300</v>
      </c>
      <c r="H489" s="65">
        <f>H490+H491</f>
        <v>0</v>
      </c>
    </row>
    <row r="490" spans="1:8" ht="12.75">
      <c r="A490" s="7" t="s">
        <v>270</v>
      </c>
      <c r="B490" s="3" t="s">
        <v>38</v>
      </c>
      <c r="C490" s="3" t="s">
        <v>335</v>
      </c>
      <c r="D490" s="3" t="s">
        <v>326</v>
      </c>
      <c r="E490" s="3" t="s">
        <v>315</v>
      </c>
      <c r="F490" s="89">
        <v>1252300</v>
      </c>
      <c r="G490" s="89">
        <v>1252300</v>
      </c>
      <c r="H490" s="89">
        <v>0</v>
      </c>
    </row>
    <row r="491" spans="1:8" ht="12.75">
      <c r="A491" s="7" t="s">
        <v>342</v>
      </c>
      <c r="B491" s="3" t="s">
        <v>38</v>
      </c>
      <c r="C491" s="3" t="s">
        <v>341</v>
      </c>
      <c r="D491" s="3" t="s">
        <v>326</v>
      </c>
      <c r="E491" s="3" t="s">
        <v>315</v>
      </c>
      <c r="F491" s="89">
        <v>275000</v>
      </c>
      <c r="G491" s="89">
        <v>275000</v>
      </c>
      <c r="H491" s="89">
        <v>0</v>
      </c>
    </row>
    <row r="492" spans="1:8" ht="12.75">
      <c r="A492" s="5" t="s">
        <v>405</v>
      </c>
      <c r="B492" s="3" t="s">
        <v>404</v>
      </c>
      <c r="C492" s="3"/>
      <c r="D492" s="3"/>
      <c r="E492" s="3"/>
      <c r="F492" s="64">
        <f>F493</f>
        <v>44518600</v>
      </c>
      <c r="G492" s="64">
        <f>G493</f>
        <v>58279500</v>
      </c>
      <c r="H492" s="64">
        <f>H493</f>
        <v>102000000</v>
      </c>
    </row>
    <row r="493" spans="1:8" ht="22.5">
      <c r="A493" s="14" t="s">
        <v>357</v>
      </c>
      <c r="B493" s="3" t="s">
        <v>404</v>
      </c>
      <c r="C493" s="3" t="s">
        <v>356</v>
      </c>
      <c r="D493" s="3" t="s">
        <v>326</v>
      </c>
      <c r="E493" s="3" t="s">
        <v>319</v>
      </c>
      <c r="F493" s="89">
        <v>44518600</v>
      </c>
      <c r="G493" s="89">
        <v>58279500</v>
      </c>
      <c r="H493" s="89">
        <v>102000000</v>
      </c>
    </row>
    <row r="494" spans="1:8" ht="22.5">
      <c r="A494" s="6" t="s">
        <v>515</v>
      </c>
      <c r="B494" s="12" t="s">
        <v>104</v>
      </c>
      <c r="C494" s="3"/>
      <c r="D494" s="3"/>
      <c r="E494" s="3"/>
      <c r="F494" s="64">
        <f>F495</f>
        <v>953500</v>
      </c>
      <c r="G494" s="64">
        <f>G495</f>
        <v>953500</v>
      </c>
      <c r="H494" s="64">
        <f>H495</f>
        <v>880500</v>
      </c>
    </row>
    <row r="495" spans="1:8" ht="12.75">
      <c r="A495" s="8" t="s">
        <v>270</v>
      </c>
      <c r="B495" s="12" t="s">
        <v>104</v>
      </c>
      <c r="C495" s="3" t="s">
        <v>335</v>
      </c>
      <c r="D495" s="3" t="s">
        <v>326</v>
      </c>
      <c r="E495" s="3" t="s">
        <v>315</v>
      </c>
      <c r="F495" s="65">
        <v>953500</v>
      </c>
      <c r="G495" s="65">
        <v>953500</v>
      </c>
      <c r="H495" s="65">
        <v>880500</v>
      </c>
    </row>
    <row r="496" spans="1:8" ht="22.5">
      <c r="A496" s="29" t="s">
        <v>462</v>
      </c>
      <c r="B496" s="12" t="s">
        <v>442</v>
      </c>
      <c r="C496" s="3"/>
      <c r="D496" s="3"/>
      <c r="E496" s="3"/>
      <c r="F496" s="64">
        <f>F497</f>
        <v>202100</v>
      </c>
      <c r="G496" s="64">
        <f>G497</f>
        <v>202100</v>
      </c>
      <c r="H496" s="64">
        <f>H497</f>
        <v>202100</v>
      </c>
    </row>
    <row r="497" spans="1:8" ht="12.75">
      <c r="A497" s="8" t="s">
        <v>270</v>
      </c>
      <c r="B497" s="12" t="s">
        <v>442</v>
      </c>
      <c r="C497" s="3" t="s">
        <v>335</v>
      </c>
      <c r="D497" s="3" t="s">
        <v>326</v>
      </c>
      <c r="E497" s="3" t="s">
        <v>315</v>
      </c>
      <c r="F497" s="65">
        <v>202100</v>
      </c>
      <c r="G497" s="65">
        <v>202100</v>
      </c>
      <c r="H497" s="65">
        <v>202100</v>
      </c>
    </row>
    <row r="498" spans="1:8" ht="22.5">
      <c r="A498" s="7" t="s">
        <v>501</v>
      </c>
      <c r="B498" s="12" t="s">
        <v>500</v>
      </c>
      <c r="C498" s="3"/>
      <c r="D498" s="3"/>
      <c r="E498" s="3"/>
      <c r="F498" s="64">
        <f>F499</f>
        <v>402200</v>
      </c>
      <c r="G498" s="64">
        <f>G499</f>
        <v>402200</v>
      </c>
      <c r="H498" s="64">
        <f>H499</f>
        <v>402200</v>
      </c>
    </row>
    <row r="499" spans="1:8" ht="12.75">
      <c r="A499" s="8" t="s">
        <v>270</v>
      </c>
      <c r="B499" s="12" t="s">
        <v>500</v>
      </c>
      <c r="C499" s="3" t="s">
        <v>335</v>
      </c>
      <c r="D499" s="3" t="s">
        <v>326</v>
      </c>
      <c r="E499" s="3" t="s">
        <v>315</v>
      </c>
      <c r="F499" s="89">
        <v>402200</v>
      </c>
      <c r="G499" s="89">
        <v>402200</v>
      </c>
      <c r="H499" s="89">
        <v>402200</v>
      </c>
    </row>
    <row r="500" spans="1:8" ht="22.5">
      <c r="A500" s="8" t="s">
        <v>407</v>
      </c>
      <c r="B500" s="71" t="s">
        <v>25</v>
      </c>
      <c r="C500" s="63"/>
      <c r="D500" s="63"/>
      <c r="E500" s="63"/>
      <c r="F500" s="65">
        <f>F503+F501</f>
        <v>245432900</v>
      </c>
      <c r="G500" s="65">
        <f>G503+G501</f>
        <v>26790300</v>
      </c>
      <c r="H500" s="65">
        <f>H503+H501</f>
        <v>6200000</v>
      </c>
    </row>
    <row r="501" spans="1:8" ht="12.75">
      <c r="A501" s="8" t="s">
        <v>226</v>
      </c>
      <c r="B501" s="71" t="s">
        <v>540</v>
      </c>
      <c r="C501" s="63"/>
      <c r="D501" s="63"/>
      <c r="E501" s="63"/>
      <c r="F501" s="65">
        <f>F502</f>
        <v>100000</v>
      </c>
      <c r="G501" s="65">
        <f>G502</f>
        <v>100000</v>
      </c>
      <c r="H501" s="65">
        <f>H502</f>
        <v>100000</v>
      </c>
    </row>
    <row r="502" spans="1:8" ht="22.5">
      <c r="A502" s="5" t="s">
        <v>360</v>
      </c>
      <c r="B502" s="71" t="s">
        <v>540</v>
      </c>
      <c r="C502" s="63" t="s">
        <v>359</v>
      </c>
      <c r="D502" s="63" t="s">
        <v>319</v>
      </c>
      <c r="E502" s="63" t="s">
        <v>314</v>
      </c>
      <c r="F502" s="89">
        <v>100000</v>
      </c>
      <c r="G502" s="89">
        <v>100000</v>
      </c>
      <c r="H502" s="89">
        <v>100000</v>
      </c>
    </row>
    <row r="503" spans="1:8" ht="24">
      <c r="A503" s="2" t="s">
        <v>460</v>
      </c>
      <c r="B503" s="71" t="s">
        <v>26</v>
      </c>
      <c r="C503" s="63"/>
      <c r="D503" s="63"/>
      <c r="E503" s="63"/>
      <c r="F503" s="65">
        <f aca="true" t="shared" si="18" ref="F503:H504">F504</f>
        <v>245332900</v>
      </c>
      <c r="G503" s="65">
        <f t="shared" si="18"/>
        <v>26690300</v>
      </c>
      <c r="H503" s="65">
        <f t="shared" si="18"/>
        <v>6100000</v>
      </c>
    </row>
    <row r="504" spans="1:8" ht="24">
      <c r="A504" s="2" t="s">
        <v>459</v>
      </c>
      <c r="B504" s="12" t="s">
        <v>443</v>
      </c>
      <c r="C504" s="63"/>
      <c r="D504" s="63"/>
      <c r="E504" s="63"/>
      <c r="F504" s="65">
        <f t="shared" si="18"/>
        <v>245332900</v>
      </c>
      <c r="G504" s="65">
        <f t="shared" si="18"/>
        <v>26690300</v>
      </c>
      <c r="H504" s="65">
        <f t="shared" si="18"/>
        <v>6100000</v>
      </c>
    </row>
    <row r="505" spans="1:8" ht="22.5">
      <c r="A505" s="5" t="s">
        <v>360</v>
      </c>
      <c r="B505" s="12" t="s">
        <v>443</v>
      </c>
      <c r="C505" s="63" t="s">
        <v>359</v>
      </c>
      <c r="D505" s="63" t="s">
        <v>319</v>
      </c>
      <c r="E505" s="63" t="s">
        <v>314</v>
      </c>
      <c r="F505" s="91">
        <v>245332900</v>
      </c>
      <c r="G505" s="91">
        <v>26690300</v>
      </c>
      <c r="H505" s="91">
        <v>6100000</v>
      </c>
    </row>
    <row r="506" spans="1:8" ht="22.5">
      <c r="A506" s="14" t="s">
        <v>260</v>
      </c>
      <c r="B506" s="71" t="s">
        <v>192</v>
      </c>
      <c r="C506" s="63"/>
      <c r="D506" s="63"/>
      <c r="E506" s="63"/>
      <c r="F506" s="65">
        <f>F509+F507</f>
        <v>461200</v>
      </c>
      <c r="G506" s="65">
        <f>G509+G507</f>
        <v>426200</v>
      </c>
      <c r="H506" s="65">
        <f>H509+H507</f>
        <v>426200</v>
      </c>
    </row>
    <row r="507" spans="1:8" ht="12.75">
      <c r="A507" s="8" t="s">
        <v>193</v>
      </c>
      <c r="B507" s="71" t="s">
        <v>19</v>
      </c>
      <c r="C507" s="63"/>
      <c r="D507" s="63"/>
      <c r="E507" s="63"/>
      <c r="F507" s="65">
        <f>F508</f>
        <v>60000</v>
      </c>
      <c r="G507" s="65">
        <f>G508</f>
        <v>25000</v>
      </c>
      <c r="H507" s="65">
        <f>H508</f>
        <v>25000</v>
      </c>
    </row>
    <row r="508" spans="1:8" ht="12.75">
      <c r="A508" s="8" t="s">
        <v>270</v>
      </c>
      <c r="B508" s="71" t="s">
        <v>19</v>
      </c>
      <c r="C508" s="63" t="s">
        <v>335</v>
      </c>
      <c r="D508" s="63" t="s">
        <v>318</v>
      </c>
      <c r="E508" s="63" t="s">
        <v>314</v>
      </c>
      <c r="F508" s="89">
        <v>60000</v>
      </c>
      <c r="G508" s="89">
        <v>25000</v>
      </c>
      <c r="H508" s="89">
        <v>25000</v>
      </c>
    </row>
    <row r="509" spans="1:8" ht="12.75">
      <c r="A509" s="8" t="s">
        <v>453</v>
      </c>
      <c r="B509" s="3" t="s">
        <v>454</v>
      </c>
      <c r="C509" s="3"/>
      <c r="D509" s="63"/>
      <c r="E509" s="63"/>
      <c r="F509" s="64">
        <f>F510+F511+F512</f>
        <v>401200</v>
      </c>
      <c r="G509" s="64">
        <f>G510+G511+G512</f>
        <v>401200</v>
      </c>
      <c r="H509" s="64">
        <f>H510+H511+H512</f>
        <v>401200</v>
      </c>
    </row>
    <row r="510" spans="1:8" ht="12.75">
      <c r="A510" s="48" t="s">
        <v>257</v>
      </c>
      <c r="B510" s="3" t="s">
        <v>454</v>
      </c>
      <c r="C510" s="3" t="s">
        <v>332</v>
      </c>
      <c r="D510" s="63" t="s">
        <v>318</v>
      </c>
      <c r="E510" s="63" t="s">
        <v>314</v>
      </c>
      <c r="F510" s="91">
        <f>325740+5000</f>
        <v>330740</v>
      </c>
      <c r="G510" s="91">
        <f>325740+5000</f>
        <v>330740</v>
      </c>
      <c r="H510" s="91">
        <f>325740+5000</f>
        <v>330740</v>
      </c>
    </row>
    <row r="511" spans="1:8" ht="22.5">
      <c r="A511" s="48" t="s">
        <v>258</v>
      </c>
      <c r="B511" s="3" t="s">
        <v>454</v>
      </c>
      <c r="C511" s="3" t="s">
        <v>256</v>
      </c>
      <c r="D511" s="63" t="s">
        <v>318</v>
      </c>
      <c r="E511" s="63" t="s">
        <v>314</v>
      </c>
      <c r="F511" s="91">
        <v>60660</v>
      </c>
      <c r="G511" s="91">
        <v>60660</v>
      </c>
      <c r="H511" s="91">
        <v>60660</v>
      </c>
    </row>
    <row r="512" spans="1:8" ht="12.75">
      <c r="A512" s="8" t="s">
        <v>270</v>
      </c>
      <c r="B512" s="3" t="s">
        <v>454</v>
      </c>
      <c r="C512" s="3" t="s">
        <v>335</v>
      </c>
      <c r="D512" s="63" t="s">
        <v>318</v>
      </c>
      <c r="E512" s="63" t="s">
        <v>314</v>
      </c>
      <c r="F512" s="91">
        <v>9800</v>
      </c>
      <c r="G512" s="91">
        <v>9800</v>
      </c>
      <c r="H512" s="91">
        <v>9800</v>
      </c>
    </row>
    <row r="513" spans="1:8" ht="33.75">
      <c r="A513" s="14" t="s">
        <v>408</v>
      </c>
      <c r="B513" s="71" t="s">
        <v>261</v>
      </c>
      <c r="C513" s="63"/>
      <c r="D513" s="63"/>
      <c r="E513" s="63"/>
      <c r="F513" s="65">
        <f>F514+F517</f>
        <v>1500000</v>
      </c>
      <c r="G513" s="65">
        <f>G514+G517</f>
        <v>0</v>
      </c>
      <c r="H513" s="65">
        <f>H514+H517</f>
        <v>0</v>
      </c>
    </row>
    <row r="514" spans="1:8" ht="22.5">
      <c r="A514" s="14" t="s">
        <v>173</v>
      </c>
      <c r="B514" s="71" t="s">
        <v>172</v>
      </c>
      <c r="C514" s="63"/>
      <c r="D514" s="63"/>
      <c r="E514" s="63"/>
      <c r="F514" s="65">
        <f aca="true" t="shared" si="19" ref="F514:H515">F515</f>
        <v>500000</v>
      </c>
      <c r="G514" s="65">
        <f t="shared" si="19"/>
        <v>0</v>
      </c>
      <c r="H514" s="65">
        <f t="shared" si="19"/>
        <v>0</v>
      </c>
    </row>
    <row r="515" spans="1:8" ht="22.5">
      <c r="A515" s="33" t="s">
        <v>531</v>
      </c>
      <c r="B515" s="63" t="s">
        <v>532</v>
      </c>
      <c r="C515" s="63"/>
      <c r="D515" s="63"/>
      <c r="E515" s="63"/>
      <c r="F515" s="65">
        <f t="shared" si="19"/>
        <v>500000</v>
      </c>
      <c r="G515" s="65">
        <f t="shared" si="19"/>
        <v>0</v>
      </c>
      <c r="H515" s="65">
        <f t="shared" si="19"/>
        <v>0</v>
      </c>
    </row>
    <row r="516" spans="1:8" ht="12.75">
      <c r="A516" s="7" t="s">
        <v>270</v>
      </c>
      <c r="B516" s="63" t="s">
        <v>532</v>
      </c>
      <c r="C516" s="3" t="s">
        <v>335</v>
      </c>
      <c r="D516" s="63" t="s">
        <v>314</v>
      </c>
      <c r="E516" s="63" t="s">
        <v>329</v>
      </c>
      <c r="F516" s="89">
        <v>500000</v>
      </c>
      <c r="G516" s="89">
        <v>0</v>
      </c>
      <c r="H516" s="89">
        <v>0</v>
      </c>
    </row>
    <row r="517" spans="1:8" ht="22.5">
      <c r="A517" s="14" t="s">
        <v>175</v>
      </c>
      <c r="B517" s="71" t="s">
        <v>174</v>
      </c>
      <c r="C517" s="63"/>
      <c r="D517" s="63"/>
      <c r="E517" s="63"/>
      <c r="F517" s="65">
        <f aca="true" t="shared" si="20" ref="F517:H518">F518</f>
        <v>1000000</v>
      </c>
      <c r="G517" s="65">
        <f t="shared" si="20"/>
        <v>0</v>
      </c>
      <c r="H517" s="65">
        <f t="shared" si="20"/>
        <v>0</v>
      </c>
    </row>
    <row r="518" spans="1:8" ht="22.5">
      <c r="A518" s="33" t="s">
        <v>533</v>
      </c>
      <c r="B518" s="63" t="s">
        <v>534</v>
      </c>
      <c r="C518" s="63"/>
      <c r="D518" s="63"/>
      <c r="E518" s="63"/>
      <c r="F518" s="65">
        <f t="shared" si="20"/>
        <v>1000000</v>
      </c>
      <c r="G518" s="65">
        <f t="shared" si="20"/>
        <v>0</v>
      </c>
      <c r="H518" s="65">
        <f t="shared" si="20"/>
        <v>0</v>
      </c>
    </row>
    <row r="519" spans="1:8" ht="12.75">
      <c r="A519" s="7" t="s">
        <v>270</v>
      </c>
      <c r="B519" s="63" t="s">
        <v>534</v>
      </c>
      <c r="C519" s="63" t="s">
        <v>335</v>
      </c>
      <c r="D519" s="63" t="s">
        <v>314</v>
      </c>
      <c r="E519" s="63" t="s">
        <v>329</v>
      </c>
      <c r="F519" s="89">
        <v>1000000</v>
      </c>
      <c r="G519" s="89">
        <v>0</v>
      </c>
      <c r="H519" s="89">
        <v>0</v>
      </c>
    </row>
    <row r="520" spans="1:8" ht="22.5">
      <c r="A520" s="14" t="s">
        <v>409</v>
      </c>
      <c r="B520" s="71" t="s">
        <v>262</v>
      </c>
      <c r="C520" s="63"/>
      <c r="D520" s="63"/>
      <c r="E520" s="63"/>
      <c r="F520" s="65">
        <f>F521+F524</f>
        <v>1255000</v>
      </c>
      <c r="G520" s="65">
        <f>G521+G524</f>
        <v>0</v>
      </c>
      <c r="H520" s="65">
        <f>H521+H524</f>
        <v>0</v>
      </c>
    </row>
    <row r="521" spans="1:8" ht="12.75">
      <c r="A521" s="40" t="s">
        <v>300</v>
      </c>
      <c r="B521" s="3" t="s">
        <v>11</v>
      </c>
      <c r="C521" s="63"/>
      <c r="D521" s="63"/>
      <c r="E521" s="63"/>
      <c r="F521" s="65">
        <f>F522+F523</f>
        <v>1155000</v>
      </c>
      <c r="G521" s="65">
        <f>G522+G523</f>
        <v>0</v>
      </c>
      <c r="H521" s="65">
        <f>H522+H523</f>
        <v>0</v>
      </c>
    </row>
    <row r="522" spans="1:8" ht="12.75">
      <c r="A522" s="16" t="s">
        <v>271</v>
      </c>
      <c r="B522" s="3" t="s">
        <v>11</v>
      </c>
      <c r="C522" s="63" t="s">
        <v>335</v>
      </c>
      <c r="D522" s="63" t="s">
        <v>314</v>
      </c>
      <c r="E522" s="63" t="s">
        <v>329</v>
      </c>
      <c r="F522" s="89">
        <v>355000</v>
      </c>
      <c r="G522" s="89">
        <v>0</v>
      </c>
      <c r="H522" s="89">
        <v>0</v>
      </c>
    </row>
    <row r="523" spans="1:8" ht="12.75">
      <c r="A523" s="13" t="s">
        <v>185</v>
      </c>
      <c r="B523" s="3" t="s">
        <v>11</v>
      </c>
      <c r="C523" s="63" t="s">
        <v>176</v>
      </c>
      <c r="D523" s="63" t="s">
        <v>314</v>
      </c>
      <c r="E523" s="63" t="s">
        <v>329</v>
      </c>
      <c r="F523" s="89">
        <v>800000</v>
      </c>
      <c r="G523" s="89">
        <v>0</v>
      </c>
      <c r="H523" s="89">
        <v>0</v>
      </c>
    </row>
    <row r="524" spans="1:8" ht="24">
      <c r="A524" s="10" t="s">
        <v>417</v>
      </c>
      <c r="B524" s="3" t="s">
        <v>416</v>
      </c>
      <c r="C524" s="63"/>
      <c r="D524" s="63"/>
      <c r="E524" s="63"/>
      <c r="F524" s="64">
        <f>F525</f>
        <v>100000</v>
      </c>
      <c r="G524" s="64">
        <f>G525</f>
        <v>0</v>
      </c>
      <c r="H524" s="64">
        <f>H525</f>
        <v>0</v>
      </c>
    </row>
    <row r="525" spans="1:8" ht="12.75">
      <c r="A525" s="13" t="s">
        <v>342</v>
      </c>
      <c r="B525" s="3" t="s">
        <v>416</v>
      </c>
      <c r="C525" s="63" t="s">
        <v>341</v>
      </c>
      <c r="D525" s="63" t="s">
        <v>314</v>
      </c>
      <c r="E525" s="63" t="s">
        <v>329</v>
      </c>
      <c r="F525" s="89">
        <v>100000</v>
      </c>
      <c r="G525" s="89">
        <v>0</v>
      </c>
      <c r="H525" s="89">
        <v>0</v>
      </c>
    </row>
    <row r="526" spans="1:8" ht="24">
      <c r="A526" s="16" t="s">
        <v>618</v>
      </c>
      <c r="B526" s="3" t="s">
        <v>143</v>
      </c>
      <c r="C526" s="63"/>
      <c r="D526" s="63"/>
      <c r="E526" s="63"/>
      <c r="F526" s="64">
        <f aca="true" t="shared" si="21" ref="F526:H527">F527</f>
        <v>1000000</v>
      </c>
      <c r="G526" s="64">
        <f t="shared" si="21"/>
        <v>0</v>
      </c>
      <c r="H526" s="64">
        <f t="shared" si="21"/>
        <v>0</v>
      </c>
    </row>
    <row r="527" spans="1:8" ht="22.5">
      <c r="A527" s="6" t="s">
        <v>565</v>
      </c>
      <c r="B527" s="3" t="s">
        <v>563</v>
      </c>
      <c r="C527" s="63"/>
      <c r="D527" s="63"/>
      <c r="E527" s="63"/>
      <c r="F527" s="64">
        <f t="shared" si="21"/>
        <v>1000000</v>
      </c>
      <c r="G527" s="64">
        <f t="shared" si="21"/>
        <v>0</v>
      </c>
      <c r="H527" s="64">
        <f t="shared" si="21"/>
        <v>0</v>
      </c>
    </row>
    <row r="528" spans="1:8" ht="12.75">
      <c r="A528" s="7" t="s">
        <v>185</v>
      </c>
      <c r="B528" s="3" t="s">
        <v>563</v>
      </c>
      <c r="C528" s="3" t="s">
        <v>176</v>
      </c>
      <c r="D528" s="63" t="s">
        <v>320</v>
      </c>
      <c r="E528" s="63" t="s">
        <v>319</v>
      </c>
      <c r="F528" s="89">
        <v>1000000</v>
      </c>
      <c r="G528" s="89">
        <v>0</v>
      </c>
      <c r="H528" s="89">
        <v>0</v>
      </c>
    </row>
    <row r="529" spans="1:8" ht="22.5">
      <c r="A529" s="7" t="s">
        <v>619</v>
      </c>
      <c r="B529" s="71" t="s">
        <v>39</v>
      </c>
      <c r="C529" s="77"/>
      <c r="D529" s="77"/>
      <c r="E529" s="77"/>
      <c r="F529" s="65">
        <f aca="true" t="shared" si="22" ref="F529:H530">F530</f>
        <v>3000</v>
      </c>
      <c r="G529" s="65">
        <f t="shared" si="22"/>
        <v>3000</v>
      </c>
      <c r="H529" s="65">
        <f t="shared" si="22"/>
        <v>3000</v>
      </c>
    </row>
    <row r="530" spans="1:8" ht="12.75">
      <c r="A530" s="7" t="s">
        <v>41</v>
      </c>
      <c r="B530" s="3" t="s">
        <v>40</v>
      </c>
      <c r="C530" s="77"/>
      <c r="D530" s="77"/>
      <c r="E530" s="77"/>
      <c r="F530" s="65">
        <f t="shared" si="22"/>
        <v>3000</v>
      </c>
      <c r="G530" s="65">
        <f t="shared" si="22"/>
        <v>3000</v>
      </c>
      <c r="H530" s="65">
        <f t="shared" si="22"/>
        <v>3000</v>
      </c>
    </row>
    <row r="531" spans="1:8" ht="12.75">
      <c r="A531" s="7" t="s">
        <v>509</v>
      </c>
      <c r="B531" s="3" t="s">
        <v>40</v>
      </c>
      <c r="C531" s="63" t="s">
        <v>508</v>
      </c>
      <c r="D531" s="63" t="s">
        <v>318</v>
      </c>
      <c r="E531" s="63" t="s">
        <v>319</v>
      </c>
      <c r="F531" s="89">
        <v>3000</v>
      </c>
      <c r="G531" s="89">
        <v>3000</v>
      </c>
      <c r="H531" s="89">
        <v>3000</v>
      </c>
    </row>
    <row r="532" spans="1:8" ht="12.75">
      <c r="A532" s="10" t="s">
        <v>162</v>
      </c>
      <c r="B532" s="3" t="s">
        <v>164</v>
      </c>
      <c r="C532" s="63"/>
      <c r="D532" s="63"/>
      <c r="E532" s="63"/>
      <c r="F532" s="64">
        <f aca="true" t="shared" si="23" ref="F532:H536">F533</f>
        <v>70000</v>
      </c>
      <c r="G532" s="64">
        <f t="shared" si="23"/>
        <v>70000</v>
      </c>
      <c r="H532" s="64">
        <f t="shared" si="23"/>
        <v>70000</v>
      </c>
    </row>
    <row r="533" spans="1:8" ht="12.75">
      <c r="A533" s="10" t="s">
        <v>163</v>
      </c>
      <c r="B533" s="3" t="s">
        <v>165</v>
      </c>
      <c r="C533" s="63"/>
      <c r="D533" s="63"/>
      <c r="E533" s="63"/>
      <c r="F533" s="64">
        <f t="shared" si="23"/>
        <v>70000</v>
      </c>
      <c r="G533" s="64">
        <f t="shared" si="23"/>
        <v>70000</v>
      </c>
      <c r="H533" s="64">
        <f t="shared" si="23"/>
        <v>70000</v>
      </c>
    </row>
    <row r="534" spans="1:8" ht="12.75">
      <c r="A534" s="10" t="s">
        <v>271</v>
      </c>
      <c r="B534" s="3" t="s">
        <v>165</v>
      </c>
      <c r="C534" s="63" t="s">
        <v>335</v>
      </c>
      <c r="D534" s="63" t="s">
        <v>314</v>
      </c>
      <c r="E534" s="63" t="s">
        <v>329</v>
      </c>
      <c r="F534" s="89">
        <v>70000</v>
      </c>
      <c r="G534" s="89">
        <v>70000</v>
      </c>
      <c r="H534" s="89">
        <v>70000</v>
      </c>
    </row>
    <row r="535" spans="1:8" ht="24">
      <c r="A535" s="10" t="s">
        <v>448</v>
      </c>
      <c r="B535" s="3" t="s">
        <v>170</v>
      </c>
      <c r="C535" s="63"/>
      <c r="D535" s="63"/>
      <c r="E535" s="63"/>
      <c r="F535" s="64">
        <f>F536+F540+F538</f>
        <v>1175000</v>
      </c>
      <c r="G535" s="64">
        <f>G536+G540+G538</f>
        <v>1175000</v>
      </c>
      <c r="H535" s="64">
        <f>H536+H540+H538</f>
        <v>0</v>
      </c>
    </row>
    <row r="536" spans="1:8" ht="22.5">
      <c r="A536" s="7" t="s">
        <v>124</v>
      </c>
      <c r="B536" s="3" t="s">
        <v>171</v>
      </c>
      <c r="C536" s="3"/>
      <c r="D536" s="3"/>
      <c r="E536" s="3"/>
      <c r="F536" s="64">
        <f>F537</f>
        <v>865000</v>
      </c>
      <c r="G536" s="64">
        <f t="shared" si="23"/>
        <v>865000</v>
      </c>
      <c r="H536" s="64">
        <f t="shared" si="23"/>
        <v>0</v>
      </c>
    </row>
    <row r="537" spans="1:8" ht="12.75">
      <c r="A537" s="7" t="s">
        <v>509</v>
      </c>
      <c r="B537" s="3" t="s">
        <v>171</v>
      </c>
      <c r="C537" s="3" t="s">
        <v>508</v>
      </c>
      <c r="D537" s="3" t="s">
        <v>325</v>
      </c>
      <c r="E537" s="3" t="s">
        <v>317</v>
      </c>
      <c r="F537" s="89">
        <v>865000</v>
      </c>
      <c r="G537" s="89">
        <v>865000</v>
      </c>
      <c r="H537" s="89">
        <v>0</v>
      </c>
    </row>
    <row r="538" spans="1:8" ht="12.75">
      <c r="A538" s="6" t="s">
        <v>226</v>
      </c>
      <c r="B538" s="3" t="s">
        <v>564</v>
      </c>
      <c r="C538" s="3"/>
      <c r="D538" s="3"/>
      <c r="E538" s="3"/>
      <c r="F538" s="89">
        <f>F539</f>
        <v>300000</v>
      </c>
      <c r="G538" s="89">
        <f>G539</f>
        <v>300000</v>
      </c>
      <c r="H538" s="89">
        <f>H539</f>
        <v>0</v>
      </c>
    </row>
    <row r="539" spans="1:8" ht="12.75">
      <c r="A539" s="7" t="s">
        <v>509</v>
      </c>
      <c r="B539" s="3" t="s">
        <v>564</v>
      </c>
      <c r="C539" s="3" t="s">
        <v>508</v>
      </c>
      <c r="D539" s="3" t="s">
        <v>325</v>
      </c>
      <c r="E539" s="3" t="s">
        <v>317</v>
      </c>
      <c r="F539" s="89">
        <v>300000</v>
      </c>
      <c r="G539" s="89">
        <v>300000</v>
      </c>
      <c r="H539" s="89">
        <v>0</v>
      </c>
    </row>
    <row r="540" spans="1:8" ht="22.5">
      <c r="A540" s="7" t="s">
        <v>542</v>
      </c>
      <c r="B540" s="3" t="s">
        <v>541</v>
      </c>
      <c r="C540" s="3"/>
      <c r="D540" s="3"/>
      <c r="E540" s="3"/>
      <c r="F540" s="64">
        <f>F541</f>
        <v>10000</v>
      </c>
      <c r="G540" s="64">
        <f>G541</f>
        <v>10000</v>
      </c>
      <c r="H540" s="64">
        <f>H541</f>
        <v>0</v>
      </c>
    </row>
    <row r="541" spans="1:8" ht="12.75">
      <c r="A541" s="7" t="s">
        <v>509</v>
      </c>
      <c r="B541" s="3" t="s">
        <v>541</v>
      </c>
      <c r="C541" s="3" t="s">
        <v>508</v>
      </c>
      <c r="D541" s="3" t="s">
        <v>325</v>
      </c>
      <c r="E541" s="3" t="s">
        <v>317</v>
      </c>
      <c r="F541" s="89">
        <v>10000</v>
      </c>
      <c r="G541" s="89">
        <v>10000</v>
      </c>
      <c r="H541" s="89">
        <v>0</v>
      </c>
    </row>
    <row r="542" spans="1:8" s="59" customFormat="1" ht="33.75">
      <c r="A542" s="14" t="s">
        <v>620</v>
      </c>
      <c r="B542" s="3" t="s">
        <v>410</v>
      </c>
      <c r="C542" s="3"/>
      <c r="D542" s="3"/>
      <c r="E542" s="3"/>
      <c r="F542" s="64">
        <f>F545+F543</f>
        <v>3150000</v>
      </c>
      <c r="G542" s="64">
        <f>G545+G543</f>
        <v>3150000</v>
      </c>
      <c r="H542" s="64">
        <f>H545+H543</f>
        <v>33239500</v>
      </c>
    </row>
    <row r="543" spans="1:8" s="59" customFormat="1" ht="24">
      <c r="A543" s="79" t="s">
        <v>548</v>
      </c>
      <c r="B543" s="3" t="s">
        <v>547</v>
      </c>
      <c r="C543" s="3"/>
      <c r="D543" s="3"/>
      <c r="E543" s="3"/>
      <c r="F543" s="64">
        <f>F544</f>
        <v>3150000</v>
      </c>
      <c r="G543" s="64">
        <f>G544</f>
        <v>3150000</v>
      </c>
      <c r="H543" s="64">
        <f>H544</f>
        <v>0</v>
      </c>
    </row>
    <row r="544" spans="1:8" s="59" customFormat="1" ht="12.75">
      <c r="A544" s="7" t="s">
        <v>185</v>
      </c>
      <c r="B544" s="3" t="s">
        <v>547</v>
      </c>
      <c r="C544" s="3" t="s">
        <v>176</v>
      </c>
      <c r="D544" s="3" t="s">
        <v>320</v>
      </c>
      <c r="E544" s="3" t="s">
        <v>319</v>
      </c>
      <c r="F544" s="89">
        <v>3150000</v>
      </c>
      <c r="G544" s="89">
        <v>3150000</v>
      </c>
      <c r="H544" s="89">
        <v>0</v>
      </c>
    </row>
    <row r="545" spans="1:8" ht="12.75">
      <c r="A545" s="7" t="s">
        <v>411</v>
      </c>
      <c r="B545" s="3" t="s">
        <v>412</v>
      </c>
      <c r="C545" s="3"/>
      <c r="D545" s="3"/>
      <c r="E545" s="3"/>
      <c r="F545" s="64">
        <f aca="true" t="shared" si="24" ref="F545:H546">F546</f>
        <v>0</v>
      </c>
      <c r="G545" s="64">
        <f t="shared" si="24"/>
        <v>0</v>
      </c>
      <c r="H545" s="64">
        <f t="shared" si="24"/>
        <v>33239500</v>
      </c>
    </row>
    <row r="546" spans="1:8" ht="33.75">
      <c r="A546" s="7" t="s">
        <v>413</v>
      </c>
      <c r="B546" s="3" t="s">
        <v>414</v>
      </c>
      <c r="C546" s="3"/>
      <c r="D546" s="3"/>
      <c r="E546" s="3"/>
      <c r="F546" s="64">
        <f t="shared" si="24"/>
        <v>0</v>
      </c>
      <c r="G546" s="64">
        <f t="shared" si="24"/>
        <v>0</v>
      </c>
      <c r="H546" s="64">
        <f t="shared" si="24"/>
        <v>33239500</v>
      </c>
    </row>
    <row r="547" spans="1:8" ht="12.75">
      <c r="A547" s="10" t="s">
        <v>271</v>
      </c>
      <c r="B547" s="3" t="s">
        <v>414</v>
      </c>
      <c r="C547" s="3" t="s">
        <v>335</v>
      </c>
      <c r="D547" s="3" t="s">
        <v>320</v>
      </c>
      <c r="E547" s="3" t="s">
        <v>319</v>
      </c>
      <c r="F547" s="65">
        <v>0</v>
      </c>
      <c r="G547" s="65">
        <v>0</v>
      </c>
      <c r="H547" s="65">
        <v>33239500</v>
      </c>
    </row>
    <row r="548" spans="1:8" ht="36">
      <c r="A548" s="20" t="s">
        <v>401</v>
      </c>
      <c r="B548" s="71" t="s">
        <v>418</v>
      </c>
      <c r="C548" s="63"/>
      <c r="D548" s="63"/>
      <c r="E548" s="63"/>
      <c r="F548" s="65">
        <f>F549</f>
        <v>422700</v>
      </c>
      <c r="G548" s="65">
        <f>G549</f>
        <v>360000</v>
      </c>
      <c r="H548" s="65">
        <f>H549</f>
        <v>0</v>
      </c>
    </row>
    <row r="549" spans="1:8" ht="24">
      <c r="A549" s="20" t="s">
        <v>445</v>
      </c>
      <c r="B549" s="3" t="s">
        <v>428</v>
      </c>
      <c r="C549" s="63"/>
      <c r="D549" s="63"/>
      <c r="E549" s="63"/>
      <c r="F549" s="65">
        <f>F550+F551+F552+F553</f>
        <v>422700</v>
      </c>
      <c r="G549" s="65">
        <f>G550+G551+G552+G553</f>
        <v>360000</v>
      </c>
      <c r="H549" s="65">
        <f>H550+H551+H552+H553</f>
        <v>0</v>
      </c>
    </row>
    <row r="550" spans="1:8" ht="12.75">
      <c r="A550" s="21" t="s">
        <v>270</v>
      </c>
      <c r="B550" s="3" t="s">
        <v>428</v>
      </c>
      <c r="C550" s="63" t="s">
        <v>335</v>
      </c>
      <c r="D550" s="63" t="s">
        <v>314</v>
      </c>
      <c r="E550" s="63" t="s">
        <v>329</v>
      </c>
      <c r="F550" s="89">
        <f>5000+50000+7700</f>
        <v>62700</v>
      </c>
      <c r="G550" s="89">
        <v>0</v>
      </c>
      <c r="H550" s="89">
        <v>0</v>
      </c>
    </row>
    <row r="551" spans="1:8" ht="12.75">
      <c r="A551" s="7" t="s">
        <v>185</v>
      </c>
      <c r="B551" s="3" t="s">
        <v>428</v>
      </c>
      <c r="C551" s="63" t="s">
        <v>176</v>
      </c>
      <c r="D551" s="63" t="s">
        <v>314</v>
      </c>
      <c r="E551" s="63" t="s">
        <v>329</v>
      </c>
      <c r="F551" s="89">
        <v>15000</v>
      </c>
      <c r="G551" s="89">
        <v>15000</v>
      </c>
      <c r="H551" s="89">
        <v>0</v>
      </c>
    </row>
    <row r="552" spans="1:8" ht="12.75">
      <c r="A552" s="7" t="s">
        <v>270</v>
      </c>
      <c r="B552" s="3" t="s">
        <v>428</v>
      </c>
      <c r="C552" s="63" t="s">
        <v>335</v>
      </c>
      <c r="D552" s="63" t="s">
        <v>323</v>
      </c>
      <c r="E552" s="63" t="s">
        <v>324</v>
      </c>
      <c r="F552" s="89">
        <f>70000+5000</f>
        <v>75000</v>
      </c>
      <c r="G552" s="89">
        <f>70000+5000</f>
        <v>75000</v>
      </c>
      <c r="H552" s="64">
        <v>0</v>
      </c>
    </row>
    <row r="553" spans="1:8" ht="12.75">
      <c r="A553" s="20" t="s">
        <v>248</v>
      </c>
      <c r="B553" s="3" t="s">
        <v>428</v>
      </c>
      <c r="C553" s="63" t="s">
        <v>345</v>
      </c>
      <c r="D553" s="63" t="s">
        <v>322</v>
      </c>
      <c r="E553" s="63" t="s">
        <v>314</v>
      </c>
      <c r="F553" s="89">
        <f>200000+25000+45000</f>
        <v>270000</v>
      </c>
      <c r="G553" s="89">
        <f>200000+25000+45000</f>
        <v>270000</v>
      </c>
      <c r="H553" s="89">
        <v>0</v>
      </c>
    </row>
    <row r="554" spans="1:8" ht="22.5">
      <c r="A554" s="13" t="s">
        <v>494</v>
      </c>
      <c r="B554" s="71" t="s">
        <v>493</v>
      </c>
      <c r="C554" s="63"/>
      <c r="D554" s="63"/>
      <c r="E554" s="63"/>
      <c r="F554" s="65">
        <f>F557+F555</f>
        <v>4560000</v>
      </c>
      <c r="G554" s="65">
        <f>G557+G555</f>
        <v>2810500</v>
      </c>
      <c r="H554" s="65">
        <f>H557+H555</f>
        <v>2753200</v>
      </c>
    </row>
    <row r="555" spans="1:8" ht="48">
      <c r="A555" s="86" t="s">
        <v>544</v>
      </c>
      <c r="B555" s="71" t="s">
        <v>543</v>
      </c>
      <c r="C555" s="63"/>
      <c r="D555" s="63"/>
      <c r="E555" s="63"/>
      <c r="F555" s="65">
        <f>F556</f>
        <v>500000</v>
      </c>
      <c r="G555" s="65">
        <f>G556</f>
        <v>500000</v>
      </c>
      <c r="H555" s="65">
        <f>H556</f>
        <v>500000</v>
      </c>
    </row>
    <row r="556" spans="1:8" ht="12.75">
      <c r="A556" s="7" t="s">
        <v>270</v>
      </c>
      <c r="B556" s="71" t="s">
        <v>543</v>
      </c>
      <c r="C556" s="63" t="s">
        <v>335</v>
      </c>
      <c r="D556" s="63" t="s">
        <v>323</v>
      </c>
      <c r="E556" s="63" t="s">
        <v>314</v>
      </c>
      <c r="F556" s="89">
        <v>500000</v>
      </c>
      <c r="G556" s="89">
        <v>500000</v>
      </c>
      <c r="H556" s="89">
        <v>500000</v>
      </c>
    </row>
    <row r="557" spans="1:8" ht="33.75">
      <c r="A557" s="24" t="s">
        <v>441</v>
      </c>
      <c r="B557" s="3" t="s">
        <v>495</v>
      </c>
      <c r="C557" s="63"/>
      <c r="D557" s="63"/>
      <c r="E557" s="63"/>
      <c r="F557" s="64">
        <f>F558</f>
        <v>4060000</v>
      </c>
      <c r="G557" s="64">
        <f>G558</f>
        <v>2310500</v>
      </c>
      <c r="H557" s="64">
        <f>H558</f>
        <v>2253200</v>
      </c>
    </row>
    <row r="558" spans="1:8" ht="12.75">
      <c r="A558" s="7" t="s">
        <v>270</v>
      </c>
      <c r="B558" s="3" t="s">
        <v>495</v>
      </c>
      <c r="C558" s="63" t="s">
        <v>335</v>
      </c>
      <c r="D558" s="63" t="s">
        <v>323</v>
      </c>
      <c r="E558" s="63" t="s">
        <v>314</v>
      </c>
      <c r="F558" s="91">
        <v>4060000</v>
      </c>
      <c r="G558" s="91">
        <v>2310500</v>
      </c>
      <c r="H558" s="91">
        <v>2253200</v>
      </c>
    </row>
    <row r="559" spans="1:9" ht="12.75">
      <c r="A559" s="40" t="s">
        <v>191</v>
      </c>
      <c r="B559" s="71" t="s">
        <v>227</v>
      </c>
      <c r="C559" s="63"/>
      <c r="D559" s="63"/>
      <c r="E559" s="63"/>
      <c r="F559" s="65">
        <f>F560+F564+F566+F568+F570+F572+F574+F576+F578+F580+F582+F584+F586+F588+F591+F593+F595+F598+F631+F634+F636+F639+F641+F644+F654+F656+F659+F661+F663+F665+F669+F648+F646</f>
        <v>412636833.13</v>
      </c>
      <c r="G559" s="65">
        <f>G560+G564+G566+G568+G570+G572+G574+G576+G578+G580+G582+G584+G586+G588+G591+G593+G595+G598+G631+G634+G636+G639+G641+G644+G654+G656+G659+G661+G663+G665+G669+G648+G646</f>
        <v>412080609.36</v>
      </c>
      <c r="H559" s="65">
        <f>H560+H564+H566+H568+H570+H572+H574+H576+H578+H580+H582+H584+H586+H588+H591+H593+H595+H598+H631+H634+H636+H639+H641+H644+H654+H656+H659+H661+H663+H665+H669+H648+H646</f>
        <v>385773746.32</v>
      </c>
      <c r="I559" s="57"/>
    </row>
    <row r="560" spans="1:8" ht="12.75">
      <c r="A560" s="8" t="s">
        <v>340</v>
      </c>
      <c r="B560" s="63" t="s">
        <v>2</v>
      </c>
      <c r="C560" s="63"/>
      <c r="D560" s="63"/>
      <c r="E560" s="63"/>
      <c r="F560" s="64">
        <f>F561+F562+F563</f>
        <v>2107100</v>
      </c>
      <c r="G560" s="64">
        <f>G561+G562+G563</f>
        <v>2107100</v>
      </c>
      <c r="H560" s="64">
        <f>H561+H562+H563</f>
        <v>2107100</v>
      </c>
    </row>
    <row r="561" spans="1:8" ht="12.75">
      <c r="A561" s="48" t="s">
        <v>257</v>
      </c>
      <c r="B561" s="3" t="s">
        <v>2</v>
      </c>
      <c r="C561" s="63" t="s">
        <v>332</v>
      </c>
      <c r="D561" s="63" t="s">
        <v>314</v>
      </c>
      <c r="E561" s="63" t="s">
        <v>318</v>
      </c>
      <c r="F561" s="91">
        <v>633000</v>
      </c>
      <c r="G561" s="91">
        <v>633000</v>
      </c>
      <c r="H561" s="91">
        <v>633000</v>
      </c>
    </row>
    <row r="562" spans="1:8" ht="22.5">
      <c r="A562" s="48" t="s">
        <v>258</v>
      </c>
      <c r="B562" s="3" t="s">
        <v>2</v>
      </c>
      <c r="C562" s="63" t="s">
        <v>256</v>
      </c>
      <c r="D562" s="63" t="s">
        <v>314</v>
      </c>
      <c r="E562" s="63" t="s">
        <v>318</v>
      </c>
      <c r="F562" s="91">
        <v>191200</v>
      </c>
      <c r="G562" s="91">
        <v>191200</v>
      </c>
      <c r="H562" s="91">
        <v>191200</v>
      </c>
    </row>
    <row r="563" spans="1:8" ht="12.75">
      <c r="A563" s="8" t="s">
        <v>270</v>
      </c>
      <c r="B563" s="3" t="s">
        <v>2</v>
      </c>
      <c r="C563" s="63" t="s">
        <v>335</v>
      </c>
      <c r="D563" s="63" t="s">
        <v>314</v>
      </c>
      <c r="E563" s="63" t="s">
        <v>318</v>
      </c>
      <c r="F563" s="91">
        <v>1282900</v>
      </c>
      <c r="G563" s="91">
        <v>1282900</v>
      </c>
      <c r="H563" s="91">
        <v>1282900</v>
      </c>
    </row>
    <row r="564" spans="1:8" ht="12.75">
      <c r="A564" s="7" t="s">
        <v>327</v>
      </c>
      <c r="B564" s="3" t="s">
        <v>42</v>
      </c>
      <c r="C564" s="63"/>
      <c r="D564" s="63"/>
      <c r="E564" s="63"/>
      <c r="F564" s="67">
        <f>F565</f>
        <v>1000000</v>
      </c>
      <c r="G564" s="67">
        <f>G565</f>
        <v>1000000</v>
      </c>
      <c r="H564" s="67">
        <f>H565</f>
        <v>1000000</v>
      </c>
    </row>
    <row r="565" spans="1:8" ht="12.75">
      <c r="A565" s="7" t="s">
        <v>270</v>
      </c>
      <c r="B565" s="3" t="s">
        <v>42</v>
      </c>
      <c r="C565" s="63" t="s">
        <v>335</v>
      </c>
      <c r="D565" s="63" t="s">
        <v>318</v>
      </c>
      <c r="E565" s="63" t="s">
        <v>321</v>
      </c>
      <c r="F565" s="89">
        <v>1000000</v>
      </c>
      <c r="G565" s="89">
        <v>1000000</v>
      </c>
      <c r="H565" s="89">
        <v>1000000</v>
      </c>
    </row>
    <row r="566" spans="1:8" s="1" customFormat="1" ht="12.75">
      <c r="A566" s="13" t="s">
        <v>9</v>
      </c>
      <c r="B566" s="3" t="s">
        <v>7</v>
      </c>
      <c r="C566" s="63"/>
      <c r="D566" s="63"/>
      <c r="E566" s="63"/>
      <c r="F566" s="67">
        <f>F567</f>
        <v>13812250.71</v>
      </c>
      <c r="G566" s="67">
        <f>G567</f>
        <v>39770792.36</v>
      </c>
      <c r="H566" s="67">
        <f>H567</f>
        <v>20112027.32</v>
      </c>
    </row>
    <row r="567" spans="1:8" ht="12.75">
      <c r="A567" s="7" t="s">
        <v>243</v>
      </c>
      <c r="B567" s="3" t="s">
        <v>7</v>
      </c>
      <c r="C567" s="63" t="s">
        <v>242</v>
      </c>
      <c r="D567" s="63" t="s">
        <v>314</v>
      </c>
      <c r="E567" s="63" t="s">
        <v>326</v>
      </c>
      <c r="F567" s="91">
        <f>2100000+11712250.71</f>
        <v>13812250.71</v>
      </c>
      <c r="G567" s="91">
        <f>500000+9015000+30255792.36</f>
        <v>39770792.36</v>
      </c>
      <c r="H567" s="91">
        <f>500000+9015000+10597027.32</f>
        <v>20112027.32</v>
      </c>
    </row>
    <row r="568" spans="1:8" ht="12.75">
      <c r="A568" s="13" t="s">
        <v>481</v>
      </c>
      <c r="B568" s="3" t="s">
        <v>8</v>
      </c>
      <c r="C568" s="63"/>
      <c r="D568" s="63"/>
      <c r="E568" s="63"/>
      <c r="F568" s="67">
        <f>F569</f>
        <v>3531367.42</v>
      </c>
      <c r="G568" s="67">
        <f>G569</f>
        <v>5800000</v>
      </c>
      <c r="H568" s="67">
        <f>H569</f>
        <v>5800000</v>
      </c>
    </row>
    <row r="569" spans="1:8" ht="12.75">
      <c r="A569" s="7" t="s">
        <v>243</v>
      </c>
      <c r="B569" s="3" t="s">
        <v>8</v>
      </c>
      <c r="C569" s="63" t="s">
        <v>242</v>
      </c>
      <c r="D569" s="63" t="s">
        <v>314</v>
      </c>
      <c r="E569" s="63" t="s">
        <v>326</v>
      </c>
      <c r="F569" s="89">
        <f>5800000-2268632.58</f>
        <v>3531367.42</v>
      </c>
      <c r="G569" s="89">
        <v>5800000</v>
      </c>
      <c r="H569" s="89">
        <v>5800000</v>
      </c>
    </row>
    <row r="570" spans="1:8" ht="22.5">
      <c r="A570" s="7" t="s">
        <v>446</v>
      </c>
      <c r="B570" s="3" t="s">
        <v>503</v>
      </c>
      <c r="C570" s="76"/>
      <c r="D570" s="76"/>
      <c r="E570" s="76"/>
      <c r="F570" s="64">
        <f>F571</f>
        <v>113130100</v>
      </c>
      <c r="G570" s="64">
        <f>G571</f>
        <v>113130100</v>
      </c>
      <c r="H570" s="64">
        <f>H571</f>
        <v>113130100</v>
      </c>
    </row>
    <row r="571" spans="1:8" ht="12.75">
      <c r="A571" s="7" t="s">
        <v>243</v>
      </c>
      <c r="B571" s="3" t="s">
        <v>503</v>
      </c>
      <c r="C571" s="3" t="s">
        <v>242</v>
      </c>
      <c r="D571" s="3" t="s">
        <v>314</v>
      </c>
      <c r="E571" s="3" t="s">
        <v>329</v>
      </c>
      <c r="F571" s="89">
        <v>113130100</v>
      </c>
      <c r="G571" s="89">
        <v>113130100</v>
      </c>
      <c r="H571" s="89">
        <v>113130100</v>
      </c>
    </row>
    <row r="572" spans="1:8" ht="33.75">
      <c r="A572" s="24" t="s">
        <v>181</v>
      </c>
      <c r="B572" s="3" t="s">
        <v>28</v>
      </c>
      <c r="C572" s="63"/>
      <c r="D572" s="63"/>
      <c r="E572" s="63"/>
      <c r="F572" s="64">
        <f>F573</f>
        <v>26000000</v>
      </c>
      <c r="G572" s="64">
        <f>G573</f>
        <v>26000000</v>
      </c>
      <c r="H572" s="64">
        <f>H573</f>
        <v>26000000</v>
      </c>
    </row>
    <row r="573" spans="1:8" ht="12.75">
      <c r="A573" s="7" t="s">
        <v>185</v>
      </c>
      <c r="B573" s="3" t="s">
        <v>28</v>
      </c>
      <c r="C573" s="63" t="s">
        <v>176</v>
      </c>
      <c r="D573" s="63" t="s">
        <v>319</v>
      </c>
      <c r="E573" s="63" t="s">
        <v>315</v>
      </c>
      <c r="F573" s="89">
        <v>26000000</v>
      </c>
      <c r="G573" s="89">
        <v>26000000</v>
      </c>
      <c r="H573" s="89">
        <v>26000000</v>
      </c>
    </row>
    <row r="574" spans="1:8" ht="33.75">
      <c r="A574" s="7" t="s">
        <v>179</v>
      </c>
      <c r="B574" s="3" t="s">
        <v>23</v>
      </c>
      <c r="C574" s="63"/>
      <c r="D574" s="63"/>
      <c r="E574" s="63"/>
      <c r="F574" s="64">
        <f>F575</f>
        <v>45000000</v>
      </c>
      <c r="G574" s="64">
        <f>G575</f>
        <v>35000000</v>
      </c>
      <c r="H574" s="64">
        <f>H575</f>
        <v>35000000</v>
      </c>
    </row>
    <row r="575" spans="1:8" ht="12.75">
      <c r="A575" s="7" t="s">
        <v>185</v>
      </c>
      <c r="B575" s="3" t="s">
        <v>23</v>
      </c>
      <c r="C575" s="63" t="s">
        <v>176</v>
      </c>
      <c r="D575" s="3" t="s">
        <v>318</v>
      </c>
      <c r="E575" s="3" t="s">
        <v>324</v>
      </c>
      <c r="F575" s="91">
        <v>45000000</v>
      </c>
      <c r="G575" s="91">
        <v>35000000</v>
      </c>
      <c r="H575" s="91">
        <v>35000000</v>
      </c>
    </row>
    <row r="576" spans="1:8" ht="45">
      <c r="A576" s="24" t="s">
        <v>180</v>
      </c>
      <c r="B576" s="3" t="s">
        <v>27</v>
      </c>
      <c r="C576" s="63"/>
      <c r="D576" s="3"/>
      <c r="E576" s="3"/>
      <c r="F576" s="64">
        <f>F577</f>
        <v>1300000</v>
      </c>
      <c r="G576" s="64">
        <f>G577</f>
        <v>1300000</v>
      </c>
      <c r="H576" s="64">
        <f>H577</f>
        <v>1300000</v>
      </c>
    </row>
    <row r="577" spans="1:8" ht="12.75">
      <c r="A577" s="7" t="s">
        <v>185</v>
      </c>
      <c r="B577" s="3" t="s">
        <v>27</v>
      </c>
      <c r="C577" s="63" t="s">
        <v>176</v>
      </c>
      <c r="D577" s="3" t="s">
        <v>319</v>
      </c>
      <c r="E577" s="3" t="s">
        <v>314</v>
      </c>
      <c r="F577" s="89">
        <v>1300000</v>
      </c>
      <c r="G577" s="89">
        <v>1300000</v>
      </c>
      <c r="H577" s="89">
        <v>1300000</v>
      </c>
    </row>
    <row r="578" spans="1:8" ht="22.5">
      <c r="A578" s="7" t="s">
        <v>182</v>
      </c>
      <c r="B578" s="3" t="s">
        <v>29</v>
      </c>
      <c r="C578" s="63"/>
      <c r="D578" s="3"/>
      <c r="E578" s="3"/>
      <c r="F578" s="64">
        <f>F579</f>
        <v>12000000</v>
      </c>
      <c r="G578" s="64">
        <f>G579</f>
        <v>12000000</v>
      </c>
      <c r="H578" s="64">
        <f>H579</f>
        <v>12000000</v>
      </c>
    </row>
    <row r="579" spans="1:8" ht="12.75">
      <c r="A579" s="7" t="s">
        <v>185</v>
      </c>
      <c r="B579" s="3" t="s">
        <v>29</v>
      </c>
      <c r="C579" s="63" t="s">
        <v>176</v>
      </c>
      <c r="D579" s="3" t="s">
        <v>319</v>
      </c>
      <c r="E579" s="3" t="s">
        <v>317</v>
      </c>
      <c r="F579" s="89">
        <v>12000000</v>
      </c>
      <c r="G579" s="89">
        <v>12000000</v>
      </c>
      <c r="H579" s="89">
        <v>12000000</v>
      </c>
    </row>
    <row r="580" spans="1:8" ht="22.5">
      <c r="A580" s="7" t="s">
        <v>183</v>
      </c>
      <c r="B580" s="3" t="s">
        <v>30</v>
      </c>
      <c r="C580" s="63"/>
      <c r="D580" s="3"/>
      <c r="E580" s="3"/>
      <c r="F580" s="64">
        <f>F581</f>
        <v>3000000</v>
      </c>
      <c r="G580" s="64">
        <f>G581</f>
        <v>3000000</v>
      </c>
      <c r="H580" s="64">
        <f>H581</f>
        <v>3000000</v>
      </c>
    </row>
    <row r="581" spans="1:8" ht="12.75">
      <c r="A581" s="7" t="s">
        <v>185</v>
      </c>
      <c r="B581" s="3" t="s">
        <v>30</v>
      </c>
      <c r="C581" s="63" t="s">
        <v>176</v>
      </c>
      <c r="D581" s="3" t="s">
        <v>319</v>
      </c>
      <c r="E581" s="3" t="s">
        <v>317</v>
      </c>
      <c r="F581" s="89">
        <v>3000000</v>
      </c>
      <c r="G581" s="89">
        <v>3000000</v>
      </c>
      <c r="H581" s="89">
        <v>3000000</v>
      </c>
    </row>
    <row r="582" spans="1:8" ht="22.5">
      <c r="A582" s="13" t="s">
        <v>177</v>
      </c>
      <c r="B582" s="3" t="s">
        <v>12</v>
      </c>
      <c r="C582" s="63"/>
      <c r="D582" s="63"/>
      <c r="E582" s="63"/>
      <c r="F582" s="64">
        <f>F583</f>
        <v>30000</v>
      </c>
      <c r="G582" s="64">
        <f>G583</f>
        <v>30000</v>
      </c>
      <c r="H582" s="64">
        <f>H583</f>
        <v>30000</v>
      </c>
    </row>
    <row r="583" spans="1:8" ht="12.75">
      <c r="A583" s="7" t="s">
        <v>185</v>
      </c>
      <c r="B583" s="3" t="s">
        <v>12</v>
      </c>
      <c r="C583" s="63" t="s">
        <v>176</v>
      </c>
      <c r="D583" s="63" t="s">
        <v>314</v>
      </c>
      <c r="E583" s="63" t="s">
        <v>329</v>
      </c>
      <c r="F583" s="89">
        <v>30000</v>
      </c>
      <c r="G583" s="89">
        <v>30000</v>
      </c>
      <c r="H583" s="89">
        <v>30000</v>
      </c>
    </row>
    <row r="584" spans="1:8" ht="22.5">
      <c r="A584" s="7" t="s">
        <v>178</v>
      </c>
      <c r="B584" s="3" t="s">
        <v>15</v>
      </c>
      <c r="C584" s="63"/>
      <c r="D584" s="63"/>
      <c r="E584" s="63"/>
      <c r="F584" s="64">
        <f>F585</f>
        <v>500000</v>
      </c>
      <c r="G584" s="64">
        <f>G585</f>
        <v>500000</v>
      </c>
      <c r="H584" s="64">
        <f>H585</f>
        <v>500000</v>
      </c>
    </row>
    <row r="585" spans="1:8" ht="12.75">
      <c r="A585" s="7" t="s">
        <v>185</v>
      </c>
      <c r="B585" s="3" t="s">
        <v>15</v>
      </c>
      <c r="C585" s="63" t="s">
        <v>176</v>
      </c>
      <c r="D585" s="63" t="s">
        <v>317</v>
      </c>
      <c r="E585" s="63" t="s">
        <v>325</v>
      </c>
      <c r="F585" s="89">
        <v>500000</v>
      </c>
      <c r="G585" s="89">
        <v>500000</v>
      </c>
      <c r="H585" s="89">
        <v>500000</v>
      </c>
    </row>
    <row r="586" spans="1:8" ht="22.5">
      <c r="A586" s="13" t="s">
        <v>567</v>
      </c>
      <c r="B586" s="3" t="s">
        <v>566</v>
      </c>
      <c r="C586" s="63"/>
      <c r="D586" s="63"/>
      <c r="E586" s="63"/>
      <c r="F586" s="89">
        <f>F587</f>
        <v>500000</v>
      </c>
      <c r="G586" s="89">
        <f>G587</f>
        <v>500000</v>
      </c>
      <c r="H586" s="89">
        <f>H587</f>
        <v>500000</v>
      </c>
    </row>
    <row r="587" spans="1:8" ht="12.75">
      <c r="A587" s="7" t="s">
        <v>185</v>
      </c>
      <c r="B587" s="3" t="s">
        <v>566</v>
      </c>
      <c r="C587" s="63" t="s">
        <v>176</v>
      </c>
      <c r="D587" s="63" t="s">
        <v>317</v>
      </c>
      <c r="E587" s="63" t="s">
        <v>325</v>
      </c>
      <c r="F587" s="89">
        <v>500000</v>
      </c>
      <c r="G587" s="89">
        <v>500000</v>
      </c>
      <c r="H587" s="89">
        <v>500000</v>
      </c>
    </row>
    <row r="588" spans="1:8" ht="24">
      <c r="A588" s="28" t="s">
        <v>449</v>
      </c>
      <c r="B588" s="3" t="s">
        <v>3</v>
      </c>
      <c r="C588" s="3"/>
      <c r="D588" s="63"/>
      <c r="E588" s="63"/>
      <c r="F588" s="64">
        <f>F589+F590</f>
        <v>129900</v>
      </c>
      <c r="G588" s="64">
        <f>G589+G590</f>
        <v>129900</v>
      </c>
      <c r="H588" s="64">
        <f>H589+H590</f>
        <v>129900</v>
      </c>
    </row>
    <row r="589" spans="1:8" ht="12.75">
      <c r="A589" s="7" t="s">
        <v>355</v>
      </c>
      <c r="B589" s="3" t="s">
        <v>3</v>
      </c>
      <c r="C589" s="3" t="s">
        <v>354</v>
      </c>
      <c r="D589" s="63" t="s">
        <v>314</v>
      </c>
      <c r="E589" s="63" t="s">
        <v>318</v>
      </c>
      <c r="F589" s="97">
        <v>80000</v>
      </c>
      <c r="G589" s="97">
        <v>80000</v>
      </c>
      <c r="H589" s="97">
        <v>80000</v>
      </c>
    </row>
    <row r="590" spans="1:8" ht="12.75">
      <c r="A590" s="8" t="s">
        <v>270</v>
      </c>
      <c r="B590" s="3" t="s">
        <v>3</v>
      </c>
      <c r="C590" s="3" t="s">
        <v>335</v>
      </c>
      <c r="D590" s="63" t="s">
        <v>314</v>
      </c>
      <c r="E590" s="63" t="s">
        <v>318</v>
      </c>
      <c r="F590" s="91">
        <v>49900</v>
      </c>
      <c r="G590" s="91">
        <v>49900</v>
      </c>
      <c r="H590" s="91">
        <v>49900</v>
      </c>
    </row>
    <row r="591" spans="1:8" ht="67.5">
      <c r="A591" s="93" t="s">
        <v>568</v>
      </c>
      <c r="B591" s="3" t="s">
        <v>444</v>
      </c>
      <c r="C591" s="3"/>
      <c r="D591" s="63"/>
      <c r="E591" s="63"/>
      <c r="F591" s="67">
        <f>F592</f>
        <v>37351500</v>
      </c>
      <c r="G591" s="67">
        <f>G592</f>
        <v>33933900</v>
      </c>
      <c r="H591" s="67">
        <f>H592</f>
        <v>32166400</v>
      </c>
    </row>
    <row r="592" spans="1:8" ht="12.75">
      <c r="A592" s="85" t="s">
        <v>270</v>
      </c>
      <c r="B592" s="3" t="s">
        <v>444</v>
      </c>
      <c r="C592" s="3" t="s">
        <v>335</v>
      </c>
      <c r="D592" s="63" t="s">
        <v>314</v>
      </c>
      <c r="E592" s="63" t="s">
        <v>329</v>
      </c>
      <c r="F592" s="89">
        <f>2000000+35351500</f>
        <v>37351500</v>
      </c>
      <c r="G592" s="89">
        <f>350000+33583900</f>
        <v>33933900</v>
      </c>
      <c r="H592" s="89">
        <f>31816400+350000</f>
        <v>32166400</v>
      </c>
    </row>
    <row r="593" spans="1:8" ht="12.75">
      <c r="A593" s="7" t="s">
        <v>570</v>
      </c>
      <c r="B593" s="3" t="s">
        <v>569</v>
      </c>
      <c r="C593" s="3"/>
      <c r="D593" s="63"/>
      <c r="E593" s="63"/>
      <c r="F593" s="89">
        <f>F594</f>
        <v>4000000</v>
      </c>
      <c r="G593" s="89">
        <f>G594</f>
        <v>4000000</v>
      </c>
      <c r="H593" s="89">
        <f>H594</f>
        <v>1000000</v>
      </c>
    </row>
    <row r="594" spans="1:8" ht="12.75">
      <c r="A594" s="85" t="s">
        <v>270</v>
      </c>
      <c r="B594" s="3" t="s">
        <v>569</v>
      </c>
      <c r="C594" s="3" t="s">
        <v>335</v>
      </c>
      <c r="D594" s="63" t="s">
        <v>314</v>
      </c>
      <c r="E594" s="63" t="s">
        <v>329</v>
      </c>
      <c r="F594" s="89">
        <v>4000000</v>
      </c>
      <c r="G594" s="89">
        <v>4000000</v>
      </c>
      <c r="H594" s="89">
        <v>1000000</v>
      </c>
    </row>
    <row r="595" spans="1:8" ht="12.75">
      <c r="A595" s="7" t="s">
        <v>316</v>
      </c>
      <c r="B595" s="3" t="s">
        <v>1</v>
      </c>
      <c r="C595" s="3"/>
      <c r="D595" s="63"/>
      <c r="E595" s="63"/>
      <c r="F595" s="82">
        <f>F596+F597</f>
        <v>2113800</v>
      </c>
      <c r="G595" s="82">
        <f>G596+G597</f>
        <v>2113800</v>
      </c>
      <c r="H595" s="82">
        <f>H596+H597</f>
        <v>2113800</v>
      </c>
    </row>
    <row r="596" spans="1:8" ht="12.75">
      <c r="A596" s="48" t="s">
        <v>257</v>
      </c>
      <c r="B596" s="3" t="s">
        <v>1</v>
      </c>
      <c r="C596" s="63" t="s">
        <v>332</v>
      </c>
      <c r="D596" s="63" t="s">
        <v>314</v>
      </c>
      <c r="E596" s="63" t="s">
        <v>315</v>
      </c>
      <c r="F596" s="89">
        <f>1603500+20000</f>
        <v>1623500</v>
      </c>
      <c r="G596" s="89">
        <f>1603500+20000</f>
        <v>1623500</v>
      </c>
      <c r="H596" s="89">
        <f>1603500+20000</f>
        <v>1623500</v>
      </c>
    </row>
    <row r="597" spans="1:8" ht="22.5">
      <c r="A597" s="48" t="s">
        <v>258</v>
      </c>
      <c r="B597" s="3" t="s">
        <v>1</v>
      </c>
      <c r="C597" s="63" t="s">
        <v>256</v>
      </c>
      <c r="D597" s="63" t="s">
        <v>314</v>
      </c>
      <c r="E597" s="63" t="s">
        <v>315</v>
      </c>
      <c r="F597" s="89">
        <v>490300</v>
      </c>
      <c r="G597" s="89">
        <v>490300</v>
      </c>
      <c r="H597" s="89">
        <v>490300</v>
      </c>
    </row>
    <row r="598" spans="1:8" ht="12.75">
      <c r="A598" s="36" t="s">
        <v>274</v>
      </c>
      <c r="B598" s="3" t="s">
        <v>4</v>
      </c>
      <c r="C598" s="3"/>
      <c r="D598" s="63"/>
      <c r="E598" s="63"/>
      <c r="F598" s="83">
        <f>F599+F600+F601+F602+F603+F604+F605+F606+F607+F608+F609+F610+F611+F612+F613+F614+F615+F616+F617+F618+F619+F620+F621+F622+F623+F624+F625+F626+F627+F628+F629+F630</f>
        <v>120302260</v>
      </c>
      <c r="G598" s="83">
        <f>G599+G600+G601+G602+G603+G604+G605+G606+G607+G608+G609+G610+G611+G612+G613+G614+G615+G616+G617+G618+G619+G620+G621+G622+G623+G624+G625+G626+G627+G628+G629+G630</f>
        <v>108662262</v>
      </c>
      <c r="H598" s="83">
        <f>H599+H600+H601+H602+H603+H604+H605+H606+H607+H608+H609+H610+H611+H612+H613+H614+H615+H616+H617+H618+H619+H620+H621+H622+H623+H624+H625+H626+H627+H628+H629+H630</f>
        <v>106662264</v>
      </c>
    </row>
    <row r="599" spans="1:8" ht="12.75">
      <c r="A599" s="6" t="s">
        <v>257</v>
      </c>
      <c r="B599" s="3" t="s">
        <v>4</v>
      </c>
      <c r="C599" s="3" t="s">
        <v>332</v>
      </c>
      <c r="D599" s="3" t="s">
        <v>314</v>
      </c>
      <c r="E599" s="3" t="s">
        <v>317</v>
      </c>
      <c r="F599" s="89">
        <f>368902+541961+1333236</f>
        <v>2244099</v>
      </c>
      <c r="G599" s="89">
        <f>368902+541961+1333236</f>
        <v>2244099</v>
      </c>
      <c r="H599" s="89">
        <f>368902+541961+1333236</f>
        <v>2244099</v>
      </c>
    </row>
    <row r="600" spans="1:8" ht="24">
      <c r="A600" s="10" t="s">
        <v>333</v>
      </c>
      <c r="B600" s="3" t="s">
        <v>4</v>
      </c>
      <c r="C600" s="3" t="s">
        <v>334</v>
      </c>
      <c r="D600" s="3" t="s">
        <v>314</v>
      </c>
      <c r="E600" s="3" t="s">
        <v>317</v>
      </c>
      <c r="F600" s="89">
        <v>7500</v>
      </c>
      <c r="G600" s="89">
        <v>7500</v>
      </c>
      <c r="H600" s="89">
        <v>7500</v>
      </c>
    </row>
    <row r="601" spans="1:8" ht="24">
      <c r="A601" s="10" t="s">
        <v>263</v>
      </c>
      <c r="B601" s="3" t="s">
        <v>4</v>
      </c>
      <c r="C601" s="3" t="s">
        <v>264</v>
      </c>
      <c r="D601" s="3" t="s">
        <v>314</v>
      </c>
      <c r="E601" s="3" t="s">
        <v>317</v>
      </c>
      <c r="F601" s="89">
        <v>42000</v>
      </c>
      <c r="G601" s="89">
        <v>42000</v>
      </c>
      <c r="H601" s="89">
        <v>42000</v>
      </c>
    </row>
    <row r="602" spans="1:8" ht="22.5">
      <c r="A602" s="6" t="s">
        <v>258</v>
      </c>
      <c r="B602" s="3" t="s">
        <v>4</v>
      </c>
      <c r="C602" s="3" t="s">
        <v>256</v>
      </c>
      <c r="D602" s="3" t="s">
        <v>314</v>
      </c>
      <c r="E602" s="3" t="s">
        <v>317</v>
      </c>
      <c r="F602" s="89">
        <f>111408+167051+402637</f>
        <v>681096</v>
      </c>
      <c r="G602" s="89">
        <f>111408+167051+402637</f>
        <v>681096</v>
      </c>
      <c r="H602" s="89">
        <f>111408+167051+402637</f>
        <v>681096</v>
      </c>
    </row>
    <row r="603" spans="1:8" ht="12.75">
      <c r="A603" s="7" t="s">
        <v>355</v>
      </c>
      <c r="B603" s="3" t="s">
        <v>4</v>
      </c>
      <c r="C603" s="3" t="s">
        <v>354</v>
      </c>
      <c r="D603" s="3" t="s">
        <v>314</v>
      </c>
      <c r="E603" s="3" t="s">
        <v>317</v>
      </c>
      <c r="F603" s="89">
        <f>103000+1000+35000+100000+80000</f>
        <v>319000</v>
      </c>
      <c r="G603" s="89">
        <f>103000+1000+35000+100000+80000</f>
        <v>319000</v>
      </c>
      <c r="H603" s="89">
        <f>103000+1000+35000+100000+80000</f>
        <v>319000</v>
      </c>
    </row>
    <row r="604" spans="1:8" ht="12.75">
      <c r="A604" s="7" t="s">
        <v>270</v>
      </c>
      <c r="B604" s="3" t="s">
        <v>4</v>
      </c>
      <c r="C604" s="3" t="s">
        <v>335</v>
      </c>
      <c r="D604" s="3" t="s">
        <v>314</v>
      </c>
      <c r="E604" s="3" t="s">
        <v>317</v>
      </c>
      <c r="F604" s="89">
        <f>4000+250000+300000+7000+250000+120000+60000</f>
        <v>991000</v>
      </c>
      <c r="G604" s="89">
        <f>4000+250000+300000+7000+250000+120000+60000</f>
        <v>991000</v>
      </c>
      <c r="H604" s="89">
        <f>4000+250000+300000+7000+250000+120000+60000</f>
        <v>991000</v>
      </c>
    </row>
    <row r="605" spans="1:8" ht="12.75">
      <c r="A605" s="7" t="s">
        <v>301</v>
      </c>
      <c r="B605" s="3" t="s">
        <v>4</v>
      </c>
      <c r="C605" s="3" t="s">
        <v>338</v>
      </c>
      <c r="D605" s="3" t="s">
        <v>314</v>
      </c>
      <c r="E605" s="3" t="s">
        <v>317</v>
      </c>
      <c r="F605" s="89">
        <v>42000</v>
      </c>
      <c r="G605" s="89">
        <v>42000</v>
      </c>
      <c r="H605" s="89">
        <v>42000</v>
      </c>
    </row>
    <row r="606" spans="1:8" ht="12.75">
      <c r="A606" s="48" t="s">
        <v>257</v>
      </c>
      <c r="B606" s="3" t="s">
        <v>4</v>
      </c>
      <c r="C606" s="63" t="s">
        <v>332</v>
      </c>
      <c r="D606" s="63" t="s">
        <v>314</v>
      </c>
      <c r="E606" s="63" t="s">
        <v>318</v>
      </c>
      <c r="F606" s="91">
        <f>5243000+60000+8747000+40000+31650000+100000+351000+10000</f>
        <v>46201000</v>
      </c>
      <c r="G606" s="91">
        <f>5243000+60000+8747000+40000+31650000+100000+351000+10000</f>
        <v>46201000</v>
      </c>
      <c r="H606" s="91">
        <f>5243000+60000+8747000+40000+31650000+100000+351000+10000</f>
        <v>46201000</v>
      </c>
    </row>
    <row r="607" spans="1:8" ht="22.5">
      <c r="A607" s="8" t="s">
        <v>333</v>
      </c>
      <c r="B607" s="3" t="s">
        <v>4</v>
      </c>
      <c r="C607" s="63" t="s">
        <v>334</v>
      </c>
      <c r="D607" s="63" t="s">
        <v>314</v>
      </c>
      <c r="E607" s="63" t="s">
        <v>318</v>
      </c>
      <c r="F607" s="91">
        <v>400000</v>
      </c>
      <c r="G607" s="91">
        <v>500000</v>
      </c>
      <c r="H607" s="91">
        <v>500000</v>
      </c>
    </row>
    <row r="608" spans="1:8" ht="22.5">
      <c r="A608" s="48" t="s">
        <v>258</v>
      </c>
      <c r="B608" s="3" t="s">
        <v>4</v>
      </c>
      <c r="C608" s="63" t="s">
        <v>256</v>
      </c>
      <c r="D608" s="63" t="s">
        <v>314</v>
      </c>
      <c r="E608" s="63" t="s">
        <v>318</v>
      </c>
      <c r="F608" s="91">
        <f>1602000+2654000+9559000+109000</f>
        <v>13924000</v>
      </c>
      <c r="G608" s="91">
        <f>1602000+2654000+9559000+109000</f>
        <v>13924000</v>
      </c>
      <c r="H608" s="91">
        <f>1602000+2654000+9559000+109000</f>
        <v>13924000</v>
      </c>
    </row>
    <row r="609" spans="1:8" ht="12.75">
      <c r="A609" s="7" t="s">
        <v>355</v>
      </c>
      <c r="B609" s="3" t="s">
        <v>4</v>
      </c>
      <c r="C609" s="63" t="s">
        <v>354</v>
      </c>
      <c r="D609" s="63" t="s">
        <v>314</v>
      </c>
      <c r="E609" s="63" t="s">
        <v>318</v>
      </c>
      <c r="F609" s="91">
        <f>1500000+1000+200000+200000+100000+100000</f>
        <v>2101000</v>
      </c>
      <c r="G609" s="91">
        <f>1600000+1000+250000+250000+150000+150000</f>
        <v>2401000</v>
      </c>
      <c r="H609" s="91">
        <f>1600000+1000+250000+250000+150000+150000</f>
        <v>2401000</v>
      </c>
    </row>
    <row r="610" spans="1:8" ht="12.75">
      <c r="A610" s="7" t="s">
        <v>270</v>
      </c>
      <c r="B610" s="3" t="s">
        <v>4</v>
      </c>
      <c r="C610" s="3" t="s">
        <v>335</v>
      </c>
      <c r="D610" s="63" t="s">
        <v>314</v>
      </c>
      <c r="E610" s="63" t="s">
        <v>318</v>
      </c>
      <c r="F610" s="91">
        <f>350000+350000+200000+2500000+5500000+400000+900000+3400000+1200000</f>
        <v>14800000</v>
      </c>
      <c r="G610" s="91">
        <f>400000+400000+250000+2600000+5600000+450000+1000000+3500000+1300000</f>
        <v>15500000</v>
      </c>
      <c r="H610" s="91">
        <f>400000+400000+250000+2600000+5600000+450000+1000000+3500000+1300000</f>
        <v>15500000</v>
      </c>
    </row>
    <row r="611" spans="1:8" ht="12.75">
      <c r="A611" s="30" t="s">
        <v>372</v>
      </c>
      <c r="B611" s="3" t="s">
        <v>4</v>
      </c>
      <c r="C611" s="3" t="s">
        <v>371</v>
      </c>
      <c r="D611" s="63" t="s">
        <v>314</v>
      </c>
      <c r="E611" s="63" t="s">
        <v>318</v>
      </c>
      <c r="F611" s="91">
        <f>2300000+1400000</f>
        <v>3700000</v>
      </c>
      <c r="G611" s="91">
        <f>2400000+1500000</f>
        <v>3900000</v>
      </c>
      <c r="H611" s="91">
        <f>2400000+1500000</f>
        <v>3900000</v>
      </c>
    </row>
    <row r="612" spans="1:8" ht="12.75">
      <c r="A612" s="7" t="s">
        <v>339</v>
      </c>
      <c r="B612" s="3" t="s">
        <v>4</v>
      </c>
      <c r="C612" s="3" t="s">
        <v>336</v>
      </c>
      <c r="D612" s="63" t="s">
        <v>314</v>
      </c>
      <c r="E612" s="63" t="s">
        <v>318</v>
      </c>
      <c r="F612" s="91">
        <v>450000</v>
      </c>
      <c r="G612" s="91">
        <v>500000</v>
      </c>
      <c r="H612" s="91">
        <v>500000</v>
      </c>
    </row>
    <row r="613" spans="1:8" ht="12.75">
      <c r="A613" s="7" t="s">
        <v>398</v>
      </c>
      <c r="B613" s="3" t="s">
        <v>4</v>
      </c>
      <c r="C613" s="3" t="s">
        <v>338</v>
      </c>
      <c r="D613" s="63" t="s">
        <v>314</v>
      </c>
      <c r="E613" s="63" t="s">
        <v>318</v>
      </c>
      <c r="F613" s="91">
        <v>100000</v>
      </c>
      <c r="G613" s="91">
        <v>110000</v>
      </c>
      <c r="H613" s="91">
        <v>110000</v>
      </c>
    </row>
    <row r="614" spans="1:8" ht="12.75">
      <c r="A614" s="6" t="s">
        <v>257</v>
      </c>
      <c r="B614" s="3" t="s">
        <v>4</v>
      </c>
      <c r="C614" s="3" t="s">
        <v>332</v>
      </c>
      <c r="D614" s="3" t="s">
        <v>314</v>
      </c>
      <c r="E614" s="3" t="s">
        <v>320</v>
      </c>
      <c r="F614" s="89">
        <f>743100+1235300</f>
        <v>1978400</v>
      </c>
      <c r="G614" s="89">
        <f>743100+1235300</f>
        <v>1978400</v>
      </c>
      <c r="H614" s="89">
        <f>743100+1235300</f>
        <v>1978400</v>
      </c>
    </row>
    <row r="615" spans="1:8" ht="22.5">
      <c r="A615" s="7" t="s">
        <v>333</v>
      </c>
      <c r="B615" s="3" t="s">
        <v>4</v>
      </c>
      <c r="C615" s="3" t="s">
        <v>334</v>
      </c>
      <c r="D615" s="3" t="s">
        <v>314</v>
      </c>
      <c r="E615" s="3" t="s">
        <v>320</v>
      </c>
      <c r="F615" s="89">
        <v>10000</v>
      </c>
      <c r="G615" s="89">
        <v>10001</v>
      </c>
      <c r="H615" s="89">
        <v>10002</v>
      </c>
    </row>
    <row r="616" spans="1:8" ht="22.5">
      <c r="A616" s="6" t="s">
        <v>258</v>
      </c>
      <c r="B616" s="3" t="s">
        <v>4</v>
      </c>
      <c r="C616" s="3" t="s">
        <v>256</v>
      </c>
      <c r="D616" s="3" t="s">
        <v>314</v>
      </c>
      <c r="E616" s="3" t="s">
        <v>320</v>
      </c>
      <c r="F616" s="89">
        <f>132432+281232</f>
        <v>413664</v>
      </c>
      <c r="G616" s="89">
        <f>132432+281232</f>
        <v>413664</v>
      </c>
      <c r="H616" s="89">
        <f>132432+281232</f>
        <v>413664</v>
      </c>
    </row>
    <row r="617" spans="1:8" ht="12.75">
      <c r="A617" s="7" t="s">
        <v>355</v>
      </c>
      <c r="B617" s="3" t="s">
        <v>4</v>
      </c>
      <c r="C617" s="3" t="s">
        <v>354</v>
      </c>
      <c r="D617" s="3" t="s">
        <v>314</v>
      </c>
      <c r="E617" s="3" t="s">
        <v>320</v>
      </c>
      <c r="F617" s="89">
        <f>21101+6000+38000</f>
        <v>65101</v>
      </c>
      <c r="G617" s="89">
        <f>21101+6000+38000</f>
        <v>65101</v>
      </c>
      <c r="H617" s="89">
        <f>21101+6000+38000</f>
        <v>65101</v>
      </c>
    </row>
    <row r="618" spans="1:8" ht="12.75">
      <c r="A618" s="7" t="s">
        <v>270</v>
      </c>
      <c r="B618" s="3" t="s">
        <v>4</v>
      </c>
      <c r="C618" s="3" t="s">
        <v>335</v>
      </c>
      <c r="D618" s="3" t="s">
        <v>314</v>
      </c>
      <c r="E618" s="3" t="s">
        <v>320</v>
      </c>
      <c r="F618" s="89">
        <f>500+15000+12000+56000+27000+20000</f>
        <v>130500</v>
      </c>
      <c r="G618" s="89">
        <f>500+15000+12000+56000+27000+20000</f>
        <v>130500</v>
      </c>
      <c r="H618" s="89">
        <f>500+15000+12000+56000+27000+20000</f>
        <v>130500</v>
      </c>
    </row>
    <row r="619" spans="1:8" ht="12.75">
      <c r="A619" s="7" t="s">
        <v>398</v>
      </c>
      <c r="B619" s="3" t="s">
        <v>4</v>
      </c>
      <c r="C619" s="3" t="s">
        <v>338</v>
      </c>
      <c r="D619" s="3" t="s">
        <v>314</v>
      </c>
      <c r="E619" s="3" t="s">
        <v>320</v>
      </c>
      <c r="F619" s="89">
        <v>1000</v>
      </c>
      <c r="G619" s="89">
        <v>1001</v>
      </c>
      <c r="H619" s="89">
        <v>1002</v>
      </c>
    </row>
    <row r="620" spans="1:8" ht="12.75">
      <c r="A620" s="7" t="s">
        <v>270</v>
      </c>
      <c r="B620" s="3" t="s">
        <v>4</v>
      </c>
      <c r="C620" s="3" t="s">
        <v>335</v>
      </c>
      <c r="D620" s="63" t="s">
        <v>314</v>
      </c>
      <c r="E620" s="63" t="s">
        <v>329</v>
      </c>
      <c r="F620" s="89">
        <v>16000000</v>
      </c>
      <c r="G620" s="89">
        <v>3000000</v>
      </c>
      <c r="H620" s="89">
        <v>1000000</v>
      </c>
    </row>
    <row r="621" spans="1:8" ht="22.5">
      <c r="A621" s="7" t="s">
        <v>517</v>
      </c>
      <c r="B621" s="3" t="s">
        <v>4</v>
      </c>
      <c r="C621" s="3" t="s">
        <v>516</v>
      </c>
      <c r="D621" s="63" t="s">
        <v>314</v>
      </c>
      <c r="E621" s="63" t="s">
        <v>329</v>
      </c>
      <c r="F621" s="89">
        <v>400000</v>
      </c>
      <c r="G621" s="89">
        <v>400000</v>
      </c>
      <c r="H621" s="89">
        <v>400000</v>
      </c>
    </row>
    <row r="622" spans="1:8" ht="12.75">
      <c r="A622" s="7" t="s">
        <v>398</v>
      </c>
      <c r="B622" s="3" t="s">
        <v>4</v>
      </c>
      <c r="C622" s="3" t="s">
        <v>338</v>
      </c>
      <c r="D622" s="63" t="s">
        <v>314</v>
      </c>
      <c r="E622" s="63" t="s">
        <v>329</v>
      </c>
      <c r="F622" s="89">
        <v>80000</v>
      </c>
      <c r="G622" s="89">
        <v>80000</v>
      </c>
      <c r="H622" s="89">
        <v>80000</v>
      </c>
    </row>
    <row r="623" spans="1:8" ht="12.75">
      <c r="A623" s="6" t="s">
        <v>257</v>
      </c>
      <c r="B623" s="3" t="s">
        <v>4</v>
      </c>
      <c r="C623" s="3" t="s">
        <v>332</v>
      </c>
      <c r="D623" s="3" t="s">
        <v>318</v>
      </c>
      <c r="E623" s="3" t="s">
        <v>321</v>
      </c>
      <c r="F623" s="89">
        <v>10321400</v>
      </c>
      <c r="G623" s="89">
        <v>10321400</v>
      </c>
      <c r="H623" s="89">
        <v>10321400</v>
      </c>
    </row>
    <row r="624" spans="1:8" ht="22.5">
      <c r="A624" s="7" t="s">
        <v>333</v>
      </c>
      <c r="B624" s="3" t="s">
        <v>4</v>
      </c>
      <c r="C624" s="3" t="s">
        <v>334</v>
      </c>
      <c r="D624" s="3" t="s">
        <v>318</v>
      </c>
      <c r="E624" s="3" t="s">
        <v>321</v>
      </c>
      <c r="F624" s="89">
        <v>9000</v>
      </c>
      <c r="G624" s="89">
        <v>9000</v>
      </c>
      <c r="H624" s="89">
        <v>9000</v>
      </c>
    </row>
    <row r="625" spans="1:8" ht="22.5">
      <c r="A625" s="6" t="s">
        <v>258</v>
      </c>
      <c r="B625" s="3" t="s">
        <v>4</v>
      </c>
      <c r="C625" s="3" t="s">
        <v>256</v>
      </c>
      <c r="D625" s="3" t="s">
        <v>318</v>
      </c>
      <c r="E625" s="3" t="s">
        <v>321</v>
      </c>
      <c r="F625" s="89">
        <v>3117100</v>
      </c>
      <c r="G625" s="89">
        <v>3117100</v>
      </c>
      <c r="H625" s="89">
        <v>3117100</v>
      </c>
    </row>
    <row r="626" spans="1:8" ht="12.75">
      <c r="A626" s="7" t="s">
        <v>355</v>
      </c>
      <c r="B626" s="3" t="s">
        <v>4</v>
      </c>
      <c r="C626" s="3" t="s">
        <v>354</v>
      </c>
      <c r="D626" s="3" t="s">
        <v>318</v>
      </c>
      <c r="E626" s="3" t="s">
        <v>321</v>
      </c>
      <c r="F626" s="89">
        <f>250000+300000</f>
        <v>550000</v>
      </c>
      <c r="G626" s="89">
        <f>250000+300000</f>
        <v>550000</v>
      </c>
      <c r="H626" s="89">
        <f>250000+300000</f>
        <v>550000</v>
      </c>
    </row>
    <row r="627" spans="1:8" ht="12.75">
      <c r="A627" s="7" t="s">
        <v>270</v>
      </c>
      <c r="B627" s="3" t="s">
        <v>4</v>
      </c>
      <c r="C627" s="3" t="s">
        <v>335</v>
      </c>
      <c r="D627" s="3" t="s">
        <v>318</v>
      </c>
      <c r="E627" s="3" t="s">
        <v>321</v>
      </c>
      <c r="F627" s="89">
        <f>250000+200000+150000+100000+218400+200000+50000</f>
        <v>1168400</v>
      </c>
      <c r="G627" s="89">
        <f>250000+200000+150000+100000+218400+200000+50000</f>
        <v>1168400</v>
      </c>
      <c r="H627" s="89">
        <f>250000+200000+150000+100000+218400+200000+50000</f>
        <v>1168400</v>
      </c>
    </row>
    <row r="628" spans="1:8" ht="12.75">
      <c r="A628" s="30" t="s">
        <v>372</v>
      </c>
      <c r="B628" s="3" t="s">
        <v>4</v>
      </c>
      <c r="C628" s="3" t="s">
        <v>371</v>
      </c>
      <c r="D628" s="3" t="s">
        <v>318</v>
      </c>
      <c r="E628" s="3" t="s">
        <v>321</v>
      </c>
      <c r="F628" s="89">
        <v>25000</v>
      </c>
      <c r="G628" s="89">
        <v>25000</v>
      </c>
      <c r="H628" s="89">
        <v>25000</v>
      </c>
    </row>
    <row r="629" spans="1:8" ht="12.75">
      <c r="A629" s="7" t="s">
        <v>339</v>
      </c>
      <c r="B629" s="3" t="s">
        <v>4</v>
      </c>
      <c r="C629" s="3" t="s">
        <v>336</v>
      </c>
      <c r="D629" s="3" t="s">
        <v>318</v>
      </c>
      <c r="E629" s="3" t="s">
        <v>321</v>
      </c>
      <c r="F629" s="89">
        <v>15000</v>
      </c>
      <c r="G629" s="89">
        <v>15000</v>
      </c>
      <c r="H629" s="89">
        <v>15000</v>
      </c>
    </row>
    <row r="630" spans="1:8" ht="12.75">
      <c r="A630" s="7" t="s">
        <v>398</v>
      </c>
      <c r="B630" s="3" t="s">
        <v>4</v>
      </c>
      <c r="C630" s="3" t="s">
        <v>338</v>
      </c>
      <c r="D630" s="3" t="s">
        <v>318</v>
      </c>
      <c r="E630" s="3" t="s">
        <v>321</v>
      </c>
      <c r="F630" s="89">
        <v>15000</v>
      </c>
      <c r="G630" s="89">
        <v>15000</v>
      </c>
      <c r="H630" s="89">
        <v>15000</v>
      </c>
    </row>
    <row r="631" spans="1:8" ht="12.75">
      <c r="A631" s="7" t="s">
        <v>328</v>
      </c>
      <c r="B631" s="3" t="s">
        <v>61</v>
      </c>
      <c r="C631" s="3"/>
      <c r="D631" s="3"/>
      <c r="E631" s="3"/>
      <c r="F631" s="64">
        <f>F632+F633</f>
        <v>1948328</v>
      </c>
      <c r="G631" s="64">
        <f>G632+G633</f>
        <v>1948328</v>
      </c>
      <c r="H631" s="64">
        <f>H632+H633</f>
        <v>1948328</v>
      </c>
    </row>
    <row r="632" spans="1:8" ht="12.75">
      <c r="A632" s="6" t="s">
        <v>257</v>
      </c>
      <c r="B632" s="3" t="s">
        <v>61</v>
      </c>
      <c r="C632" s="3" t="s">
        <v>332</v>
      </c>
      <c r="D632" s="3" t="s">
        <v>314</v>
      </c>
      <c r="E632" s="3" t="s">
        <v>317</v>
      </c>
      <c r="F632" s="89">
        <f>1496411</f>
        <v>1496411</v>
      </c>
      <c r="G632" s="89">
        <f>1496411</f>
        <v>1496411</v>
      </c>
      <c r="H632" s="89">
        <f>1496411</f>
        <v>1496411</v>
      </c>
    </row>
    <row r="633" spans="1:8" ht="22.5">
      <c r="A633" s="6" t="s">
        <v>258</v>
      </c>
      <c r="B633" s="3" t="s">
        <v>61</v>
      </c>
      <c r="C633" s="3" t="s">
        <v>256</v>
      </c>
      <c r="D633" s="3" t="s">
        <v>314</v>
      </c>
      <c r="E633" s="3" t="s">
        <v>317</v>
      </c>
      <c r="F633" s="89">
        <v>451917</v>
      </c>
      <c r="G633" s="89">
        <v>451917</v>
      </c>
      <c r="H633" s="89">
        <v>451917</v>
      </c>
    </row>
    <row r="634" spans="1:8" ht="12.75">
      <c r="A634" s="10" t="s">
        <v>361</v>
      </c>
      <c r="B634" s="3" t="s">
        <v>62</v>
      </c>
      <c r="C634" s="3"/>
      <c r="D634" s="3"/>
      <c r="E634" s="3"/>
      <c r="F634" s="64">
        <f>F635</f>
        <v>1470000</v>
      </c>
      <c r="G634" s="64">
        <f>G635</f>
        <v>0</v>
      </c>
      <c r="H634" s="64">
        <f>H635</f>
        <v>0</v>
      </c>
    </row>
    <row r="635" spans="1:8" ht="12.75">
      <c r="A635" s="7" t="s">
        <v>270</v>
      </c>
      <c r="B635" s="3" t="s">
        <v>62</v>
      </c>
      <c r="C635" s="3" t="s">
        <v>335</v>
      </c>
      <c r="D635" s="3" t="s">
        <v>314</v>
      </c>
      <c r="E635" s="3" t="s">
        <v>329</v>
      </c>
      <c r="F635" s="89">
        <v>1470000</v>
      </c>
      <c r="G635" s="89">
        <v>0</v>
      </c>
      <c r="H635" s="89">
        <v>0</v>
      </c>
    </row>
    <row r="636" spans="1:8" ht="12.75">
      <c r="A636" s="7" t="s">
        <v>50</v>
      </c>
      <c r="B636" s="3" t="s">
        <v>49</v>
      </c>
      <c r="C636" s="3"/>
      <c r="D636" s="3"/>
      <c r="E636" s="3"/>
      <c r="F636" s="64">
        <f>F637+F638</f>
        <v>1221827</v>
      </c>
      <c r="G636" s="64">
        <f>G637+G638</f>
        <v>1221827</v>
      </c>
      <c r="H636" s="64">
        <f>H637+H638</f>
        <v>1221827</v>
      </c>
    </row>
    <row r="637" spans="1:8" ht="12.75">
      <c r="A637" s="6" t="s">
        <v>257</v>
      </c>
      <c r="B637" s="3" t="s">
        <v>49</v>
      </c>
      <c r="C637" s="3" t="s">
        <v>332</v>
      </c>
      <c r="D637" s="3" t="s">
        <v>314</v>
      </c>
      <c r="E637" s="3" t="s">
        <v>320</v>
      </c>
      <c r="F637" s="89">
        <v>938423</v>
      </c>
      <c r="G637" s="89">
        <v>938423</v>
      </c>
      <c r="H637" s="89">
        <v>938423</v>
      </c>
    </row>
    <row r="638" spans="1:8" ht="22.5">
      <c r="A638" s="6" t="s">
        <v>258</v>
      </c>
      <c r="B638" s="3" t="s">
        <v>49</v>
      </c>
      <c r="C638" s="3" t="s">
        <v>256</v>
      </c>
      <c r="D638" s="3" t="s">
        <v>314</v>
      </c>
      <c r="E638" s="3" t="s">
        <v>320</v>
      </c>
      <c r="F638" s="89">
        <v>283404</v>
      </c>
      <c r="G638" s="89">
        <v>283404</v>
      </c>
      <c r="H638" s="89">
        <v>283404</v>
      </c>
    </row>
    <row r="639" spans="1:8" s="59" customFormat="1" ht="12.75">
      <c r="A639" s="49" t="s">
        <v>362</v>
      </c>
      <c r="B639" s="3" t="s">
        <v>13</v>
      </c>
      <c r="C639" s="3"/>
      <c r="D639" s="63"/>
      <c r="E639" s="63"/>
      <c r="F639" s="64">
        <f>F640</f>
        <v>1020000</v>
      </c>
      <c r="G639" s="64">
        <f>G640</f>
        <v>1020000</v>
      </c>
      <c r="H639" s="64">
        <f>H640</f>
        <v>1020000</v>
      </c>
    </row>
    <row r="640" spans="1:8" s="59" customFormat="1" ht="12.75">
      <c r="A640" s="46" t="s">
        <v>342</v>
      </c>
      <c r="B640" s="3" t="s">
        <v>13</v>
      </c>
      <c r="C640" s="3" t="s">
        <v>341</v>
      </c>
      <c r="D640" s="63" t="s">
        <v>314</v>
      </c>
      <c r="E640" s="63" t="s">
        <v>329</v>
      </c>
      <c r="F640" s="89">
        <f>800000+220000</f>
        <v>1020000</v>
      </c>
      <c r="G640" s="89">
        <f>800000+220000</f>
        <v>1020000</v>
      </c>
      <c r="H640" s="89">
        <f>800000+220000</f>
        <v>1020000</v>
      </c>
    </row>
    <row r="641" spans="1:8" s="59" customFormat="1" ht="12.75">
      <c r="A641" s="7" t="s">
        <v>45</v>
      </c>
      <c r="B641" s="12" t="s">
        <v>44</v>
      </c>
      <c r="C641" s="3"/>
      <c r="D641" s="3"/>
      <c r="E641" s="3"/>
      <c r="F641" s="64">
        <f>F642+F643</f>
        <v>700000</v>
      </c>
      <c r="G641" s="64">
        <f>G642+G643</f>
        <v>700000</v>
      </c>
      <c r="H641" s="64">
        <f>H642+H643</f>
        <v>700000</v>
      </c>
    </row>
    <row r="642" spans="1:8" s="59" customFormat="1" ht="12.75">
      <c r="A642" s="7" t="s">
        <v>270</v>
      </c>
      <c r="B642" s="12" t="s">
        <v>44</v>
      </c>
      <c r="C642" s="3" t="s">
        <v>335</v>
      </c>
      <c r="D642" s="12" t="s">
        <v>319</v>
      </c>
      <c r="E642" s="12" t="s">
        <v>314</v>
      </c>
      <c r="F642" s="89">
        <v>250000</v>
      </c>
      <c r="G642" s="89">
        <v>250000</v>
      </c>
      <c r="H642" s="89">
        <v>250000</v>
      </c>
    </row>
    <row r="643" spans="1:8" s="59" customFormat="1" ht="12.75">
      <c r="A643" s="7" t="s">
        <v>270</v>
      </c>
      <c r="B643" s="12" t="s">
        <v>44</v>
      </c>
      <c r="C643" s="3" t="s">
        <v>335</v>
      </c>
      <c r="D643" s="12" t="s">
        <v>319</v>
      </c>
      <c r="E643" s="12" t="s">
        <v>315</v>
      </c>
      <c r="F643" s="89">
        <v>450000</v>
      </c>
      <c r="G643" s="89">
        <v>450000</v>
      </c>
      <c r="H643" s="89">
        <v>450000</v>
      </c>
    </row>
    <row r="644" spans="1:8" s="59" customFormat="1" ht="33.75">
      <c r="A644" s="7" t="s">
        <v>330</v>
      </c>
      <c r="B644" s="3" t="s">
        <v>46</v>
      </c>
      <c r="C644" s="3"/>
      <c r="D644" s="12"/>
      <c r="E644" s="12"/>
      <c r="F644" s="64">
        <f>F645</f>
        <v>3000000</v>
      </c>
      <c r="G644" s="64">
        <f>G645</f>
        <v>3000000</v>
      </c>
      <c r="H644" s="64">
        <f>H645</f>
        <v>3000000</v>
      </c>
    </row>
    <row r="645" spans="1:8" s="59" customFormat="1" ht="22.5">
      <c r="A645" s="14" t="s">
        <v>47</v>
      </c>
      <c r="B645" s="3" t="s">
        <v>46</v>
      </c>
      <c r="C645" s="3" t="s">
        <v>48</v>
      </c>
      <c r="D645" s="12" t="s">
        <v>321</v>
      </c>
      <c r="E645" s="12" t="s">
        <v>315</v>
      </c>
      <c r="F645" s="89">
        <v>3000000</v>
      </c>
      <c r="G645" s="89">
        <v>3000000</v>
      </c>
      <c r="H645" s="89">
        <v>3000000</v>
      </c>
    </row>
    <row r="646" spans="1:8" s="59" customFormat="1" ht="33.75">
      <c r="A646" s="48" t="s">
        <v>451</v>
      </c>
      <c r="B646" s="12" t="s">
        <v>6</v>
      </c>
      <c r="C646" s="3"/>
      <c r="D646" s="63"/>
      <c r="E646" s="63"/>
      <c r="F646" s="64">
        <f>F647</f>
        <v>40300</v>
      </c>
      <c r="G646" s="64">
        <f>G647</f>
        <v>2200</v>
      </c>
      <c r="H646" s="64">
        <f>H647</f>
        <v>1900</v>
      </c>
    </row>
    <row r="647" spans="1:8" s="59" customFormat="1" ht="12.75">
      <c r="A647" s="7" t="s">
        <v>270</v>
      </c>
      <c r="B647" s="12" t="s">
        <v>6</v>
      </c>
      <c r="C647" s="3" t="s">
        <v>335</v>
      </c>
      <c r="D647" s="63" t="s">
        <v>314</v>
      </c>
      <c r="E647" s="63" t="s">
        <v>319</v>
      </c>
      <c r="F647" s="91">
        <v>40300</v>
      </c>
      <c r="G647" s="91">
        <v>2200</v>
      </c>
      <c r="H647" s="91">
        <v>1900</v>
      </c>
    </row>
    <row r="648" spans="1:8" ht="22.5">
      <c r="A648" s="14" t="s">
        <v>452</v>
      </c>
      <c r="B648" s="3" t="s">
        <v>14</v>
      </c>
      <c r="C648" s="3"/>
      <c r="D648" s="3"/>
      <c r="E648" s="3"/>
      <c r="F648" s="64">
        <f>F649+F650+F651+F652+F653</f>
        <v>2636600</v>
      </c>
      <c r="G648" s="64">
        <f>G649+G650+G651+G652+G653</f>
        <v>2418900</v>
      </c>
      <c r="H648" s="64">
        <f>H649+H650+H651+H652+H653</f>
        <v>2538600</v>
      </c>
    </row>
    <row r="649" spans="1:8" ht="12.75">
      <c r="A649" s="48" t="s">
        <v>257</v>
      </c>
      <c r="B649" s="3" t="s">
        <v>14</v>
      </c>
      <c r="C649" s="3" t="s">
        <v>332</v>
      </c>
      <c r="D649" s="63" t="s">
        <v>317</v>
      </c>
      <c r="E649" s="63" t="s">
        <v>318</v>
      </c>
      <c r="F649" s="91">
        <f>48000+221000+1613200+10000</f>
        <v>1892200</v>
      </c>
      <c r="G649" s="91">
        <f>48000+221000+1613200+10000</f>
        <v>1892200</v>
      </c>
      <c r="H649" s="91">
        <f>48000+221000+1613200+10000</f>
        <v>1892200</v>
      </c>
    </row>
    <row r="650" spans="1:8" ht="22.5">
      <c r="A650" s="48" t="s">
        <v>333</v>
      </c>
      <c r="B650" s="3" t="s">
        <v>14</v>
      </c>
      <c r="C650" s="3" t="s">
        <v>334</v>
      </c>
      <c r="D650" s="63" t="s">
        <v>317</v>
      </c>
      <c r="E650" s="63" t="s">
        <v>318</v>
      </c>
      <c r="F650" s="91">
        <v>2000</v>
      </c>
      <c r="G650" s="91">
        <v>2000</v>
      </c>
      <c r="H650" s="91">
        <v>2000</v>
      </c>
    </row>
    <row r="651" spans="1:8" ht="22.5">
      <c r="A651" s="48" t="s">
        <v>258</v>
      </c>
      <c r="B651" s="3" t="s">
        <v>14</v>
      </c>
      <c r="C651" s="3" t="s">
        <v>256</v>
      </c>
      <c r="D651" s="63" t="s">
        <v>317</v>
      </c>
      <c r="E651" s="63" t="s">
        <v>318</v>
      </c>
      <c r="F651" s="91">
        <f>14500+67000+438500</f>
        <v>520000</v>
      </c>
      <c r="G651" s="91">
        <f>14500+67000+438500</f>
        <v>520000</v>
      </c>
      <c r="H651" s="91">
        <f>14500+67000+438500</f>
        <v>520000</v>
      </c>
    </row>
    <row r="652" spans="1:8" ht="12.75">
      <c r="A652" s="7" t="s">
        <v>355</v>
      </c>
      <c r="B652" s="3" t="s">
        <v>14</v>
      </c>
      <c r="C652" s="3" t="s">
        <v>354</v>
      </c>
      <c r="D652" s="63" t="s">
        <v>317</v>
      </c>
      <c r="E652" s="63" t="s">
        <v>318</v>
      </c>
      <c r="F652" s="91">
        <v>97900</v>
      </c>
      <c r="G652" s="91">
        <v>0</v>
      </c>
      <c r="H652" s="91">
        <v>100</v>
      </c>
    </row>
    <row r="653" spans="1:8" ht="12.75">
      <c r="A653" s="8" t="s">
        <v>270</v>
      </c>
      <c r="B653" s="3" t="s">
        <v>14</v>
      </c>
      <c r="C653" s="3" t="s">
        <v>335</v>
      </c>
      <c r="D653" s="63" t="s">
        <v>317</v>
      </c>
      <c r="E653" s="63" t="s">
        <v>318</v>
      </c>
      <c r="F653" s="89">
        <v>124500</v>
      </c>
      <c r="G653" s="89">
        <v>4700</v>
      </c>
      <c r="H653" s="89">
        <v>124300</v>
      </c>
    </row>
    <row r="654" spans="1:8" ht="12.75">
      <c r="A654" s="13" t="s">
        <v>331</v>
      </c>
      <c r="B654" s="3" t="s">
        <v>34</v>
      </c>
      <c r="C654" s="3"/>
      <c r="D654" s="63"/>
      <c r="E654" s="63"/>
      <c r="F654" s="67">
        <f>F655</f>
        <v>100000</v>
      </c>
      <c r="G654" s="67">
        <f>G655</f>
        <v>100000</v>
      </c>
      <c r="H654" s="67">
        <f>H655</f>
        <v>100000</v>
      </c>
    </row>
    <row r="655" spans="1:8" ht="12.75">
      <c r="A655" s="7" t="s">
        <v>270</v>
      </c>
      <c r="B655" s="3" t="s">
        <v>34</v>
      </c>
      <c r="C655" s="3" t="s">
        <v>335</v>
      </c>
      <c r="D655" s="63" t="s">
        <v>320</v>
      </c>
      <c r="E655" s="63" t="s">
        <v>319</v>
      </c>
      <c r="F655" s="89">
        <v>100000</v>
      </c>
      <c r="G655" s="89">
        <v>100000</v>
      </c>
      <c r="H655" s="89">
        <v>100000</v>
      </c>
    </row>
    <row r="656" spans="1:8" ht="22.5">
      <c r="A656" s="6" t="s">
        <v>307</v>
      </c>
      <c r="B656" s="12" t="s">
        <v>16</v>
      </c>
      <c r="C656" s="3"/>
      <c r="D656" s="63"/>
      <c r="E656" s="63"/>
      <c r="F656" s="67">
        <f>F657+F658</f>
        <v>630000</v>
      </c>
      <c r="G656" s="67">
        <f>G657+G658</f>
        <v>630000</v>
      </c>
      <c r="H656" s="67">
        <f>H657+H658</f>
        <v>630000</v>
      </c>
    </row>
    <row r="657" spans="1:8" ht="12.75">
      <c r="A657" s="7" t="s">
        <v>355</v>
      </c>
      <c r="B657" s="12" t="s">
        <v>16</v>
      </c>
      <c r="C657" s="3" t="s">
        <v>354</v>
      </c>
      <c r="D657" s="3" t="s">
        <v>317</v>
      </c>
      <c r="E657" s="3" t="s">
        <v>325</v>
      </c>
      <c r="F657" s="89">
        <v>250000</v>
      </c>
      <c r="G657" s="89">
        <v>250000</v>
      </c>
      <c r="H657" s="89">
        <v>250000</v>
      </c>
    </row>
    <row r="658" spans="1:8" ht="12.75">
      <c r="A658" s="7" t="s">
        <v>270</v>
      </c>
      <c r="B658" s="12" t="s">
        <v>16</v>
      </c>
      <c r="C658" s="3" t="s">
        <v>335</v>
      </c>
      <c r="D658" s="3" t="s">
        <v>317</v>
      </c>
      <c r="E658" s="3" t="s">
        <v>325</v>
      </c>
      <c r="F658" s="89">
        <v>380000</v>
      </c>
      <c r="G658" s="89">
        <v>380000</v>
      </c>
      <c r="H658" s="89">
        <v>380000</v>
      </c>
    </row>
    <row r="659" spans="1:8" ht="22.5">
      <c r="A659" s="7" t="s">
        <v>17</v>
      </c>
      <c r="B659" s="12" t="s">
        <v>18</v>
      </c>
      <c r="C659" s="3"/>
      <c r="D659" s="3"/>
      <c r="E659" s="3"/>
      <c r="F659" s="64">
        <f>F660</f>
        <v>880000</v>
      </c>
      <c r="G659" s="64">
        <f>G660</f>
        <v>880000</v>
      </c>
      <c r="H659" s="64">
        <f>H660</f>
        <v>880000</v>
      </c>
    </row>
    <row r="660" spans="1:8" ht="12.75">
      <c r="A660" s="7" t="s">
        <v>270</v>
      </c>
      <c r="B660" s="12" t="s">
        <v>18</v>
      </c>
      <c r="C660" s="3" t="s">
        <v>335</v>
      </c>
      <c r="D660" s="3" t="s">
        <v>317</v>
      </c>
      <c r="E660" s="3" t="s">
        <v>325</v>
      </c>
      <c r="F660" s="89">
        <f>880000</f>
        <v>880000</v>
      </c>
      <c r="G660" s="89">
        <f>880000</f>
        <v>880000</v>
      </c>
      <c r="H660" s="89">
        <f>880000</f>
        <v>880000</v>
      </c>
    </row>
    <row r="661" spans="1:8" ht="22.5">
      <c r="A661" s="94" t="s">
        <v>572</v>
      </c>
      <c r="B661" s="72" t="s">
        <v>571</v>
      </c>
      <c r="C661" s="3"/>
      <c r="D661" s="3"/>
      <c r="E661" s="3"/>
      <c r="F661" s="64">
        <f>F662</f>
        <v>10000000</v>
      </c>
      <c r="G661" s="64">
        <f>G662</f>
        <v>10000000</v>
      </c>
      <c r="H661" s="64">
        <f>H662</f>
        <v>10000000</v>
      </c>
    </row>
    <row r="662" spans="1:8" ht="12.75">
      <c r="A662" s="7" t="s">
        <v>185</v>
      </c>
      <c r="B662" s="72" t="s">
        <v>571</v>
      </c>
      <c r="C662" s="72" t="s">
        <v>176</v>
      </c>
      <c r="D662" s="3" t="s">
        <v>145</v>
      </c>
      <c r="E662" s="3" t="s">
        <v>317</v>
      </c>
      <c r="F662" s="91">
        <v>10000000</v>
      </c>
      <c r="G662" s="91">
        <v>10000000</v>
      </c>
      <c r="H662" s="91">
        <v>10000000</v>
      </c>
    </row>
    <row r="663" spans="1:8" ht="22.5">
      <c r="A663" s="7" t="s">
        <v>363</v>
      </c>
      <c r="B663" s="3" t="s">
        <v>43</v>
      </c>
      <c r="C663" s="3"/>
      <c r="D663" s="3"/>
      <c r="E663" s="3"/>
      <c r="F663" s="64">
        <f>F664</f>
        <v>3000000</v>
      </c>
      <c r="G663" s="64">
        <f>G664</f>
        <v>1000000</v>
      </c>
      <c r="H663" s="64">
        <f>H664</f>
        <v>1000000</v>
      </c>
    </row>
    <row r="664" spans="1:8" ht="12.75">
      <c r="A664" s="7" t="s">
        <v>270</v>
      </c>
      <c r="B664" s="3" t="s">
        <v>43</v>
      </c>
      <c r="C664" s="3" t="s">
        <v>335</v>
      </c>
      <c r="D664" s="3" t="s">
        <v>318</v>
      </c>
      <c r="E664" s="3" t="s">
        <v>321</v>
      </c>
      <c r="F664" s="89">
        <v>3000000</v>
      </c>
      <c r="G664" s="89">
        <v>1000000</v>
      </c>
      <c r="H664" s="89">
        <v>1000000</v>
      </c>
    </row>
    <row r="665" spans="1:8" ht="123.75">
      <c r="A665" s="8" t="s">
        <v>450</v>
      </c>
      <c r="B665" s="3" t="s">
        <v>5</v>
      </c>
      <c r="C665" s="3"/>
      <c r="D665" s="15"/>
      <c r="E665" s="63"/>
      <c r="F665" s="64">
        <f>F666+F667+F668</f>
        <v>118900</v>
      </c>
      <c r="G665" s="64">
        <f>G666+G667+G668</f>
        <v>118900</v>
      </c>
      <c r="H665" s="64">
        <f>H666+H667+H668</f>
        <v>118900</v>
      </c>
    </row>
    <row r="666" spans="1:8" ht="12.75">
      <c r="A666" s="48" t="s">
        <v>257</v>
      </c>
      <c r="B666" s="3" t="s">
        <v>5</v>
      </c>
      <c r="C666" s="3" t="s">
        <v>332</v>
      </c>
      <c r="D666" s="63" t="s">
        <v>314</v>
      </c>
      <c r="E666" s="63" t="s">
        <v>318</v>
      </c>
      <c r="F666" s="91">
        <v>68200</v>
      </c>
      <c r="G666" s="91">
        <v>68200</v>
      </c>
      <c r="H666" s="91">
        <v>68200</v>
      </c>
    </row>
    <row r="667" spans="1:8" ht="22.5">
      <c r="A667" s="48" t="s">
        <v>258</v>
      </c>
      <c r="B667" s="3" t="s">
        <v>5</v>
      </c>
      <c r="C667" s="3" t="s">
        <v>256</v>
      </c>
      <c r="D667" s="63" t="s">
        <v>314</v>
      </c>
      <c r="E667" s="63" t="s">
        <v>318</v>
      </c>
      <c r="F667" s="91">
        <v>20600</v>
      </c>
      <c r="G667" s="91">
        <v>20600</v>
      </c>
      <c r="H667" s="91">
        <v>20600</v>
      </c>
    </row>
    <row r="668" spans="1:8" ht="12.75">
      <c r="A668" s="8" t="s">
        <v>270</v>
      </c>
      <c r="B668" s="3" t="s">
        <v>5</v>
      </c>
      <c r="C668" s="3" t="s">
        <v>335</v>
      </c>
      <c r="D668" s="63" t="s">
        <v>314</v>
      </c>
      <c r="E668" s="63" t="s">
        <v>318</v>
      </c>
      <c r="F668" s="91">
        <v>30100</v>
      </c>
      <c r="G668" s="91">
        <v>30100</v>
      </c>
      <c r="H668" s="91">
        <v>30100</v>
      </c>
    </row>
    <row r="669" spans="1:8" ht="22.5">
      <c r="A669" s="50" t="s">
        <v>461</v>
      </c>
      <c r="B669" s="71" t="s">
        <v>33</v>
      </c>
      <c r="C669" s="3"/>
      <c r="D669" s="63"/>
      <c r="E669" s="63"/>
      <c r="F669" s="64">
        <f>F670+F671+F672+F673</f>
        <v>62600</v>
      </c>
      <c r="G669" s="64">
        <f>G670+G671+G672+G673</f>
        <v>62600</v>
      </c>
      <c r="H669" s="64">
        <f>H670+H671+H672+H673</f>
        <v>62600</v>
      </c>
    </row>
    <row r="670" spans="1:8" ht="12.75">
      <c r="A670" s="6" t="s">
        <v>257</v>
      </c>
      <c r="B670" s="71" t="s">
        <v>33</v>
      </c>
      <c r="C670" s="12" t="s">
        <v>332</v>
      </c>
      <c r="D670" s="63" t="s">
        <v>319</v>
      </c>
      <c r="E670" s="63" t="s">
        <v>319</v>
      </c>
      <c r="F670" s="91">
        <v>42252.69</v>
      </c>
      <c r="G670" s="91">
        <v>42252.69</v>
      </c>
      <c r="H670" s="91">
        <v>42252.69</v>
      </c>
    </row>
    <row r="671" spans="1:8" ht="22.5">
      <c r="A671" s="6" t="s">
        <v>258</v>
      </c>
      <c r="B671" s="71" t="s">
        <v>33</v>
      </c>
      <c r="C671" s="12" t="s">
        <v>256</v>
      </c>
      <c r="D671" s="63" t="s">
        <v>319</v>
      </c>
      <c r="E671" s="63" t="s">
        <v>319</v>
      </c>
      <c r="F671" s="91">
        <v>12700</v>
      </c>
      <c r="G671" s="91">
        <v>12700</v>
      </c>
      <c r="H671" s="91">
        <v>12700</v>
      </c>
    </row>
    <row r="672" spans="1:8" ht="12.75">
      <c r="A672" s="7" t="s">
        <v>355</v>
      </c>
      <c r="B672" s="71" t="s">
        <v>33</v>
      </c>
      <c r="C672" s="12" t="s">
        <v>354</v>
      </c>
      <c r="D672" s="63" t="s">
        <v>319</v>
      </c>
      <c r="E672" s="63" t="s">
        <v>319</v>
      </c>
      <c r="F672" s="91">
        <v>800</v>
      </c>
      <c r="G672" s="91">
        <v>800</v>
      </c>
      <c r="H672" s="91">
        <v>800</v>
      </c>
    </row>
    <row r="673" spans="1:8" ht="12.75">
      <c r="A673" s="7" t="s">
        <v>270</v>
      </c>
      <c r="B673" s="71" t="s">
        <v>33</v>
      </c>
      <c r="C673" s="12" t="s">
        <v>335</v>
      </c>
      <c r="D673" s="63" t="s">
        <v>319</v>
      </c>
      <c r="E673" s="63" t="s">
        <v>319</v>
      </c>
      <c r="F673" s="91">
        <v>6847.31</v>
      </c>
      <c r="G673" s="91">
        <v>6847.31</v>
      </c>
      <c r="H673" s="91">
        <v>6847.31</v>
      </c>
    </row>
    <row r="674" spans="3:7" s="51" customFormat="1" ht="12.75">
      <c r="C674" s="60"/>
      <c r="G674" s="61"/>
    </row>
    <row r="675" spans="1:7" s="51" customFormat="1" ht="12.75">
      <c r="A675" s="51" t="s">
        <v>479</v>
      </c>
      <c r="C675" s="60"/>
      <c r="G675" s="61"/>
    </row>
    <row r="676" spans="3:8" s="51" customFormat="1" ht="12.75">
      <c r="C676" s="60"/>
      <c r="F676" s="99"/>
      <c r="G676" s="99"/>
      <c r="H676" s="99"/>
    </row>
    <row r="677" spans="3:7" s="51" customFormat="1" ht="12.75">
      <c r="C677" s="60"/>
      <c r="G677" s="61"/>
    </row>
    <row r="678" spans="3:7" s="51" customFormat="1" ht="12.75">
      <c r="C678" s="60"/>
      <c r="G678" s="61"/>
    </row>
    <row r="679" spans="3:7" s="51" customFormat="1" ht="12.75">
      <c r="C679" s="60"/>
      <c r="G679" s="61"/>
    </row>
    <row r="680" spans="3:7" s="51" customFormat="1" ht="12.75">
      <c r="C680" s="60"/>
      <c r="G680" s="61"/>
    </row>
    <row r="681" spans="3:7" s="51" customFormat="1" ht="12.75">
      <c r="C681" s="60"/>
      <c r="G681" s="61"/>
    </row>
    <row r="682" spans="3:7" s="51" customFormat="1" ht="12.75">
      <c r="C682" s="60"/>
      <c r="G682" s="61"/>
    </row>
    <row r="683" spans="3:7" s="51" customFormat="1" ht="12.75">
      <c r="C683" s="60"/>
      <c r="G683" s="61"/>
    </row>
    <row r="684" spans="3:7" s="51" customFormat="1" ht="12.75">
      <c r="C684" s="60"/>
      <c r="G684" s="61"/>
    </row>
    <row r="685" spans="3:7" s="51" customFormat="1" ht="12.75">
      <c r="C685" s="60"/>
      <c r="G685" s="61"/>
    </row>
    <row r="686" spans="3:7" s="51" customFormat="1" ht="12.75">
      <c r="C686" s="60"/>
      <c r="G686" s="61"/>
    </row>
    <row r="687" spans="3:7" s="51" customFormat="1" ht="12.75">
      <c r="C687" s="60"/>
      <c r="G687" s="61"/>
    </row>
    <row r="688" spans="3:7" s="51" customFormat="1" ht="12.75">
      <c r="C688" s="60"/>
      <c r="G688" s="61"/>
    </row>
    <row r="689" spans="3:7" s="51" customFormat="1" ht="12.75">
      <c r="C689" s="60"/>
      <c r="G689" s="61"/>
    </row>
    <row r="690" spans="3:7" s="51" customFormat="1" ht="12.75">
      <c r="C690" s="60"/>
      <c r="G690" s="61"/>
    </row>
    <row r="691" spans="3:7" s="51" customFormat="1" ht="12.75">
      <c r="C691" s="60"/>
      <c r="G691" s="61"/>
    </row>
    <row r="692" spans="3:7" s="51" customFormat="1" ht="12.75">
      <c r="C692" s="60"/>
      <c r="G692" s="61"/>
    </row>
    <row r="693" spans="3:7" s="51" customFormat="1" ht="12.75">
      <c r="C693" s="60"/>
      <c r="G693" s="61"/>
    </row>
    <row r="694" spans="3:7" s="51" customFormat="1" ht="12.75">
      <c r="C694" s="60"/>
      <c r="G694" s="61"/>
    </row>
    <row r="695" spans="3:7" s="51" customFormat="1" ht="12.75">
      <c r="C695" s="60"/>
      <c r="G695" s="61"/>
    </row>
    <row r="696" spans="3:7" s="51" customFormat="1" ht="12.75">
      <c r="C696" s="60"/>
      <c r="G696" s="61"/>
    </row>
    <row r="697" spans="3:7" s="51" customFormat="1" ht="12.75">
      <c r="C697" s="60"/>
      <c r="G697" s="61"/>
    </row>
    <row r="698" spans="3:7" s="51" customFormat="1" ht="12.75">
      <c r="C698" s="60"/>
      <c r="G698" s="61"/>
    </row>
    <row r="699" spans="3:7" s="51" customFormat="1" ht="12.75">
      <c r="C699" s="60"/>
      <c r="G699" s="61"/>
    </row>
    <row r="700" spans="3:7" s="51" customFormat="1" ht="12.75">
      <c r="C700" s="60"/>
      <c r="G700" s="61"/>
    </row>
    <row r="701" spans="3:7" s="51" customFormat="1" ht="12.75">
      <c r="C701" s="60"/>
      <c r="G701" s="61"/>
    </row>
    <row r="702" spans="3:7" s="51" customFormat="1" ht="12.75">
      <c r="C702" s="60"/>
      <c r="G702" s="61"/>
    </row>
    <row r="703" spans="3:7" s="51" customFormat="1" ht="12.75">
      <c r="C703" s="60"/>
      <c r="G703" s="61"/>
    </row>
    <row r="704" spans="3:7" s="51" customFormat="1" ht="12.75">
      <c r="C704" s="60"/>
      <c r="G704" s="61"/>
    </row>
    <row r="705" spans="3:7" s="51" customFormat="1" ht="12.75">
      <c r="C705" s="60"/>
      <c r="G705" s="61"/>
    </row>
    <row r="706" spans="3:7" s="51" customFormat="1" ht="12.75">
      <c r="C706" s="60"/>
      <c r="G706" s="61"/>
    </row>
    <row r="707" spans="3:7" s="51" customFormat="1" ht="12.75">
      <c r="C707" s="60"/>
      <c r="G707" s="61"/>
    </row>
    <row r="708" spans="3:7" s="51" customFormat="1" ht="12.75">
      <c r="C708" s="60"/>
      <c r="G708" s="61"/>
    </row>
    <row r="709" spans="3:7" s="51" customFormat="1" ht="12.75">
      <c r="C709" s="60"/>
      <c r="G709" s="61"/>
    </row>
    <row r="710" spans="3:7" s="51" customFormat="1" ht="12.75">
      <c r="C710" s="60"/>
      <c r="G710" s="61"/>
    </row>
    <row r="711" spans="3:7" s="51" customFormat="1" ht="12.75">
      <c r="C711" s="60"/>
      <c r="G711" s="61"/>
    </row>
    <row r="712" spans="3:7" s="51" customFormat="1" ht="12.75">
      <c r="C712" s="60"/>
      <c r="G712" s="61"/>
    </row>
    <row r="713" spans="3:7" s="51" customFormat="1" ht="12.75">
      <c r="C713" s="60"/>
      <c r="G713" s="61"/>
    </row>
    <row r="714" spans="3:7" s="51" customFormat="1" ht="12.75">
      <c r="C714" s="60"/>
      <c r="G714" s="61"/>
    </row>
    <row r="715" spans="3:7" s="51" customFormat="1" ht="12.75">
      <c r="C715" s="60"/>
      <c r="G715" s="61"/>
    </row>
    <row r="716" spans="3:7" s="51" customFormat="1" ht="12.75">
      <c r="C716" s="60"/>
      <c r="G716" s="61"/>
    </row>
    <row r="717" spans="3:7" s="51" customFormat="1" ht="12.75">
      <c r="C717" s="60"/>
      <c r="G717" s="61"/>
    </row>
    <row r="718" spans="3:7" s="51" customFormat="1" ht="12.75">
      <c r="C718" s="60"/>
      <c r="G718" s="61"/>
    </row>
    <row r="719" spans="3:7" s="51" customFormat="1" ht="12.75">
      <c r="C719" s="60"/>
      <c r="G719" s="61"/>
    </row>
    <row r="720" spans="3:7" s="51" customFormat="1" ht="12.75">
      <c r="C720" s="60"/>
      <c r="G720" s="61"/>
    </row>
    <row r="721" spans="3:7" s="51" customFormat="1" ht="12.75">
      <c r="C721" s="60"/>
      <c r="G721" s="61"/>
    </row>
    <row r="722" spans="3:7" s="51" customFormat="1" ht="12.75">
      <c r="C722" s="60"/>
      <c r="G722" s="61"/>
    </row>
    <row r="723" spans="3:7" s="51" customFormat="1" ht="12.75">
      <c r="C723" s="60"/>
      <c r="G723" s="61"/>
    </row>
    <row r="724" spans="3:7" s="51" customFormat="1" ht="12.75">
      <c r="C724" s="60"/>
      <c r="G724" s="61"/>
    </row>
    <row r="725" spans="3:7" s="51" customFormat="1" ht="12.75">
      <c r="C725" s="60"/>
      <c r="G725" s="61"/>
    </row>
    <row r="726" spans="3:7" s="51" customFormat="1" ht="12.75">
      <c r="C726" s="60"/>
      <c r="G726" s="61"/>
    </row>
    <row r="727" spans="3:7" s="51" customFormat="1" ht="12.75">
      <c r="C727" s="60"/>
      <c r="G727" s="61"/>
    </row>
    <row r="728" spans="3:7" s="51" customFormat="1" ht="12.75">
      <c r="C728" s="60"/>
      <c r="G728" s="61"/>
    </row>
    <row r="729" spans="3:7" s="51" customFormat="1" ht="12.75">
      <c r="C729" s="60"/>
      <c r="G729" s="61"/>
    </row>
    <row r="730" spans="3:7" s="51" customFormat="1" ht="12.75">
      <c r="C730" s="60"/>
      <c r="G730" s="61"/>
    </row>
    <row r="731" spans="3:7" s="51" customFormat="1" ht="12.75">
      <c r="C731" s="60"/>
      <c r="G731" s="61"/>
    </row>
    <row r="732" spans="3:7" s="51" customFormat="1" ht="12.75">
      <c r="C732" s="60"/>
      <c r="G732" s="61"/>
    </row>
    <row r="733" spans="3:7" s="51" customFormat="1" ht="12.75">
      <c r="C733" s="60"/>
      <c r="G733" s="61"/>
    </row>
    <row r="734" spans="3:7" s="51" customFormat="1" ht="12.75">
      <c r="C734" s="60"/>
      <c r="G734" s="61"/>
    </row>
    <row r="735" spans="3:7" s="51" customFormat="1" ht="12.75">
      <c r="C735" s="60"/>
      <c r="G735" s="61"/>
    </row>
    <row r="736" spans="3:7" s="51" customFormat="1" ht="12.75">
      <c r="C736" s="60"/>
      <c r="G736" s="61"/>
    </row>
    <row r="737" spans="3:7" s="51" customFormat="1" ht="12.75">
      <c r="C737" s="60"/>
      <c r="G737" s="61"/>
    </row>
    <row r="738" spans="3:7" s="51" customFormat="1" ht="12.75">
      <c r="C738" s="60"/>
      <c r="G738" s="61"/>
    </row>
    <row r="739" spans="3:7" s="51" customFormat="1" ht="12.75">
      <c r="C739" s="60"/>
      <c r="G739" s="61"/>
    </row>
    <row r="740" spans="3:7" s="51" customFormat="1" ht="12.75">
      <c r="C740" s="60"/>
      <c r="G740" s="61"/>
    </row>
    <row r="741" spans="3:7" s="51" customFormat="1" ht="12.75">
      <c r="C741" s="60"/>
      <c r="G741" s="61"/>
    </row>
    <row r="742" spans="3:7" s="51" customFormat="1" ht="12.75">
      <c r="C742" s="60"/>
      <c r="G742" s="61"/>
    </row>
    <row r="743" spans="3:7" s="51" customFormat="1" ht="12.75">
      <c r="C743" s="60"/>
      <c r="G743" s="61"/>
    </row>
    <row r="744" spans="3:7" s="51" customFormat="1" ht="12.75">
      <c r="C744" s="60"/>
      <c r="G744" s="61"/>
    </row>
    <row r="745" spans="3:7" s="51" customFormat="1" ht="12.75">
      <c r="C745" s="60"/>
      <c r="G745" s="61"/>
    </row>
    <row r="746" spans="3:7" s="51" customFormat="1" ht="12.75">
      <c r="C746" s="60"/>
      <c r="G746" s="61"/>
    </row>
    <row r="747" spans="3:7" s="51" customFormat="1" ht="12.75">
      <c r="C747" s="60"/>
      <c r="G747" s="61"/>
    </row>
    <row r="748" spans="3:7" s="51" customFormat="1" ht="12.75">
      <c r="C748" s="60"/>
      <c r="G748" s="61"/>
    </row>
    <row r="749" spans="3:7" s="51" customFormat="1" ht="12.75">
      <c r="C749" s="60"/>
      <c r="G749" s="61"/>
    </row>
    <row r="750" spans="3:7" s="51" customFormat="1" ht="12.75">
      <c r="C750" s="60"/>
      <c r="G750" s="61"/>
    </row>
    <row r="751" spans="3:7" s="51" customFormat="1" ht="12.75">
      <c r="C751" s="60"/>
      <c r="G751" s="61"/>
    </row>
    <row r="752" spans="3:7" s="51" customFormat="1" ht="12.75">
      <c r="C752" s="60"/>
      <c r="G752" s="61"/>
    </row>
    <row r="753" spans="3:7" s="51" customFormat="1" ht="12.75">
      <c r="C753" s="60"/>
      <c r="G753" s="61"/>
    </row>
    <row r="754" spans="3:7" s="51" customFormat="1" ht="12.75">
      <c r="C754" s="60"/>
      <c r="G754" s="61"/>
    </row>
    <row r="755" spans="3:7" s="51" customFormat="1" ht="12.75">
      <c r="C755" s="60"/>
      <c r="G755" s="61"/>
    </row>
    <row r="756" spans="3:7" s="51" customFormat="1" ht="12.75">
      <c r="C756" s="60"/>
      <c r="G756" s="61"/>
    </row>
    <row r="757" spans="3:7" s="51" customFormat="1" ht="12.75">
      <c r="C757" s="60"/>
      <c r="G757" s="61"/>
    </row>
    <row r="758" spans="3:7" s="51" customFormat="1" ht="12.75">
      <c r="C758" s="60"/>
      <c r="G758" s="61"/>
    </row>
    <row r="759" spans="3:7" s="51" customFormat="1" ht="12.75">
      <c r="C759" s="60"/>
      <c r="G759" s="61"/>
    </row>
    <row r="760" spans="3:7" s="51" customFormat="1" ht="12.75">
      <c r="C760" s="60"/>
      <c r="G760" s="61"/>
    </row>
    <row r="761" spans="3:7" s="51" customFormat="1" ht="12.75">
      <c r="C761" s="60"/>
      <c r="G761" s="61"/>
    </row>
    <row r="762" spans="3:7" s="51" customFormat="1" ht="12.75">
      <c r="C762" s="60"/>
      <c r="G762" s="61"/>
    </row>
    <row r="763" spans="3:7" s="51" customFormat="1" ht="12.75">
      <c r="C763" s="60"/>
      <c r="G763" s="61"/>
    </row>
    <row r="764" spans="3:7" s="51" customFormat="1" ht="12.75">
      <c r="C764" s="60"/>
      <c r="G764" s="61"/>
    </row>
    <row r="765" spans="3:7" s="51" customFormat="1" ht="12.75">
      <c r="C765" s="60"/>
      <c r="G765" s="61"/>
    </row>
    <row r="766" spans="3:7" s="51" customFormat="1" ht="12.75">
      <c r="C766" s="60"/>
      <c r="G766" s="61"/>
    </row>
    <row r="767" spans="3:7" s="51" customFormat="1" ht="12.75">
      <c r="C767" s="60"/>
      <c r="G767" s="61"/>
    </row>
    <row r="768" spans="3:7" s="51" customFormat="1" ht="12.75">
      <c r="C768" s="60"/>
      <c r="G768" s="61"/>
    </row>
    <row r="769" spans="3:7" s="51" customFormat="1" ht="12.75">
      <c r="C769" s="60"/>
      <c r="G769" s="61"/>
    </row>
    <row r="770" spans="3:7" s="51" customFormat="1" ht="12.75">
      <c r="C770" s="60"/>
      <c r="G770" s="61"/>
    </row>
    <row r="771" spans="3:7" s="51" customFormat="1" ht="12.75">
      <c r="C771" s="60"/>
      <c r="G771" s="61"/>
    </row>
    <row r="772" spans="3:7" s="51" customFormat="1" ht="12.75">
      <c r="C772" s="60"/>
      <c r="G772" s="61"/>
    </row>
    <row r="773" spans="3:7" s="51" customFormat="1" ht="12.75">
      <c r="C773" s="60"/>
      <c r="G773" s="61"/>
    </row>
    <row r="774" spans="3:7" s="51" customFormat="1" ht="12.75">
      <c r="C774" s="60"/>
      <c r="G774" s="61"/>
    </row>
    <row r="775" spans="3:7" s="51" customFormat="1" ht="12.75">
      <c r="C775" s="60"/>
      <c r="G775" s="61"/>
    </row>
    <row r="776" spans="3:7" s="51" customFormat="1" ht="12.75">
      <c r="C776" s="60"/>
      <c r="G776" s="61"/>
    </row>
    <row r="777" spans="3:7" s="51" customFormat="1" ht="12.75">
      <c r="C777" s="60"/>
      <c r="G777" s="61"/>
    </row>
    <row r="778" spans="3:7" s="51" customFormat="1" ht="12.75">
      <c r="C778" s="60"/>
      <c r="G778" s="61"/>
    </row>
    <row r="779" spans="3:7" s="51" customFormat="1" ht="12.75">
      <c r="C779" s="60"/>
      <c r="G779" s="61"/>
    </row>
    <row r="780" spans="3:7" s="51" customFormat="1" ht="12.75">
      <c r="C780" s="60"/>
      <c r="G780" s="61"/>
    </row>
    <row r="781" spans="3:7" s="51" customFormat="1" ht="12.75">
      <c r="C781" s="60"/>
      <c r="G781" s="61"/>
    </row>
    <row r="782" spans="3:7" s="51" customFormat="1" ht="12.75">
      <c r="C782" s="60"/>
      <c r="G782" s="61"/>
    </row>
    <row r="783" spans="3:7" s="51" customFormat="1" ht="12.75">
      <c r="C783" s="60"/>
      <c r="G783" s="61"/>
    </row>
    <row r="784" spans="3:7" s="51" customFormat="1" ht="12.75">
      <c r="C784" s="60"/>
      <c r="G784" s="61"/>
    </row>
    <row r="785" spans="3:7" s="51" customFormat="1" ht="12.75">
      <c r="C785" s="60"/>
      <c r="G785" s="61"/>
    </row>
    <row r="786" spans="3:7" s="51" customFormat="1" ht="12.75">
      <c r="C786" s="60"/>
      <c r="G786" s="61"/>
    </row>
    <row r="787" spans="3:7" s="51" customFormat="1" ht="12.75">
      <c r="C787" s="60"/>
      <c r="G787" s="61"/>
    </row>
    <row r="788" spans="3:7" s="51" customFormat="1" ht="12.75">
      <c r="C788" s="60"/>
      <c r="G788" s="61"/>
    </row>
    <row r="789" spans="3:7" s="51" customFormat="1" ht="12.75">
      <c r="C789" s="60"/>
      <c r="G789" s="61"/>
    </row>
    <row r="790" spans="3:7" s="51" customFormat="1" ht="12.75">
      <c r="C790" s="60"/>
      <c r="G790" s="61"/>
    </row>
    <row r="791" spans="3:7" s="51" customFormat="1" ht="12.75">
      <c r="C791" s="60"/>
      <c r="G791" s="61"/>
    </row>
    <row r="792" spans="3:7" s="51" customFormat="1" ht="12.75">
      <c r="C792" s="60"/>
      <c r="G792" s="61"/>
    </row>
    <row r="793" spans="3:7" s="51" customFormat="1" ht="12.75">
      <c r="C793" s="60"/>
      <c r="G793" s="61"/>
    </row>
    <row r="794" spans="3:7" s="51" customFormat="1" ht="12.75">
      <c r="C794" s="60"/>
      <c r="G794" s="61"/>
    </row>
    <row r="795" spans="3:7" s="51" customFormat="1" ht="12.75">
      <c r="C795" s="60"/>
      <c r="G795" s="61"/>
    </row>
    <row r="796" spans="3:7" s="51" customFormat="1" ht="12.75">
      <c r="C796" s="60"/>
      <c r="G796" s="61"/>
    </row>
    <row r="797" spans="3:7" s="51" customFormat="1" ht="12.75">
      <c r="C797" s="60"/>
      <c r="G797" s="61"/>
    </row>
    <row r="798" spans="3:7" s="51" customFormat="1" ht="12.75">
      <c r="C798" s="60"/>
      <c r="G798" s="61"/>
    </row>
    <row r="799" spans="3:7" s="51" customFormat="1" ht="12.75">
      <c r="C799" s="60"/>
      <c r="G799" s="61"/>
    </row>
    <row r="800" spans="3:7" s="51" customFormat="1" ht="12.75">
      <c r="C800" s="60"/>
      <c r="G800" s="61"/>
    </row>
    <row r="801" spans="3:7" s="51" customFormat="1" ht="12.75">
      <c r="C801" s="60"/>
      <c r="G801" s="61"/>
    </row>
    <row r="802" spans="3:7" s="51" customFormat="1" ht="12.75">
      <c r="C802" s="60"/>
      <c r="G802" s="61"/>
    </row>
    <row r="803" spans="3:7" s="51" customFormat="1" ht="12.75">
      <c r="C803" s="60"/>
      <c r="G803" s="61"/>
    </row>
    <row r="804" spans="3:7" s="51" customFormat="1" ht="12.75">
      <c r="C804" s="60"/>
      <c r="G804" s="61"/>
    </row>
    <row r="805" spans="3:7" s="51" customFormat="1" ht="12.75">
      <c r="C805" s="60"/>
      <c r="G805" s="61"/>
    </row>
    <row r="806" spans="3:7" s="51" customFormat="1" ht="12.75">
      <c r="C806" s="60"/>
      <c r="G806" s="61"/>
    </row>
    <row r="807" spans="3:7" s="51" customFormat="1" ht="12.75">
      <c r="C807" s="60"/>
      <c r="G807" s="61"/>
    </row>
    <row r="808" spans="3:7" s="51" customFormat="1" ht="12.75">
      <c r="C808" s="60"/>
      <c r="G808" s="61"/>
    </row>
    <row r="809" spans="3:7" s="51" customFormat="1" ht="12.75">
      <c r="C809" s="60"/>
      <c r="G809" s="61"/>
    </row>
    <row r="810" spans="3:7" s="51" customFormat="1" ht="12.75">
      <c r="C810" s="60"/>
      <c r="G810" s="61"/>
    </row>
    <row r="811" spans="3:7" s="51" customFormat="1" ht="12.75">
      <c r="C811" s="60"/>
      <c r="G811" s="61"/>
    </row>
    <row r="812" spans="3:7" s="51" customFormat="1" ht="12.75">
      <c r="C812" s="60"/>
      <c r="G812" s="61"/>
    </row>
    <row r="813" spans="3:7" s="51" customFormat="1" ht="12.75">
      <c r="C813" s="60"/>
      <c r="G813" s="61"/>
    </row>
    <row r="814" spans="3:7" s="51" customFormat="1" ht="12.75">
      <c r="C814" s="60"/>
      <c r="G814" s="61"/>
    </row>
    <row r="815" spans="3:7" s="51" customFormat="1" ht="12.75">
      <c r="C815" s="60"/>
      <c r="G815" s="61"/>
    </row>
    <row r="816" spans="3:7" s="51" customFormat="1" ht="12.75">
      <c r="C816" s="60"/>
      <c r="G816" s="61"/>
    </row>
    <row r="817" spans="3:7" s="51" customFormat="1" ht="12.75">
      <c r="C817" s="60"/>
      <c r="G817" s="61"/>
    </row>
    <row r="818" spans="3:7" s="51" customFormat="1" ht="12.75">
      <c r="C818" s="60"/>
      <c r="G818" s="61"/>
    </row>
    <row r="819" spans="3:7" s="51" customFormat="1" ht="12.75">
      <c r="C819" s="60"/>
      <c r="G819" s="61"/>
    </row>
    <row r="820" spans="3:7" s="51" customFormat="1" ht="12.75">
      <c r="C820" s="60"/>
      <c r="G820" s="61"/>
    </row>
    <row r="821" spans="3:7" s="51" customFormat="1" ht="12.75">
      <c r="C821" s="60"/>
      <c r="G821" s="61"/>
    </row>
    <row r="822" spans="3:7" s="51" customFormat="1" ht="12.75">
      <c r="C822" s="60"/>
      <c r="G822" s="61"/>
    </row>
    <row r="823" spans="3:7" s="51" customFormat="1" ht="12.75">
      <c r="C823" s="60"/>
      <c r="G823" s="61"/>
    </row>
    <row r="824" spans="3:7" s="51" customFormat="1" ht="12.75">
      <c r="C824" s="60"/>
      <c r="G824" s="61"/>
    </row>
    <row r="825" spans="3:7" s="51" customFormat="1" ht="12.75">
      <c r="C825" s="60"/>
      <c r="G825" s="61"/>
    </row>
    <row r="826" spans="3:7" s="51" customFormat="1" ht="12.75">
      <c r="C826" s="60"/>
      <c r="G826" s="61"/>
    </row>
    <row r="827" spans="3:7" s="51" customFormat="1" ht="12.75">
      <c r="C827" s="60"/>
      <c r="G827" s="61"/>
    </row>
    <row r="828" spans="3:7" s="51" customFormat="1" ht="12.75">
      <c r="C828" s="60"/>
      <c r="G828" s="61"/>
    </row>
    <row r="829" spans="3:7" s="51" customFormat="1" ht="12.75">
      <c r="C829" s="60"/>
      <c r="G829" s="61"/>
    </row>
    <row r="830" spans="3:7" s="51" customFormat="1" ht="12.75">
      <c r="C830" s="60"/>
      <c r="G830" s="61"/>
    </row>
    <row r="831" spans="3:7" s="51" customFormat="1" ht="12.75">
      <c r="C831" s="60"/>
      <c r="G831" s="61"/>
    </row>
    <row r="832" spans="3:7" s="51" customFormat="1" ht="12.75">
      <c r="C832" s="60"/>
      <c r="G832" s="61"/>
    </row>
    <row r="833" spans="3:7" s="51" customFormat="1" ht="12.75">
      <c r="C833" s="60"/>
      <c r="G833" s="61"/>
    </row>
    <row r="834" spans="3:7" s="51" customFormat="1" ht="12.75">
      <c r="C834" s="60"/>
      <c r="G834" s="61"/>
    </row>
    <row r="835" spans="3:7" s="51" customFormat="1" ht="12.75">
      <c r="C835" s="60"/>
      <c r="G835" s="61"/>
    </row>
    <row r="836" spans="3:7" s="51" customFormat="1" ht="12.75">
      <c r="C836" s="60"/>
      <c r="G836" s="61"/>
    </row>
    <row r="837" spans="3:7" s="51" customFormat="1" ht="12.75">
      <c r="C837" s="60"/>
      <c r="G837" s="61"/>
    </row>
    <row r="838" spans="3:7" s="51" customFormat="1" ht="12.75">
      <c r="C838" s="60"/>
      <c r="G838" s="61"/>
    </row>
    <row r="839" spans="3:7" s="51" customFormat="1" ht="12.75">
      <c r="C839" s="60"/>
      <c r="G839" s="61"/>
    </row>
    <row r="840" spans="3:7" s="51" customFormat="1" ht="12.75">
      <c r="C840" s="60"/>
      <c r="G840" s="61"/>
    </row>
    <row r="841" spans="3:7" s="51" customFormat="1" ht="12.75">
      <c r="C841" s="60"/>
      <c r="G841" s="61"/>
    </row>
    <row r="842" spans="3:7" s="51" customFormat="1" ht="12.75">
      <c r="C842" s="60"/>
      <c r="G842" s="61"/>
    </row>
    <row r="843" spans="3:7" s="51" customFormat="1" ht="12.75">
      <c r="C843" s="60"/>
      <c r="G843" s="61"/>
    </row>
    <row r="844" spans="3:7" s="51" customFormat="1" ht="12.75">
      <c r="C844" s="60"/>
      <c r="G844" s="61"/>
    </row>
    <row r="845" spans="3:7" s="51" customFormat="1" ht="12.75">
      <c r="C845" s="60"/>
      <c r="G845" s="61"/>
    </row>
    <row r="846" spans="3:7" s="51" customFormat="1" ht="12.75">
      <c r="C846" s="60"/>
      <c r="G846" s="61"/>
    </row>
    <row r="847" spans="3:7" s="51" customFormat="1" ht="12.75">
      <c r="C847" s="60"/>
      <c r="G847" s="61"/>
    </row>
    <row r="848" spans="3:7" s="51" customFormat="1" ht="12.75">
      <c r="C848" s="60"/>
      <c r="G848" s="61"/>
    </row>
    <row r="849" spans="3:7" s="51" customFormat="1" ht="12.75">
      <c r="C849" s="60"/>
      <c r="G849" s="61"/>
    </row>
    <row r="850" spans="3:7" s="51" customFormat="1" ht="12.75">
      <c r="C850" s="60"/>
      <c r="G850" s="61"/>
    </row>
    <row r="851" spans="3:7" s="51" customFormat="1" ht="12.75">
      <c r="C851" s="60"/>
      <c r="G851" s="61"/>
    </row>
    <row r="852" spans="3:7" s="51" customFormat="1" ht="12.75">
      <c r="C852" s="60"/>
      <c r="G852" s="61"/>
    </row>
    <row r="853" spans="3:7" s="51" customFormat="1" ht="12.75">
      <c r="C853" s="60"/>
      <c r="G853" s="61"/>
    </row>
    <row r="854" spans="3:7" s="51" customFormat="1" ht="12.75">
      <c r="C854" s="60"/>
      <c r="G854" s="61"/>
    </row>
    <row r="855" spans="3:7" s="51" customFormat="1" ht="12.75">
      <c r="C855" s="60"/>
      <c r="G855" s="61"/>
    </row>
    <row r="856" spans="3:7" s="51" customFormat="1" ht="12.75">
      <c r="C856" s="60"/>
      <c r="G856" s="61"/>
    </row>
    <row r="857" spans="3:7" s="51" customFormat="1" ht="12.75">
      <c r="C857" s="60"/>
      <c r="G857" s="61"/>
    </row>
    <row r="858" spans="3:7" s="51" customFormat="1" ht="12.75">
      <c r="C858" s="60"/>
      <c r="G858" s="61"/>
    </row>
    <row r="859" spans="3:7" s="51" customFormat="1" ht="12.75">
      <c r="C859" s="60"/>
      <c r="G859" s="61"/>
    </row>
    <row r="860" spans="3:7" s="51" customFormat="1" ht="12.75">
      <c r="C860" s="60"/>
      <c r="G860" s="61"/>
    </row>
    <row r="861" spans="3:7" s="51" customFormat="1" ht="12.75">
      <c r="C861" s="60"/>
      <c r="G861" s="61"/>
    </row>
    <row r="862" spans="3:7" s="51" customFormat="1" ht="12.75">
      <c r="C862" s="60"/>
      <c r="G862" s="61"/>
    </row>
    <row r="863" spans="3:7" s="51" customFormat="1" ht="12.75">
      <c r="C863" s="60"/>
      <c r="G863" s="61"/>
    </row>
    <row r="864" spans="3:7" s="51" customFormat="1" ht="12.75">
      <c r="C864" s="60"/>
      <c r="G864" s="61"/>
    </row>
    <row r="865" spans="3:7" s="51" customFormat="1" ht="12.75">
      <c r="C865" s="60"/>
      <c r="G865" s="61"/>
    </row>
    <row r="866" spans="3:7" s="51" customFormat="1" ht="12.75">
      <c r="C866" s="60"/>
      <c r="G866" s="61"/>
    </row>
    <row r="867" spans="3:7" s="51" customFormat="1" ht="12.75">
      <c r="C867" s="60"/>
      <c r="G867" s="61"/>
    </row>
    <row r="868" spans="3:7" s="51" customFormat="1" ht="12.75">
      <c r="C868" s="60"/>
      <c r="G868" s="61"/>
    </row>
    <row r="869" spans="3:7" s="51" customFormat="1" ht="12.75">
      <c r="C869" s="60"/>
      <c r="G869" s="61"/>
    </row>
    <row r="870" spans="3:7" s="51" customFormat="1" ht="12.75">
      <c r="C870" s="60"/>
      <c r="G870" s="61"/>
    </row>
    <row r="871" spans="3:7" s="51" customFormat="1" ht="12.75">
      <c r="C871" s="60"/>
      <c r="G871" s="61"/>
    </row>
    <row r="872" spans="3:7" s="51" customFormat="1" ht="12.75">
      <c r="C872" s="60"/>
      <c r="G872" s="61"/>
    </row>
    <row r="873" spans="3:7" s="51" customFormat="1" ht="12.75">
      <c r="C873" s="60"/>
      <c r="G873" s="61"/>
    </row>
    <row r="874" spans="3:7" s="51" customFormat="1" ht="12.75">
      <c r="C874" s="60"/>
      <c r="G874" s="61"/>
    </row>
    <row r="875" spans="3:7" s="51" customFormat="1" ht="12.75">
      <c r="C875" s="60"/>
      <c r="G875" s="61"/>
    </row>
    <row r="876" spans="3:7" s="51" customFormat="1" ht="12.75">
      <c r="C876" s="60"/>
      <c r="G876" s="61"/>
    </row>
    <row r="877" spans="3:7" s="51" customFormat="1" ht="12.75">
      <c r="C877" s="60"/>
      <c r="G877" s="61"/>
    </row>
    <row r="878" spans="3:7" s="51" customFormat="1" ht="12.75">
      <c r="C878" s="60"/>
      <c r="G878" s="61"/>
    </row>
    <row r="879" spans="3:7" s="51" customFormat="1" ht="12.75">
      <c r="C879" s="60"/>
      <c r="G879" s="61"/>
    </row>
    <row r="880" spans="3:7" s="51" customFormat="1" ht="12.75">
      <c r="C880" s="60"/>
      <c r="G880" s="61"/>
    </row>
    <row r="881" spans="3:7" s="51" customFormat="1" ht="12.75">
      <c r="C881" s="60"/>
      <c r="G881" s="61"/>
    </row>
    <row r="882" spans="3:7" s="51" customFormat="1" ht="12.75">
      <c r="C882" s="60"/>
      <c r="G882" s="61"/>
    </row>
    <row r="883" spans="3:7" s="51" customFormat="1" ht="12.75">
      <c r="C883" s="60"/>
      <c r="G883" s="61"/>
    </row>
    <row r="884" spans="3:7" s="51" customFormat="1" ht="12.75">
      <c r="C884" s="60"/>
      <c r="G884" s="61"/>
    </row>
    <row r="885" spans="3:7" s="51" customFormat="1" ht="12.75">
      <c r="C885" s="60"/>
      <c r="G885" s="61"/>
    </row>
    <row r="886" spans="3:7" s="51" customFormat="1" ht="12.75">
      <c r="C886" s="60"/>
      <c r="G886" s="61"/>
    </row>
    <row r="887" spans="3:7" s="51" customFormat="1" ht="12.75">
      <c r="C887" s="60"/>
      <c r="G887" s="61"/>
    </row>
    <row r="888" spans="3:7" s="51" customFormat="1" ht="12.75">
      <c r="C888" s="60"/>
      <c r="G888" s="61"/>
    </row>
    <row r="889" spans="3:7" s="51" customFormat="1" ht="12.75">
      <c r="C889" s="60"/>
      <c r="G889" s="61"/>
    </row>
    <row r="890" spans="3:7" s="51" customFormat="1" ht="12.75">
      <c r="C890" s="60"/>
      <c r="G890" s="61"/>
    </row>
    <row r="891" spans="3:7" s="51" customFormat="1" ht="12.75">
      <c r="C891" s="60"/>
      <c r="G891" s="61"/>
    </row>
    <row r="892" spans="3:7" s="51" customFormat="1" ht="12.75">
      <c r="C892" s="60"/>
      <c r="G892" s="61"/>
    </row>
    <row r="893" spans="3:7" s="51" customFormat="1" ht="12.75">
      <c r="C893" s="60"/>
      <c r="G893" s="61"/>
    </row>
    <row r="894" spans="3:7" s="51" customFormat="1" ht="12.75">
      <c r="C894" s="60"/>
      <c r="G894" s="61"/>
    </row>
    <row r="895" spans="3:7" s="51" customFormat="1" ht="12.75">
      <c r="C895" s="60"/>
      <c r="G895" s="61"/>
    </row>
    <row r="896" spans="3:7" s="51" customFormat="1" ht="12.75">
      <c r="C896" s="60"/>
      <c r="G896" s="61"/>
    </row>
    <row r="897" spans="3:7" s="51" customFormat="1" ht="12.75">
      <c r="C897" s="60"/>
      <c r="G897" s="61"/>
    </row>
    <row r="898" spans="3:7" s="51" customFormat="1" ht="12.75">
      <c r="C898" s="60"/>
      <c r="G898" s="61"/>
    </row>
    <row r="899" spans="3:7" s="51" customFormat="1" ht="12.75">
      <c r="C899" s="60"/>
      <c r="G899" s="61"/>
    </row>
    <row r="900" spans="3:7" s="51" customFormat="1" ht="12.75">
      <c r="C900" s="60"/>
      <c r="G900" s="61"/>
    </row>
    <row r="901" spans="3:7" s="51" customFormat="1" ht="12.75">
      <c r="C901" s="60"/>
      <c r="G901" s="61"/>
    </row>
    <row r="902" spans="3:7" s="51" customFormat="1" ht="12.75">
      <c r="C902" s="60"/>
      <c r="G902" s="61"/>
    </row>
    <row r="903" spans="3:7" s="51" customFormat="1" ht="12.75">
      <c r="C903" s="60"/>
      <c r="G903" s="61"/>
    </row>
    <row r="904" spans="3:7" s="51" customFormat="1" ht="12.75">
      <c r="C904" s="60"/>
      <c r="G904" s="61"/>
    </row>
    <row r="905" spans="3:7" s="51" customFormat="1" ht="12.75">
      <c r="C905" s="60"/>
      <c r="G905" s="61"/>
    </row>
    <row r="906" spans="3:7" s="51" customFormat="1" ht="12.75">
      <c r="C906" s="60"/>
      <c r="G906" s="61"/>
    </row>
    <row r="907" spans="3:7" s="51" customFormat="1" ht="12.75">
      <c r="C907" s="60"/>
      <c r="G907" s="61"/>
    </row>
    <row r="908" spans="3:7" s="51" customFormat="1" ht="12.75">
      <c r="C908" s="60"/>
      <c r="G908" s="61"/>
    </row>
    <row r="909" spans="3:7" s="51" customFormat="1" ht="12.75">
      <c r="C909" s="60"/>
      <c r="G909" s="61"/>
    </row>
    <row r="910" spans="3:7" s="51" customFormat="1" ht="12.75">
      <c r="C910" s="60"/>
      <c r="G910" s="61"/>
    </row>
    <row r="911" spans="3:7" s="51" customFormat="1" ht="12.75">
      <c r="C911" s="60"/>
      <c r="G911" s="61"/>
    </row>
    <row r="912" spans="3:7" s="51" customFormat="1" ht="12.75">
      <c r="C912" s="60"/>
      <c r="G912" s="61"/>
    </row>
    <row r="913" spans="3:7" s="51" customFormat="1" ht="12.75">
      <c r="C913" s="60"/>
      <c r="G913" s="61"/>
    </row>
    <row r="914" spans="3:7" s="51" customFormat="1" ht="12.75">
      <c r="C914" s="60"/>
      <c r="G914" s="61"/>
    </row>
    <row r="915" spans="3:7" s="51" customFormat="1" ht="12.75">
      <c r="C915" s="60"/>
      <c r="G915" s="61"/>
    </row>
    <row r="916" spans="3:7" s="51" customFormat="1" ht="12.75">
      <c r="C916" s="60"/>
      <c r="G916" s="61"/>
    </row>
    <row r="917" spans="3:7" s="51" customFormat="1" ht="12.75">
      <c r="C917" s="60"/>
      <c r="G917" s="61"/>
    </row>
    <row r="918" spans="3:7" s="51" customFormat="1" ht="12.75">
      <c r="C918" s="60"/>
      <c r="G918" s="61"/>
    </row>
    <row r="919" spans="3:7" s="51" customFormat="1" ht="12.75">
      <c r="C919" s="60"/>
      <c r="G919" s="61"/>
    </row>
    <row r="920" spans="3:7" s="51" customFormat="1" ht="12.75">
      <c r="C920" s="60"/>
      <c r="G920" s="61"/>
    </row>
    <row r="921" spans="3:7" s="51" customFormat="1" ht="12.75">
      <c r="C921" s="60"/>
      <c r="G921" s="61"/>
    </row>
    <row r="922" spans="3:7" s="51" customFormat="1" ht="12.75">
      <c r="C922" s="60"/>
      <c r="G922" s="61"/>
    </row>
    <row r="923" spans="3:7" s="51" customFormat="1" ht="12.75">
      <c r="C923" s="60"/>
      <c r="G923" s="61"/>
    </row>
    <row r="924" spans="3:7" s="51" customFormat="1" ht="12.75">
      <c r="C924" s="60"/>
      <c r="G924" s="61"/>
    </row>
    <row r="925" spans="3:7" s="51" customFormat="1" ht="12.75">
      <c r="C925" s="60"/>
      <c r="G925" s="61"/>
    </row>
    <row r="926" spans="3:7" s="51" customFormat="1" ht="12.75">
      <c r="C926" s="60"/>
      <c r="G926" s="61"/>
    </row>
    <row r="927" spans="3:7" s="51" customFormat="1" ht="12.75">
      <c r="C927" s="60"/>
      <c r="G927" s="61"/>
    </row>
    <row r="928" spans="3:7" s="51" customFormat="1" ht="12.75">
      <c r="C928" s="60"/>
      <c r="G928" s="61"/>
    </row>
    <row r="929" spans="3:7" s="51" customFormat="1" ht="12.75">
      <c r="C929" s="60"/>
      <c r="G929" s="61"/>
    </row>
    <row r="930" spans="3:7" s="51" customFormat="1" ht="12.75">
      <c r="C930" s="60"/>
      <c r="G930" s="61"/>
    </row>
    <row r="931" spans="3:7" s="51" customFormat="1" ht="12.75">
      <c r="C931" s="60"/>
      <c r="G931" s="61"/>
    </row>
    <row r="932" spans="3:7" s="51" customFormat="1" ht="12.75">
      <c r="C932" s="60"/>
      <c r="G932" s="61"/>
    </row>
    <row r="933" spans="3:7" s="51" customFormat="1" ht="12.75">
      <c r="C933" s="60"/>
      <c r="G933" s="61"/>
    </row>
    <row r="934" spans="3:7" s="51" customFormat="1" ht="12.75">
      <c r="C934" s="60"/>
      <c r="G934" s="61"/>
    </row>
    <row r="935" spans="3:7" s="51" customFormat="1" ht="12.75">
      <c r="C935" s="60"/>
      <c r="G935" s="61"/>
    </row>
    <row r="936" spans="3:7" s="51" customFormat="1" ht="12.75">
      <c r="C936" s="60"/>
      <c r="G936" s="61"/>
    </row>
    <row r="937" spans="3:7" s="51" customFormat="1" ht="12.75">
      <c r="C937" s="60"/>
      <c r="G937" s="61"/>
    </row>
    <row r="938" spans="3:7" s="51" customFormat="1" ht="12.75">
      <c r="C938" s="60"/>
      <c r="G938" s="61"/>
    </row>
    <row r="939" spans="3:7" s="51" customFormat="1" ht="12.75">
      <c r="C939" s="60"/>
      <c r="G939" s="61"/>
    </row>
    <row r="940" spans="3:7" s="51" customFormat="1" ht="12.75">
      <c r="C940" s="60"/>
      <c r="G940" s="61"/>
    </row>
    <row r="941" spans="3:7" s="51" customFormat="1" ht="12.75">
      <c r="C941" s="60"/>
      <c r="G941" s="61"/>
    </row>
    <row r="942" spans="3:7" s="51" customFormat="1" ht="12.75">
      <c r="C942" s="60"/>
      <c r="G942" s="61"/>
    </row>
    <row r="943" spans="3:7" s="51" customFormat="1" ht="12.75">
      <c r="C943" s="60"/>
      <c r="G943" s="61"/>
    </row>
    <row r="944" spans="3:7" s="51" customFormat="1" ht="12.75">
      <c r="C944" s="60"/>
      <c r="G944" s="61"/>
    </row>
    <row r="945" spans="3:7" s="51" customFormat="1" ht="12.75">
      <c r="C945" s="60"/>
      <c r="G945" s="61"/>
    </row>
    <row r="946" spans="3:7" s="51" customFormat="1" ht="12.75">
      <c r="C946" s="60"/>
      <c r="G946" s="61"/>
    </row>
    <row r="947" spans="3:7" s="51" customFormat="1" ht="12.75">
      <c r="C947" s="60"/>
      <c r="G947" s="61"/>
    </row>
    <row r="948" spans="3:7" s="51" customFormat="1" ht="12.75">
      <c r="C948" s="60"/>
      <c r="G948" s="61"/>
    </row>
    <row r="949" spans="3:7" s="51" customFormat="1" ht="12.75">
      <c r="C949" s="60"/>
      <c r="G949" s="61"/>
    </row>
    <row r="950" spans="3:7" s="51" customFormat="1" ht="12.75">
      <c r="C950" s="60"/>
      <c r="G950" s="61"/>
    </row>
    <row r="951" spans="3:7" s="51" customFormat="1" ht="12.75">
      <c r="C951" s="60"/>
      <c r="G951" s="61"/>
    </row>
    <row r="952" spans="3:7" s="51" customFormat="1" ht="12.75">
      <c r="C952" s="60"/>
      <c r="G952" s="61"/>
    </row>
    <row r="953" spans="3:7" s="51" customFormat="1" ht="12.75">
      <c r="C953" s="60"/>
      <c r="G953" s="61"/>
    </row>
    <row r="954" spans="3:7" s="51" customFormat="1" ht="12.75">
      <c r="C954" s="60"/>
      <c r="G954" s="61"/>
    </row>
    <row r="955" spans="3:7" s="51" customFormat="1" ht="12.75">
      <c r="C955" s="60"/>
      <c r="G955" s="61"/>
    </row>
    <row r="956" spans="3:7" s="51" customFormat="1" ht="12.75">
      <c r="C956" s="60"/>
      <c r="G956" s="61"/>
    </row>
    <row r="957" spans="3:7" s="51" customFormat="1" ht="12.75">
      <c r="C957" s="60"/>
      <c r="G957" s="61"/>
    </row>
    <row r="958" spans="3:7" s="51" customFormat="1" ht="12.75">
      <c r="C958" s="60"/>
      <c r="G958" s="61"/>
    </row>
    <row r="959" spans="3:7" s="51" customFormat="1" ht="12.75">
      <c r="C959" s="60"/>
      <c r="G959" s="61"/>
    </row>
    <row r="960" spans="3:7" s="51" customFormat="1" ht="12.75">
      <c r="C960" s="60"/>
      <c r="G960" s="61"/>
    </row>
    <row r="961" spans="3:7" s="51" customFormat="1" ht="12.75">
      <c r="C961" s="60"/>
      <c r="G961" s="61"/>
    </row>
    <row r="962" spans="3:7" s="51" customFormat="1" ht="12.75">
      <c r="C962" s="60"/>
      <c r="G962" s="61"/>
    </row>
    <row r="963" spans="3:7" s="51" customFormat="1" ht="12.75">
      <c r="C963" s="60"/>
      <c r="G963" s="61"/>
    </row>
    <row r="964" spans="3:7" s="51" customFormat="1" ht="12.75">
      <c r="C964" s="60"/>
      <c r="G964" s="61"/>
    </row>
    <row r="965" spans="3:7" s="51" customFormat="1" ht="12.75">
      <c r="C965" s="60"/>
      <c r="G965" s="61"/>
    </row>
    <row r="966" spans="3:7" s="51" customFormat="1" ht="12.75">
      <c r="C966" s="60"/>
      <c r="G966" s="61"/>
    </row>
    <row r="967" spans="3:7" s="51" customFormat="1" ht="12.75">
      <c r="C967" s="60"/>
      <c r="G967" s="61"/>
    </row>
    <row r="968" spans="3:7" s="51" customFormat="1" ht="12.75">
      <c r="C968" s="60"/>
      <c r="G968" s="61"/>
    </row>
    <row r="969" spans="3:7" s="51" customFormat="1" ht="12.75">
      <c r="C969" s="60"/>
      <c r="G969" s="61"/>
    </row>
    <row r="970" spans="3:7" s="51" customFormat="1" ht="12.75">
      <c r="C970" s="60"/>
      <c r="G970" s="61"/>
    </row>
    <row r="971" spans="3:7" s="51" customFormat="1" ht="12.75">
      <c r="C971" s="60"/>
      <c r="G971" s="61"/>
    </row>
    <row r="972" spans="3:7" s="51" customFormat="1" ht="12.75">
      <c r="C972" s="60"/>
      <c r="G972" s="61"/>
    </row>
    <row r="973" spans="3:7" s="51" customFormat="1" ht="12.75">
      <c r="C973" s="60"/>
      <c r="G973" s="61"/>
    </row>
    <row r="974" spans="3:7" s="51" customFormat="1" ht="12.75">
      <c r="C974" s="60"/>
      <c r="G974" s="61"/>
    </row>
    <row r="975" spans="3:7" s="51" customFormat="1" ht="12.75">
      <c r="C975" s="60"/>
      <c r="G975" s="61"/>
    </row>
    <row r="976" spans="3:7" s="51" customFormat="1" ht="12.75">
      <c r="C976" s="60"/>
      <c r="G976" s="61"/>
    </row>
    <row r="977" spans="3:7" s="51" customFormat="1" ht="12.75">
      <c r="C977" s="60"/>
      <c r="G977" s="61"/>
    </row>
    <row r="978" spans="3:7" s="51" customFormat="1" ht="12.75">
      <c r="C978" s="60"/>
      <c r="G978" s="61"/>
    </row>
    <row r="979" spans="3:7" s="51" customFormat="1" ht="12.75">
      <c r="C979" s="60"/>
      <c r="G979" s="61"/>
    </row>
    <row r="980" spans="3:7" s="51" customFormat="1" ht="12.75">
      <c r="C980" s="60"/>
      <c r="G980" s="61"/>
    </row>
    <row r="981" spans="3:7" s="51" customFormat="1" ht="12.75">
      <c r="C981" s="60"/>
      <c r="G981" s="61"/>
    </row>
    <row r="982" spans="3:7" s="51" customFormat="1" ht="12.75">
      <c r="C982" s="60"/>
      <c r="G982" s="61"/>
    </row>
    <row r="983" spans="3:7" s="51" customFormat="1" ht="12.75">
      <c r="C983" s="60"/>
      <c r="G983" s="61"/>
    </row>
    <row r="984" spans="3:7" s="51" customFormat="1" ht="12.75">
      <c r="C984" s="60"/>
      <c r="G984" s="61"/>
    </row>
    <row r="985" spans="3:7" s="51" customFormat="1" ht="12.75">
      <c r="C985" s="60"/>
      <c r="G985" s="61"/>
    </row>
    <row r="986" spans="3:7" s="51" customFormat="1" ht="12.75">
      <c r="C986" s="60"/>
      <c r="G986" s="61"/>
    </row>
    <row r="987" spans="3:7" s="51" customFormat="1" ht="12.75">
      <c r="C987" s="60"/>
      <c r="G987" s="61"/>
    </row>
    <row r="988" spans="3:7" s="51" customFormat="1" ht="12.75">
      <c r="C988" s="60"/>
      <c r="G988" s="61"/>
    </row>
    <row r="989" spans="3:7" s="51" customFormat="1" ht="12.75">
      <c r="C989" s="60"/>
      <c r="G989" s="61"/>
    </row>
    <row r="990" spans="3:7" s="51" customFormat="1" ht="12.75">
      <c r="C990" s="60"/>
      <c r="G990" s="61"/>
    </row>
    <row r="991" spans="3:7" s="51" customFormat="1" ht="12.75">
      <c r="C991" s="60"/>
      <c r="G991" s="61"/>
    </row>
    <row r="992" spans="3:7" s="51" customFormat="1" ht="12.75">
      <c r="C992" s="60"/>
      <c r="G992" s="61"/>
    </row>
    <row r="993" spans="3:7" s="51" customFormat="1" ht="12.75">
      <c r="C993" s="60"/>
      <c r="G993" s="61"/>
    </row>
    <row r="994" spans="3:7" s="51" customFormat="1" ht="12.75">
      <c r="C994" s="60"/>
      <c r="G994" s="61"/>
    </row>
    <row r="995" spans="3:7" s="51" customFormat="1" ht="12.75">
      <c r="C995" s="60"/>
      <c r="G995" s="61"/>
    </row>
    <row r="996" spans="3:7" s="51" customFormat="1" ht="12.75">
      <c r="C996" s="60"/>
      <c r="G996" s="61"/>
    </row>
    <row r="997" spans="3:7" s="51" customFormat="1" ht="12.75">
      <c r="C997" s="60"/>
      <c r="G997" s="61"/>
    </row>
    <row r="998" spans="3:7" s="51" customFormat="1" ht="12.75">
      <c r="C998" s="60"/>
      <c r="G998" s="61"/>
    </row>
    <row r="999" spans="3:7" s="51" customFormat="1" ht="12.75">
      <c r="C999" s="60"/>
      <c r="G999" s="61"/>
    </row>
    <row r="1000" spans="3:7" s="51" customFormat="1" ht="12.75">
      <c r="C1000" s="60"/>
      <c r="G1000" s="61"/>
    </row>
    <row r="1001" spans="3:7" s="51" customFormat="1" ht="12.75">
      <c r="C1001" s="60"/>
      <c r="G1001" s="61"/>
    </row>
    <row r="1002" spans="3:7" s="51" customFormat="1" ht="12.75">
      <c r="C1002" s="60"/>
      <c r="G1002" s="61"/>
    </row>
    <row r="1003" spans="3:7" s="51" customFormat="1" ht="12.75">
      <c r="C1003" s="60"/>
      <c r="G1003" s="61"/>
    </row>
    <row r="1004" spans="3:7" s="51" customFormat="1" ht="12.75">
      <c r="C1004" s="60"/>
      <c r="G1004" s="61"/>
    </row>
    <row r="1005" spans="3:7" s="51" customFormat="1" ht="12.75">
      <c r="C1005" s="60"/>
      <c r="G1005" s="61"/>
    </row>
    <row r="1006" spans="3:7" s="51" customFormat="1" ht="12.75">
      <c r="C1006" s="60"/>
      <c r="G1006" s="61"/>
    </row>
    <row r="1007" spans="3:7" s="51" customFormat="1" ht="12.75">
      <c r="C1007" s="60"/>
      <c r="G1007" s="61"/>
    </row>
    <row r="1008" spans="3:7" s="51" customFormat="1" ht="12.75">
      <c r="C1008" s="60"/>
      <c r="G1008" s="61"/>
    </row>
    <row r="1009" spans="3:7" s="51" customFormat="1" ht="12.75">
      <c r="C1009" s="60"/>
      <c r="G1009" s="61"/>
    </row>
    <row r="1010" spans="3:7" s="51" customFormat="1" ht="12.75">
      <c r="C1010" s="60"/>
      <c r="G1010" s="61"/>
    </row>
    <row r="1011" spans="3:7" s="51" customFormat="1" ht="12.75">
      <c r="C1011" s="60"/>
      <c r="G1011" s="61"/>
    </row>
    <row r="1012" spans="3:7" s="51" customFormat="1" ht="12.75">
      <c r="C1012" s="60"/>
      <c r="G1012" s="61"/>
    </row>
    <row r="1013" spans="3:7" s="51" customFormat="1" ht="12.75">
      <c r="C1013" s="60"/>
      <c r="G1013" s="61"/>
    </row>
    <row r="1014" spans="3:7" s="51" customFormat="1" ht="12.75">
      <c r="C1014" s="60"/>
      <c r="G1014" s="61"/>
    </row>
    <row r="1015" spans="3:7" s="51" customFormat="1" ht="12.75">
      <c r="C1015" s="60"/>
      <c r="G1015" s="61"/>
    </row>
    <row r="1016" spans="3:7" s="51" customFormat="1" ht="12.75">
      <c r="C1016" s="60"/>
      <c r="G1016" s="61"/>
    </row>
    <row r="1017" spans="3:7" s="51" customFormat="1" ht="12.75">
      <c r="C1017" s="60"/>
      <c r="G1017" s="61"/>
    </row>
    <row r="1018" spans="3:7" s="51" customFormat="1" ht="12.75">
      <c r="C1018" s="60"/>
      <c r="G1018" s="61"/>
    </row>
    <row r="1019" spans="3:7" s="51" customFormat="1" ht="12.75">
      <c r="C1019" s="60"/>
      <c r="G1019" s="61"/>
    </row>
    <row r="1020" spans="3:7" s="51" customFormat="1" ht="12.75">
      <c r="C1020" s="60"/>
      <c r="G1020" s="61"/>
    </row>
    <row r="1021" spans="3:7" s="51" customFormat="1" ht="12.75">
      <c r="C1021" s="60"/>
      <c r="G1021" s="61"/>
    </row>
    <row r="1022" spans="3:7" s="51" customFormat="1" ht="12.75">
      <c r="C1022" s="60"/>
      <c r="G1022" s="61"/>
    </row>
    <row r="1023" spans="3:7" s="51" customFormat="1" ht="12.75">
      <c r="C1023" s="60"/>
      <c r="G1023" s="61"/>
    </row>
    <row r="1024" spans="3:7" s="51" customFormat="1" ht="12.75">
      <c r="C1024" s="60"/>
      <c r="G1024" s="61"/>
    </row>
    <row r="1025" spans="3:7" s="51" customFormat="1" ht="12.75">
      <c r="C1025" s="60"/>
      <c r="G1025" s="61"/>
    </row>
    <row r="1026" spans="3:7" s="51" customFormat="1" ht="12.75">
      <c r="C1026" s="60"/>
      <c r="G1026" s="61"/>
    </row>
    <row r="1027" spans="3:7" s="51" customFormat="1" ht="12.75">
      <c r="C1027" s="60"/>
      <c r="G1027" s="61"/>
    </row>
    <row r="1028" spans="3:7" s="51" customFormat="1" ht="12.75">
      <c r="C1028" s="60"/>
      <c r="G1028" s="61"/>
    </row>
    <row r="1029" spans="3:7" s="51" customFormat="1" ht="12.75">
      <c r="C1029" s="60"/>
      <c r="G1029" s="61"/>
    </row>
    <row r="1030" spans="3:7" s="51" customFormat="1" ht="12.75">
      <c r="C1030" s="60"/>
      <c r="G1030" s="61"/>
    </row>
    <row r="1031" spans="3:7" s="51" customFormat="1" ht="12.75">
      <c r="C1031" s="60"/>
      <c r="G1031" s="61"/>
    </row>
    <row r="1032" spans="3:7" s="51" customFormat="1" ht="12.75">
      <c r="C1032" s="60"/>
      <c r="G1032" s="61"/>
    </row>
    <row r="1033" spans="3:7" s="51" customFormat="1" ht="12.75">
      <c r="C1033" s="60"/>
      <c r="G1033" s="61"/>
    </row>
    <row r="1034" spans="3:7" s="51" customFormat="1" ht="12.75">
      <c r="C1034" s="60"/>
      <c r="G1034" s="61"/>
    </row>
    <row r="1035" spans="3:7" s="51" customFormat="1" ht="12.75">
      <c r="C1035" s="60"/>
      <c r="G1035" s="61"/>
    </row>
    <row r="1036" spans="3:7" s="51" customFormat="1" ht="12.75">
      <c r="C1036" s="60"/>
      <c r="G1036" s="61"/>
    </row>
    <row r="1037" spans="3:7" s="51" customFormat="1" ht="12.75">
      <c r="C1037" s="60"/>
      <c r="G1037" s="61"/>
    </row>
    <row r="1038" spans="3:7" s="51" customFormat="1" ht="12.75">
      <c r="C1038" s="60"/>
      <c r="G1038" s="61"/>
    </row>
    <row r="1039" spans="3:7" s="51" customFormat="1" ht="12.75">
      <c r="C1039" s="60"/>
      <c r="G1039" s="61"/>
    </row>
    <row r="1040" spans="3:7" s="51" customFormat="1" ht="12.75">
      <c r="C1040" s="60"/>
      <c r="G1040" s="61"/>
    </row>
    <row r="1041" spans="3:7" s="51" customFormat="1" ht="12.75">
      <c r="C1041" s="60"/>
      <c r="G1041" s="61"/>
    </row>
    <row r="1042" spans="3:7" s="51" customFormat="1" ht="12.75">
      <c r="C1042" s="60"/>
      <c r="G1042" s="61"/>
    </row>
    <row r="1043" spans="3:7" s="51" customFormat="1" ht="12.75">
      <c r="C1043" s="60"/>
      <c r="G1043" s="61"/>
    </row>
    <row r="1044" spans="3:7" s="51" customFormat="1" ht="12.75">
      <c r="C1044" s="60"/>
      <c r="G1044" s="61"/>
    </row>
    <row r="1045" spans="3:7" s="51" customFormat="1" ht="12.75">
      <c r="C1045" s="60"/>
      <c r="G1045" s="61"/>
    </row>
    <row r="1046" spans="3:7" s="51" customFormat="1" ht="12.75">
      <c r="C1046" s="60"/>
      <c r="G1046" s="61"/>
    </row>
    <row r="1047" spans="3:7" s="51" customFormat="1" ht="12.75">
      <c r="C1047" s="60"/>
      <c r="G1047" s="61"/>
    </row>
    <row r="1048" spans="3:7" s="51" customFormat="1" ht="12.75">
      <c r="C1048" s="60"/>
      <c r="G1048" s="61"/>
    </row>
    <row r="1049" spans="3:7" s="51" customFormat="1" ht="12.75">
      <c r="C1049" s="60"/>
      <c r="G1049" s="61"/>
    </row>
    <row r="1050" spans="3:7" s="51" customFormat="1" ht="12.75">
      <c r="C1050" s="60"/>
      <c r="G1050" s="61"/>
    </row>
    <row r="1051" spans="3:7" s="51" customFormat="1" ht="12.75">
      <c r="C1051" s="60"/>
      <c r="G1051" s="61"/>
    </row>
    <row r="1052" spans="3:7" s="51" customFormat="1" ht="12.75">
      <c r="C1052" s="60"/>
      <c r="G1052" s="61"/>
    </row>
    <row r="1053" spans="3:7" s="51" customFormat="1" ht="12.75">
      <c r="C1053" s="60"/>
      <c r="G1053" s="61"/>
    </row>
    <row r="1054" spans="3:7" s="51" customFormat="1" ht="12.75">
      <c r="C1054" s="60"/>
      <c r="G1054" s="61"/>
    </row>
    <row r="1055" spans="3:7" s="51" customFormat="1" ht="12.75">
      <c r="C1055" s="60"/>
      <c r="G1055" s="61"/>
    </row>
    <row r="1056" spans="3:7" s="51" customFormat="1" ht="12.75">
      <c r="C1056" s="60"/>
      <c r="G1056" s="61"/>
    </row>
    <row r="1057" spans="3:7" s="51" customFormat="1" ht="12.75">
      <c r="C1057" s="60"/>
      <c r="G1057" s="61"/>
    </row>
    <row r="1058" spans="3:7" s="51" customFormat="1" ht="12.75">
      <c r="C1058" s="60"/>
      <c r="G1058" s="61"/>
    </row>
    <row r="1059" spans="3:7" s="51" customFormat="1" ht="12.75">
      <c r="C1059" s="60"/>
      <c r="G1059" s="61"/>
    </row>
    <row r="1060" spans="3:7" s="51" customFormat="1" ht="12.75">
      <c r="C1060" s="60"/>
      <c r="G1060" s="61"/>
    </row>
    <row r="1061" spans="3:7" s="51" customFormat="1" ht="12.75">
      <c r="C1061" s="60"/>
      <c r="G1061" s="61"/>
    </row>
    <row r="1062" spans="3:7" s="51" customFormat="1" ht="12.75">
      <c r="C1062" s="60"/>
      <c r="G1062" s="61"/>
    </row>
    <row r="1063" spans="3:7" s="51" customFormat="1" ht="12.75">
      <c r="C1063" s="60"/>
      <c r="G1063" s="61"/>
    </row>
    <row r="1064" spans="3:7" s="51" customFormat="1" ht="12.75">
      <c r="C1064" s="60"/>
      <c r="G1064" s="61"/>
    </row>
    <row r="1065" spans="3:7" s="51" customFormat="1" ht="12.75">
      <c r="C1065" s="60"/>
      <c r="G1065" s="61"/>
    </row>
    <row r="1066" spans="3:7" s="51" customFormat="1" ht="12.75">
      <c r="C1066" s="60"/>
      <c r="G1066" s="61"/>
    </row>
    <row r="1067" spans="3:7" s="51" customFormat="1" ht="12.75">
      <c r="C1067" s="60"/>
      <c r="G1067" s="61"/>
    </row>
    <row r="1068" spans="3:7" s="51" customFormat="1" ht="12.75">
      <c r="C1068" s="60"/>
      <c r="G1068" s="61"/>
    </row>
    <row r="1069" spans="3:7" s="51" customFormat="1" ht="12.75">
      <c r="C1069" s="60"/>
      <c r="G1069" s="61"/>
    </row>
    <row r="1070" spans="3:7" s="51" customFormat="1" ht="12.75">
      <c r="C1070" s="60"/>
      <c r="G1070" s="61"/>
    </row>
    <row r="1071" spans="3:7" s="51" customFormat="1" ht="12.75">
      <c r="C1071" s="60"/>
      <c r="G1071" s="61"/>
    </row>
    <row r="1072" spans="3:7" s="51" customFormat="1" ht="12.75">
      <c r="C1072" s="60"/>
      <c r="G1072" s="61"/>
    </row>
    <row r="1073" spans="3:7" s="51" customFormat="1" ht="12.75">
      <c r="C1073" s="60"/>
      <c r="G1073" s="61"/>
    </row>
    <row r="1074" spans="3:7" s="51" customFormat="1" ht="12.75">
      <c r="C1074" s="60"/>
      <c r="G1074" s="61"/>
    </row>
    <row r="1075" spans="3:7" s="51" customFormat="1" ht="12.75">
      <c r="C1075" s="60"/>
      <c r="G1075" s="61"/>
    </row>
    <row r="1076" spans="3:7" s="51" customFormat="1" ht="12.75">
      <c r="C1076" s="60"/>
      <c r="G1076" s="61"/>
    </row>
    <row r="1077" spans="3:7" s="51" customFormat="1" ht="12.75">
      <c r="C1077" s="60"/>
      <c r="G1077" s="61"/>
    </row>
    <row r="1078" spans="3:7" s="51" customFormat="1" ht="12.75">
      <c r="C1078" s="60"/>
      <c r="G1078" s="61"/>
    </row>
    <row r="1079" spans="3:7" s="51" customFormat="1" ht="12.75">
      <c r="C1079" s="60"/>
      <c r="G1079" s="61"/>
    </row>
    <row r="1080" spans="3:7" s="51" customFormat="1" ht="12.75">
      <c r="C1080" s="60"/>
      <c r="G1080" s="61"/>
    </row>
    <row r="1081" spans="3:7" s="51" customFormat="1" ht="12.75">
      <c r="C1081" s="60"/>
      <c r="G1081" s="61"/>
    </row>
    <row r="1082" spans="3:7" s="51" customFormat="1" ht="12.75">
      <c r="C1082" s="60"/>
      <c r="G1082" s="61"/>
    </row>
    <row r="1083" spans="3:7" s="51" customFormat="1" ht="12.75">
      <c r="C1083" s="60"/>
      <c r="G1083" s="61"/>
    </row>
    <row r="1084" spans="3:7" s="51" customFormat="1" ht="12.75">
      <c r="C1084" s="60"/>
      <c r="G1084" s="61"/>
    </row>
    <row r="1085" spans="3:7" s="51" customFormat="1" ht="12.75">
      <c r="C1085" s="60"/>
      <c r="G1085" s="61"/>
    </row>
    <row r="1086" spans="3:7" s="51" customFormat="1" ht="12.75">
      <c r="C1086" s="60"/>
      <c r="G1086" s="61"/>
    </row>
    <row r="1087" spans="3:7" s="51" customFormat="1" ht="12.75">
      <c r="C1087" s="60"/>
      <c r="G1087" s="61"/>
    </row>
    <row r="1088" spans="3:7" s="51" customFormat="1" ht="12.75">
      <c r="C1088" s="60"/>
      <c r="G1088" s="61"/>
    </row>
    <row r="1089" spans="3:7" s="51" customFormat="1" ht="12.75">
      <c r="C1089" s="60"/>
      <c r="G1089" s="61"/>
    </row>
    <row r="1090" spans="3:7" s="51" customFormat="1" ht="12.75">
      <c r="C1090" s="60"/>
      <c r="G1090" s="61"/>
    </row>
    <row r="1091" spans="3:7" s="51" customFormat="1" ht="12.75">
      <c r="C1091" s="60"/>
      <c r="G1091" s="61"/>
    </row>
    <row r="1092" spans="3:7" s="51" customFormat="1" ht="12.75">
      <c r="C1092" s="60"/>
      <c r="G1092" s="61"/>
    </row>
    <row r="1093" spans="3:7" s="51" customFormat="1" ht="12.75">
      <c r="C1093" s="60"/>
      <c r="G1093" s="61"/>
    </row>
    <row r="1094" spans="3:7" s="51" customFormat="1" ht="12.75">
      <c r="C1094" s="60"/>
      <c r="G1094" s="61"/>
    </row>
    <row r="1095" spans="3:7" s="51" customFormat="1" ht="12.75">
      <c r="C1095" s="60"/>
      <c r="G1095" s="61"/>
    </row>
    <row r="1096" spans="3:7" s="51" customFormat="1" ht="12.75">
      <c r="C1096" s="60"/>
      <c r="G1096" s="61"/>
    </row>
    <row r="1097" spans="3:7" s="51" customFormat="1" ht="12.75">
      <c r="C1097" s="60"/>
      <c r="G1097" s="61"/>
    </row>
    <row r="1098" spans="3:7" s="51" customFormat="1" ht="12.75">
      <c r="C1098" s="60"/>
      <c r="G1098" s="61"/>
    </row>
    <row r="1099" spans="3:7" s="51" customFormat="1" ht="12.75">
      <c r="C1099" s="60"/>
      <c r="G1099" s="61"/>
    </row>
    <row r="1100" spans="3:7" s="51" customFormat="1" ht="12.75">
      <c r="C1100" s="60"/>
      <c r="G1100" s="61"/>
    </row>
    <row r="1101" spans="3:7" s="51" customFormat="1" ht="12.75">
      <c r="C1101" s="60"/>
      <c r="G1101" s="61"/>
    </row>
    <row r="1102" spans="3:7" s="51" customFormat="1" ht="12.75">
      <c r="C1102" s="60"/>
      <c r="G1102" s="61"/>
    </row>
    <row r="1103" spans="3:7" s="51" customFormat="1" ht="12.75">
      <c r="C1103" s="60"/>
      <c r="G1103" s="61"/>
    </row>
    <row r="1104" spans="3:7" s="51" customFormat="1" ht="12.75">
      <c r="C1104" s="60"/>
      <c r="G1104" s="61"/>
    </row>
    <row r="1105" spans="3:7" s="51" customFormat="1" ht="12.75">
      <c r="C1105" s="60"/>
      <c r="G1105" s="61"/>
    </row>
    <row r="1106" spans="3:7" s="51" customFormat="1" ht="12.75">
      <c r="C1106" s="60"/>
      <c r="G1106" s="61"/>
    </row>
    <row r="1107" spans="3:7" s="51" customFormat="1" ht="12.75">
      <c r="C1107" s="60"/>
      <c r="G1107" s="61"/>
    </row>
    <row r="1108" spans="3:7" s="51" customFormat="1" ht="12.75">
      <c r="C1108" s="60"/>
      <c r="G1108" s="61"/>
    </row>
    <row r="1109" spans="3:7" s="51" customFormat="1" ht="12.75">
      <c r="C1109" s="60"/>
      <c r="G1109" s="61"/>
    </row>
    <row r="1110" spans="3:7" s="51" customFormat="1" ht="12.75">
      <c r="C1110" s="60"/>
      <c r="G1110" s="61"/>
    </row>
    <row r="1111" spans="3:7" s="51" customFormat="1" ht="12.75">
      <c r="C1111" s="60"/>
      <c r="G1111" s="61"/>
    </row>
    <row r="1112" spans="3:7" s="51" customFormat="1" ht="12.75">
      <c r="C1112" s="60"/>
      <c r="G1112" s="61"/>
    </row>
    <row r="1113" spans="3:7" s="51" customFormat="1" ht="12.75">
      <c r="C1113" s="60"/>
      <c r="G1113" s="61"/>
    </row>
    <row r="1114" spans="3:7" s="51" customFormat="1" ht="12.75">
      <c r="C1114" s="60"/>
      <c r="G1114" s="61"/>
    </row>
    <row r="1115" spans="3:7" s="51" customFormat="1" ht="12.75">
      <c r="C1115" s="60"/>
      <c r="G1115" s="61"/>
    </row>
    <row r="1116" spans="3:7" s="51" customFormat="1" ht="12.75">
      <c r="C1116" s="60"/>
      <c r="G1116" s="61"/>
    </row>
    <row r="1117" spans="3:7" s="51" customFormat="1" ht="12.75">
      <c r="C1117" s="60"/>
      <c r="G1117" s="61"/>
    </row>
    <row r="1118" spans="3:7" s="51" customFormat="1" ht="12.75">
      <c r="C1118" s="60"/>
      <c r="G1118" s="61"/>
    </row>
    <row r="1119" spans="3:7" s="51" customFormat="1" ht="12.75">
      <c r="C1119" s="60"/>
      <c r="G1119" s="61"/>
    </row>
    <row r="1120" spans="3:7" s="51" customFormat="1" ht="12.75">
      <c r="C1120" s="60"/>
      <c r="G1120" s="61"/>
    </row>
    <row r="1121" spans="3:7" s="51" customFormat="1" ht="12.75">
      <c r="C1121" s="60"/>
      <c r="G1121" s="61"/>
    </row>
    <row r="1122" spans="3:7" s="51" customFormat="1" ht="12.75">
      <c r="C1122" s="60"/>
      <c r="G1122" s="61"/>
    </row>
    <row r="1123" spans="3:7" s="51" customFormat="1" ht="12.75">
      <c r="C1123" s="60"/>
      <c r="G1123" s="61"/>
    </row>
    <row r="1124" spans="3:7" s="51" customFormat="1" ht="12.75">
      <c r="C1124" s="60"/>
      <c r="G1124" s="61"/>
    </row>
    <row r="1125" spans="3:7" s="51" customFormat="1" ht="12.75">
      <c r="C1125" s="60"/>
      <c r="G1125" s="61"/>
    </row>
    <row r="1126" spans="3:7" s="51" customFormat="1" ht="12.75">
      <c r="C1126" s="60"/>
      <c r="G1126" s="61"/>
    </row>
    <row r="1127" spans="3:7" s="51" customFormat="1" ht="12.75">
      <c r="C1127" s="60"/>
      <c r="G1127" s="61"/>
    </row>
    <row r="1128" spans="3:7" s="51" customFormat="1" ht="12.75">
      <c r="C1128" s="60"/>
      <c r="G1128" s="61"/>
    </row>
    <row r="1129" spans="3:7" s="51" customFormat="1" ht="12.75">
      <c r="C1129" s="60"/>
      <c r="G1129" s="61"/>
    </row>
    <row r="1130" spans="3:7" s="51" customFormat="1" ht="12.75">
      <c r="C1130" s="60"/>
      <c r="G1130" s="61"/>
    </row>
    <row r="1131" spans="3:7" s="51" customFormat="1" ht="12.75">
      <c r="C1131" s="60"/>
      <c r="G1131" s="61"/>
    </row>
    <row r="1132" spans="3:7" s="51" customFormat="1" ht="12.75">
      <c r="C1132" s="60"/>
      <c r="G1132" s="61"/>
    </row>
    <row r="1133" spans="3:7" s="51" customFormat="1" ht="12.75">
      <c r="C1133" s="60"/>
      <c r="G1133" s="61"/>
    </row>
    <row r="1134" spans="3:7" s="51" customFormat="1" ht="12.75">
      <c r="C1134" s="60"/>
      <c r="G1134" s="61"/>
    </row>
    <row r="1135" spans="3:7" s="51" customFormat="1" ht="12.75">
      <c r="C1135" s="60"/>
      <c r="G1135" s="61"/>
    </row>
    <row r="1136" spans="3:7" s="51" customFormat="1" ht="12.75">
      <c r="C1136" s="60"/>
      <c r="G1136" s="61"/>
    </row>
    <row r="1137" spans="3:7" s="51" customFormat="1" ht="12.75">
      <c r="C1137" s="60"/>
      <c r="G1137" s="61"/>
    </row>
    <row r="1138" spans="3:7" s="51" customFormat="1" ht="12.75">
      <c r="C1138" s="60"/>
      <c r="G1138" s="61"/>
    </row>
    <row r="1139" spans="3:7" s="51" customFormat="1" ht="12.75">
      <c r="C1139" s="60"/>
      <c r="G1139" s="61"/>
    </row>
    <row r="1140" spans="3:7" s="51" customFormat="1" ht="12.75">
      <c r="C1140" s="60"/>
      <c r="G1140" s="61"/>
    </row>
    <row r="1141" spans="3:7" s="51" customFormat="1" ht="12.75">
      <c r="C1141" s="60"/>
      <c r="G1141" s="61"/>
    </row>
    <row r="1142" spans="3:7" s="51" customFormat="1" ht="12.75">
      <c r="C1142" s="60"/>
      <c r="G1142" s="61"/>
    </row>
    <row r="1143" spans="3:7" s="51" customFormat="1" ht="12.75">
      <c r="C1143" s="60"/>
      <c r="G1143" s="61"/>
    </row>
    <row r="1144" spans="3:7" s="51" customFormat="1" ht="12.75">
      <c r="C1144" s="60"/>
      <c r="G1144" s="61"/>
    </row>
    <row r="1145" spans="3:7" s="51" customFormat="1" ht="12.75">
      <c r="C1145" s="60"/>
      <c r="G1145" s="61"/>
    </row>
    <row r="1146" spans="3:7" s="51" customFormat="1" ht="12.75">
      <c r="C1146" s="60"/>
      <c r="G1146" s="61"/>
    </row>
    <row r="1147" spans="3:7" s="51" customFormat="1" ht="12.75">
      <c r="C1147" s="60"/>
      <c r="G1147" s="61"/>
    </row>
    <row r="1148" spans="3:7" s="51" customFormat="1" ht="12.75">
      <c r="C1148" s="60"/>
      <c r="G1148" s="61"/>
    </row>
    <row r="1149" spans="3:7" s="51" customFormat="1" ht="12.75">
      <c r="C1149" s="60"/>
      <c r="G1149" s="61"/>
    </row>
    <row r="1150" spans="3:7" s="51" customFormat="1" ht="12.75">
      <c r="C1150" s="60"/>
      <c r="G1150" s="61"/>
    </row>
    <row r="1151" spans="3:7" s="51" customFormat="1" ht="12.75">
      <c r="C1151" s="60"/>
      <c r="G1151" s="61"/>
    </row>
    <row r="1152" spans="3:7" s="51" customFormat="1" ht="12.75">
      <c r="C1152" s="60"/>
      <c r="G1152" s="61"/>
    </row>
    <row r="1153" spans="3:7" s="51" customFormat="1" ht="12.75">
      <c r="C1153" s="60"/>
      <c r="G1153" s="61"/>
    </row>
    <row r="1154" spans="3:7" s="51" customFormat="1" ht="12.75">
      <c r="C1154" s="60"/>
      <c r="G1154" s="61"/>
    </row>
    <row r="1155" spans="3:7" s="51" customFormat="1" ht="12.75">
      <c r="C1155" s="60"/>
      <c r="G1155" s="61"/>
    </row>
    <row r="1156" spans="3:7" s="51" customFormat="1" ht="12.75">
      <c r="C1156" s="60"/>
      <c r="G1156" s="61"/>
    </row>
    <row r="1157" spans="3:7" s="51" customFormat="1" ht="12.75">
      <c r="C1157" s="60"/>
      <c r="G1157" s="61"/>
    </row>
    <row r="1158" spans="3:7" s="51" customFormat="1" ht="12.75">
      <c r="C1158" s="60"/>
      <c r="G1158" s="61"/>
    </row>
    <row r="1159" spans="3:7" s="51" customFormat="1" ht="12.75">
      <c r="C1159" s="60"/>
      <c r="G1159" s="61"/>
    </row>
    <row r="1160" spans="3:7" s="51" customFormat="1" ht="12.75">
      <c r="C1160" s="60"/>
      <c r="G1160" s="61"/>
    </row>
    <row r="1161" spans="3:7" s="51" customFormat="1" ht="12.75">
      <c r="C1161" s="60"/>
      <c r="G1161" s="61"/>
    </row>
    <row r="1162" spans="3:7" s="51" customFormat="1" ht="12.75">
      <c r="C1162" s="60"/>
      <c r="G1162" s="61"/>
    </row>
    <row r="1163" spans="3:7" s="51" customFormat="1" ht="12.75">
      <c r="C1163" s="60"/>
      <c r="G1163" s="61"/>
    </row>
    <row r="1164" spans="3:7" s="51" customFormat="1" ht="12.75">
      <c r="C1164" s="60"/>
      <c r="G1164" s="61"/>
    </row>
    <row r="1165" spans="3:7" s="51" customFormat="1" ht="12.75">
      <c r="C1165" s="60"/>
      <c r="G1165" s="61"/>
    </row>
    <row r="1166" spans="3:7" s="51" customFormat="1" ht="12.75">
      <c r="C1166" s="60"/>
      <c r="G1166" s="61"/>
    </row>
    <row r="1167" spans="3:7" s="51" customFormat="1" ht="12.75">
      <c r="C1167" s="60"/>
      <c r="G1167" s="61"/>
    </row>
    <row r="1168" spans="3:7" s="51" customFormat="1" ht="12.75">
      <c r="C1168" s="60"/>
      <c r="G1168" s="61"/>
    </row>
    <row r="1169" spans="3:7" s="51" customFormat="1" ht="12.75">
      <c r="C1169" s="60"/>
      <c r="G1169" s="61"/>
    </row>
    <row r="1170" spans="3:7" s="51" customFormat="1" ht="12.75">
      <c r="C1170" s="60"/>
      <c r="G1170" s="61"/>
    </row>
    <row r="1171" spans="3:7" s="51" customFormat="1" ht="12.75">
      <c r="C1171" s="60"/>
      <c r="G1171" s="61"/>
    </row>
    <row r="1172" spans="3:7" s="51" customFormat="1" ht="12.75">
      <c r="C1172" s="60"/>
      <c r="G1172" s="61"/>
    </row>
    <row r="1173" spans="3:7" s="51" customFormat="1" ht="12.75">
      <c r="C1173" s="60"/>
      <c r="G1173" s="61"/>
    </row>
    <row r="1174" spans="3:7" s="51" customFormat="1" ht="12.75">
      <c r="C1174" s="60"/>
      <c r="G1174" s="61"/>
    </row>
    <row r="1175" spans="3:7" s="51" customFormat="1" ht="12.75">
      <c r="C1175" s="60"/>
      <c r="G1175" s="61"/>
    </row>
    <row r="1176" spans="3:7" s="51" customFormat="1" ht="12.75">
      <c r="C1176" s="60"/>
      <c r="G1176" s="61"/>
    </row>
    <row r="1177" spans="3:7" s="51" customFormat="1" ht="12.75">
      <c r="C1177" s="60"/>
      <c r="G1177" s="61"/>
    </row>
    <row r="1178" spans="3:7" s="51" customFormat="1" ht="12.75">
      <c r="C1178" s="60"/>
      <c r="G1178" s="61"/>
    </row>
    <row r="1179" spans="3:7" s="51" customFormat="1" ht="12.75">
      <c r="C1179" s="60"/>
      <c r="G1179" s="61"/>
    </row>
    <row r="1180" spans="3:7" s="51" customFormat="1" ht="12.75">
      <c r="C1180" s="60"/>
      <c r="G1180" s="61"/>
    </row>
    <row r="1181" spans="3:7" s="51" customFormat="1" ht="12.75">
      <c r="C1181" s="60"/>
      <c r="G1181" s="61"/>
    </row>
    <row r="1182" spans="3:7" s="51" customFormat="1" ht="12.75">
      <c r="C1182" s="60"/>
      <c r="G1182" s="61"/>
    </row>
    <row r="1183" spans="3:7" s="51" customFormat="1" ht="12.75">
      <c r="C1183" s="60"/>
      <c r="G1183" s="61"/>
    </row>
    <row r="1184" spans="3:7" s="51" customFormat="1" ht="12.75">
      <c r="C1184" s="60"/>
      <c r="G1184" s="61"/>
    </row>
    <row r="1185" spans="3:7" s="51" customFormat="1" ht="12.75">
      <c r="C1185" s="60"/>
      <c r="G1185" s="61"/>
    </row>
    <row r="1186" spans="3:7" s="51" customFormat="1" ht="12.75">
      <c r="C1186" s="60"/>
      <c r="G1186" s="61"/>
    </row>
    <row r="1187" spans="3:7" s="51" customFormat="1" ht="12.75">
      <c r="C1187" s="60"/>
      <c r="G1187" s="61"/>
    </row>
    <row r="1188" spans="3:7" s="51" customFormat="1" ht="12.75">
      <c r="C1188" s="60"/>
      <c r="G1188" s="61"/>
    </row>
    <row r="1189" spans="3:7" s="51" customFormat="1" ht="12.75">
      <c r="C1189" s="60"/>
      <c r="G1189" s="61"/>
    </row>
    <row r="1190" spans="3:7" s="51" customFormat="1" ht="12.75">
      <c r="C1190" s="60"/>
      <c r="G1190" s="61"/>
    </row>
    <row r="1191" spans="3:7" s="51" customFormat="1" ht="12.75">
      <c r="C1191" s="60"/>
      <c r="G1191" s="61"/>
    </row>
    <row r="1192" spans="3:7" s="51" customFormat="1" ht="12.75">
      <c r="C1192" s="60"/>
      <c r="G1192" s="61"/>
    </row>
    <row r="1193" spans="3:7" s="51" customFormat="1" ht="12.75">
      <c r="C1193" s="60"/>
      <c r="G1193" s="61"/>
    </row>
    <row r="1194" spans="3:7" s="51" customFormat="1" ht="12.75">
      <c r="C1194" s="60"/>
      <c r="G1194" s="61"/>
    </row>
    <row r="1195" spans="3:7" s="51" customFormat="1" ht="12.75">
      <c r="C1195" s="60"/>
      <c r="G1195" s="61"/>
    </row>
    <row r="1196" spans="3:7" s="51" customFormat="1" ht="12.75">
      <c r="C1196" s="60"/>
      <c r="G1196" s="61"/>
    </row>
    <row r="1197" spans="3:7" s="51" customFormat="1" ht="12.75">
      <c r="C1197" s="60"/>
      <c r="G1197" s="61"/>
    </row>
    <row r="1198" spans="3:7" s="51" customFormat="1" ht="12.75">
      <c r="C1198" s="60"/>
      <c r="G1198" s="61"/>
    </row>
    <row r="1199" spans="3:7" s="51" customFormat="1" ht="12.75">
      <c r="C1199" s="60"/>
      <c r="G1199" s="61"/>
    </row>
    <row r="1200" spans="3:7" s="51" customFormat="1" ht="12.75">
      <c r="C1200" s="60"/>
      <c r="G1200" s="61"/>
    </row>
    <row r="1201" spans="3:7" s="51" customFormat="1" ht="12.75">
      <c r="C1201" s="60"/>
      <c r="G1201" s="61"/>
    </row>
    <row r="1202" spans="3:7" s="51" customFormat="1" ht="12.75">
      <c r="C1202" s="60"/>
      <c r="G1202" s="61"/>
    </row>
    <row r="1203" spans="3:7" s="51" customFormat="1" ht="12.75">
      <c r="C1203" s="60"/>
      <c r="G1203" s="61"/>
    </row>
    <row r="1204" spans="3:7" s="51" customFormat="1" ht="12.75">
      <c r="C1204" s="60"/>
      <c r="G1204" s="61"/>
    </row>
    <row r="1205" spans="3:7" s="51" customFormat="1" ht="12.75">
      <c r="C1205" s="60"/>
      <c r="G1205" s="61"/>
    </row>
    <row r="1206" spans="3:7" s="51" customFormat="1" ht="12.75">
      <c r="C1206" s="60"/>
      <c r="G1206" s="61"/>
    </row>
    <row r="1207" spans="3:7" s="51" customFormat="1" ht="12.75">
      <c r="C1207" s="60"/>
      <c r="G1207" s="61"/>
    </row>
    <row r="1208" spans="3:7" s="51" customFormat="1" ht="12.75">
      <c r="C1208" s="60"/>
      <c r="G1208" s="61"/>
    </row>
    <row r="1209" spans="3:7" s="51" customFormat="1" ht="12.75">
      <c r="C1209" s="60"/>
      <c r="G1209" s="61"/>
    </row>
    <row r="1210" spans="3:7" s="51" customFormat="1" ht="12.75">
      <c r="C1210" s="60"/>
      <c r="G1210" s="61"/>
    </row>
    <row r="1211" spans="3:7" s="51" customFormat="1" ht="12.75">
      <c r="C1211" s="60"/>
      <c r="G1211" s="61"/>
    </row>
    <row r="1212" spans="3:7" s="51" customFormat="1" ht="12.75">
      <c r="C1212" s="60"/>
      <c r="G1212" s="61"/>
    </row>
    <row r="1213" spans="3:7" s="51" customFormat="1" ht="12.75">
      <c r="C1213" s="60"/>
      <c r="G1213" s="61"/>
    </row>
    <row r="1214" spans="3:7" s="51" customFormat="1" ht="12.75">
      <c r="C1214" s="60"/>
      <c r="G1214" s="61"/>
    </row>
    <row r="1215" spans="3:7" s="51" customFormat="1" ht="12.75">
      <c r="C1215" s="60"/>
      <c r="G1215" s="61"/>
    </row>
    <row r="1216" spans="3:7" s="51" customFormat="1" ht="12.75">
      <c r="C1216" s="60"/>
      <c r="G1216" s="61"/>
    </row>
    <row r="1217" spans="3:7" s="51" customFormat="1" ht="12.75">
      <c r="C1217" s="60"/>
      <c r="G1217" s="61"/>
    </row>
    <row r="1218" spans="3:7" s="51" customFormat="1" ht="12.75">
      <c r="C1218" s="60"/>
      <c r="G1218" s="61"/>
    </row>
    <row r="1219" spans="3:7" s="51" customFormat="1" ht="12.75">
      <c r="C1219" s="60"/>
      <c r="G1219" s="61"/>
    </row>
    <row r="1220" spans="3:7" s="51" customFormat="1" ht="12.75">
      <c r="C1220" s="60"/>
      <c r="G1220" s="61"/>
    </row>
    <row r="1221" spans="3:7" s="51" customFormat="1" ht="12.75">
      <c r="C1221" s="60"/>
      <c r="G1221" s="61"/>
    </row>
    <row r="1222" spans="3:7" s="51" customFormat="1" ht="12.75">
      <c r="C1222" s="60"/>
      <c r="G1222" s="61"/>
    </row>
    <row r="1223" spans="3:7" s="51" customFormat="1" ht="12.75">
      <c r="C1223" s="60"/>
      <c r="G1223" s="61"/>
    </row>
    <row r="1224" spans="3:7" s="51" customFormat="1" ht="12.75">
      <c r="C1224" s="60"/>
      <c r="G1224" s="61"/>
    </row>
    <row r="1225" spans="3:7" s="51" customFormat="1" ht="12.75">
      <c r="C1225" s="60"/>
      <c r="G1225" s="61"/>
    </row>
    <row r="1226" spans="3:7" s="51" customFormat="1" ht="12.75">
      <c r="C1226" s="60"/>
      <c r="G1226" s="61"/>
    </row>
    <row r="1227" spans="3:7" s="51" customFormat="1" ht="12.75">
      <c r="C1227" s="60"/>
      <c r="G1227" s="61"/>
    </row>
    <row r="1228" spans="3:7" s="51" customFormat="1" ht="12.75">
      <c r="C1228" s="60"/>
      <c r="G1228" s="61"/>
    </row>
    <row r="1229" spans="3:7" s="51" customFormat="1" ht="12.75">
      <c r="C1229" s="60"/>
      <c r="G1229" s="61"/>
    </row>
    <row r="1230" spans="3:7" s="51" customFormat="1" ht="12.75">
      <c r="C1230" s="60"/>
      <c r="G1230" s="61"/>
    </row>
    <row r="1231" spans="3:7" s="51" customFormat="1" ht="12.75">
      <c r="C1231" s="60"/>
      <c r="G1231" s="61"/>
    </row>
    <row r="1232" spans="3:7" s="51" customFormat="1" ht="12.75">
      <c r="C1232" s="60"/>
      <c r="G1232" s="61"/>
    </row>
    <row r="1233" spans="3:7" s="51" customFormat="1" ht="12.75">
      <c r="C1233" s="60"/>
      <c r="G1233" s="61"/>
    </row>
    <row r="1234" spans="3:7" s="51" customFormat="1" ht="12.75">
      <c r="C1234" s="60"/>
      <c r="G1234" s="61"/>
    </row>
    <row r="1235" spans="3:7" s="51" customFormat="1" ht="12.75">
      <c r="C1235" s="60"/>
      <c r="G1235" s="61"/>
    </row>
    <row r="1236" spans="3:7" s="51" customFormat="1" ht="12.75">
      <c r="C1236" s="60"/>
      <c r="G1236" s="61"/>
    </row>
    <row r="1237" spans="3:7" s="51" customFormat="1" ht="12.75">
      <c r="C1237" s="60"/>
      <c r="G1237" s="61"/>
    </row>
    <row r="1238" spans="3:7" s="51" customFormat="1" ht="12.75">
      <c r="C1238" s="60"/>
      <c r="G1238" s="61"/>
    </row>
    <row r="1239" spans="3:7" s="51" customFormat="1" ht="12.75">
      <c r="C1239" s="60"/>
      <c r="G1239" s="61"/>
    </row>
    <row r="1240" spans="3:7" s="51" customFormat="1" ht="12.75">
      <c r="C1240" s="60"/>
      <c r="G1240" s="61"/>
    </row>
    <row r="1241" spans="3:7" s="51" customFormat="1" ht="12.75">
      <c r="C1241" s="60"/>
      <c r="G1241" s="61"/>
    </row>
    <row r="1242" spans="3:7" s="51" customFormat="1" ht="12.75">
      <c r="C1242" s="60"/>
      <c r="G1242" s="61"/>
    </row>
    <row r="1243" spans="3:7" s="51" customFormat="1" ht="12.75">
      <c r="C1243" s="60"/>
      <c r="G1243" s="61"/>
    </row>
    <row r="1244" spans="3:7" s="51" customFormat="1" ht="12.75">
      <c r="C1244" s="60"/>
      <c r="G1244" s="61"/>
    </row>
    <row r="1245" spans="3:7" s="51" customFormat="1" ht="12.75">
      <c r="C1245" s="60"/>
      <c r="G1245" s="61"/>
    </row>
    <row r="1246" spans="3:7" s="51" customFormat="1" ht="12.75">
      <c r="C1246" s="60"/>
      <c r="G1246" s="61"/>
    </row>
    <row r="1247" spans="3:7" s="51" customFormat="1" ht="12.75">
      <c r="C1247" s="60"/>
      <c r="G1247" s="61"/>
    </row>
    <row r="1248" spans="3:7" s="51" customFormat="1" ht="12.75">
      <c r="C1248" s="60"/>
      <c r="G1248" s="61"/>
    </row>
    <row r="1249" spans="3:7" s="51" customFormat="1" ht="12.75">
      <c r="C1249" s="60"/>
      <c r="G1249" s="61"/>
    </row>
    <row r="1250" spans="3:7" s="51" customFormat="1" ht="12.75">
      <c r="C1250" s="60"/>
      <c r="G1250" s="61"/>
    </row>
    <row r="1251" spans="3:7" s="51" customFormat="1" ht="12.75">
      <c r="C1251" s="60"/>
      <c r="G1251" s="61"/>
    </row>
    <row r="1252" spans="3:7" s="51" customFormat="1" ht="12.75">
      <c r="C1252" s="60"/>
      <c r="G1252" s="61"/>
    </row>
    <row r="1253" spans="3:7" s="51" customFormat="1" ht="12.75">
      <c r="C1253" s="60"/>
      <c r="G1253" s="61"/>
    </row>
    <row r="1254" spans="3:7" s="51" customFormat="1" ht="12.75">
      <c r="C1254" s="60"/>
      <c r="G1254" s="61"/>
    </row>
    <row r="1255" spans="3:7" s="51" customFormat="1" ht="12.75">
      <c r="C1255" s="60"/>
      <c r="G1255" s="61"/>
    </row>
    <row r="1256" spans="3:7" s="51" customFormat="1" ht="12.75">
      <c r="C1256" s="60"/>
      <c r="G1256" s="61"/>
    </row>
    <row r="1257" spans="3:7" s="51" customFormat="1" ht="12.75">
      <c r="C1257" s="60"/>
      <c r="G1257" s="61"/>
    </row>
    <row r="1258" spans="3:7" s="51" customFormat="1" ht="12.75">
      <c r="C1258" s="60"/>
      <c r="G1258" s="61"/>
    </row>
    <row r="1259" spans="3:7" s="51" customFormat="1" ht="12.75">
      <c r="C1259" s="60"/>
      <c r="G1259" s="61"/>
    </row>
    <row r="1260" spans="3:7" s="51" customFormat="1" ht="12.75">
      <c r="C1260" s="60"/>
      <c r="G1260" s="61"/>
    </row>
    <row r="1261" spans="3:7" s="51" customFormat="1" ht="12.75">
      <c r="C1261" s="60"/>
      <c r="G1261" s="61"/>
    </row>
    <row r="1262" spans="3:7" s="51" customFormat="1" ht="12.75">
      <c r="C1262" s="60"/>
      <c r="G1262" s="61"/>
    </row>
    <row r="1263" spans="3:7" s="51" customFormat="1" ht="12.75">
      <c r="C1263" s="60"/>
      <c r="G1263" s="61"/>
    </row>
    <row r="1264" spans="3:7" s="51" customFormat="1" ht="12.75">
      <c r="C1264" s="60"/>
      <c r="G1264" s="61"/>
    </row>
    <row r="1265" spans="3:7" s="51" customFormat="1" ht="12.75">
      <c r="C1265" s="60"/>
      <c r="G1265" s="61"/>
    </row>
    <row r="1266" spans="3:7" s="51" customFormat="1" ht="12.75">
      <c r="C1266" s="60"/>
      <c r="G1266" s="61"/>
    </row>
    <row r="1267" spans="3:7" s="51" customFormat="1" ht="12.75">
      <c r="C1267" s="60"/>
      <c r="G1267" s="61"/>
    </row>
    <row r="1268" spans="3:7" s="51" customFormat="1" ht="12.75">
      <c r="C1268" s="60"/>
      <c r="G1268" s="61"/>
    </row>
    <row r="1269" spans="3:7" s="51" customFormat="1" ht="12.75">
      <c r="C1269" s="60"/>
      <c r="G1269" s="61"/>
    </row>
    <row r="1270" spans="3:7" s="51" customFormat="1" ht="12.75">
      <c r="C1270" s="60"/>
      <c r="G1270" s="61"/>
    </row>
    <row r="1271" spans="3:7" s="51" customFormat="1" ht="12.75">
      <c r="C1271" s="60"/>
      <c r="G1271" s="61"/>
    </row>
    <row r="1272" spans="3:7" s="51" customFormat="1" ht="12.75">
      <c r="C1272" s="60"/>
      <c r="G1272" s="61"/>
    </row>
    <row r="1273" spans="3:7" s="51" customFormat="1" ht="12.75">
      <c r="C1273" s="60"/>
      <c r="G1273" s="61"/>
    </row>
    <row r="1274" spans="3:7" s="51" customFormat="1" ht="12.75">
      <c r="C1274" s="60"/>
      <c r="G1274" s="61"/>
    </row>
    <row r="1275" spans="3:7" s="51" customFormat="1" ht="12.75">
      <c r="C1275" s="60"/>
      <c r="G1275" s="61"/>
    </row>
    <row r="1276" spans="3:7" s="51" customFormat="1" ht="12.75">
      <c r="C1276" s="60"/>
      <c r="G1276" s="61"/>
    </row>
    <row r="1277" spans="3:7" s="51" customFormat="1" ht="12.75">
      <c r="C1277" s="60"/>
      <c r="G1277" s="61"/>
    </row>
    <row r="1278" spans="3:7" s="51" customFormat="1" ht="12.75">
      <c r="C1278" s="60"/>
      <c r="G1278" s="61"/>
    </row>
    <row r="1279" spans="3:7" s="51" customFormat="1" ht="12.75">
      <c r="C1279" s="60"/>
      <c r="G1279" s="61"/>
    </row>
    <row r="1280" spans="3:7" s="51" customFormat="1" ht="12.75">
      <c r="C1280" s="60"/>
      <c r="G1280" s="61"/>
    </row>
    <row r="1281" spans="3:7" s="51" customFormat="1" ht="12.75">
      <c r="C1281" s="60"/>
      <c r="G1281" s="61"/>
    </row>
    <row r="1282" spans="3:7" s="51" customFormat="1" ht="12.75">
      <c r="C1282" s="60"/>
      <c r="G1282" s="61"/>
    </row>
    <row r="1283" spans="3:7" s="51" customFormat="1" ht="12.75">
      <c r="C1283" s="60"/>
      <c r="G1283" s="61"/>
    </row>
    <row r="1284" spans="3:7" s="51" customFormat="1" ht="12.75">
      <c r="C1284" s="60"/>
      <c r="G1284" s="61"/>
    </row>
    <row r="1285" spans="3:7" s="51" customFormat="1" ht="12.75">
      <c r="C1285" s="60"/>
      <c r="G1285" s="61"/>
    </row>
    <row r="1286" spans="3:7" s="51" customFormat="1" ht="12.75">
      <c r="C1286" s="60"/>
      <c r="G1286" s="61"/>
    </row>
    <row r="1287" spans="3:7" s="51" customFormat="1" ht="12.75">
      <c r="C1287" s="60"/>
      <c r="G1287" s="61"/>
    </row>
    <row r="1288" spans="3:7" s="51" customFormat="1" ht="12.75">
      <c r="C1288" s="60"/>
      <c r="G1288" s="61"/>
    </row>
    <row r="1289" spans="3:7" s="51" customFormat="1" ht="12.75">
      <c r="C1289" s="60"/>
      <c r="G1289" s="61"/>
    </row>
    <row r="1290" spans="3:7" s="51" customFormat="1" ht="12.75">
      <c r="C1290" s="60"/>
      <c r="G1290" s="61"/>
    </row>
    <row r="1291" spans="3:7" s="51" customFormat="1" ht="12.75">
      <c r="C1291" s="60"/>
      <c r="G1291" s="61"/>
    </row>
    <row r="1292" spans="3:7" s="51" customFormat="1" ht="12.75">
      <c r="C1292" s="60"/>
      <c r="G1292" s="61"/>
    </row>
    <row r="1293" spans="3:7" s="51" customFormat="1" ht="12.75">
      <c r="C1293" s="60"/>
      <c r="G1293" s="61"/>
    </row>
    <row r="1294" spans="3:7" s="51" customFormat="1" ht="12.75">
      <c r="C1294" s="60"/>
      <c r="G1294" s="61"/>
    </row>
    <row r="1295" spans="3:7" s="51" customFormat="1" ht="12.75">
      <c r="C1295" s="60"/>
      <c r="G1295" s="61"/>
    </row>
    <row r="1296" spans="3:7" s="51" customFormat="1" ht="12.75">
      <c r="C1296" s="60"/>
      <c r="G1296" s="61"/>
    </row>
    <row r="1297" spans="3:7" s="51" customFormat="1" ht="12.75">
      <c r="C1297" s="60"/>
      <c r="G1297" s="61"/>
    </row>
    <row r="1298" spans="3:7" s="51" customFormat="1" ht="12.75">
      <c r="C1298" s="60"/>
      <c r="G1298" s="61"/>
    </row>
    <row r="1299" spans="3:7" s="51" customFormat="1" ht="12.75">
      <c r="C1299" s="60"/>
      <c r="G1299" s="61"/>
    </row>
    <row r="1300" spans="3:7" s="51" customFormat="1" ht="12.75">
      <c r="C1300" s="60"/>
      <c r="G1300" s="61"/>
    </row>
    <row r="1301" spans="3:7" s="51" customFormat="1" ht="12.75">
      <c r="C1301" s="60"/>
      <c r="G1301" s="61"/>
    </row>
    <row r="1302" spans="3:7" s="51" customFormat="1" ht="12.75">
      <c r="C1302" s="60"/>
      <c r="G1302" s="61"/>
    </row>
    <row r="1303" spans="3:7" s="51" customFormat="1" ht="12.75">
      <c r="C1303" s="60"/>
      <c r="G1303" s="61"/>
    </row>
    <row r="1304" spans="3:7" s="51" customFormat="1" ht="12.75">
      <c r="C1304" s="60"/>
      <c r="G1304" s="61"/>
    </row>
    <row r="1305" spans="3:7" s="51" customFormat="1" ht="12.75">
      <c r="C1305" s="60"/>
      <c r="G1305" s="61"/>
    </row>
    <row r="1306" spans="3:7" s="51" customFormat="1" ht="12.75">
      <c r="C1306" s="60"/>
      <c r="G1306" s="61"/>
    </row>
    <row r="1307" spans="3:7" s="51" customFormat="1" ht="12.75">
      <c r="C1307" s="60"/>
      <c r="G1307" s="61"/>
    </row>
    <row r="1308" spans="3:7" s="51" customFormat="1" ht="12.75">
      <c r="C1308" s="60"/>
      <c r="G1308" s="61"/>
    </row>
    <row r="1309" spans="3:7" s="51" customFormat="1" ht="12.75">
      <c r="C1309" s="60"/>
      <c r="G1309" s="61"/>
    </row>
    <row r="1310" spans="3:7" s="51" customFormat="1" ht="12.75">
      <c r="C1310" s="60"/>
      <c r="G1310" s="61"/>
    </row>
    <row r="1311" spans="3:7" s="51" customFormat="1" ht="12.75">
      <c r="C1311" s="60"/>
      <c r="G1311" s="61"/>
    </row>
    <row r="1312" spans="3:7" s="51" customFormat="1" ht="12.75">
      <c r="C1312" s="60"/>
      <c r="G1312" s="61"/>
    </row>
    <row r="1313" spans="3:7" s="51" customFormat="1" ht="12.75">
      <c r="C1313" s="60"/>
      <c r="G1313" s="61"/>
    </row>
    <row r="1314" spans="3:7" s="51" customFormat="1" ht="12.75">
      <c r="C1314" s="60"/>
      <c r="G1314" s="61"/>
    </row>
    <row r="1315" spans="3:7" s="51" customFormat="1" ht="12.75">
      <c r="C1315" s="60"/>
      <c r="G1315" s="61"/>
    </row>
    <row r="1316" spans="3:7" s="51" customFormat="1" ht="12.75">
      <c r="C1316" s="60"/>
      <c r="G1316" s="61"/>
    </row>
    <row r="1317" spans="3:7" s="51" customFormat="1" ht="12.75">
      <c r="C1317" s="60"/>
      <c r="G1317" s="61"/>
    </row>
    <row r="1318" spans="3:7" s="51" customFormat="1" ht="12.75">
      <c r="C1318" s="60"/>
      <c r="G1318" s="61"/>
    </row>
    <row r="1319" spans="3:7" s="51" customFormat="1" ht="12.75">
      <c r="C1319" s="60"/>
      <c r="G1319" s="61"/>
    </row>
    <row r="1320" spans="3:7" s="51" customFormat="1" ht="12.75">
      <c r="C1320" s="60"/>
      <c r="G1320" s="61"/>
    </row>
    <row r="1321" spans="3:7" s="51" customFormat="1" ht="12.75">
      <c r="C1321" s="60"/>
      <c r="G1321" s="61"/>
    </row>
    <row r="1322" spans="3:7" s="51" customFormat="1" ht="12.75">
      <c r="C1322" s="60"/>
      <c r="G1322" s="61"/>
    </row>
    <row r="1323" spans="3:7" s="51" customFormat="1" ht="12.75">
      <c r="C1323" s="60"/>
      <c r="G1323" s="61"/>
    </row>
    <row r="1324" spans="3:7" s="51" customFormat="1" ht="12.75">
      <c r="C1324" s="60"/>
      <c r="G1324" s="61"/>
    </row>
    <row r="1325" spans="3:7" s="51" customFormat="1" ht="12.75">
      <c r="C1325" s="60"/>
      <c r="G1325" s="61"/>
    </row>
    <row r="1326" spans="3:7" s="51" customFormat="1" ht="12.75">
      <c r="C1326" s="60"/>
      <c r="G1326" s="61"/>
    </row>
    <row r="1327" spans="3:7" s="51" customFormat="1" ht="12.75">
      <c r="C1327" s="60"/>
      <c r="G1327" s="61"/>
    </row>
    <row r="1328" spans="3:7" s="51" customFormat="1" ht="12.75">
      <c r="C1328" s="60"/>
      <c r="G1328" s="61"/>
    </row>
    <row r="1329" spans="3:7" s="51" customFormat="1" ht="12.75">
      <c r="C1329" s="60"/>
      <c r="G1329" s="61"/>
    </row>
    <row r="1330" spans="3:7" s="51" customFormat="1" ht="12.75">
      <c r="C1330" s="60"/>
      <c r="G1330" s="61"/>
    </row>
    <row r="1331" spans="3:7" s="51" customFormat="1" ht="12.75">
      <c r="C1331" s="60"/>
      <c r="G1331" s="61"/>
    </row>
    <row r="1332" spans="3:7" s="51" customFormat="1" ht="12.75">
      <c r="C1332" s="60"/>
      <c r="G1332" s="61"/>
    </row>
    <row r="1333" spans="3:7" s="51" customFormat="1" ht="12.75">
      <c r="C1333" s="60"/>
      <c r="G1333" s="61"/>
    </row>
    <row r="1334" spans="3:7" s="51" customFormat="1" ht="12.75">
      <c r="C1334" s="60"/>
      <c r="G1334" s="61"/>
    </row>
    <row r="1335" spans="3:7" s="51" customFormat="1" ht="12.75">
      <c r="C1335" s="60"/>
      <c r="G1335" s="61"/>
    </row>
    <row r="1336" spans="3:7" s="51" customFormat="1" ht="12.75">
      <c r="C1336" s="60"/>
      <c r="G1336" s="61"/>
    </row>
    <row r="1337" spans="3:7" s="51" customFormat="1" ht="12.75">
      <c r="C1337" s="60"/>
      <c r="G1337" s="61"/>
    </row>
    <row r="1338" spans="3:7" s="51" customFormat="1" ht="12.75">
      <c r="C1338" s="60"/>
      <c r="G1338" s="61"/>
    </row>
    <row r="1339" spans="3:7" s="51" customFormat="1" ht="12.75">
      <c r="C1339" s="60"/>
      <c r="G1339" s="61"/>
    </row>
    <row r="1340" spans="3:7" s="51" customFormat="1" ht="12.75">
      <c r="C1340" s="60"/>
      <c r="G1340" s="61"/>
    </row>
    <row r="1341" spans="3:7" s="51" customFormat="1" ht="12.75">
      <c r="C1341" s="60"/>
      <c r="G1341" s="61"/>
    </row>
    <row r="1342" spans="3:7" s="51" customFormat="1" ht="12.75">
      <c r="C1342" s="60"/>
      <c r="G1342" s="61"/>
    </row>
    <row r="1343" spans="3:7" s="51" customFormat="1" ht="12.75">
      <c r="C1343" s="60"/>
      <c r="G1343" s="61"/>
    </row>
    <row r="1344" spans="3:7" s="51" customFormat="1" ht="12.75">
      <c r="C1344" s="60"/>
      <c r="G1344" s="61"/>
    </row>
    <row r="1345" spans="3:7" s="51" customFormat="1" ht="12.75">
      <c r="C1345" s="60"/>
      <c r="G1345" s="61"/>
    </row>
    <row r="1346" spans="3:7" s="51" customFormat="1" ht="12.75">
      <c r="C1346" s="60"/>
      <c r="G1346" s="61"/>
    </row>
    <row r="1347" spans="3:7" s="51" customFormat="1" ht="12.75">
      <c r="C1347" s="60"/>
      <c r="G1347" s="61"/>
    </row>
    <row r="1348" spans="3:7" s="51" customFormat="1" ht="12.75">
      <c r="C1348" s="60"/>
      <c r="G1348" s="61"/>
    </row>
    <row r="1349" spans="3:7" s="51" customFormat="1" ht="12.75">
      <c r="C1349" s="60"/>
      <c r="G1349" s="61"/>
    </row>
    <row r="1350" spans="3:7" s="51" customFormat="1" ht="12.75">
      <c r="C1350" s="60"/>
      <c r="G1350" s="61"/>
    </row>
    <row r="1351" spans="3:7" s="51" customFormat="1" ht="12.75">
      <c r="C1351" s="60"/>
      <c r="G1351" s="61"/>
    </row>
    <row r="1352" spans="3:7" s="51" customFormat="1" ht="12.75">
      <c r="C1352" s="60"/>
      <c r="G1352" s="61"/>
    </row>
    <row r="1353" spans="3:7" s="51" customFormat="1" ht="12.75">
      <c r="C1353" s="60"/>
      <c r="G1353" s="61"/>
    </row>
    <row r="1354" spans="3:7" s="51" customFormat="1" ht="12.75">
      <c r="C1354" s="60"/>
      <c r="G1354" s="61"/>
    </row>
    <row r="1355" spans="3:7" s="51" customFormat="1" ht="12.75">
      <c r="C1355" s="60"/>
      <c r="G1355" s="61"/>
    </row>
    <row r="1356" spans="3:7" s="51" customFormat="1" ht="12.75">
      <c r="C1356" s="60"/>
      <c r="G1356" s="61"/>
    </row>
    <row r="1357" spans="3:7" s="51" customFormat="1" ht="12.75">
      <c r="C1357" s="60"/>
      <c r="G1357" s="61"/>
    </row>
    <row r="1358" spans="3:7" s="51" customFormat="1" ht="12.75">
      <c r="C1358" s="60"/>
      <c r="G1358" s="61"/>
    </row>
    <row r="1359" spans="3:7" s="51" customFormat="1" ht="12.75">
      <c r="C1359" s="60"/>
      <c r="G1359" s="61"/>
    </row>
    <row r="1360" spans="3:7" s="51" customFormat="1" ht="12.75">
      <c r="C1360" s="60"/>
      <c r="G1360" s="61"/>
    </row>
    <row r="1361" spans="3:7" s="51" customFormat="1" ht="12.75">
      <c r="C1361" s="60"/>
      <c r="G1361" s="61"/>
    </row>
    <row r="1362" spans="3:7" s="51" customFormat="1" ht="12.75">
      <c r="C1362" s="60"/>
      <c r="G1362" s="61"/>
    </row>
    <row r="1363" spans="3:7" s="51" customFormat="1" ht="12.75">
      <c r="C1363" s="60"/>
      <c r="G1363" s="61"/>
    </row>
    <row r="1364" spans="3:7" s="51" customFormat="1" ht="12.75">
      <c r="C1364" s="60"/>
      <c r="G1364" s="61"/>
    </row>
    <row r="1365" spans="3:7" s="51" customFormat="1" ht="12.75">
      <c r="C1365" s="60"/>
      <c r="G1365" s="61"/>
    </row>
    <row r="1366" spans="3:7" s="51" customFormat="1" ht="12.75">
      <c r="C1366" s="60"/>
      <c r="G1366" s="61"/>
    </row>
    <row r="1367" spans="3:7" s="51" customFormat="1" ht="12.75">
      <c r="C1367" s="60"/>
      <c r="G1367" s="61"/>
    </row>
    <row r="1368" spans="3:7" s="51" customFormat="1" ht="12.75">
      <c r="C1368" s="60"/>
      <c r="G1368" s="61"/>
    </row>
    <row r="1369" spans="3:7" s="51" customFormat="1" ht="12.75">
      <c r="C1369" s="60"/>
      <c r="G1369" s="61"/>
    </row>
    <row r="1370" spans="3:7" s="51" customFormat="1" ht="12.75">
      <c r="C1370" s="60"/>
      <c r="G1370" s="61"/>
    </row>
    <row r="1371" spans="3:7" s="51" customFormat="1" ht="12.75">
      <c r="C1371" s="60"/>
      <c r="G1371" s="61"/>
    </row>
    <row r="1372" spans="3:7" s="51" customFormat="1" ht="12.75">
      <c r="C1372" s="60"/>
      <c r="G1372" s="61"/>
    </row>
    <row r="1373" spans="3:7" s="51" customFormat="1" ht="12.75">
      <c r="C1373" s="60"/>
      <c r="G1373" s="61"/>
    </row>
    <row r="1374" spans="3:7" s="51" customFormat="1" ht="12.75">
      <c r="C1374" s="60"/>
      <c r="G1374" s="61"/>
    </row>
    <row r="1375" spans="3:7" s="51" customFormat="1" ht="12.75">
      <c r="C1375" s="60"/>
      <c r="G1375" s="61"/>
    </row>
    <row r="1376" spans="3:7" s="51" customFormat="1" ht="12.75">
      <c r="C1376" s="60"/>
      <c r="G1376" s="61"/>
    </row>
    <row r="1377" spans="3:7" s="51" customFormat="1" ht="12.75">
      <c r="C1377" s="60"/>
      <c r="G1377" s="61"/>
    </row>
    <row r="1378" spans="3:7" s="51" customFormat="1" ht="12.75">
      <c r="C1378" s="60"/>
      <c r="G1378" s="61"/>
    </row>
    <row r="1379" spans="3:7" s="51" customFormat="1" ht="12.75">
      <c r="C1379" s="60"/>
      <c r="G1379" s="61"/>
    </row>
    <row r="1380" spans="3:7" s="51" customFormat="1" ht="12.75">
      <c r="C1380" s="60"/>
      <c r="G1380" s="61"/>
    </row>
    <row r="1381" spans="3:7" s="51" customFormat="1" ht="12.75">
      <c r="C1381" s="60"/>
      <c r="G1381" s="61"/>
    </row>
    <row r="1382" spans="3:7" s="51" customFormat="1" ht="12.75">
      <c r="C1382" s="60"/>
      <c r="G1382" s="61"/>
    </row>
    <row r="1383" spans="3:7" s="51" customFormat="1" ht="12.75">
      <c r="C1383" s="60"/>
      <c r="G1383" s="61"/>
    </row>
    <row r="1384" spans="3:7" s="51" customFormat="1" ht="12.75">
      <c r="C1384" s="60"/>
      <c r="G1384" s="61"/>
    </row>
    <row r="1385" spans="3:7" s="51" customFormat="1" ht="12.75">
      <c r="C1385" s="60"/>
      <c r="G1385" s="61"/>
    </row>
    <row r="1386" spans="3:7" s="51" customFormat="1" ht="12.75">
      <c r="C1386" s="60"/>
      <c r="G1386" s="61"/>
    </row>
    <row r="1387" spans="3:7" s="51" customFormat="1" ht="12.75">
      <c r="C1387" s="60"/>
      <c r="G1387" s="61"/>
    </row>
    <row r="1388" spans="3:7" s="51" customFormat="1" ht="12.75">
      <c r="C1388" s="60"/>
      <c r="G1388" s="61"/>
    </row>
    <row r="1389" spans="3:7" s="51" customFormat="1" ht="12.75">
      <c r="C1389" s="60"/>
      <c r="G1389" s="61"/>
    </row>
    <row r="1390" spans="3:7" s="51" customFormat="1" ht="12.75">
      <c r="C1390" s="60"/>
      <c r="G1390" s="61"/>
    </row>
    <row r="1391" spans="3:7" s="51" customFormat="1" ht="12.75">
      <c r="C1391" s="60"/>
      <c r="G1391" s="61"/>
    </row>
    <row r="1392" spans="3:7" s="51" customFormat="1" ht="12.75">
      <c r="C1392" s="60"/>
      <c r="G1392" s="61"/>
    </row>
    <row r="1393" spans="3:7" s="51" customFormat="1" ht="12.75">
      <c r="C1393" s="60"/>
      <c r="G1393" s="61"/>
    </row>
    <row r="1394" spans="3:7" s="51" customFormat="1" ht="12.75">
      <c r="C1394" s="60"/>
      <c r="G1394" s="61"/>
    </row>
    <row r="1395" spans="3:7" s="51" customFormat="1" ht="12.75">
      <c r="C1395" s="60"/>
      <c r="G1395" s="61"/>
    </row>
    <row r="1396" spans="3:7" s="51" customFormat="1" ht="12.75">
      <c r="C1396" s="60"/>
      <c r="G1396" s="61"/>
    </row>
    <row r="1397" spans="3:7" s="51" customFormat="1" ht="12.75">
      <c r="C1397" s="60"/>
      <c r="G1397" s="61"/>
    </row>
    <row r="1398" spans="3:7" s="51" customFormat="1" ht="12.75">
      <c r="C1398" s="60"/>
      <c r="G1398" s="61"/>
    </row>
    <row r="1399" spans="3:7" s="51" customFormat="1" ht="12.75">
      <c r="C1399" s="60"/>
      <c r="G1399" s="61"/>
    </row>
    <row r="1400" spans="3:7" s="51" customFormat="1" ht="12.75">
      <c r="C1400" s="60"/>
      <c r="G1400" s="61"/>
    </row>
    <row r="1401" spans="3:7" s="51" customFormat="1" ht="12.75">
      <c r="C1401" s="60"/>
      <c r="G1401" s="61"/>
    </row>
    <row r="1402" spans="3:7" s="51" customFormat="1" ht="12.75">
      <c r="C1402" s="60"/>
      <c r="G1402" s="61"/>
    </row>
    <row r="1403" spans="3:7" s="51" customFormat="1" ht="12.75">
      <c r="C1403" s="60"/>
      <c r="G1403" s="61"/>
    </row>
    <row r="1404" spans="3:7" s="51" customFormat="1" ht="12.75">
      <c r="C1404" s="60"/>
      <c r="G1404" s="61"/>
    </row>
    <row r="1405" spans="3:7" s="51" customFormat="1" ht="12.75">
      <c r="C1405" s="60"/>
      <c r="G1405" s="61"/>
    </row>
    <row r="1406" spans="3:7" s="51" customFormat="1" ht="12.75">
      <c r="C1406" s="60"/>
      <c r="G1406" s="61"/>
    </row>
    <row r="1407" spans="3:7" s="51" customFormat="1" ht="12.75">
      <c r="C1407" s="60"/>
      <c r="G1407" s="61"/>
    </row>
    <row r="1408" spans="3:7" s="51" customFormat="1" ht="12.75">
      <c r="C1408" s="60"/>
      <c r="G1408" s="61"/>
    </row>
    <row r="1409" spans="3:7" s="51" customFormat="1" ht="12.75">
      <c r="C1409" s="60"/>
      <c r="G1409" s="61"/>
    </row>
    <row r="1410" spans="3:7" s="51" customFormat="1" ht="12.75">
      <c r="C1410" s="60"/>
      <c r="G1410" s="61"/>
    </row>
    <row r="1411" spans="3:7" s="51" customFormat="1" ht="12.75">
      <c r="C1411" s="60"/>
      <c r="G1411" s="61"/>
    </row>
    <row r="1412" spans="3:7" s="51" customFormat="1" ht="12.75">
      <c r="C1412" s="60"/>
      <c r="G1412" s="61"/>
    </row>
    <row r="1413" spans="3:7" s="51" customFormat="1" ht="12.75">
      <c r="C1413" s="60"/>
      <c r="G1413" s="61"/>
    </row>
    <row r="1414" spans="3:7" s="51" customFormat="1" ht="12.75">
      <c r="C1414" s="60"/>
      <c r="G1414" s="61"/>
    </row>
    <row r="1415" spans="3:7" s="51" customFormat="1" ht="12.75">
      <c r="C1415" s="60"/>
      <c r="G1415" s="61"/>
    </row>
    <row r="1416" spans="3:7" s="51" customFormat="1" ht="12.75">
      <c r="C1416" s="60"/>
      <c r="G1416" s="61"/>
    </row>
    <row r="1417" spans="3:7" s="51" customFormat="1" ht="12.75">
      <c r="C1417" s="60"/>
      <c r="G1417" s="61"/>
    </row>
    <row r="1418" spans="3:7" s="51" customFormat="1" ht="12.75">
      <c r="C1418" s="60"/>
      <c r="G1418" s="61"/>
    </row>
    <row r="1419" spans="3:7" s="51" customFormat="1" ht="12.75">
      <c r="C1419" s="60"/>
      <c r="G1419" s="61"/>
    </row>
    <row r="1420" spans="3:7" s="51" customFormat="1" ht="12.75">
      <c r="C1420" s="60"/>
      <c r="G1420" s="61"/>
    </row>
    <row r="1421" spans="3:7" s="51" customFormat="1" ht="12.75">
      <c r="C1421" s="60"/>
      <c r="G1421" s="61"/>
    </row>
    <row r="1422" spans="3:7" s="51" customFormat="1" ht="12.75">
      <c r="C1422" s="60"/>
      <c r="G1422" s="61"/>
    </row>
    <row r="1423" spans="3:7" s="51" customFormat="1" ht="12.75">
      <c r="C1423" s="60"/>
      <c r="G1423" s="61"/>
    </row>
    <row r="1424" spans="3:7" s="51" customFormat="1" ht="12.75">
      <c r="C1424" s="60"/>
      <c r="G1424" s="61"/>
    </row>
    <row r="1425" spans="3:7" s="51" customFormat="1" ht="12.75">
      <c r="C1425" s="60"/>
      <c r="G1425" s="61"/>
    </row>
    <row r="1426" spans="3:7" s="51" customFormat="1" ht="12.75">
      <c r="C1426" s="60"/>
      <c r="G1426" s="61"/>
    </row>
    <row r="1427" spans="3:7" s="51" customFormat="1" ht="12.75">
      <c r="C1427" s="60"/>
      <c r="G1427" s="61"/>
    </row>
    <row r="1428" spans="3:7" s="51" customFormat="1" ht="12.75">
      <c r="C1428" s="60"/>
      <c r="G1428" s="61"/>
    </row>
    <row r="1429" spans="3:7" s="51" customFormat="1" ht="12.75">
      <c r="C1429" s="60"/>
      <c r="G1429" s="61"/>
    </row>
    <row r="1430" spans="3:7" s="51" customFormat="1" ht="12.75">
      <c r="C1430" s="60"/>
      <c r="G1430" s="61"/>
    </row>
    <row r="1431" spans="3:7" s="51" customFormat="1" ht="12.75">
      <c r="C1431" s="60"/>
      <c r="G1431" s="61"/>
    </row>
    <row r="1432" spans="3:7" s="51" customFormat="1" ht="12.75">
      <c r="C1432" s="60"/>
      <c r="G1432" s="61"/>
    </row>
    <row r="1433" spans="3:7" s="51" customFormat="1" ht="12.75">
      <c r="C1433" s="60"/>
      <c r="G1433" s="61"/>
    </row>
    <row r="1434" spans="3:7" s="51" customFormat="1" ht="12.75">
      <c r="C1434" s="60"/>
      <c r="G1434" s="61"/>
    </row>
    <row r="1435" spans="3:7" s="51" customFormat="1" ht="12.75">
      <c r="C1435" s="60"/>
      <c r="G1435" s="61"/>
    </row>
    <row r="1436" spans="3:7" s="51" customFormat="1" ht="12.75">
      <c r="C1436" s="60"/>
      <c r="G1436" s="61"/>
    </row>
    <row r="1437" spans="3:7" s="51" customFormat="1" ht="12.75">
      <c r="C1437" s="60"/>
      <c r="G1437" s="61"/>
    </row>
    <row r="1438" spans="3:7" s="51" customFormat="1" ht="12.75">
      <c r="C1438" s="60"/>
      <c r="G1438" s="61"/>
    </row>
    <row r="1439" ht="12.75">
      <c r="H1439" s="51"/>
    </row>
    <row r="1440" ht="12.75">
      <c r="F1440" s="22"/>
    </row>
  </sheetData>
  <sheetProtection/>
  <mergeCells count="8">
    <mergeCell ref="B1:H6"/>
    <mergeCell ref="A9:G9"/>
    <mergeCell ref="A11:A12"/>
    <mergeCell ref="A8:H8"/>
    <mergeCell ref="H11:H12"/>
    <mergeCell ref="B11:E11"/>
    <mergeCell ref="F11:F12"/>
    <mergeCell ref="G11:G12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65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Галина Михайловна</cp:lastModifiedBy>
  <cp:lastPrinted>2021-11-08T09:50:00Z</cp:lastPrinted>
  <dcterms:created xsi:type="dcterms:W3CDTF">2007-09-27T04:48:52Z</dcterms:created>
  <dcterms:modified xsi:type="dcterms:W3CDTF">2021-11-18T07:14:15Z</dcterms:modified>
  <cp:category/>
  <cp:version/>
  <cp:contentType/>
  <cp:contentStatus/>
</cp:coreProperties>
</file>