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20" sheetId="1" r:id="rId1"/>
  </sheets>
  <definedNames>
    <definedName name="_xlnm.Print_Area" localSheetId="0">'2020'!$A$1:$H$580</definedName>
  </definedNames>
  <calcPr fullCalcOnLoad="1"/>
</workbook>
</file>

<file path=xl/sharedStrings.xml><?xml version="1.0" encoding="utf-8"?>
<sst xmlns="http://schemas.openxmlformats.org/spreadsheetml/2006/main" count="2118" uniqueCount="570">
  <si>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</si>
  <si>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</si>
  <si>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</si>
  <si>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</si>
  <si>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</si>
  <si>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</si>
  <si>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</si>
  <si>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</si>
  <si>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Уплата прочих налогов, сборов и иных платежей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</si>
  <si>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</si>
  <si>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</si>
  <si>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</si>
  <si>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</si>
  <si>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</si>
  <si>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</si>
  <si>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</si>
  <si>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</si>
  <si>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</si>
  <si>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</si>
  <si>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</si>
  <si>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</si>
  <si>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</si>
  <si>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</si>
  <si>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</si>
  <si>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</si>
  <si>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</si>
  <si>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</si>
  <si>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</si>
  <si>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</si>
  <si>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19 0 00 22030</t>
  </si>
  <si>
    <t>19 0 00 00320</t>
  </si>
  <si>
    <t>15 0 00 S1010</t>
  </si>
  <si>
    <t>15 0 00 S1020</t>
  </si>
  <si>
    <t>15 0 00 61030</t>
  </si>
  <si>
    <t>15 0 00 61070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</si>
  <si>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</si>
  <si>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Субвенций местным бюджетам на содержание в приютах  животных без владельцев </t>
  </si>
  <si>
    <t>13 0 00 S6040</t>
  </si>
  <si>
    <t>13 0 00 S6050</t>
  </si>
  <si>
    <t>Субсидии местным бюджетам на строительство и реконструкция автомобильных дорог общего пользования местного значения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</si>
  <si>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</si>
  <si>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99 0 00 11200</t>
  </si>
  <si>
    <t>12 0 00 13540</t>
  </si>
  <si>
    <t>18 0 00 00000</t>
  </si>
  <si>
    <t>18 0 F3 00000</t>
  </si>
  <si>
    <t>Муниципальная районная программа "Переселение в 2021 – 2022 годах граждан из аварийного жилищного фонда  в Сосновском муниципальном районе"</t>
  </si>
  <si>
    <t>18 0 F3 67484</t>
  </si>
  <si>
    <t>99 0 00 11300</t>
  </si>
  <si>
    <t>99 0 00 11100</t>
  </si>
  <si>
    <t>99 0 00 S6010</t>
  </si>
  <si>
    <t xml:space="preserve"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</si>
  <si>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</si>
  <si>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</si>
  <si>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</si>
  <si>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</si>
  <si>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</si>
  <si>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</si>
  <si>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</si>
  <si>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99 0 00 62250</t>
  </si>
  <si>
    <t>06 3 00 41600</t>
  </si>
  <si>
    <t>16 0 00 16400</t>
  </si>
  <si>
    <t>08 2 00 L4970</t>
  </si>
  <si>
    <t>17 0 00 2004В</t>
  </si>
  <si>
    <t>Реализация инвестиционных проектов на территории муниципальных образований</t>
  </si>
  <si>
    <t>17 0 00 S0041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</si>
  <si>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</si>
  <si>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</si>
  <si>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</si>
  <si>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</si>
  <si>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</si>
  <si>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</si>
  <si>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23 0 00 S1060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</si>
  <si>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</si>
  <si>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</si>
  <si>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</si>
  <si>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</si>
  <si>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</si>
  <si>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</si>
  <si>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06 3 P2 04110</t>
  </si>
  <si>
    <t>06 3 P2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</si>
  <si>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</si>
  <si>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P2 52321</t>
  </si>
  <si>
    <t>Выкуп зданий для размещения дошкольных образовательных организаций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</si>
  <si>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</si>
  <si>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</si>
  <si>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</si>
  <si>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</si>
  <si>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</si>
  <si>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</si>
  <si>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</si>
  <si>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</si>
  <si>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01 6 00 42310</t>
  </si>
  <si>
    <t>01 1 00 44000</t>
  </si>
  <si>
    <t>01 1 00 44010</t>
  </si>
  <si>
    <t>01 2 00 L519Б</t>
  </si>
  <si>
    <t>01 2 00 44200</t>
  </si>
  <si>
    <t>Библиотеки</t>
  </si>
  <si>
    <t>Уплата налога на имущество организаций, земельного налога</t>
  </si>
  <si>
    <t>01 2 00 44210</t>
  </si>
  <si>
    <t xml:space="preserve">Другие мероприятия в рамках программы. </t>
  </si>
  <si>
    <t>01 3 00 44100</t>
  </si>
  <si>
    <t>Музей</t>
  </si>
  <si>
    <t>01 5 A1 00000</t>
  </si>
  <si>
    <t>01 5 00 68110</t>
  </si>
  <si>
    <t>01 5 00 41500</t>
  </si>
  <si>
    <t xml:space="preserve">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</t>
  </si>
  <si>
    <t>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</si>
  <si>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 xml:space="preserve">Обеспечение муниципальных учреждений культуры специализированным автотранспортом (автоклубы) 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</si>
  <si>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</si>
  <si>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01 7 00 41500</t>
  </si>
  <si>
    <t>03 3 00 41500</t>
  </si>
  <si>
    <t>01 7 00 20400</t>
  </si>
  <si>
    <t>01 7 00 45200</t>
  </si>
  <si>
    <t>07 1 00 41600</t>
  </si>
  <si>
    <t>99 0 00 21110</t>
  </si>
  <si>
    <t>99 0 00 21500</t>
  </si>
  <si>
    <t>06 1 00 S4060</t>
  </si>
  <si>
    <t>Подпрограмма "Организация питания детей дошкольного возраста "</t>
  </si>
  <si>
    <t>06 1 00 42000</t>
  </si>
  <si>
    <t>06 1 00 42020</t>
  </si>
  <si>
    <t xml:space="preserve">Питание детей дошкольного возраста 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</si>
  <si>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</si>
  <si>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Питание детей дошкольного возраста (родительская плата)</t>
  </si>
  <si>
    <t>06 2 00 04010</t>
  </si>
  <si>
    <t>06 2 00 04020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</si>
  <si>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</si>
  <si>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</si>
  <si>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</si>
  <si>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</si>
  <si>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</si>
  <si>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</si>
  <si>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06 2 00 42010</t>
  </si>
  <si>
    <t>Обеспечение деятельности (оказание услуг)  подведомственных казенных учреждений. Другие мероприятия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</si>
  <si>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</si>
  <si>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</si>
  <si>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</si>
  <si>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06 3 00 41500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</si>
  <si>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</si>
  <si>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</si>
  <si>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</si>
  <si>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</si>
  <si>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</si>
  <si>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05 3 00 41500</t>
  </si>
  <si>
    <t>05 4 00 42100</t>
  </si>
  <si>
    <t>05 5 00 03120</t>
  </si>
  <si>
    <t>05 5 00 42100</t>
  </si>
  <si>
    <t>05 5 00 42300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</si>
  <si>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</si>
  <si>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 8 00 S3030</t>
  </si>
  <si>
    <t>05 8 00 S4060</t>
  </si>
  <si>
    <t>05 8 00 42100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</si>
  <si>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</si>
  <si>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</si>
  <si>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</si>
  <si>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</si>
  <si>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Региональный проект "Создание для всех категорий и групп населения условий для занятия физической културой и спортом, массовым спортом, в том числе повышение уровня обеспеченности населения объектами спорта, а также подготовка спортивного резерва""</t>
  </si>
  <si>
    <t>Регмональный проект «Социальная активность»</t>
  </si>
  <si>
    <t>Комплектование книжных фондов муниципальных общедоступных библиотек</t>
  </si>
  <si>
    <t>Региональный проект «Культурная среда»</t>
  </si>
  <si>
    <t>01 5 А1 68080</t>
  </si>
  <si>
    <t xml:space="preserve">22 0 G2 43120 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</si>
  <si>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</si>
  <si>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</si>
  <si>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</si>
  <si>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Региональный проект «Обеспечение устойчивого сокращения непригодного для проживания жилищного фонда»</t>
  </si>
  <si>
    <t>Субсидии местным бюджетам на обеспечение мероприятий по переселению граждан из аварийного жилищного фонда за счет средств областного бюджета</t>
  </si>
  <si>
    <t>09 1 E8 00000</t>
  </si>
  <si>
    <t>03 1 P1 00000</t>
  </si>
  <si>
    <t>Региональныый проект "Финансовая поддержка семей при рождении детей"</t>
  </si>
  <si>
    <t>Прочая закупка товаров, работ и услуг (Обеспечение деятельности (оказание услуг)  подведомственных казенных учреждений)</t>
  </si>
  <si>
    <t>05 8 00 42120</t>
  </si>
  <si>
    <t>05 8 00 42122</t>
  </si>
  <si>
    <t>Прочая закупка товаров, работ и услуг. 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</si>
  <si>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</si>
  <si>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</si>
  <si>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</si>
  <si>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</si>
  <si>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</si>
  <si>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</si>
  <si>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</si>
  <si>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</si>
  <si>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</si>
  <si>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</si>
  <si>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</si>
  <si>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</si>
  <si>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</si>
  <si>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</si>
  <si>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</si>
  <si>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</si>
  <si>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</si>
  <si>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</si>
  <si>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</si>
  <si>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</si>
  <si>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2004Г</t>
  </si>
  <si>
    <t>Оплата услуг специалистов по организации физкультурно-оздоровительной и спортивно-массовой работы с на-селением, занятым в экономике, и гражданами старшего поколения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</si>
  <si>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</si>
  <si>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</si>
  <si>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</si>
  <si>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</si>
  <si>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</si>
  <si>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</si>
  <si>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</si>
  <si>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</si>
  <si>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</si>
  <si>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</si>
  <si>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</si>
  <si>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</si>
  <si>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</si>
  <si>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</si>
  <si>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</si>
  <si>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</si>
  <si>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</si>
  <si>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</si>
  <si>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</si>
  <si>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</si>
  <si>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</si>
  <si>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</si>
  <si>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</si>
  <si>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</si>
  <si>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</si>
  <si>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</si>
  <si>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Ежемесячная денежная выплата в соответствии с Законом Челябинской области "О мерах социальной поддержки ветеранов труда и тружеников тыла"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</si>
  <si>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</si>
  <si>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</si>
  <si>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</si>
  <si>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</si>
  <si>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</si>
  <si>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07 6 00 281000</t>
  </si>
  <si>
    <t>07 6 00 28140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</si>
  <si>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</si>
  <si>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03 2 00 28080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</si>
  <si>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</si>
  <si>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</si>
  <si>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</si>
  <si>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</si>
  <si>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Финансовое обеспечение выполнения функций государственной власти</t>
  </si>
  <si>
    <t>03 3 00 40810</t>
  </si>
  <si>
    <t>03 3 00 08080</t>
  </si>
  <si>
    <t xml:space="preserve">Субсидий местным бюджетам на приобретение технических средств реабилитации для пунктов проката в муниципальных учреждениях системы социальной защиты населения </t>
  </si>
  <si>
    <t>07 5 00 40810</t>
  </si>
  <si>
    <t>Подпрограмма "Дети-инвалиды"</t>
  </si>
  <si>
    <t>07 6 00 40810</t>
  </si>
  <si>
    <t>11 0 00 40810</t>
  </si>
  <si>
    <t>10 0 00 20400</t>
  </si>
  <si>
    <t>Фонд оплаты труда государственных (муниципальных) органов и взносы по обязательному социальному страхованию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</si>
  <si>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</si>
  <si>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</si>
  <si>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</si>
  <si>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</si>
  <si>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</si>
  <si>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</si>
  <si>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</si>
  <si>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</si>
  <si>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Создание и содержание мест (площадок) накопления твердых коммунальных отходов</t>
  </si>
  <si>
    <t>10 0 00 72870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</si>
  <si>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</si>
  <si>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Дотации на выравнивание бюджетной обеспеченности</t>
  </si>
  <si>
    <t>14</t>
  </si>
  <si>
    <t>02 0 00 00000</t>
  </si>
  <si>
    <t>02 0 00 20404</t>
  </si>
  <si>
    <t>2020 год</t>
  </si>
  <si>
    <t>2021 год</t>
  </si>
  <si>
    <t>2022 год</t>
  </si>
  <si>
    <t>Мероприятия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</si>
  <si>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99 0 00 R5763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</si>
  <si>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</si>
  <si>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</si>
  <si>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</si>
  <si>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</si>
  <si>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</si>
  <si>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</si>
  <si>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</si>
  <si>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</si>
  <si>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</si>
  <si>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</si>
  <si>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99 0 00 41610</t>
  </si>
  <si>
    <t>Выкуп зданий для размещения общеобразовательных организаций</t>
  </si>
  <si>
    <t>05 2 00 S1030</t>
  </si>
  <si>
    <t>05 2 00 42100</t>
  </si>
  <si>
    <t>05 3 00 42100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</si>
  <si>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</si>
  <si>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</si>
  <si>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</si>
  <si>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</si>
  <si>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</si>
  <si>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</si>
  <si>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</si>
  <si>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</si>
  <si>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Оснащение многофункциональных центров в муниципальных образованиях</t>
  </si>
  <si>
    <t>99 0 00 КУ910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</si>
  <si>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</si>
  <si>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</si>
  <si>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</si>
  <si>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2 E1 55202</t>
  </si>
  <si>
    <t>06 3 P2 S4160</t>
  </si>
  <si>
    <t>05 2 Е1 51690</t>
  </si>
  <si>
    <t>05 2 Е4 00000</t>
  </si>
  <si>
    <t>05 2 Е4 52100</t>
  </si>
  <si>
    <t>Региональный проект "Цифровая образовательная среда"</t>
  </si>
  <si>
    <t>05 8 00 S3300</t>
  </si>
  <si>
    <t>01 5 А1 5519С</t>
  </si>
  <si>
    <t>01 5 А1 68070</t>
  </si>
  <si>
    <t>03 1 00 28430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</si>
  <si>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</si>
  <si>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25 0 00 00000</t>
  </si>
  <si>
    <t>25 0 00 13550</t>
  </si>
  <si>
    <t>Муниципальная программа "Поддержка ветеранов (пенсионеров) войны, труда, Вооруженных Сил и правоохранительных органов"</t>
  </si>
  <si>
    <t>Муниципальная районная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</si>
  <si>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</si>
  <si>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</si>
  <si>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</si>
  <si>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</si>
  <si>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</si>
  <si>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</si>
  <si>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243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</si>
  <si>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</si>
  <si>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</si>
  <si>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</si>
  <si>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</si>
  <si>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</si>
  <si>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</si>
  <si>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</si>
  <si>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</si>
  <si>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</si>
  <si>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</si>
  <si>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</si>
  <si>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</si>
  <si>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</si>
  <si>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</si>
  <si>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</si>
  <si>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Финансовое обеспечение выполнения функций государственными органами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</si>
  <si>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</si>
  <si>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</si>
  <si>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</si>
  <si>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</si>
  <si>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</si>
  <si>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</si>
  <si>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</si>
  <si>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</si>
  <si>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</si>
  <si>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</si>
  <si>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</si>
  <si>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</si>
  <si>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</si>
  <si>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</si>
  <si>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</si>
  <si>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</si>
  <si>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</si>
  <si>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</si>
  <si>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</si>
  <si>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</si>
  <si>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</si>
  <si>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</si>
  <si>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</si>
  <si>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</si>
  <si>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</si>
  <si>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</si>
  <si>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</si>
  <si>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</si>
  <si>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</si>
  <si>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</si>
  <si>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</si>
  <si>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</si>
  <si>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</si>
  <si>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</si>
  <si>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</si>
  <si>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</si>
  <si>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</si>
  <si>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</si>
  <si>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</si>
  <si>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</si>
  <si>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</si>
  <si>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</si>
  <si>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</si>
  <si>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</si>
  <si>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</si>
  <si>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</si>
  <si>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</si>
  <si>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</si>
  <si>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</si>
  <si>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</si>
  <si>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</si>
  <si>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</si>
  <si>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</si>
  <si>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</si>
  <si>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</si>
  <si>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</si>
  <si>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</si>
  <si>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</si>
  <si>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</si>
  <si>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</si>
  <si>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</si>
  <si>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</si>
  <si>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</si>
  <si>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</si>
  <si>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</si>
  <si>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</si>
  <si>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</si>
  <si>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</si>
  <si>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Возмещение стоимости услуг по погребению и выплата социального пособия на погребение</t>
  </si>
  <si>
    <t>Организации дополнительного образования Другие мероприятия в рамках программы</t>
  </si>
  <si>
    <t>Ежемесячная денежная выплата в соответствии с Законом Челябинской области "О звании "Ветеран труда Челябинской области"</t>
  </si>
  <si>
    <t xml:space="preserve">Учреждения культуры 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</si>
  <si>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</si>
  <si>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</si>
  <si>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</si>
  <si>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</si>
  <si>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</si>
  <si>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</si>
  <si>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</si>
  <si>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</si>
  <si>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</si>
  <si>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</si>
  <si>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</si>
  <si>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</si>
  <si>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</si>
  <si>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</si>
  <si>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</si>
  <si>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</si>
  <si>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</si>
  <si>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</si>
  <si>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</si>
  <si>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</si>
  <si>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</si>
  <si>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</si>
  <si>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</si>
  <si>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</si>
  <si>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</si>
  <si>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</si>
  <si>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</si>
  <si>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</si>
  <si>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</si>
  <si>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</si>
  <si>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</si>
  <si>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</si>
  <si>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</si>
  <si>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</si>
  <si>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</si>
  <si>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</si>
  <si>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</si>
  <si>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</si>
  <si>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</si>
  <si>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</si>
  <si>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</si>
  <si>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</si>
  <si>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</si>
  <si>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Прочая закупка товаров, работ и услуг (софинансирование лучшее учреждение и работники)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</si>
  <si>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</si>
  <si>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</si>
  <si>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</si>
  <si>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</si>
  <si>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</si>
  <si>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</si>
  <si>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</si>
  <si>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</si>
  <si>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</si>
  <si>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</si>
  <si>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</si>
  <si>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</si>
  <si>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</si>
  <si>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Муниципальная районная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</si>
  <si>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</si>
  <si>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</si>
  <si>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</si>
  <si>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</si>
  <si>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</si>
  <si>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</si>
  <si>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</si>
  <si>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</si>
  <si>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</si>
  <si>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814</t>
  </si>
  <si>
    <t>634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</si>
  <si>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</si>
  <si>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</si>
  <si>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</si>
  <si>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</si>
  <si>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Предоставление субсидии бюджетным, автономным учреждениям и иным некоммерческим организациям</t>
  </si>
  <si>
    <t>05  8 00 00000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</si>
  <si>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</si>
  <si>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</si>
  <si>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</si>
  <si>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</si>
  <si>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</si>
  <si>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</si>
  <si>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</si>
  <si>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</si>
  <si>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</si>
  <si>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</si>
  <si>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</si>
  <si>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</si>
  <si>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</si>
  <si>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</si>
  <si>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</si>
  <si>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</si>
  <si>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</si>
  <si>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</si>
  <si>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</si>
  <si>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</si>
  <si>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</si>
  <si>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</si>
  <si>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</si>
  <si>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</si>
  <si>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</si>
  <si>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</si>
  <si>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</si>
  <si>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</si>
  <si>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</si>
  <si>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</si>
  <si>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</si>
  <si>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</si>
  <si>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</si>
  <si>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</si>
  <si>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</si>
  <si>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</si>
  <si>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</si>
  <si>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</si>
  <si>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</si>
  <si>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</si>
  <si>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</si>
  <si>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</si>
  <si>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</si>
  <si>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</si>
  <si>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</si>
  <si>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</si>
  <si>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</si>
  <si>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</si>
  <si>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</si>
  <si>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</si>
  <si>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</si>
  <si>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</si>
  <si>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</si>
  <si>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</si>
  <si>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</si>
  <si>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</si>
  <si>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</si>
  <si>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</si>
  <si>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</si>
  <si>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</si>
  <si>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</si>
  <si>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</si>
  <si>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</si>
  <si>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</si>
  <si>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</si>
  <si>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</si>
  <si>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</si>
  <si>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</si>
  <si>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</si>
  <si>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</si>
  <si>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</si>
  <si>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</si>
  <si>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</si>
  <si>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</si>
  <si>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</si>
  <si>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</si>
  <si>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</si>
  <si>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</si>
  <si>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</si>
  <si>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</si>
  <si>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</si>
  <si>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</si>
  <si>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</si>
  <si>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</si>
  <si>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</si>
  <si>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</si>
  <si>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</si>
  <si>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</si>
  <si>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</si>
  <si>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</si>
  <si>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</si>
  <si>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2020 год и на плановый период 2021 и 2022 годов                                                                 от  "18"  декабря  2019 г. № 669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</si>
</sst>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#,##0.00\ &quot;₽&quot;"/>
    <numFmt numFmtId="177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60" applyNumberFormat="1" applyFont="1" applyAlignment="1">
      <alignment horizontal="left" vertical="center"/>
    </xf>
    <xf numFmtId="174" fontId="0" fillId="0" borderId="0" xfId="6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top" wrapText="1"/>
    </xf>
    <xf numFmtId="0" fontId="14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174" fontId="7" fillId="0" borderId="0" xfId="60" applyNumberFormat="1" applyFont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171" fontId="12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top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0" fontId="3" fillId="34" borderId="10" xfId="52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4" fontId="3" fillId="34" borderId="10" xfId="0" applyNumberFormat="1" applyFont="1" applyFill="1" applyBorder="1" applyAlignment="1" applyProtection="1">
      <alignment horizontal="right" vertical="top" wrapText="1"/>
      <protection locked="0"/>
    </xf>
    <xf numFmtId="49" fontId="16" fillId="34" borderId="10" xfId="0" applyNumberFormat="1" applyFont="1" applyFill="1" applyBorder="1" applyAlignment="1" applyProtection="1">
      <alignment horizontal="left" vertical="top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right" vertical="top" wrapText="1"/>
    </xf>
    <xf numFmtId="49" fontId="1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righ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4" fontId="15" fillId="34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75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 applyProtection="1">
      <alignment horizontal="center" vertical="top" wrapText="1"/>
      <protection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 locked="0"/>
    </xf>
    <xf numFmtId="0" fontId="7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 applyProtection="1">
      <alignment vertical="top" wrapText="1"/>
      <protection/>
    </xf>
    <xf numFmtId="2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0" xfId="52" applyFont="1" applyFill="1" applyBorder="1" applyAlignment="1">
      <alignment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9" fontId="8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right" vertical="top" wrapText="1"/>
    </xf>
    <xf numFmtId="0" fontId="8" fillId="34" borderId="10" xfId="52" applyFont="1" applyFill="1" applyBorder="1" applyAlignment="1">
      <alignment horizontal="left" vertical="center" wrapText="1"/>
      <protection/>
    </xf>
    <xf numFmtId="49" fontId="3" fillId="34" borderId="12" xfId="0" applyNumberFormat="1" applyFont="1" applyFill="1" applyBorder="1" applyAlignment="1" applyProtection="1">
      <alignment horizontal="left" vertical="top" wrapText="1"/>
      <protection locked="0"/>
    </xf>
    <xf numFmtId="176" fontId="3" fillId="34" borderId="10" xfId="0" applyNumberFormat="1" applyFont="1" applyFill="1" applyBorder="1" applyAlignment="1" applyProtection="1">
      <alignment horizontal="left" vertical="top" wrapText="1"/>
      <protection locked="0"/>
    </xf>
    <xf numFmtId="2" fontId="3" fillId="34" borderId="10" xfId="0" applyNumberFormat="1" applyFont="1" applyFill="1" applyBorder="1" applyAlignment="1" applyProtection="1">
      <alignment horizontal="left" vertical="top" wrapText="1"/>
      <protection locked="0"/>
    </xf>
    <xf numFmtId="177" fontId="3" fillId="34" borderId="10" xfId="60" applyNumberFormat="1" applyFont="1" applyFill="1" applyBorder="1" applyAlignment="1">
      <alignment horizontal="right" vertical="center" wrapText="1"/>
    </xf>
    <xf numFmtId="43" fontId="3" fillId="34" borderId="10" xfId="6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5"/>
  <sheetViews>
    <sheetView tabSelected="1" zoomScale="95" zoomScaleNormal="95" zoomScaleSheetLayoutView="75" workbookViewId="0" topLeftCell="A1">
      <selection activeCell="D1" sqref="D1:H3"/>
    </sheetView>
  </sheetViews>
  <sheetFormatPr defaultColWidth="9.00390625" defaultRowHeight="12.75"/>
  <cols>
    <col min="1" max="1" width="78.75390625" style="6" customWidth="1"/>
    <col min="2" max="2" width="12.875" style="0" customWidth="1"/>
    <col min="3" max="3" width="5.125" style="4" customWidth="1"/>
    <col min="4" max="5" width="3.75390625" style="0" customWidth="1"/>
    <col min="6" max="6" width="13.875" style="0" customWidth="1"/>
    <col min="7" max="7" width="13.875" style="9" customWidth="1"/>
    <col min="8" max="8" width="13.875" style="0" customWidth="1"/>
  </cols>
  <sheetData>
    <row r="1" spans="3:8" ht="11.25" customHeight="1">
      <c r="C1" s="16"/>
      <c r="D1" s="116" t="s">
        <v>569</v>
      </c>
      <c r="E1" s="116"/>
      <c r="F1" s="116"/>
      <c r="G1" s="116"/>
      <c r="H1" s="116"/>
    </row>
    <row r="2" spans="2:8" ht="14.25" customHeight="1">
      <c r="B2" s="16"/>
      <c r="C2" s="16"/>
      <c r="D2" s="116"/>
      <c r="E2" s="116"/>
      <c r="F2" s="116"/>
      <c r="G2" s="116"/>
      <c r="H2" s="116"/>
    </row>
    <row r="3" spans="1:8" ht="64.5" customHeight="1">
      <c r="A3" s="3"/>
      <c r="B3" s="16"/>
      <c r="C3" s="16"/>
      <c r="D3" s="116"/>
      <c r="E3" s="116"/>
      <c r="F3" s="116"/>
      <c r="G3" s="116"/>
      <c r="H3" s="116"/>
    </row>
    <row r="4" spans="1:8" ht="60.75" customHeight="1">
      <c r="A4" s="117" t="s">
        <v>415</v>
      </c>
      <c r="B4" s="117"/>
      <c r="C4" s="117"/>
      <c r="D4" s="117"/>
      <c r="E4" s="117"/>
      <c r="F4" s="117"/>
      <c r="G4" s="117"/>
      <c r="H4" s="117"/>
    </row>
    <row r="5" spans="1:8" ht="17.25" customHeight="1">
      <c r="A5" s="118"/>
      <c r="B5" s="118"/>
      <c r="C5" s="118"/>
      <c r="D5" s="118"/>
      <c r="E5" s="118"/>
      <c r="F5" s="118"/>
      <c r="G5" s="118"/>
      <c r="H5" s="118"/>
    </row>
    <row r="6" spans="1:8" ht="17.25" customHeight="1">
      <c r="A6" s="19"/>
      <c r="B6" s="19"/>
      <c r="C6" s="19"/>
      <c r="D6" s="19"/>
      <c r="E6" s="19"/>
      <c r="F6" s="20"/>
      <c r="G6" s="21"/>
      <c r="H6" s="26" t="s">
        <v>283</v>
      </c>
    </row>
    <row r="7" spans="1:8" ht="23.25" customHeight="1">
      <c r="A7" s="119" t="s">
        <v>498</v>
      </c>
      <c r="B7" s="121" t="s">
        <v>499</v>
      </c>
      <c r="C7" s="122"/>
      <c r="D7" s="122"/>
      <c r="E7" s="123"/>
      <c r="F7" s="115" t="s">
        <v>260</v>
      </c>
      <c r="G7" s="115" t="s">
        <v>261</v>
      </c>
      <c r="H7" s="115" t="s">
        <v>262</v>
      </c>
    </row>
    <row r="8" spans="1:8" ht="64.5" customHeight="1">
      <c r="A8" s="120"/>
      <c r="B8" s="11" t="s">
        <v>502</v>
      </c>
      <c r="C8" s="12" t="s">
        <v>418</v>
      </c>
      <c r="D8" s="13" t="s">
        <v>501</v>
      </c>
      <c r="E8" s="12" t="s">
        <v>529</v>
      </c>
      <c r="F8" s="115"/>
      <c r="G8" s="115"/>
      <c r="H8" s="115"/>
    </row>
    <row r="9" spans="1:8" ht="19.5" customHeight="1">
      <c r="A9" s="22" t="s">
        <v>500</v>
      </c>
      <c r="B9" s="23"/>
      <c r="C9" s="24"/>
      <c r="D9" s="24"/>
      <c r="E9" s="24"/>
      <c r="F9" s="25">
        <f>F10+F68+F71+F172+F175+F266+F316+F354+F366+F376+F390+F393+F396+F401+F405+F414+F417+F431+F435+F441+F448+F451+F455+F464+F458+F461</f>
        <v>3447277980</v>
      </c>
      <c r="G9" s="25">
        <f>G10+G68+G71+G172+G175+G266+G316+G354+G366+G376+G390+G393+G396+G401+G405+G414+G417+G431+G435+G441+G448+G451+G455+G464+G458+G461</f>
        <v>3230102400</v>
      </c>
      <c r="H9" s="25">
        <f>H10+H68+H71+H172+H175+H266+H316+H354+H366+H376+H390+H393+H396+H401+H405+H414+H417+H431+H435+H441+H448+H451+H455+H464+H458+H461</f>
        <v>2611573300</v>
      </c>
    </row>
    <row r="10" spans="1:8" ht="22.5">
      <c r="A10" s="27" t="s">
        <v>466</v>
      </c>
      <c r="B10" s="28" t="s">
        <v>345</v>
      </c>
      <c r="C10" s="29"/>
      <c r="D10" s="29"/>
      <c r="E10" s="29"/>
      <c r="F10" s="30">
        <f>F11+F16+F29+F36+F39+F51+F54</f>
        <v>175354578</v>
      </c>
      <c r="G10" s="30">
        <f>G11+G16+G29+G36+G39+G51+G54</f>
        <v>160105949</v>
      </c>
      <c r="H10" s="30">
        <f>H11+H16+H29+H36+H39+H51+H54</f>
        <v>207626649</v>
      </c>
    </row>
    <row r="11" spans="1:8" ht="22.5">
      <c r="A11" s="31" t="s">
        <v>429</v>
      </c>
      <c r="B11" s="32" t="s">
        <v>346</v>
      </c>
      <c r="C11" s="33"/>
      <c r="D11" s="33"/>
      <c r="E11" s="33"/>
      <c r="F11" s="34">
        <f>F12+F14</f>
        <v>67678100</v>
      </c>
      <c r="G11" s="34">
        <f>G12+G14</f>
        <v>66798100</v>
      </c>
      <c r="H11" s="34">
        <f>H12+H14</f>
        <v>66998100</v>
      </c>
    </row>
    <row r="12" spans="1:8" ht="12.75">
      <c r="A12" s="31" t="s">
        <v>402</v>
      </c>
      <c r="B12" s="35" t="s">
        <v>92</v>
      </c>
      <c r="C12" s="33"/>
      <c r="D12" s="33"/>
      <c r="E12" s="33"/>
      <c r="F12" s="34">
        <f>F13</f>
        <v>65998100</v>
      </c>
      <c r="G12" s="34">
        <f>G13</f>
        <v>65998100</v>
      </c>
      <c r="H12" s="34">
        <f>H13</f>
        <v>65998100</v>
      </c>
    </row>
    <row r="13" spans="1:8" ht="22.5">
      <c r="A13" s="31" t="s">
        <v>406</v>
      </c>
      <c r="B13" s="35" t="s">
        <v>92</v>
      </c>
      <c r="C13" s="36" t="s">
        <v>536</v>
      </c>
      <c r="D13" s="36" t="s">
        <v>511</v>
      </c>
      <c r="E13" s="36" t="s">
        <v>503</v>
      </c>
      <c r="F13" s="37">
        <f>5300000+40090700+12107400+8500000</f>
        <v>65998100</v>
      </c>
      <c r="G13" s="37">
        <f>5300000+40090700+12107400+8500000</f>
        <v>65998100</v>
      </c>
      <c r="H13" s="37">
        <f>5300000+40090700+12107400+8500000</f>
        <v>65998100</v>
      </c>
    </row>
    <row r="14" spans="1:8" ht="12.75">
      <c r="A14" s="31" t="s">
        <v>416</v>
      </c>
      <c r="B14" s="35" t="s">
        <v>93</v>
      </c>
      <c r="C14" s="36"/>
      <c r="D14" s="36"/>
      <c r="E14" s="36"/>
      <c r="F14" s="34">
        <f>F15</f>
        <v>1680000</v>
      </c>
      <c r="G14" s="34">
        <f>G15</f>
        <v>800000</v>
      </c>
      <c r="H14" s="34">
        <f>H15</f>
        <v>1000000</v>
      </c>
    </row>
    <row r="15" spans="1:8" ht="22.5">
      <c r="A15" s="31" t="s">
        <v>406</v>
      </c>
      <c r="B15" s="35" t="s">
        <v>93</v>
      </c>
      <c r="C15" s="36" t="s">
        <v>536</v>
      </c>
      <c r="D15" s="36" t="s">
        <v>511</v>
      </c>
      <c r="E15" s="36" t="s">
        <v>503</v>
      </c>
      <c r="F15" s="37">
        <v>1680000</v>
      </c>
      <c r="G15" s="37">
        <v>800000</v>
      </c>
      <c r="H15" s="37">
        <v>1000000</v>
      </c>
    </row>
    <row r="16" spans="1:8" ht="12.75">
      <c r="A16" s="38" t="s">
        <v>347</v>
      </c>
      <c r="B16" s="32" t="s">
        <v>348</v>
      </c>
      <c r="C16" s="33"/>
      <c r="D16" s="33"/>
      <c r="E16" s="33"/>
      <c r="F16" s="34">
        <f>F17+F19+F27</f>
        <v>26000865</v>
      </c>
      <c r="G16" s="34">
        <f>G17+G19+G27</f>
        <v>25600865</v>
      </c>
      <c r="H16" s="34">
        <f>H17+H19+H27</f>
        <v>25601165</v>
      </c>
    </row>
    <row r="17" spans="1:8" ht="12.75">
      <c r="A17" s="39" t="s">
        <v>157</v>
      </c>
      <c r="B17" s="32" t="s">
        <v>94</v>
      </c>
      <c r="C17" s="36"/>
      <c r="D17" s="36"/>
      <c r="E17" s="36"/>
      <c r="F17" s="34">
        <f>F18</f>
        <v>105900</v>
      </c>
      <c r="G17" s="34">
        <f>G18</f>
        <v>105900</v>
      </c>
      <c r="H17" s="34">
        <f>H18</f>
        <v>106200</v>
      </c>
    </row>
    <row r="18" spans="1:8" ht="12.75">
      <c r="A18" s="31" t="s">
        <v>444</v>
      </c>
      <c r="B18" s="32" t="s">
        <v>94</v>
      </c>
      <c r="C18" s="36" t="s">
        <v>527</v>
      </c>
      <c r="D18" s="36" t="s">
        <v>511</v>
      </c>
      <c r="E18" s="36" t="s">
        <v>503</v>
      </c>
      <c r="F18" s="34">
        <v>105900</v>
      </c>
      <c r="G18" s="34">
        <v>105900</v>
      </c>
      <c r="H18" s="34">
        <v>106200</v>
      </c>
    </row>
    <row r="19" spans="1:8" ht="12.75">
      <c r="A19" s="40" t="s">
        <v>96</v>
      </c>
      <c r="B19" s="35" t="s">
        <v>95</v>
      </c>
      <c r="C19" s="35"/>
      <c r="D19" s="33"/>
      <c r="E19" s="33"/>
      <c r="F19" s="34">
        <f>SUM(F20:F26)</f>
        <v>25494965</v>
      </c>
      <c r="G19" s="34">
        <f>SUM(G20:G26)</f>
        <v>25494965</v>
      </c>
      <c r="H19" s="34">
        <f>SUM(H20:H26)</f>
        <v>25494965</v>
      </c>
    </row>
    <row r="20" spans="1:8" ht="12.75">
      <c r="A20" s="41" t="s">
        <v>494</v>
      </c>
      <c r="B20" s="35" t="s">
        <v>95</v>
      </c>
      <c r="C20" s="35" t="s">
        <v>539</v>
      </c>
      <c r="D20" s="36" t="s">
        <v>511</v>
      </c>
      <c r="E20" s="36" t="s">
        <v>503</v>
      </c>
      <c r="F20" s="37">
        <v>18201300</v>
      </c>
      <c r="G20" s="37">
        <v>18201300</v>
      </c>
      <c r="H20" s="37">
        <v>18201300</v>
      </c>
    </row>
    <row r="21" spans="1:8" ht="12.75">
      <c r="A21" s="41" t="s">
        <v>541</v>
      </c>
      <c r="B21" s="35" t="s">
        <v>95</v>
      </c>
      <c r="C21" s="35" t="s">
        <v>540</v>
      </c>
      <c r="D21" s="36" t="s">
        <v>511</v>
      </c>
      <c r="E21" s="36" t="s">
        <v>503</v>
      </c>
      <c r="F21" s="37">
        <v>700</v>
      </c>
      <c r="G21" s="37">
        <v>700</v>
      </c>
      <c r="H21" s="37">
        <v>700</v>
      </c>
    </row>
    <row r="22" spans="1:8" ht="22.5">
      <c r="A22" s="41" t="s">
        <v>495</v>
      </c>
      <c r="B22" s="35" t="s">
        <v>95</v>
      </c>
      <c r="C22" s="35" t="s">
        <v>493</v>
      </c>
      <c r="D22" s="36" t="s">
        <v>511</v>
      </c>
      <c r="E22" s="36" t="s">
        <v>503</v>
      </c>
      <c r="F22" s="37">
        <v>5496800</v>
      </c>
      <c r="G22" s="37">
        <v>5496800</v>
      </c>
      <c r="H22" s="37">
        <v>5496800</v>
      </c>
    </row>
    <row r="23" spans="1:8" ht="12.75">
      <c r="A23" s="42" t="s">
        <v>551</v>
      </c>
      <c r="B23" s="35" t="s">
        <v>95</v>
      </c>
      <c r="C23" s="35" t="s">
        <v>550</v>
      </c>
      <c r="D23" s="36" t="s">
        <v>511</v>
      </c>
      <c r="E23" s="36" t="s">
        <v>503</v>
      </c>
      <c r="F23" s="37">
        <v>769120</v>
      </c>
      <c r="G23" s="37">
        <v>769120</v>
      </c>
      <c r="H23" s="37">
        <v>769120</v>
      </c>
    </row>
    <row r="24" spans="1:8" ht="12.75">
      <c r="A24" s="42" t="s">
        <v>444</v>
      </c>
      <c r="B24" s="35" t="s">
        <v>95</v>
      </c>
      <c r="C24" s="35" t="s">
        <v>527</v>
      </c>
      <c r="D24" s="36" t="s">
        <v>511</v>
      </c>
      <c r="E24" s="36" t="s">
        <v>503</v>
      </c>
      <c r="F24" s="37">
        <v>1000000</v>
      </c>
      <c r="G24" s="37">
        <v>1000000</v>
      </c>
      <c r="H24" s="37">
        <v>1000000</v>
      </c>
    </row>
    <row r="25" spans="1:8" ht="12.75">
      <c r="A25" s="42" t="s">
        <v>97</v>
      </c>
      <c r="B25" s="35" t="s">
        <v>95</v>
      </c>
      <c r="C25" s="35" t="s">
        <v>528</v>
      </c>
      <c r="D25" s="36" t="s">
        <v>511</v>
      </c>
      <c r="E25" s="36" t="s">
        <v>503</v>
      </c>
      <c r="F25" s="37">
        <v>22045</v>
      </c>
      <c r="G25" s="37">
        <v>22045</v>
      </c>
      <c r="H25" s="37">
        <v>22045</v>
      </c>
    </row>
    <row r="26" spans="1:8" ht="12.75">
      <c r="A26" s="40" t="s">
        <v>8</v>
      </c>
      <c r="B26" s="35" t="s">
        <v>95</v>
      </c>
      <c r="C26" s="35" t="s">
        <v>530</v>
      </c>
      <c r="D26" s="36" t="s">
        <v>511</v>
      </c>
      <c r="E26" s="36" t="s">
        <v>503</v>
      </c>
      <c r="F26" s="37">
        <v>5000</v>
      </c>
      <c r="G26" s="37">
        <v>5000</v>
      </c>
      <c r="H26" s="37">
        <v>5000</v>
      </c>
    </row>
    <row r="27" spans="1:8" ht="12.75">
      <c r="A27" s="42" t="s">
        <v>99</v>
      </c>
      <c r="B27" s="35" t="s">
        <v>98</v>
      </c>
      <c r="C27" s="35"/>
      <c r="D27" s="36"/>
      <c r="E27" s="36"/>
      <c r="F27" s="34">
        <f>F28</f>
        <v>400000</v>
      </c>
      <c r="G27" s="34">
        <f>G28</f>
        <v>0</v>
      </c>
      <c r="H27" s="34">
        <f>H28</f>
        <v>0</v>
      </c>
    </row>
    <row r="28" spans="1:8" ht="12.75">
      <c r="A28" s="42" t="s">
        <v>444</v>
      </c>
      <c r="B28" s="35" t="s">
        <v>98</v>
      </c>
      <c r="C28" s="35" t="s">
        <v>527</v>
      </c>
      <c r="D28" s="36" t="s">
        <v>511</v>
      </c>
      <c r="E28" s="36" t="s">
        <v>503</v>
      </c>
      <c r="F28" s="37">
        <v>400000</v>
      </c>
      <c r="G28" s="37">
        <v>0</v>
      </c>
      <c r="H28" s="37">
        <v>0</v>
      </c>
    </row>
    <row r="29" spans="1:8" ht="12.75">
      <c r="A29" s="38" t="s">
        <v>349</v>
      </c>
      <c r="B29" s="35" t="s">
        <v>350</v>
      </c>
      <c r="C29" s="36"/>
      <c r="D29" s="33"/>
      <c r="E29" s="33"/>
      <c r="F29" s="34">
        <f>F30</f>
        <v>1761260</v>
      </c>
      <c r="G29" s="34">
        <f>G30</f>
        <v>1761260</v>
      </c>
      <c r="H29" s="34">
        <f>H30</f>
        <v>1761260</v>
      </c>
    </row>
    <row r="30" spans="1:8" ht="12.75">
      <c r="A30" s="42" t="s">
        <v>101</v>
      </c>
      <c r="B30" s="35" t="s">
        <v>100</v>
      </c>
      <c r="C30" s="36"/>
      <c r="D30" s="36"/>
      <c r="E30" s="36"/>
      <c r="F30" s="34">
        <f>SUM(F31:F35)</f>
        <v>1761260</v>
      </c>
      <c r="G30" s="34">
        <f>SUM(G31:G35)</f>
        <v>1761260</v>
      </c>
      <c r="H30" s="34">
        <f>SUM(H31:H35)</f>
        <v>1761260</v>
      </c>
    </row>
    <row r="31" spans="1:8" ht="12.75">
      <c r="A31" s="41" t="s">
        <v>494</v>
      </c>
      <c r="B31" s="35" t="s">
        <v>100</v>
      </c>
      <c r="C31" s="35" t="s">
        <v>539</v>
      </c>
      <c r="D31" s="36" t="s">
        <v>511</v>
      </c>
      <c r="E31" s="36" t="s">
        <v>503</v>
      </c>
      <c r="F31" s="37">
        <v>1106800</v>
      </c>
      <c r="G31" s="37">
        <v>1106800</v>
      </c>
      <c r="H31" s="37">
        <v>1106800</v>
      </c>
    </row>
    <row r="32" spans="1:8" ht="12.75">
      <c r="A32" s="41" t="s">
        <v>541</v>
      </c>
      <c r="B32" s="35" t="s">
        <v>100</v>
      </c>
      <c r="C32" s="35" t="s">
        <v>540</v>
      </c>
      <c r="D32" s="36" t="s">
        <v>511</v>
      </c>
      <c r="E32" s="36" t="s">
        <v>503</v>
      </c>
      <c r="F32" s="37">
        <v>700</v>
      </c>
      <c r="G32" s="37">
        <v>700</v>
      </c>
      <c r="H32" s="37">
        <v>700</v>
      </c>
    </row>
    <row r="33" spans="1:8" s="1" customFormat="1" ht="22.5">
      <c r="A33" s="41" t="s">
        <v>495</v>
      </c>
      <c r="B33" s="35" t="s">
        <v>100</v>
      </c>
      <c r="C33" s="35" t="s">
        <v>493</v>
      </c>
      <c r="D33" s="36" t="s">
        <v>511</v>
      </c>
      <c r="E33" s="36" t="s">
        <v>503</v>
      </c>
      <c r="F33" s="37">
        <v>334300</v>
      </c>
      <c r="G33" s="37">
        <v>334300</v>
      </c>
      <c r="H33" s="37">
        <v>334300</v>
      </c>
    </row>
    <row r="34" spans="1:8" s="1" customFormat="1" ht="12.75">
      <c r="A34" s="42" t="s">
        <v>551</v>
      </c>
      <c r="B34" s="35" t="s">
        <v>100</v>
      </c>
      <c r="C34" s="35" t="s">
        <v>550</v>
      </c>
      <c r="D34" s="36" t="s">
        <v>511</v>
      </c>
      <c r="E34" s="36" t="s">
        <v>503</v>
      </c>
      <c r="F34" s="37">
        <v>107960</v>
      </c>
      <c r="G34" s="37">
        <v>107960</v>
      </c>
      <c r="H34" s="37">
        <v>107960</v>
      </c>
    </row>
    <row r="35" spans="1:8" s="1" customFormat="1" ht="12.75">
      <c r="A35" s="42" t="s">
        <v>444</v>
      </c>
      <c r="B35" s="35" t="s">
        <v>100</v>
      </c>
      <c r="C35" s="35" t="s">
        <v>527</v>
      </c>
      <c r="D35" s="36" t="s">
        <v>511</v>
      </c>
      <c r="E35" s="36" t="s">
        <v>503</v>
      </c>
      <c r="F35" s="37">
        <v>211500</v>
      </c>
      <c r="G35" s="37">
        <v>211500</v>
      </c>
      <c r="H35" s="37">
        <v>211500</v>
      </c>
    </row>
    <row r="36" spans="1:8" s="1" customFormat="1" ht="22.5">
      <c r="A36" s="38" t="s">
        <v>405</v>
      </c>
      <c r="B36" s="32" t="s">
        <v>365</v>
      </c>
      <c r="C36" s="33"/>
      <c r="D36" s="33"/>
      <c r="E36" s="33"/>
      <c r="F36" s="34">
        <f aca="true" t="shared" si="0" ref="F36:H37">F37</f>
        <v>38948500</v>
      </c>
      <c r="G36" s="34">
        <f t="shared" si="0"/>
        <v>38948500</v>
      </c>
      <c r="H36" s="34">
        <f t="shared" si="0"/>
        <v>38948500</v>
      </c>
    </row>
    <row r="37" spans="1:8" s="1" customFormat="1" ht="12.75">
      <c r="A37" s="43" t="s">
        <v>333</v>
      </c>
      <c r="B37" s="35" t="s">
        <v>90</v>
      </c>
      <c r="C37" s="33"/>
      <c r="D37" s="33"/>
      <c r="E37" s="33"/>
      <c r="F37" s="34">
        <f t="shared" si="0"/>
        <v>38948500</v>
      </c>
      <c r="G37" s="34">
        <f t="shared" si="0"/>
        <v>38948500</v>
      </c>
      <c r="H37" s="34">
        <f t="shared" si="0"/>
        <v>38948500</v>
      </c>
    </row>
    <row r="38" spans="1:8" s="1" customFormat="1" ht="22.5">
      <c r="A38" s="43" t="s">
        <v>406</v>
      </c>
      <c r="B38" s="44" t="s">
        <v>90</v>
      </c>
      <c r="C38" s="36" t="s">
        <v>536</v>
      </c>
      <c r="D38" s="36" t="s">
        <v>512</v>
      </c>
      <c r="E38" s="36" t="s">
        <v>506</v>
      </c>
      <c r="F38" s="45">
        <f>1860000+28020000+8462200+606300</f>
        <v>38948500</v>
      </c>
      <c r="G38" s="45">
        <f>1860000+28020000+8462200+606300</f>
        <v>38948500</v>
      </c>
      <c r="H38" s="45">
        <f>1860000+28020000+8462200+606300</f>
        <v>38948500</v>
      </c>
    </row>
    <row r="39" spans="1:8" s="1" customFormat="1" ht="22.5">
      <c r="A39" s="31" t="s">
        <v>366</v>
      </c>
      <c r="B39" s="32" t="s">
        <v>364</v>
      </c>
      <c r="C39" s="33"/>
      <c r="D39" s="33"/>
      <c r="E39" s="33"/>
      <c r="F39" s="34">
        <f>F40+F45+F47+F49</f>
        <v>21120300</v>
      </c>
      <c r="G39" s="34">
        <f>G40+G45+G47+G49</f>
        <v>6996700</v>
      </c>
      <c r="H39" s="34">
        <f>H40+H45+H47+H49</f>
        <v>54317100</v>
      </c>
    </row>
    <row r="40" spans="1:8" s="1" customFormat="1" ht="12.75">
      <c r="A40" s="31" t="s">
        <v>158</v>
      </c>
      <c r="B40" s="35" t="s">
        <v>102</v>
      </c>
      <c r="C40" s="33"/>
      <c r="D40" s="33"/>
      <c r="E40" s="33"/>
      <c r="F40" s="34">
        <f>F42+F44</f>
        <v>0</v>
      </c>
      <c r="G40" s="34">
        <f>G42+G44</f>
        <v>0</v>
      </c>
      <c r="H40" s="34">
        <f>H41+H43</f>
        <v>54317100</v>
      </c>
    </row>
    <row r="41" spans="1:8" s="1" customFormat="1" ht="33.75">
      <c r="A41" s="46" t="s">
        <v>105</v>
      </c>
      <c r="B41" s="47" t="s">
        <v>300</v>
      </c>
      <c r="C41" s="33"/>
      <c r="D41" s="33"/>
      <c r="E41" s="33"/>
      <c r="F41" s="34">
        <f>F42</f>
        <v>0</v>
      </c>
      <c r="G41" s="34">
        <f>G42</f>
        <v>0</v>
      </c>
      <c r="H41" s="34">
        <f>H42</f>
        <v>37452700</v>
      </c>
    </row>
    <row r="42" spans="1:8" s="1" customFormat="1" ht="12.75">
      <c r="A42" s="48" t="s">
        <v>413</v>
      </c>
      <c r="B42" s="47" t="s">
        <v>300</v>
      </c>
      <c r="C42" s="35" t="s">
        <v>537</v>
      </c>
      <c r="D42" s="35" t="s">
        <v>511</v>
      </c>
      <c r="E42" s="35" t="s">
        <v>503</v>
      </c>
      <c r="F42" s="37">
        <v>0</v>
      </c>
      <c r="G42" s="37">
        <v>0</v>
      </c>
      <c r="H42" s="49">
        <v>37452700</v>
      </c>
    </row>
    <row r="43" spans="1:8" s="1" customFormat="1" ht="33.75">
      <c r="A43" s="41" t="s">
        <v>106</v>
      </c>
      <c r="B43" s="47" t="s">
        <v>301</v>
      </c>
      <c r="C43" s="35"/>
      <c r="D43" s="35"/>
      <c r="E43" s="35"/>
      <c r="F43" s="37">
        <f>F44</f>
        <v>0</v>
      </c>
      <c r="G43" s="37">
        <f>G44</f>
        <v>0</v>
      </c>
      <c r="H43" s="37">
        <f>H44</f>
        <v>16864400</v>
      </c>
    </row>
    <row r="44" spans="1:8" s="1" customFormat="1" ht="12.75">
      <c r="A44" s="48" t="s">
        <v>413</v>
      </c>
      <c r="B44" s="47" t="s">
        <v>301</v>
      </c>
      <c r="C44" s="35" t="s">
        <v>537</v>
      </c>
      <c r="D44" s="35" t="s">
        <v>511</v>
      </c>
      <c r="E44" s="35" t="s">
        <v>503</v>
      </c>
      <c r="F44" s="37">
        <v>0</v>
      </c>
      <c r="G44" s="37">
        <v>0</v>
      </c>
      <c r="H44" s="49">
        <v>16864400</v>
      </c>
    </row>
    <row r="45" spans="1:8" s="1" customFormat="1" ht="22.5">
      <c r="A45" s="41" t="s">
        <v>107</v>
      </c>
      <c r="B45" s="47" t="s">
        <v>159</v>
      </c>
      <c r="C45" s="35"/>
      <c r="D45" s="35"/>
      <c r="E45" s="35"/>
      <c r="F45" s="37">
        <f>F46</f>
        <v>0</v>
      </c>
      <c r="G45" s="37">
        <f>G46</f>
        <v>4745300</v>
      </c>
      <c r="H45" s="37">
        <f>H46</f>
        <v>0</v>
      </c>
    </row>
    <row r="46" spans="1:8" s="1" customFormat="1" ht="12.75">
      <c r="A46" s="48" t="s">
        <v>413</v>
      </c>
      <c r="B46" s="47" t="s">
        <v>159</v>
      </c>
      <c r="C46" s="35" t="s">
        <v>537</v>
      </c>
      <c r="D46" s="35" t="s">
        <v>511</v>
      </c>
      <c r="E46" s="35" t="s">
        <v>503</v>
      </c>
      <c r="F46" s="37">
        <v>0</v>
      </c>
      <c r="G46" s="49">
        <v>4745300</v>
      </c>
      <c r="H46" s="37">
        <v>0</v>
      </c>
    </row>
    <row r="47" spans="1:8" s="1" customFormat="1" ht="33.75">
      <c r="A47" s="41" t="s">
        <v>108</v>
      </c>
      <c r="B47" s="47" t="s">
        <v>103</v>
      </c>
      <c r="C47" s="35"/>
      <c r="D47" s="35"/>
      <c r="E47" s="35"/>
      <c r="F47" s="37">
        <f>F48</f>
        <v>16120300</v>
      </c>
      <c r="G47" s="37">
        <f>G48</f>
        <v>0</v>
      </c>
      <c r="H47" s="37">
        <f>H48</f>
        <v>0</v>
      </c>
    </row>
    <row r="48" spans="1:8" s="1" customFormat="1" ht="12.75">
      <c r="A48" s="48" t="s">
        <v>413</v>
      </c>
      <c r="B48" s="47" t="s">
        <v>103</v>
      </c>
      <c r="C48" s="35" t="s">
        <v>537</v>
      </c>
      <c r="D48" s="35" t="s">
        <v>511</v>
      </c>
      <c r="E48" s="35" t="s">
        <v>503</v>
      </c>
      <c r="F48" s="49">
        <v>16120300</v>
      </c>
      <c r="G48" s="37">
        <v>0</v>
      </c>
      <c r="H48" s="37">
        <v>0</v>
      </c>
    </row>
    <row r="49" spans="1:8" s="1" customFormat="1" ht="12.75">
      <c r="A49" s="40" t="s">
        <v>331</v>
      </c>
      <c r="B49" s="35" t="s">
        <v>104</v>
      </c>
      <c r="C49" s="35"/>
      <c r="D49" s="35"/>
      <c r="E49" s="35"/>
      <c r="F49" s="37">
        <f>F50</f>
        <v>5000000</v>
      </c>
      <c r="G49" s="37">
        <f>G50</f>
        <v>2251400</v>
      </c>
      <c r="H49" s="37">
        <f>H50</f>
        <v>0</v>
      </c>
    </row>
    <row r="50" spans="1:8" s="1" customFormat="1" ht="12.75">
      <c r="A50" s="42" t="s">
        <v>444</v>
      </c>
      <c r="B50" s="35" t="s">
        <v>104</v>
      </c>
      <c r="C50" s="35" t="s">
        <v>537</v>
      </c>
      <c r="D50" s="35" t="s">
        <v>511</v>
      </c>
      <c r="E50" s="35" t="s">
        <v>503</v>
      </c>
      <c r="F50" s="37">
        <v>5000000</v>
      </c>
      <c r="G50" s="37">
        <v>2251400</v>
      </c>
      <c r="H50" s="37">
        <v>0</v>
      </c>
    </row>
    <row r="51" spans="1:8" s="1" customFormat="1" ht="22.5">
      <c r="A51" s="38" t="s">
        <v>368</v>
      </c>
      <c r="B51" s="32" t="s">
        <v>367</v>
      </c>
      <c r="C51" s="33"/>
      <c r="D51" s="33"/>
      <c r="E51" s="33"/>
      <c r="F51" s="34">
        <f aca="true" t="shared" si="1" ref="F51:H52">F52</f>
        <v>100000</v>
      </c>
      <c r="G51" s="34">
        <f t="shared" si="1"/>
        <v>100000</v>
      </c>
      <c r="H51" s="34">
        <f t="shared" si="1"/>
        <v>100000</v>
      </c>
    </row>
    <row r="52" spans="1:8" s="1" customFormat="1" ht="12.75">
      <c r="A52" s="38" t="s">
        <v>400</v>
      </c>
      <c r="B52" s="35" t="s">
        <v>91</v>
      </c>
      <c r="C52" s="33"/>
      <c r="D52" s="33"/>
      <c r="E52" s="33"/>
      <c r="F52" s="34">
        <f t="shared" si="1"/>
        <v>100000</v>
      </c>
      <c r="G52" s="34">
        <f t="shared" si="1"/>
        <v>100000</v>
      </c>
      <c r="H52" s="34">
        <f t="shared" si="1"/>
        <v>100000</v>
      </c>
    </row>
    <row r="53" spans="1:8" s="1" customFormat="1" ht="12.75">
      <c r="A53" s="31" t="s">
        <v>417</v>
      </c>
      <c r="B53" s="35" t="s">
        <v>91</v>
      </c>
      <c r="C53" s="36" t="s">
        <v>537</v>
      </c>
      <c r="D53" s="36" t="s">
        <v>512</v>
      </c>
      <c r="E53" s="36" t="s">
        <v>506</v>
      </c>
      <c r="F53" s="37">
        <v>100000</v>
      </c>
      <c r="G53" s="37">
        <v>100000</v>
      </c>
      <c r="H53" s="37">
        <v>100000</v>
      </c>
    </row>
    <row r="54" spans="1:8" s="1" customFormat="1" ht="12.75">
      <c r="A54" s="39" t="s">
        <v>447</v>
      </c>
      <c r="B54" s="32" t="s">
        <v>448</v>
      </c>
      <c r="C54" s="36"/>
      <c r="D54" s="36"/>
      <c r="E54" s="36"/>
      <c r="F54" s="34">
        <f>F55+F60+F66</f>
        <v>19745553</v>
      </c>
      <c r="G54" s="34">
        <f>G55+G60+G66</f>
        <v>19900524</v>
      </c>
      <c r="H54" s="34">
        <f>H55+H60+H66</f>
        <v>19900524</v>
      </c>
    </row>
    <row r="55" spans="1:8" s="1" customFormat="1" ht="12.75">
      <c r="A55" s="40" t="s">
        <v>449</v>
      </c>
      <c r="B55" s="35" t="s">
        <v>111</v>
      </c>
      <c r="C55" s="36"/>
      <c r="D55" s="36"/>
      <c r="E55" s="36"/>
      <c r="F55" s="34">
        <f>SUM(F56:F59)</f>
        <v>2277573</v>
      </c>
      <c r="G55" s="34">
        <f>SUM(G56:G59)</f>
        <v>2277573</v>
      </c>
      <c r="H55" s="34">
        <f>SUM(H56:H59)</f>
        <v>2277573</v>
      </c>
    </row>
    <row r="56" spans="1:8" s="1" customFormat="1" ht="12.75">
      <c r="A56" s="41" t="s">
        <v>424</v>
      </c>
      <c r="B56" s="35" t="s">
        <v>111</v>
      </c>
      <c r="C56" s="36" t="s">
        <v>524</v>
      </c>
      <c r="D56" s="36" t="s">
        <v>511</v>
      </c>
      <c r="E56" s="36" t="s">
        <v>507</v>
      </c>
      <c r="F56" s="37">
        <v>1577245</v>
      </c>
      <c r="G56" s="37">
        <v>1577245</v>
      </c>
      <c r="H56" s="37">
        <v>1577245</v>
      </c>
    </row>
    <row r="57" spans="1:8" s="1" customFormat="1" ht="22.5">
      <c r="A57" s="48" t="s">
        <v>525</v>
      </c>
      <c r="B57" s="35" t="s">
        <v>111</v>
      </c>
      <c r="C57" s="36" t="s">
        <v>526</v>
      </c>
      <c r="D57" s="36" t="s">
        <v>511</v>
      </c>
      <c r="E57" s="36" t="s">
        <v>507</v>
      </c>
      <c r="F57" s="37">
        <v>14000</v>
      </c>
      <c r="G57" s="37">
        <v>14000</v>
      </c>
      <c r="H57" s="37">
        <v>14000</v>
      </c>
    </row>
    <row r="58" spans="1:8" s="1" customFormat="1" ht="22.5">
      <c r="A58" s="41" t="s">
        <v>425</v>
      </c>
      <c r="B58" s="35" t="s">
        <v>111</v>
      </c>
      <c r="C58" s="36" t="s">
        <v>423</v>
      </c>
      <c r="D58" s="36" t="s">
        <v>511</v>
      </c>
      <c r="E58" s="36" t="s">
        <v>507</v>
      </c>
      <c r="F58" s="37">
        <v>476328</v>
      </c>
      <c r="G58" s="37">
        <v>476328</v>
      </c>
      <c r="H58" s="37">
        <v>476328</v>
      </c>
    </row>
    <row r="59" spans="1:8" s="1" customFormat="1" ht="12.75">
      <c r="A59" s="42" t="s">
        <v>444</v>
      </c>
      <c r="B59" s="35" t="s">
        <v>111</v>
      </c>
      <c r="C59" s="36" t="s">
        <v>527</v>
      </c>
      <c r="D59" s="36" t="s">
        <v>511</v>
      </c>
      <c r="E59" s="36" t="s">
        <v>507</v>
      </c>
      <c r="F59" s="37">
        <v>210000</v>
      </c>
      <c r="G59" s="37">
        <v>210000</v>
      </c>
      <c r="H59" s="37">
        <v>210000</v>
      </c>
    </row>
    <row r="60" spans="1:8" s="1" customFormat="1" ht="24" customHeight="1">
      <c r="A60" s="40" t="s">
        <v>339</v>
      </c>
      <c r="B60" s="35" t="s">
        <v>112</v>
      </c>
      <c r="C60" s="36"/>
      <c r="D60" s="36"/>
      <c r="E60" s="36"/>
      <c r="F60" s="34">
        <f>SUM(F61:F65)</f>
        <v>17454980</v>
      </c>
      <c r="G60" s="34">
        <f>SUM(G61:G65)</f>
        <v>17609951</v>
      </c>
      <c r="H60" s="34">
        <f>SUM(H61:H65)</f>
        <v>17609951</v>
      </c>
    </row>
    <row r="61" spans="1:8" s="1" customFormat="1" ht="12.75">
      <c r="A61" s="41" t="s">
        <v>494</v>
      </c>
      <c r="B61" s="35" t="s">
        <v>112</v>
      </c>
      <c r="C61" s="35" t="s">
        <v>539</v>
      </c>
      <c r="D61" s="36" t="s">
        <v>511</v>
      </c>
      <c r="E61" s="36" t="s">
        <v>507</v>
      </c>
      <c r="F61" s="37">
        <f>13003572-119025</f>
        <v>12884547</v>
      </c>
      <c r="G61" s="37">
        <v>13003572</v>
      </c>
      <c r="H61" s="37">
        <v>13003572</v>
      </c>
    </row>
    <row r="62" spans="1:8" s="1" customFormat="1" ht="22.5">
      <c r="A62" s="41" t="s">
        <v>495</v>
      </c>
      <c r="B62" s="35" t="s">
        <v>112</v>
      </c>
      <c r="C62" s="35" t="s">
        <v>493</v>
      </c>
      <c r="D62" s="36" t="s">
        <v>511</v>
      </c>
      <c r="E62" s="36" t="s">
        <v>507</v>
      </c>
      <c r="F62" s="37">
        <f>3927079-35946</f>
        <v>3891133</v>
      </c>
      <c r="G62" s="37">
        <v>3927079</v>
      </c>
      <c r="H62" s="37">
        <v>3927079</v>
      </c>
    </row>
    <row r="63" spans="1:8" s="1" customFormat="1" ht="12.75">
      <c r="A63" s="42" t="s">
        <v>551</v>
      </c>
      <c r="B63" s="35" t="s">
        <v>112</v>
      </c>
      <c r="C63" s="35" t="s">
        <v>550</v>
      </c>
      <c r="D63" s="36" t="s">
        <v>511</v>
      </c>
      <c r="E63" s="36" t="s">
        <v>507</v>
      </c>
      <c r="F63" s="37">
        <v>538100</v>
      </c>
      <c r="G63" s="37">
        <v>538100</v>
      </c>
      <c r="H63" s="37">
        <v>538100</v>
      </c>
    </row>
    <row r="64" spans="1:8" s="1" customFormat="1" ht="12.75">
      <c r="A64" s="42" t="s">
        <v>444</v>
      </c>
      <c r="B64" s="35" t="s">
        <v>112</v>
      </c>
      <c r="C64" s="50" t="s">
        <v>527</v>
      </c>
      <c r="D64" s="36" t="s">
        <v>511</v>
      </c>
      <c r="E64" s="36" t="s">
        <v>507</v>
      </c>
      <c r="F64" s="51">
        <v>141000</v>
      </c>
      <c r="G64" s="51">
        <v>141000</v>
      </c>
      <c r="H64" s="51">
        <v>141000</v>
      </c>
    </row>
    <row r="65" spans="1:8" s="1" customFormat="1" ht="12.75">
      <c r="A65" s="42" t="s">
        <v>97</v>
      </c>
      <c r="B65" s="35" t="s">
        <v>112</v>
      </c>
      <c r="C65" s="50" t="s">
        <v>528</v>
      </c>
      <c r="D65" s="36" t="s">
        <v>511</v>
      </c>
      <c r="E65" s="36" t="s">
        <v>507</v>
      </c>
      <c r="F65" s="51">
        <v>200</v>
      </c>
      <c r="G65" s="51">
        <v>200</v>
      </c>
      <c r="H65" s="51">
        <v>200</v>
      </c>
    </row>
    <row r="66" spans="1:8" s="1" customFormat="1" ht="12.75">
      <c r="A66" s="40" t="s">
        <v>331</v>
      </c>
      <c r="B66" s="35" t="s">
        <v>109</v>
      </c>
      <c r="C66" s="36"/>
      <c r="D66" s="36"/>
      <c r="E66" s="36"/>
      <c r="F66" s="34">
        <f>F67</f>
        <v>13000</v>
      </c>
      <c r="G66" s="34">
        <f>G67</f>
        <v>13000</v>
      </c>
      <c r="H66" s="34">
        <f>H67</f>
        <v>13000</v>
      </c>
    </row>
    <row r="67" spans="1:8" s="1" customFormat="1" ht="12.75">
      <c r="A67" s="42" t="s">
        <v>446</v>
      </c>
      <c r="B67" s="35" t="s">
        <v>109</v>
      </c>
      <c r="C67" s="36" t="s">
        <v>527</v>
      </c>
      <c r="D67" s="36" t="s">
        <v>511</v>
      </c>
      <c r="E67" s="36" t="s">
        <v>503</v>
      </c>
      <c r="F67" s="37">
        <v>13000</v>
      </c>
      <c r="G67" s="37">
        <v>13000</v>
      </c>
      <c r="H67" s="37">
        <v>13000</v>
      </c>
    </row>
    <row r="68" spans="1:8" s="1" customFormat="1" ht="22.5">
      <c r="A68" s="52" t="s">
        <v>280</v>
      </c>
      <c r="B68" s="53" t="s">
        <v>258</v>
      </c>
      <c r="C68" s="54"/>
      <c r="D68" s="54"/>
      <c r="E68" s="54"/>
      <c r="F68" s="55">
        <f aca="true" t="shared" si="2" ref="F68:H69">F69</f>
        <v>2945000</v>
      </c>
      <c r="G68" s="55">
        <f t="shared" si="2"/>
        <v>1324000</v>
      </c>
      <c r="H68" s="55">
        <f t="shared" si="2"/>
        <v>1974000</v>
      </c>
    </row>
    <row r="69" spans="1:8" s="1" customFormat="1" ht="12.75">
      <c r="A69" s="56" t="s">
        <v>281</v>
      </c>
      <c r="B69" s="57" t="s">
        <v>259</v>
      </c>
      <c r="C69" s="54"/>
      <c r="D69" s="54"/>
      <c r="E69" s="54"/>
      <c r="F69" s="58">
        <f t="shared" si="2"/>
        <v>2945000</v>
      </c>
      <c r="G69" s="58">
        <f t="shared" si="2"/>
        <v>1324000</v>
      </c>
      <c r="H69" s="58">
        <f t="shared" si="2"/>
        <v>1974000</v>
      </c>
    </row>
    <row r="70" spans="1:8" s="1" customFormat="1" ht="12.75">
      <c r="A70" s="59" t="s">
        <v>551</v>
      </c>
      <c r="B70" s="57" t="s">
        <v>259</v>
      </c>
      <c r="C70" s="54" t="s">
        <v>550</v>
      </c>
      <c r="D70" s="54" t="s">
        <v>507</v>
      </c>
      <c r="E70" s="54" t="s">
        <v>514</v>
      </c>
      <c r="F70" s="58">
        <v>2945000</v>
      </c>
      <c r="G70" s="60">
        <v>1324000</v>
      </c>
      <c r="H70" s="60">
        <v>1974000</v>
      </c>
    </row>
    <row r="71" spans="1:8" s="1" customFormat="1" ht="22.5">
      <c r="A71" s="61" t="s">
        <v>450</v>
      </c>
      <c r="B71" s="28" t="s">
        <v>351</v>
      </c>
      <c r="C71" s="33"/>
      <c r="D71" s="33"/>
      <c r="E71" s="33"/>
      <c r="F71" s="30">
        <f>F72+F140+F165</f>
        <v>350336260</v>
      </c>
      <c r="G71" s="30">
        <f>G72+G140+G165</f>
        <v>354509560</v>
      </c>
      <c r="H71" s="30">
        <f>H72+H140+H165</f>
        <v>363688160</v>
      </c>
    </row>
    <row r="72" spans="1:8" s="1" customFormat="1" ht="22.5">
      <c r="A72" s="40" t="s">
        <v>458</v>
      </c>
      <c r="B72" s="35" t="s">
        <v>459</v>
      </c>
      <c r="C72" s="35"/>
      <c r="D72" s="35"/>
      <c r="E72" s="35"/>
      <c r="F72" s="34">
        <f>F74+F76+F79+F82+F85+F88+F91+F94+F97+F100+F104+F107+F110+F113+F115+F120+F124+F127+F130+F133+F136+F138+F118</f>
        <v>301940823</v>
      </c>
      <c r="G72" s="34">
        <f>G74+G76+G79+G82+G85+G88+G91+G94+G97+G100+G104+G107+G110+G113+G115+G120+G124+G127+G130+G133+G136+G138+G118</f>
        <v>306041923</v>
      </c>
      <c r="H72" s="34">
        <f>H74+H76+H79+H82+H85+H88+H91+H94+H97+H100+H104+H107+H110+H113+H115+H120+H124+H127+H130+H133+H136+H138+H118</f>
        <v>314995423</v>
      </c>
    </row>
    <row r="73" spans="1:8" s="1" customFormat="1" ht="12.75">
      <c r="A73" s="40" t="s">
        <v>168</v>
      </c>
      <c r="B73" s="62" t="s">
        <v>167</v>
      </c>
      <c r="C73" s="35"/>
      <c r="D73" s="35"/>
      <c r="E73" s="35"/>
      <c r="F73" s="34">
        <f aca="true" t="shared" si="3" ref="F73:H74">F74</f>
        <v>2551100</v>
      </c>
      <c r="G73" s="34">
        <f t="shared" si="3"/>
        <v>2551100</v>
      </c>
      <c r="H73" s="34">
        <f t="shared" si="3"/>
        <v>2551100</v>
      </c>
    </row>
    <row r="74" spans="1:8" s="1" customFormat="1" ht="22.5">
      <c r="A74" s="41" t="s">
        <v>384</v>
      </c>
      <c r="B74" s="62" t="s">
        <v>198</v>
      </c>
      <c r="C74" s="44"/>
      <c r="D74" s="44"/>
      <c r="E74" s="44"/>
      <c r="F74" s="37">
        <f t="shared" si="3"/>
        <v>2551100</v>
      </c>
      <c r="G74" s="37">
        <f t="shared" si="3"/>
        <v>2551100</v>
      </c>
      <c r="H74" s="37">
        <f t="shared" si="3"/>
        <v>2551100</v>
      </c>
    </row>
    <row r="75" spans="1:8" s="1" customFormat="1" ht="12.75">
      <c r="A75" s="42" t="s">
        <v>543</v>
      </c>
      <c r="B75" s="62" t="s">
        <v>198</v>
      </c>
      <c r="C75" s="44" t="s">
        <v>546</v>
      </c>
      <c r="D75" s="44" t="s">
        <v>514</v>
      </c>
      <c r="E75" s="44" t="s">
        <v>506</v>
      </c>
      <c r="F75" s="49">
        <v>2551100</v>
      </c>
      <c r="G75" s="49">
        <v>2551100</v>
      </c>
      <c r="H75" s="49">
        <v>2551100</v>
      </c>
    </row>
    <row r="76" spans="1:8" s="1" customFormat="1" ht="33.75">
      <c r="A76" s="42" t="s">
        <v>542</v>
      </c>
      <c r="B76" s="35" t="s">
        <v>199</v>
      </c>
      <c r="C76" s="35"/>
      <c r="D76" s="35"/>
      <c r="E76" s="35"/>
      <c r="F76" s="37">
        <f>F77+F78</f>
        <v>6925823</v>
      </c>
      <c r="G76" s="37">
        <f>G77+G78</f>
        <v>6925823</v>
      </c>
      <c r="H76" s="37">
        <f>H77+H78</f>
        <v>6925823</v>
      </c>
    </row>
    <row r="77" spans="1:8" s="1" customFormat="1" ht="12.75">
      <c r="A77" s="42" t="s">
        <v>444</v>
      </c>
      <c r="B77" s="35" t="s">
        <v>199</v>
      </c>
      <c r="C77" s="35" t="s">
        <v>527</v>
      </c>
      <c r="D77" s="35" t="s">
        <v>514</v>
      </c>
      <c r="E77" s="35" t="s">
        <v>506</v>
      </c>
      <c r="F77" s="37">
        <v>102400</v>
      </c>
      <c r="G77" s="37">
        <v>102400</v>
      </c>
      <c r="H77" s="37">
        <v>102400</v>
      </c>
    </row>
    <row r="78" spans="1:8" s="1" customFormat="1" ht="22.5">
      <c r="A78" s="31" t="s">
        <v>407</v>
      </c>
      <c r="B78" s="35" t="s">
        <v>199</v>
      </c>
      <c r="C78" s="35" t="s">
        <v>327</v>
      </c>
      <c r="D78" s="35" t="s">
        <v>514</v>
      </c>
      <c r="E78" s="35" t="s">
        <v>506</v>
      </c>
      <c r="F78" s="37">
        <v>6823423</v>
      </c>
      <c r="G78" s="37">
        <v>6823423</v>
      </c>
      <c r="H78" s="37">
        <v>6823423</v>
      </c>
    </row>
    <row r="79" spans="1:8" s="1" customFormat="1" ht="22.5">
      <c r="A79" s="41" t="s">
        <v>566</v>
      </c>
      <c r="B79" s="47" t="s">
        <v>200</v>
      </c>
      <c r="C79" s="35"/>
      <c r="D79" s="35"/>
      <c r="E79" s="35"/>
      <c r="F79" s="37">
        <f>F80+F81</f>
        <v>29783300</v>
      </c>
      <c r="G79" s="37">
        <f>G80+G81</f>
        <v>30974600</v>
      </c>
      <c r="H79" s="37">
        <f>H80+H81</f>
        <v>32213600</v>
      </c>
    </row>
    <row r="80" spans="1:8" s="1" customFormat="1" ht="12.75">
      <c r="A80" s="42" t="s">
        <v>444</v>
      </c>
      <c r="B80" s="47" t="s">
        <v>200</v>
      </c>
      <c r="C80" s="47" t="s">
        <v>527</v>
      </c>
      <c r="D80" s="35" t="s">
        <v>514</v>
      </c>
      <c r="E80" s="35" t="s">
        <v>506</v>
      </c>
      <c r="F80" s="37">
        <v>447000</v>
      </c>
      <c r="G80" s="37">
        <v>465000</v>
      </c>
      <c r="H80" s="37">
        <v>484000</v>
      </c>
    </row>
    <row r="81" spans="1:8" s="1" customFormat="1" ht="12.75">
      <c r="A81" s="42" t="s">
        <v>543</v>
      </c>
      <c r="B81" s="47" t="s">
        <v>200</v>
      </c>
      <c r="C81" s="47" t="s">
        <v>546</v>
      </c>
      <c r="D81" s="35" t="s">
        <v>514</v>
      </c>
      <c r="E81" s="35" t="s">
        <v>506</v>
      </c>
      <c r="F81" s="49">
        <v>29336300</v>
      </c>
      <c r="G81" s="49">
        <v>30509600</v>
      </c>
      <c r="H81" s="49">
        <v>31729600</v>
      </c>
    </row>
    <row r="82" spans="1:8" s="1" customFormat="1" ht="33.75">
      <c r="A82" s="41" t="s">
        <v>567</v>
      </c>
      <c r="B82" s="47" t="s">
        <v>201</v>
      </c>
      <c r="C82" s="35"/>
      <c r="D82" s="35"/>
      <c r="E82" s="35"/>
      <c r="F82" s="37">
        <f>F83+F84</f>
        <v>9828800</v>
      </c>
      <c r="G82" s="37">
        <f>G83+G84</f>
        <v>10222000</v>
      </c>
      <c r="H82" s="37">
        <f>H83+H84</f>
        <v>10630900</v>
      </c>
    </row>
    <row r="83" spans="1:8" s="1" customFormat="1" ht="12.75">
      <c r="A83" s="42" t="s">
        <v>444</v>
      </c>
      <c r="B83" s="47" t="s">
        <v>201</v>
      </c>
      <c r="C83" s="35" t="s">
        <v>527</v>
      </c>
      <c r="D83" s="35" t="s">
        <v>514</v>
      </c>
      <c r="E83" s="35" t="s">
        <v>506</v>
      </c>
      <c r="F83" s="37">
        <v>148000</v>
      </c>
      <c r="G83" s="37">
        <v>154000</v>
      </c>
      <c r="H83" s="37">
        <v>160000</v>
      </c>
    </row>
    <row r="84" spans="1:8" s="1" customFormat="1" ht="12.75">
      <c r="A84" s="42" t="s">
        <v>543</v>
      </c>
      <c r="B84" s="47" t="s">
        <v>201</v>
      </c>
      <c r="C84" s="35" t="s">
        <v>546</v>
      </c>
      <c r="D84" s="35" t="s">
        <v>514</v>
      </c>
      <c r="E84" s="35" t="s">
        <v>506</v>
      </c>
      <c r="F84" s="49">
        <v>9680800</v>
      </c>
      <c r="G84" s="49">
        <v>10068000</v>
      </c>
      <c r="H84" s="49">
        <v>10470900</v>
      </c>
    </row>
    <row r="85" spans="1:8" s="1" customFormat="1" ht="22.5">
      <c r="A85" s="41" t="s">
        <v>221</v>
      </c>
      <c r="B85" s="47" t="s">
        <v>202</v>
      </c>
      <c r="C85" s="35"/>
      <c r="D85" s="35"/>
      <c r="E85" s="35"/>
      <c r="F85" s="37">
        <f>F86+F87</f>
        <v>34146300</v>
      </c>
      <c r="G85" s="37">
        <f>G86+G87</f>
        <v>35512100</v>
      </c>
      <c r="H85" s="37">
        <f>H86+H87</f>
        <v>36932600</v>
      </c>
    </row>
    <row r="86" spans="1:8" s="1" customFormat="1" ht="12.75">
      <c r="A86" s="42" t="s">
        <v>444</v>
      </c>
      <c r="B86" s="47" t="s">
        <v>202</v>
      </c>
      <c r="C86" s="35" t="s">
        <v>527</v>
      </c>
      <c r="D86" s="35" t="s">
        <v>514</v>
      </c>
      <c r="E86" s="35" t="s">
        <v>506</v>
      </c>
      <c r="F86" s="37">
        <v>543000</v>
      </c>
      <c r="G86" s="37">
        <v>565000</v>
      </c>
      <c r="H86" s="37">
        <v>588000</v>
      </c>
    </row>
    <row r="87" spans="1:8" s="1" customFormat="1" ht="12.75">
      <c r="A87" s="42" t="s">
        <v>543</v>
      </c>
      <c r="B87" s="47" t="s">
        <v>202</v>
      </c>
      <c r="C87" s="35" t="s">
        <v>546</v>
      </c>
      <c r="D87" s="35" t="s">
        <v>514</v>
      </c>
      <c r="E87" s="35" t="s">
        <v>506</v>
      </c>
      <c r="F87" s="49">
        <v>33603300</v>
      </c>
      <c r="G87" s="49">
        <v>34947100</v>
      </c>
      <c r="H87" s="49">
        <v>36344600</v>
      </c>
    </row>
    <row r="88" spans="1:8" s="1" customFormat="1" ht="22.5">
      <c r="A88" s="41" t="s">
        <v>565</v>
      </c>
      <c r="B88" s="47" t="s">
        <v>203</v>
      </c>
      <c r="C88" s="35"/>
      <c r="D88" s="35"/>
      <c r="E88" s="35"/>
      <c r="F88" s="37">
        <f>F89+F90</f>
        <v>3181600</v>
      </c>
      <c r="G88" s="37">
        <f>G89+G90</f>
        <v>3306900</v>
      </c>
      <c r="H88" s="37">
        <f>H89+H90</f>
        <v>3437300</v>
      </c>
    </row>
    <row r="89" spans="1:8" s="1" customFormat="1" ht="12.75">
      <c r="A89" s="42" t="s">
        <v>444</v>
      </c>
      <c r="B89" s="47" t="s">
        <v>203</v>
      </c>
      <c r="C89" s="35" t="s">
        <v>527</v>
      </c>
      <c r="D89" s="35" t="s">
        <v>514</v>
      </c>
      <c r="E89" s="35" t="s">
        <v>506</v>
      </c>
      <c r="F89" s="37">
        <v>47000</v>
      </c>
      <c r="G89" s="37">
        <v>48000</v>
      </c>
      <c r="H89" s="37">
        <v>50000</v>
      </c>
    </row>
    <row r="90" spans="1:8" s="1" customFormat="1" ht="12.75">
      <c r="A90" s="42" t="s">
        <v>543</v>
      </c>
      <c r="B90" s="47" t="s">
        <v>203</v>
      </c>
      <c r="C90" s="35" t="s">
        <v>546</v>
      </c>
      <c r="D90" s="35" t="s">
        <v>514</v>
      </c>
      <c r="E90" s="35" t="s">
        <v>506</v>
      </c>
      <c r="F90" s="49">
        <v>3134600</v>
      </c>
      <c r="G90" s="49">
        <v>3258900</v>
      </c>
      <c r="H90" s="49">
        <v>3387300</v>
      </c>
    </row>
    <row r="91" spans="1:8" s="1" customFormat="1" ht="22.5">
      <c r="A91" s="41" t="s">
        <v>401</v>
      </c>
      <c r="B91" s="47" t="s">
        <v>204</v>
      </c>
      <c r="C91" s="35"/>
      <c r="D91" s="35"/>
      <c r="E91" s="35"/>
      <c r="F91" s="37">
        <f>F92+F93</f>
        <v>26895000</v>
      </c>
      <c r="G91" s="37">
        <f>G92+G93</f>
        <v>26895000</v>
      </c>
      <c r="H91" s="37">
        <f>H92+H93</f>
        <v>26895000</v>
      </c>
    </row>
    <row r="92" spans="1:8" s="1" customFormat="1" ht="12.75">
      <c r="A92" s="42" t="s">
        <v>444</v>
      </c>
      <c r="B92" s="47" t="s">
        <v>204</v>
      </c>
      <c r="C92" s="35" t="s">
        <v>527</v>
      </c>
      <c r="D92" s="35" t="s">
        <v>514</v>
      </c>
      <c r="E92" s="35" t="s">
        <v>506</v>
      </c>
      <c r="F92" s="37">
        <v>428000</v>
      </c>
      <c r="G92" s="37">
        <v>428000</v>
      </c>
      <c r="H92" s="37">
        <v>428000</v>
      </c>
    </row>
    <row r="93" spans="1:8" s="1" customFormat="1" ht="12.75">
      <c r="A93" s="42" t="s">
        <v>543</v>
      </c>
      <c r="B93" s="47" t="s">
        <v>204</v>
      </c>
      <c r="C93" s="35" t="s">
        <v>546</v>
      </c>
      <c r="D93" s="35" t="s">
        <v>514</v>
      </c>
      <c r="E93" s="35" t="s">
        <v>506</v>
      </c>
      <c r="F93" s="49">
        <v>26467000</v>
      </c>
      <c r="G93" s="49">
        <v>26467000</v>
      </c>
      <c r="H93" s="49">
        <v>26467000</v>
      </c>
    </row>
    <row r="94" spans="1:8" s="1" customFormat="1" ht="33.75">
      <c r="A94" s="41" t="s">
        <v>222</v>
      </c>
      <c r="B94" s="47" t="s">
        <v>205</v>
      </c>
      <c r="C94" s="35"/>
      <c r="D94" s="35"/>
      <c r="E94" s="35"/>
      <c r="F94" s="37">
        <f>F95+F96</f>
        <v>72300</v>
      </c>
      <c r="G94" s="37">
        <f>G95+G96</f>
        <v>75200</v>
      </c>
      <c r="H94" s="37">
        <f>H95+H96</f>
        <v>78200</v>
      </c>
    </row>
    <row r="95" spans="1:8" s="1" customFormat="1" ht="12.75">
      <c r="A95" s="42" t="s">
        <v>444</v>
      </c>
      <c r="B95" s="47" t="s">
        <v>205</v>
      </c>
      <c r="C95" s="35" t="s">
        <v>527</v>
      </c>
      <c r="D95" s="35" t="s">
        <v>514</v>
      </c>
      <c r="E95" s="35" t="s">
        <v>506</v>
      </c>
      <c r="F95" s="37">
        <v>1200</v>
      </c>
      <c r="G95" s="37">
        <v>1300</v>
      </c>
      <c r="H95" s="37">
        <v>1300</v>
      </c>
    </row>
    <row r="96" spans="1:8" s="1" customFormat="1" ht="12.75">
      <c r="A96" s="42" t="s">
        <v>543</v>
      </c>
      <c r="B96" s="47" t="s">
        <v>205</v>
      </c>
      <c r="C96" s="35" t="s">
        <v>327</v>
      </c>
      <c r="D96" s="35" t="s">
        <v>514</v>
      </c>
      <c r="E96" s="35" t="s">
        <v>506</v>
      </c>
      <c r="F96" s="49">
        <v>71100</v>
      </c>
      <c r="G96" s="49">
        <v>73900</v>
      </c>
      <c r="H96" s="49">
        <v>76900</v>
      </c>
    </row>
    <row r="97" spans="1:8" s="1" customFormat="1" ht="33.75">
      <c r="A97" s="41" t="s">
        <v>223</v>
      </c>
      <c r="B97" s="47" t="s">
        <v>206</v>
      </c>
      <c r="C97" s="35"/>
      <c r="D97" s="35" t="s">
        <v>514</v>
      </c>
      <c r="E97" s="35" t="s">
        <v>506</v>
      </c>
      <c r="F97" s="37">
        <f>F98+F99</f>
        <v>6500</v>
      </c>
      <c r="G97" s="37">
        <f>G98+G99</f>
        <v>6500</v>
      </c>
      <c r="H97" s="37">
        <f>H98+H99</f>
        <v>6500</v>
      </c>
    </row>
    <row r="98" spans="1:8" s="1" customFormat="1" ht="12.75">
      <c r="A98" s="42" t="s">
        <v>444</v>
      </c>
      <c r="B98" s="47" t="s">
        <v>206</v>
      </c>
      <c r="C98" s="35" t="s">
        <v>527</v>
      </c>
      <c r="D98" s="35" t="s">
        <v>514</v>
      </c>
      <c r="E98" s="35" t="s">
        <v>506</v>
      </c>
      <c r="F98" s="37">
        <v>100</v>
      </c>
      <c r="G98" s="37">
        <v>100</v>
      </c>
      <c r="H98" s="37">
        <v>100</v>
      </c>
    </row>
    <row r="99" spans="1:8" s="1" customFormat="1" ht="12.75">
      <c r="A99" s="42" t="s">
        <v>543</v>
      </c>
      <c r="B99" s="47" t="s">
        <v>206</v>
      </c>
      <c r="C99" s="35" t="s">
        <v>546</v>
      </c>
      <c r="D99" s="35" t="s">
        <v>514</v>
      </c>
      <c r="E99" s="35" t="s">
        <v>506</v>
      </c>
      <c r="F99" s="49">
        <v>6400</v>
      </c>
      <c r="G99" s="49">
        <v>6400</v>
      </c>
      <c r="H99" s="49">
        <v>6400</v>
      </c>
    </row>
    <row r="100" spans="1:8" s="1" customFormat="1" ht="33.75">
      <c r="A100" s="41" t="s">
        <v>371</v>
      </c>
      <c r="B100" s="47" t="s">
        <v>207</v>
      </c>
      <c r="C100" s="35"/>
      <c r="D100" s="35"/>
      <c r="E100" s="35"/>
      <c r="F100" s="37">
        <f>F102+F103+F101</f>
        <v>1391400</v>
      </c>
      <c r="G100" s="37">
        <f>G102+G103+G101</f>
        <v>1391400</v>
      </c>
      <c r="H100" s="37">
        <f>H102+H103+H101</f>
        <v>1391400</v>
      </c>
    </row>
    <row r="101" spans="1:8" s="1" customFormat="1" ht="12.75">
      <c r="A101" s="42" t="s">
        <v>551</v>
      </c>
      <c r="B101" s="47" t="s">
        <v>207</v>
      </c>
      <c r="C101" s="35" t="s">
        <v>550</v>
      </c>
      <c r="D101" s="35" t="s">
        <v>514</v>
      </c>
      <c r="E101" s="35" t="s">
        <v>506</v>
      </c>
      <c r="F101" s="37">
        <v>6200</v>
      </c>
      <c r="G101" s="37">
        <v>6200</v>
      </c>
      <c r="H101" s="37">
        <v>6200</v>
      </c>
    </row>
    <row r="102" spans="1:8" s="1" customFormat="1" ht="12.75">
      <c r="A102" s="42" t="s">
        <v>444</v>
      </c>
      <c r="B102" s="47" t="s">
        <v>207</v>
      </c>
      <c r="C102" s="35" t="s">
        <v>527</v>
      </c>
      <c r="D102" s="35" t="s">
        <v>514</v>
      </c>
      <c r="E102" s="35" t="s">
        <v>506</v>
      </c>
      <c r="F102" s="37">
        <v>33200</v>
      </c>
      <c r="G102" s="37">
        <v>33200</v>
      </c>
      <c r="H102" s="37">
        <v>33200</v>
      </c>
    </row>
    <row r="103" spans="1:8" s="1" customFormat="1" ht="12.75">
      <c r="A103" s="42" t="s">
        <v>543</v>
      </c>
      <c r="B103" s="47" t="s">
        <v>207</v>
      </c>
      <c r="C103" s="35" t="s">
        <v>546</v>
      </c>
      <c r="D103" s="35" t="s">
        <v>514</v>
      </c>
      <c r="E103" s="35" t="s">
        <v>506</v>
      </c>
      <c r="F103" s="49">
        <v>1352000</v>
      </c>
      <c r="G103" s="49">
        <v>1352000</v>
      </c>
      <c r="H103" s="49">
        <v>1352000</v>
      </c>
    </row>
    <row r="104" spans="1:8" s="1" customFormat="1" ht="12.75">
      <c r="A104" s="41" t="s">
        <v>544</v>
      </c>
      <c r="B104" s="47" t="s">
        <v>208</v>
      </c>
      <c r="C104" s="35"/>
      <c r="D104" s="35"/>
      <c r="E104" s="35"/>
      <c r="F104" s="37">
        <f>F105+F106</f>
        <v>23730400</v>
      </c>
      <c r="G104" s="37">
        <f>G105+G106</f>
        <v>24836700</v>
      </c>
      <c r="H104" s="37">
        <f>H105+H106</f>
        <v>25964600</v>
      </c>
    </row>
    <row r="105" spans="1:8" s="1" customFormat="1" ht="12.75">
      <c r="A105" s="42" t="s">
        <v>444</v>
      </c>
      <c r="B105" s="47" t="s">
        <v>208</v>
      </c>
      <c r="C105" s="35" t="s">
        <v>527</v>
      </c>
      <c r="D105" s="35" t="s">
        <v>514</v>
      </c>
      <c r="E105" s="35" t="s">
        <v>506</v>
      </c>
      <c r="F105" s="37">
        <v>368100</v>
      </c>
      <c r="G105" s="37">
        <v>386000</v>
      </c>
      <c r="H105" s="37">
        <v>403000</v>
      </c>
    </row>
    <row r="106" spans="1:8" s="1" customFormat="1" ht="21.75" customHeight="1">
      <c r="A106" s="42" t="s">
        <v>407</v>
      </c>
      <c r="B106" s="47" t="s">
        <v>208</v>
      </c>
      <c r="C106" s="35" t="s">
        <v>327</v>
      </c>
      <c r="D106" s="35" t="s">
        <v>514</v>
      </c>
      <c r="E106" s="35" t="s">
        <v>506</v>
      </c>
      <c r="F106" s="49">
        <v>23362300</v>
      </c>
      <c r="G106" s="49">
        <v>24450700</v>
      </c>
      <c r="H106" s="49">
        <v>25561600</v>
      </c>
    </row>
    <row r="107" spans="1:8" s="1" customFormat="1" ht="22.5">
      <c r="A107" s="41" t="s">
        <v>557</v>
      </c>
      <c r="B107" s="47" t="s">
        <v>209</v>
      </c>
      <c r="C107" s="35"/>
      <c r="D107" s="35"/>
      <c r="E107" s="35"/>
      <c r="F107" s="37">
        <f>F108+F109</f>
        <v>51217100</v>
      </c>
      <c r="G107" s="37">
        <f>G108+G109</f>
        <v>53265800</v>
      </c>
      <c r="H107" s="37">
        <f>H108+H109</f>
        <v>55396400</v>
      </c>
    </row>
    <row r="108" spans="1:8" s="1" customFormat="1" ht="12.75">
      <c r="A108" s="42" t="s">
        <v>444</v>
      </c>
      <c r="B108" s="47" t="s">
        <v>209</v>
      </c>
      <c r="C108" s="35" t="s">
        <v>527</v>
      </c>
      <c r="D108" s="35" t="s">
        <v>514</v>
      </c>
      <c r="E108" s="35" t="s">
        <v>506</v>
      </c>
      <c r="F108" s="37">
        <v>302000</v>
      </c>
      <c r="G108" s="37">
        <v>305000</v>
      </c>
      <c r="H108" s="37">
        <v>310000</v>
      </c>
    </row>
    <row r="109" spans="1:8" s="1" customFormat="1" ht="22.5">
      <c r="A109" s="31" t="s">
        <v>407</v>
      </c>
      <c r="B109" s="47" t="s">
        <v>209</v>
      </c>
      <c r="C109" s="35" t="s">
        <v>327</v>
      </c>
      <c r="D109" s="35" t="s">
        <v>514</v>
      </c>
      <c r="E109" s="35" t="s">
        <v>506</v>
      </c>
      <c r="F109" s="49">
        <v>50915100</v>
      </c>
      <c r="G109" s="49">
        <v>52960800</v>
      </c>
      <c r="H109" s="49">
        <v>55086400</v>
      </c>
    </row>
    <row r="110" spans="1:8" s="1" customFormat="1" ht="12.75">
      <c r="A110" s="41" t="s">
        <v>399</v>
      </c>
      <c r="B110" s="47" t="s">
        <v>210</v>
      </c>
      <c r="C110" s="35"/>
      <c r="D110" s="35"/>
      <c r="E110" s="35"/>
      <c r="F110" s="37">
        <f>F111+F112</f>
        <v>932200</v>
      </c>
      <c r="G110" s="37">
        <f>G111+G112</f>
        <v>969400</v>
      </c>
      <c r="H110" s="37">
        <f>H111+H112</f>
        <v>1008200</v>
      </c>
    </row>
    <row r="111" spans="1:8" s="1" customFormat="1" ht="12.75">
      <c r="A111" s="42" t="s">
        <v>444</v>
      </c>
      <c r="B111" s="47" t="s">
        <v>210</v>
      </c>
      <c r="C111" s="35" t="s">
        <v>527</v>
      </c>
      <c r="D111" s="35" t="s">
        <v>514</v>
      </c>
      <c r="E111" s="35" t="s">
        <v>506</v>
      </c>
      <c r="F111" s="37">
        <v>17000</v>
      </c>
      <c r="G111" s="37">
        <v>18000</v>
      </c>
      <c r="H111" s="37">
        <v>8200</v>
      </c>
    </row>
    <row r="112" spans="1:8" s="1" customFormat="1" ht="12.75">
      <c r="A112" s="42" t="s">
        <v>543</v>
      </c>
      <c r="B112" s="47" t="s">
        <v>210</v>
      </c>
      <c r="C112" s="35" t="s">
        <v>546</v>
      </c>
      <c r="D112" s="35" t="s">
        <v>514</v>
      </c>
      <c r="E112" s="35" t="s">
        <v>506</v>
      </c>
      <c r="F112" s="49">
        <v>915200</v>
      </c>
      <c r="G112" s="49">
        <v>951400</v>
      </c>
      <c r="H112" s="49">
        <v>1000000</v>
      </c>
    </row>
    <row r="113" spans="1:8" s="1" customFormat="1" ht="12.75">
      <c r="A113" s="41" t="s">
        <v>369</v>
      </c>
      <c r="B113" s="47" t="s">
        <v>211</v>
      </c>
      <c r="C113" s="35"/>
      <c r="D113" s="35"/>
      <c r="E113" s="35"/>
      <c r="F113" s="49">
        <f>F114</f>
        <v>1200</v>
      </c>
      <c r="G113" s="49">
        <f>G114</f>
        <v>1200</v>
      </c>
      <c r="H113" s="49">
        <f>H114</f>
        <v>1200</v>
      </c>
    </row>
    <row r="114" spans="1:8" s="1" customFormat="1" ht="12.75">
      <c r="A114" s="42" t="s">
        <v>543</v>
      </c>
      <c r="B114" s="47" t="s">
        <v>211</v>
      </c>
      <c r="C114" s="35" t="s">
        <v>546</v>
      </c>
      <c r="D114" s="35" t="s">
        <v>514</v>
      </c>
      <c r="E114" s="35" t="s">
        <v>506</v>
      </c>
      <c r="F114" s="49">
        <v>1200</v>
      </c>
      <c r="G114" s="49">
        <v>1200</v>
      </c>
      <c r="H114" s="49">
        <v>1200</v>
      </c>
    </row>
    <row r="115" spans="1:8" s="1" customFormat="1" ht="33.75">
      <c r="A115" s="63" t="s">
        <v>370</v>
      </c>
      <c r="B115" s="47" t="s">
        <v>212</v>
      </c>
      <c r="C115" s="35"/>
      <c r="D115" s="35"/>
      <c r="E115" s="35"/>
      <c r="F115" s="49">
        <f>F117+F116</f>
        <v>1820200</v>
      </c>
      <c r="G115" s="49">
        <f>G117+G116</f>
        <v>195500</v>
      </c>
      <c r="H115" s="49">
        <f>H117+H116</f>
        <v>195500</v>
      </c>
    </row>
    <row r="116" spans="1:8" s="1" customFormat="1" ht="12.75">
      <c r="A116" s="42" t="s">
        <v>444</v>
      </c>
      <c r="B116" s="47" t="s">
        <v>212</v>
      </c>
      <c r="C116" s="35" t="s">
        <v>527</v>
      </c>
      <c r="D116" s="35" t="s">
        <v>514</v>
      </c>
      <c r="E116" s="35" t="s">
        <v>506</v>
      </c>
      <c r="F116" s="49">
        <v>1700</v>
      </c>
      <c r="G116" s="49">
        <v>1700</v>
      </c>
      <c r="H116" s="49">
        <v>1700</v>
      </c>
    </row>
    <row r="117" spans="1:8" s="1" customFormat="1" ht="12.75">
      <c r="A117" s="42" t="s">
        <v>543</v>
      </c>
      <c r="B117" s="47" t="s">
        <v>212</v>
      </c>
      <c r="C117" s="35" t="s">
        <v>546</v>
      </c>
      <c r="D117" s="35" t="s">
        <v>514</v>
      </c>
      <c r="E117" s="35" t="s">
        <v>506</v>
      </c>
      <c r="F117" s="49">
        <v>1818500</v>
      </c>
      <c r="G117" s="49">
        <v>193800</v>
      </c>
      <c r="H117" s="49">
        <v>193800</v>
      </c>
    </row>
    <row r="118" spans="1:8" s="1" customFormat="1" ht="33.75">
      <c r="A118" s="42" t="s">
        <v>303</v>
      </c>
      <c r="B118" s="47" t="s">
        <v>302</v>
      </c>
      <c r="C118" s="35"/>
      <c r="D118" s="35"/>
      <c r="E118" s="35"/>
      <c r="F118" s="49">
        <f>F119</f>
        <v>383600</v>
      </c>
      <c r="G118" s="49">
        <f>G119</f>
        <v>0</v>
      </c>
      <c r="H118" s="49">
        <f>H119</f>
        <v>0</v>
      </c>
    </row>
    <row r="119" spans="1:8" s="1" customFormat="1" ht="12.75">
      <c r="A119" s="42" t="s">
        <v>543</v>
      </c>
      <c r="B119" s="47" t="s">
        <v>302</v>
      </c>
      <c r="C119" s="35" t="s">
        <v>546</v>
      </c>
      <c r="D119" s="35" t="s">
        <v>514</v>
      </c>
      <c r="E119" s="35" t="s">
        <v>506</v>
      </c>
      <c r="F119" s="49">
        <v>383600</v>
      </c>
      <c r="G119" s="49">
        <v>0</v>
      </c>
      <c r="H119" s="49">
        <v>0</v>
      </c>
    </row>
    <row r="120" spans="1:8" s="1" customFormat="1" ht="22.5">
      <c r="A120" s="41" t="s">
        <v>341</v>
      </c>
      <c r="B120" s="35" t="s">
        <v>213</v>
      </c>
      <c r="C120" s="35"/>
      <c r="D120" s="35"/>
      <c r="E120" s="35"/>
      <c r="F120" s="49">
        <f>F122+F123+F121</f>
        <v>8293700</v>
      </c>
      <c r="G120" s="49">
        <f>G122+G123+G121</f>
        <v>8271800</v>
      </c>
      <c r="H120" s="49">
        <f>H122+H123+H121</f>
        <v>8271800</v>
      </c>
    </row>
    <row r="121" spans="1:8" s="1" customFormat="1" ht="12.75">
      <c r="A121" s="42" t="s">
        <v>551</v>
      </c>
      <c r="B121" s="35" t="s">
        <v>213</v>
      </c>
      <c r="C121" s="35" t="s">
        <v>550</v>
      </c>
      <c r="D121" s="35" t="s">
        <v>514</v>
      </c>
      <c r="E121" s="35" t="s">
        <v>506</v>
      </c>
      <c r="F121" s="49">
        <v>52000</v>
      </c>
      <c r="G121" s="49">
        <v>50000</v>
      </c>
      <c r="H121" s="49">
        <v>50000</v>
      </c>
    </row>
    <row r="122" spans="1:8" s="1" customFormat="1" ht="12.75">
      <c r="A122" s="42" t="s">
        <v>444</v>
      </c>
      <c r="B122" s="35" t="s">
        <v>213</v>
      </c>
      <c r="C122" s="35" t="s">
        <v>527</v>
      </c>
      <c r="D122" s="35" t="s">
        <v>514</v>
      </c>
      <c r="E122" s="35" t="s">
        <v>506</v>
      </c>
      <c r="F122" s="49">
        <v>60000</v>
      </c>
      <c r="G122" s="49">
        <v>59000</v>
      </c>
      <c r="H122" s="49">
        <v>59000</v>
      </c>
    </row>
    <row r="123" spans="1:8" s="1" customFormat="1" ht="12.75">
      <c r="A123" s="42" t="s">
        <v>543</v>
      </c>
      <c r="B123" s="35" t="s">
        <v>213</v>
      </c>
      <c r="C123" s="35" t="s">
        <v>546</v>
      </c>
      <c r="D123" s="35" t="s">
        <v>514</v>
      </c>
      <c r="E123" s="35" t="s">
        <v>506</v>
      </c>
      <c r="F123" s="49">
        <v>8181700</v>
      </c>
      <c r="G123" s="49">
        <v>8162800</v>
      </c>
      <c r="H123" s="49">
        <v>8162800</v>
      </c>
    </row>
    <row r="124" spans="1:8" s="1" customFormat="1" ht="22.5">
      <c r="A124" s="42" t="s">
        <v>383</v>
      </c>
      <c r="B124" s="35" t="s">
        <v>214</v>
      </c>
      <c r="C124" s="35"/>
      <c r="D124" s="35"/>
      <c r="E124" s="35"/>
      <c r="F124" s="37">
        <f>F125+F126</f>
        <v>3263900</v>
      </c>
      <c r="G124" s="37">
        <f>G125+G126</f>
        <v>3394500</v>
      </c>
      <c r="H124" s="37">
        <f>H125+H126</f>
        <v>3530300</v>
      </c>
    </row>
    <row r="125" spans="1:8" s="1" customFormat="1" ht="12.75">
      <c r="A125" s="42" t="s">
        <v>444</v>
      </c>
      <c r="B125" s="35" t="s">
        <v>214</v>
      </c>
      <c r="C125" s="35" t="s">
        <v>527</v>
      </c>
      <c r="D125" s="35" t="s">
        <v>514</v>
      </c>
      <c r="E125" s="35" t="s">
        <v>506</v>
      </c>
      <c r="F125" s="37">
        <v>49000</v>
      </c>
      <c r="G125" s="37">
        <v>59000</v>
      </c>
      <c r="H125" s="37">
        <v>53000</v>
      </c>
    </row>
    <row r="126" spans="1:8" s="1" customFormat="1" ht="12.75">
      <c r="A126" s="42" t="s">
        <v>543</v>
      </c>
      <c r="B126" s="35" t="s">
        <v>214</v>
      </c>
      <c r="C126" s="35" t="s">
        <v>546</v>
      </c>
      <c r="D126" s="35" t="s">
        <v>514</v>
      </c>
      <c r="E126" s="35" t="s">
        <v>506</v>
      </c>
      <c r="F126" s="49">
        <v>3214900</v>
      </c>
      <c r="G126" s="49">
        <v>3335500</v>
      </c>
      <c r="H126" s="49">
        <v>3477300</v>
      </c>
    </row>
    <row r="127" spans="1:8" s="1" customFormat="1" ht="22.5">
      <c r="A127" s="42" t="s">
        <v>224</v>
      </c>
      <c r="B127" s="35" t="s">
        <v>215</v>
      </c>
      <c r="C127" s="35"/>
      <c r="D127" s="35"/>
      <c r="E127" s="35"/>
      <c r="F127" s="37">
        <f>F128+F129</f>
        <v>32400600</v>
      </c>
      <c r="G127" s="37">
        <f>G128+G129</f>
        <v>32400600</v>
      </c>
      <c r="H127" s="37">
        <f>H128+H129</f>
        <v>32400600</v>
      </c>
    </row>
    <row r="128" spans="1:8" s="1" customFormat="1" ht="12.75">
      <c r="A128" s="42" t="s">
        <v>444</v>
      </c>
      <c r="B128" s="35" t="s">
        <v>215</v>
      </c>
      <c r="C128" s="35" t="s">
        <v>527</v>
      </c>
      <c r="D128" s="35" t="s">
        <v>514</v>
      </c>
      <c r="E128" s="35" t="s">
        <v>506</v>
      </c>
      <c r="F128" s="37">
        <v>175000</v>
      </c>
      <c r="G128" s="37">
        <v>175000</v>
      </c>
      <c r="H128" s="37">
        <v>175000</v>
      </c>
    </row>
    <row r="129" spans="1:8" s="1" customFormat="1" ht="22.5" customHeight="1">
      <c r="A129" s="42" t="s">
        <v>407</v>
      </c>
      <c r="B129" s="35" t="s">
        <v>215</v>
      </c>
      <c r="C129" s="35" t="s">
        <v>327</v>
      </c>
      <c r="D129" s="35" t="s">
        <v>514</v>
      </c>
      <c r="E129" s="35" t="s">
        <v>506</v>
      </c>
      <c r="F129" s="49">
        <v>32225600</v>
      </c>
      <c r="G129" s="49">
        <v>32225600</v>
      </c>
      <c r="H129" s="49">
        <v>32225600</v>
      </c>
    </row>
    <row r="130" spans="1:8" s="1" customFormat="1" ht="45">
      <c r="A130" s="64" t="s">
        <v>225</v>
      </c>
      <c r="B130" s="35" t="s">
        <v>216</v>
      </c>
      <c r="C130" s="35"/>
      <c r="D130" s="35"/>
      <c r="E130" s="35"/>
      <c r="F130" s="37">
        <f>F131+F132</f>
        <v>23500</v>
      </c>
      <c r="G130" s="37">
        <f>G131+G132</f>
        <v>23500</v>
      </c>
      <c r="H130" s="37">
        <f>H131+H132</f>
        <v>23500</v>
      </c>
    </row>
    <row r="131" spans="1:8" s="1" customFormat="1" ht="12.75">
      <c r="A131" s="42" t="s">
        <v>444</v>
      </c>
      <c r="B131" s="35" t="s">
        <v>216</v>
      </c>
      <c r="C131" s="35" t="s">
        <v>527</v>
      </c>
      <c r="D131" s="35" t="s">
        <v>514</v>
      </c>
      <c r="E131" s="35" t="s">
        <v>506</v>
      </c>
      <c r="F131" s="37">
        <v>400</v>
      </c>
      <c r="G131" s="37">
        <v>400</v>
      </c>
      <c r="H131" s="37">
        <v>400</v>
      </c>
    </row>
    <row r="132" spans="1:8" s="1" customFormat="1" ht="12.75">
      <c r="A132" s="42" t="s">
        <v>543</v>
      </c>
      <c r="B132" s="35" t="s">
        <v>216</v>
      </c>
      <c r="C132" s="35" t="s">
        <v>546</v>
      </c>
      <c r="D132" s="35" t="s">
        <v>514</v>
      </c>
      <c r="E132" s="35" t="s">
        <v>506</v>
      </c>
      <c r="F132" s="49">
        <v>23100</v>
      </c>
      <c r="G132" s="49">
        <v>23100</v>
      </c>
      <c r="H132" s="49">
        <v>23100</v>
      </c>
    </row>
    <row r="133" spans="1:8" s="1" customFormat="1" ht="56.25">
      <c r="A133" s="65" t="s">
        <v>315</v>
      </c>
      <c r="B133" s="35" t="s">
        <v>217</v>
      </c>
      <c r="C133" s="35"/>
      <c r="D133" s="35"/>
      <c r="E133" s="35"/>
      <c r="F133" s="37">
        <f>F134+F135</f>
        <v>63692300</v>
      </c>
      <c r="G133" s="37">
        <f>G134+G135</f>
        <v>63622300</v>
      </c>
      <c r="H133" s="37">
        <f>H134+H135</f>
        <v>65940900</v>
      </c>
    </row>
    <row r="134" spans="1:8" s="1" customFormat="1" ht="12.75">
      <c r="A134" s="42" t="s">
        <v>444</v>
      </c>
      <c r="B134" s="35" t="s">
        <v>217</v>
      </c>
      <c r="C134" s="35" t="s">
        <v>527</v>
      </c>
      <c r="D134" s="35" t="s">
        <v>514</v>
      </c>
      <c r="E134" s="35" t="s">
        <v>506</v>
      </c>
      <c r="F134" s="37">
        <v>10200</v>
      </c>
      <c r="G134" s="37">
        <v>10200</v>
      </c>
      <c r="H134" s="37">
        <v>10600</v>
      </c>
    </row>
    <row r="135" spans="1:8" s="1" customFormat="1" ht="12.75">
      <c r="A135" s="42" t="s">
        <v>543</v>
      </c>
      <c r="B135" s="35" t="s">
        <v>217</v>
      </c>
      <c r="C135" s="35" t="s">
        <v>546</v>
      </c>
      <c r="D135" s="35" t="s">
        <v>514</v>
      </c>
      <c r="E135" s="35" t="s">
        <v>506</v>
      </c>
      <c r="F135" s="49">
        <v>63682100</v>
      </c>
      <c r="G135" s="49">
        <v>63612100</v>
      </c>
      <c r="H135" s="49">
        <v>65930300</v>
      </c>
    </row>
    <row r="136" spans="1:8" s="1" customFormat="1" ht="22.5">
      <c r="A136" s="42" t="s">
        <v>226</v>
      </c>
      <c r="B136" s="35" t="s">
        <v>218</v>
      </c>
      <c r="C136" s="35"/>
      <c r="D136" s="35"/>
      <c r="E136" s="35"/>
      <c r="F136" s="37">
        <f>F137</f>
        <v>1000000</v>
      </c>
      <c r="G136" s="37">
        <f>G137</f>
        <v>800000</v>
      </c>
      <c r="H136" s="37">
        <f>H137</f>
        <v>800000</v>
      </c>
    </row>
    <row r="137" spans="1:8" s="1" customFormat="1" ht="12.75">
      <c r="A137" s="42" t="s">
        <v>543</v>
      </c>
      <c r="B137" s="35" t="s">
        <v>218</v>
      </c>
      <c r="C137" s="35" t="s">
        <v>546</v>
      </c>
      <c r="D137" s="35" t="s">
        <v>514</v>
      </c>
      <c r="E137" s="35" t="s">
        <v>506</v>
      </c>
      <c r="F137" s="37">
        <v>1000000</v>
      </c>
      <c r="G137" s="37">
        <v>800000</v>
      </c>
      <c r="H137" s="37">
        <v>800000</v>
      </c>
    </row>
    <row r="138" spans="1:8" s="1" customFormat="1" ht="12.75">
      <c r="A138" s="42" t="s">
        <v>568</v>
      </c>
      <c r="B138" s="35" t="s">
        <v>219</v>
      </c>
      <c r="C138" s="35"/>
      <c r="D138" s="35"/>
      <c r="E138" s="35"/>
      <c r="F138" s="37">
        <f>F139</f>
        <v>400000</v>
      </c>
      <c r="G138" s="37">
        <f>G139</f>
        <v>400000</v>
      </c>
      <c r="H138" s="37">
        <f>H139</f>
        <v>400000</v>
      </c>
    </row>
    <row r="139" spans="1:8" s="1" customFormat="1" ht="12.75">
      <c r="A139" s="42" t="s">
        <v>543</v>
      </c>
      <c r="B139" s="35" t="s">
        <v>219</v>
      </c>
      <c r="C139" s="35" t="s">
        <v>546</v>
      </c>
      <c r="D139" s="35" t="s">
        <v>514</v>
      </c>
      <c r="E139" s="35" t="s">
        <v>506</v>
      </c>
      <c r="F139" s="37">
        <v>400000</v>
      </c>
      <c r="G139" s="37">
        <v>400000</v>
      </c>
      <c r="H139" s="37">
        <v>400000</v>
      </c>
    </row>
    <row r="140" spans="1:8" s="1" customFormat="1" ht="22.5">
      <c r="A140" s="42" t="s">
        <v>455</v>
      </c>
      <c r="B140" s="35" t="s">
        <v>456</v>
      </c>
      <c r="C140" s="44"/>
      <c r="D140" s="44"/>
      <c r="E140" s="44"/>
      <c r="F140" s="45">
        <f>F141+F148+F151+F156+F160</f>
        <v>48180437</v>
      </c>
      <c r="G140" s="45">
        <f>G141+G148+G151+G156+G160</f>
        <v>48252637</v>
      </c>
      <c r="H140" s="45">
        <f>H141+H148+H151+H156+H160</f>
        <v>48327737</v>
      </c>
    </row>
    <row r="141" spans="1:8" s="1" customFormat="1" ht="12.75">
      <c r="A141" s="40" t="s">
        <v>235</v>
      </c>
      <c r="B141" s="35" t="s">
        <v>234</v>
      </c>
      <c r="C141" s="44"/>
      <c r="D141" s="44"/>
      <c r="E141" s="44"/>
      <c r="F141" s="45">
        <f>SUM(F142:F147)</f>
        <v>3917237</v>
      </c>
      <c r="G141" s="45">
        <f>SUM(G142:G147)</f>
        <v>3917237</v>
      </c>
      <c r="H141" s="45">
        <f>SUM(H142:H147)</f>
        <v>3917237</v>
      </c>
    </row>
    <row r="142" spans="1:8" s="1" customFormat="1" ht="12.75">
      <c r="A142" s="41" t="s">
        <v>424</v>
      </c>
      <c r="B142" s="35" t="s">
        <v>234</v>
      </c>
      <c r="C142" s="35" t="s">
        <v>524</v>
      </c>
      <c r="D142" s="35" t="s">
        <v>514</v>
      </c>
      <c r="E142" s="35" t="s">
        <v>509</v>
      </c>
      <c r="F142" s="37">
        <v>2726728</v>
      </c>
      <c r="G142" s="37">
        <v>2726728</v>
      </c>
      <c r="H142" s="37">
        <v>2726728</v>
      </c>
    </row>
    <row r="143" spans="1:8" s="1" customFormat="1" ht="22.5">
      <c r="A143" s="41" t="s">
        <v>525</v>
      </c>
      <c r="B143" s="35" t="s">
        <v>234</v>
      </c>
      <c r="C143" s="35" t="s">
        <v>526</v>
      </c>
      <c r="D143" s="35" t="s">
        <v>514</v>
      </c>
      <c r="E143" s="35" t="s">
        <v>509</v>
      </c>
      <c r="F143" s="37">
        <v>2340</v>
      </c>
      <c r="G143" s="37">
        <v>2340</v>
      </c>
      <c r="H143" s="37">
        <v>2340</v>
      </c>
    </row>
    <row r="144" spans="1:8" s="1" customFormat="1" ht="22.5">
      <c r="A144" s="41" t="s">
        <v>425</v>
      </c>
      <c r="B144" s="35" t="s">
        <v>234</v>
      </c>
      <c r="C144" s="35" t="s">
        <v>423</v>
      </c>
      <c r="D144" s="35" t="s">
        <v>514</v>
      </c>
      <c r="E144" s="35" t="s">
        <v>509</v>
      </c>
      <c r="F144" s="37">
        <v>823472</v>
      </c>
      <c r="G144" s="37">
        <v>823472</v>
      </c>
      <c r="H144" s="37">
        <v>823472</v>
      </c>
    </row>
    <row r="145" spans="1:8" s="1" customFormat="1" ht="12.75">
      <c r="A145" s="42" t="s">
        <v>444</v>
      </c>
      <c r="B145" s="35" t="s">
        <v>234</v>
      </c>
      <c r="C145" s="35" t="s">
        <v>527</v>
      </c>
      <c r="D145" s="35" t="s">
        <v>514</v>
      </c>
      <c r="E145" s="35" t="s">
        <v>509</v>
      </c>
      <c r="F145" s="37">
        <v>64525</v>
      </c>
      <c r="G145" s="37">
        <v>64525</v>
      </c>
      <c r="H145" s="37">
        <v>64525</v>
      </c>
    </row>
    <row r="146" spans="1:8" s="1" customFormat="1" ht="12.75">
      <c r="A146" s="42" t="s">
        <v>531</v>
      </c>
      <c r="B146" s="35" t="s">
        <v>234</v>
      </c>
      <c r="C146" s="35" t="s">
        <v>528</v>
      </c>
      <c r="D146" s="35" t="s">
        <v>514</v>
      </c>
      <c r="E146" s="35" t="s">
        <v>509</v>
      </c>
      <c r="F146" s="37">
        <v>297400</v>
      </c>
      <c r="G146" s="37">
        <v>297400</v>
      </c>
      <c r="H146" s="37">
        <v>297400</v>
      </c>
    </row>
    <row r="147" spans="1:8" s="1" customFormat="1" ht="12.75">
      <c r="A147" s="42" t="s">
        <v>8</v>
      </c>
      <c r="B147" s="35" t="s">
        <v>234</v>
      </c>
      <c r="C147" s="35" t="s">
        <v>530</v>
      </c>
      <c r="D147" s="35" t="s">
        <v>514</v>
      </c>
      <c r="E147" s="35" t="s">
        <v>509</v>
      </c>
      <c r="F147" s="37">
        <v>2772</v>
      </c>
      <c r="G147" s="37">
        <v>2772</v>
      </c>
      <c r="H147" s="37">
        <v>2772</v>
      </c>
    </row>
    <row r="148" spans="1:8" s="1" customFormat="1" ht="12.75">
      <c r="A148" s="59" t="s">
        <v>457</v>
      </c>
      <c r="B148" s="66" t="s">
        <v>197</v>
      </c>
      <c r="C148" s="67"/>
      <c r="D148" s="67"/>
      <c r="E148" s="67"/>
      <c r="F148" s="68">
        <f>F149+F150</f>
        <v>27194700</v>
      </c>
      <c r="G148" s="68">
        <f>G149+G150</f>
        <v>27266900</v>
      </c>
      <c r="H148" s="68">
        <f>H149+H150</f>
        <v>27342000</v>
      </c>
    </row>
    <row r="149" spans="1:8" s="1" customFormat="1" ht="25.5" customHeight="1">
      <c r="A149" s="59" t="s">
        <v>538</v>
      </c>
      <c r="B149" s="66" t="s">
        <v>197</v>
      </c>
      <c r="C149" s="57" t="s">
        <v>536</v>
      </c>
      <c r="D149" s="57" t="s">
        <v>514</v>
      </c>
      <c r="E149" s="57" t="s">
        <v>504</v>
      </c>
      <c r="F149" s="60">
        <v>26994700</v>
      </c>
      <c r="G149" s="60">
        <v>27066900</v>
      </c>
      <c r="H149" s="60">
        <v>27142000</v>
      </c>
    </row>
    <row r="150" spans="1:8" s="1" customFormat="1" ht="12.75">
      <c r="A150" s="69" t="s">
        <v>413</v>
      </c>
      <c r="B150" s="66" t="s">
        <v>197</v>
      </c>
      <c r="C150" s="57" t="s">
        <v>537</v>
      </c>
      <c r="D150" s="57" t="s">
        <v>514</v>
      </c>
      <c r="E150" s="57" t="s">
        <v>504</v>
      </c>
      <c r="F150" s="68">
        <v>200000</v>
      </c>
      <c r="G150" s="68">
        <v>200000</v>
      </c>
      <c r="H150" s="68">
        <v>200000</v>
      </c>
    </row>
    <row r="151" spans="1:8" s="1" customFormat="1" ht="12.75">
      <c r="A151" s="70" t="s">
        <v>231</v>
      </c>
      <c r="B151" s="47" t="s">
        <v>230</v>
      </c>
      <c r="C151" s="36"/>
      <c r="D151" s="36"/>
      <c r="E151" s="36"/>
      <c r="F151" s="34">
        <f>SUM(F152:F155)</f>
        <v>10315300</v>
      </c>
      <c r="G151" s="34">
        <f>SUM(G152:G155)</f>
        <v>10315300</v>
      </c>
      <c r="H151" s="34">
        <f>SUM(H152:H155)</f>
        <v>10315300</v>
      </c>
    </row>
    <row r="152" spans="1:8" s="1" customFormat="1" ht="12.75">
      <c r="A152" s="41" t="s">
        <v>424</v>
      </c>
      <c r="B152" s="47" t="s">
        <v>230</v>
      </c>
      <c r="C152" s="35" t="s">
        <v>524</v>
      </c>
      <c r="D152" s="35" t="s">
        <v>514</v>
      </c>
      <c r="E152" s="35" t="s">
        <v>509</v>
      </c>
      <c r="F152" s="49">
        <v>6814900</v>
      </c>
      <c r="G152" s="49">
        <v>6814900</v>
      </c>
      <c r="H152" s="49">
        <v>6814900</v>
      </c>
    </row>
    <row r="153" spans="1:8" s="1" customFormat="1" ht="22.5">
      <c r="A153" s="41" t="s">
        <v>425</v>
      </c>
      <c r="B153" s="47" t="s">
        <v>230</v>
      </c>
      <c r="C153" s="35" t="s">
        <v>423</v>
      </c>
      <c r="D153" s="35" t="s">
        <v>514</v>
      </c>
      <c r="E153" s="35" t="s">
        <v>509</v>
      </c>
      <c r="F153" s="37">
        <v>2058100</v>
      </c>
      <c r="G153" s="37">
        <v>2058100</v>
      </c>
      <c r="H153" s="37">
        <v>2058100</v>
      </c>
    </row>
    <row r="154" spans="1:8" s="1" customFormat="1" ht="12.75">
      <c r="A154" s="42" t="s">
        <v>551</v>
      </c>
      <c r="B154" s="47" t="s">
        <v>230</v>
      </c>
      <c r="C154" s="35" t="s">
        <v>550</v>
      </c>
      <c r="D154" s="35" t="s">
        <v>514</v>
      </c>
      <c r="E154" s="35" t="s">
        <v>509</v>
      </c>
      <c r="F154" s="37">
        <v>415000</v>
      </c>
      <c r="G154" s="37">
        <v>415000</v>
      </c>
      <c r="H154" s="37">
        <v>415000</v>
      </c>
    </row>
    <row r="155" spans="1:8" s="1" customFormat="1" ht="12.75">
      <c r="A155" s="42" t="s">
        <v>444</v>
      </c>
      <c r="B155" s="47" t="s">
        <v>230</v>
      </c>
      <c r="C155" s="35" t="s">
        <v>527</v>
      </c>
      <c r="D155" s="35" t="s">
        <v>514</v>
      </c>
      <c r="E155" s="35" t="s">
        <v>509</v>
      </c>
      <c r="F155" s="37">
        <v>1027300</v>
      </c>
      <c r="G155" s="37">
        <v>1027300</v>
      </c>
      <c r="H155" s="37">
        <v>1027300</v>
      </c>
    </row>
    <row r="156" spans="1:8" s="1" customFormat="1" ht="22.5">
      <c r="A156" s="71" t="s">
        <v>518</v>
      </c>
      <c r="B156" s="47" t="s">
        <v>232</v>
      </c>
      <c r="C156" s="36"/>
      <c r="D156" s="36"/>
      <c r="E156" s="36"/>
      <c r="F156" s="34">
        <f>SUM(F157:F159)</f>
        <v>3071300</v>
      </c>
      <c r="G156" s="34">
        <f>SUM(G157:G159)</f>
        <v>3071300</v>
      </c>
      <c r="H156" s="34">
        <f>SUM(H157:H159)</f>
        <v>3071300</v>
      </c>
    </row>
    <row r="157" spans="1:8" s="1" customFormat="1" ht="12.75">
      <c r="A157" s="41" t="s">
        <v>424</v>
      </c>
      <c r="B157" s="47" t="s">
        <v>232</v>
      </c>
      <c r="C157" s="35" t="s">
        <v>524</v>
      </c>
      <c r="D157" s="35" t="s">
        <v>514</v>
      </c>
      <c r="E157" s="35" t="s">
        <v>509</v>
      </c>
      <c r="F157" s="49">
        <v>2134800</v>
      </c>
      <c r="G157" s="49">
        <v>2134800</v>
      </c>
      <c r="H157" s="49">
        <v>2134800</v>
      </c>
    </row>
    <row r="158" spans="1:8" s="1" customFormat="1" ht="22.5">
      <c r="A158" s="41" t="s">
        <v>425</v>
      </c>
      <c r="B158" s="47" t="s">
        <v>232</v>
      </c>
      <c r="C158" s="35" t="s">
        <v>423</v>
      </c>
      <c r="D158" s="35" t="s">
        <v>514</v>
      </c>
      <c r="E158" s="35" t="s">
        <v>509</v>
      </c>
      <c r="F158" s="45">
        <v>644700</v>
      </c>
      <c r="G158" s="45">
        <v>644700</v>
      </c>
      <c r="H158" s="45">
        <v>644700</v>
      </c>
    </row>
    <row r="159" spans="1:8" s="1" customFormat="1" ht="12.75">
      <c r="A159" s="42" t="s">
        <v>444</v>
      </c>
      <c r="B159" s="47" t="s">
        <v>232</v>
      </c>
      <c r="C159" s="35" t="s">
        <v>527</v>
      </c>
      <c r="D159" s="35" t="s">
        <v>514</v>
      </c>
      <c r="E159" s="35" t="s">
        <v>509</v>
      </c>
      <c r="F159" s="45">
        <v>291800</v>
      </c>
      <c r="G159" s="45">
        <v>291800</v>
      </c>
      <c r="H159" s="45">
        <v>291800</v>
      </c>
    </row>
    <row r="160" spans="1:8" s="1" customFormat="1" ht="12.75">
      <c r="A160" s="41" t="s">
        <v>544</v>
      </c>
      <c r="B160" s="47" t="s">
        <v>233</v>
      </c>
      <c r="C160" s="33"/>
      <c r="D160" s="33"/>
      <c r="E160" s="33"/>
      <c r="F160" s="34">
        <f>SUM(F161:F164)</f>
        <v>3681900</v>
      </c>
      <c r="G160" s="34">
        <f>SUM(G161:G164)</f>
        <v>3681900</v>
      </c>
      <c r="H160" s="34">
        <f>SUM(H161:H164)</f>
        <v>3681900</v>
      </c>
    </row>
    <row r="161" spans="1:8" s="1" customFormat="1" ht="12.75">
      <c r="A161" s="41" t="s">
        <v>424</v>
      </c>
      <c r="B161" s="47" t="s">
        <v>233</v>
      </c>
      <c r="C161" s="35" t="s">
        <v>524</v>
      </c>
      <c r="D161" s="35" t="s">
        <v>514</v>
      </c>
      <c r="E161" s="35" t="s">
        <v>509</v>
      </c>
      <c r="F161" s="37">
        <v>2414100</v>
      </c>
      <c r="G161" s="37">
        <v>2414100</v>
      </c>
      <c r="H161" s="37">
        <v>2414100</v>
      </c>
    </row>
    <row r="162" spans="1:8" s="1" customFormat="1" ht="22.5">
      <c r="A162" s="41" t="s">
        <v>425</v>
      </c>
      <c r="B162" s="47" t="s">
        <v>233</v>
      </c>
      <c r="C162" s="35" t="s">
        <v>423</v>
      </c>
      <c r="D162" s="35" t="s">
        <v>514</v>
      </c>
      <c r="E162" s="35" t="s">
        <v>509</v>
      </c>
      <c r="F162" s="37">
        <v>729000</v>
      </c>
      <c r="G162" s="37">
        <v>729000</v>
      </c>
      <c r="H162" s="37">
        <v>729000</v>
      </c>
    </row>
    <row r="163" spans="1:8" s="1" customFormat="1" ht="12.75">
      <c r="A163" s="42" t="s">
        <v>551</v>
      </c>
      <c r="B163" s="47" t="s">
        <v>233</v>
      </c>
      <c r="C163" s="35" t="s">
        <v>550</v>
      </c>
      <c r="D163" s="35" t="s">
        <v>514</v>
      </c>
      <c r="E163" s="35" t="s">
        <v>509</v>
      </c>
      <c r="F163" s="37">
        <v>138800</v>
      </c>
      <c r="G163" s="37">
        <v>138800</v>
      </c>
      <c r="H163" s="37">
        <v>138800</v>
      </c>
    </row>
    <row r="164" spans="1:8" s="1" customFormat="1" ht="12.75">
      <c r="A164" s="42" t="s">
        <v>444</v>
      </c>
      <c r="B164" s="47" t="s">
        <v>233</v>
      </c>
      <c r="C164" s="35" t="s">
        <v>527</v>
      </c>
      <c r="D164" s="35" t="s">
        <v>514</v>
      </c>
      <c r="E164" s="35" t="s">
        <v>509</v>
      </c>
      <c r="F164" s="37">
        <v>400000</v>
      </c>
      <c r="G164" s="37">
        <v>400000</v>
      </c>
      <c r="H164" s="37">
        <v>400000</v>
      </c>
    </row>
    <row r="165" spans="1:8" s="1" customFormat="1" ht="12.75">
      <c r="A165" s="38" t="s">
        <v>451</v>
      </c>
      <c r="B165" s="32" t="s">
        <v>452</v>
      </c>
      <c r="C165" s="33"/>
      <c r="D165" s="33"/>
      <c r="E165" s="33"/>
      <c r="F165" s="34">
        <f>F166+F168+F170</f>
        <v>215000</v>
      </c>
      <c r="G165" s="34">
        <f>G166+G168+G170</f>
        <v>215000</v>
      </c>
      <c r="H165" s="34">
        <f>H166+H168+H170</f>
        <v>365000</v>
      </c>
    </row>
    <row r="166" spans="1:8" s="1" customFormat="1" ht="22.5">
      <c r="A166" s="40" t="s">
        <v>238</v>
      </c>
      <c r="B166" s="35" t="s">
        <v>237</v>
      </c>
      <c r="C166" s="33"/>
      <c r="D166" s="33"/>
      <c r="E166" s="33"/>
      <c r="F166" s="34">
        <f>F167</f>
        <v>0</v>
      </c>
      <c r="G166" s="34">
        <f>G167</f>
        <v>0</v>
      </c>
      <c r="H166" s="34">
        <f>H167</f>
        <v>150000</v>
      </c>
    </row>
    <row r="167" spans="1:8" s="1" customFormat="1" ht="12.75">
      <c r="A167" s="40" t="s">
        <v>413</v>
      </c>
      <c r="B167" s="35" t="s">
        <v>237</v>
      </c>
      <c r="C167" s="36" t="s">
        <v>537</v>
      </c>
      <c r="D167" s="44" t="s">
        <v>514</v>
      </c>
      <c r="E167" s="44" t="s">
        <v>509</v>
      </c>
      <c r="F167" s="37">
        <v>0</v>
      </c>
      <c r="G167" s="37">
        <v>0</v>
      </c>
      <c r="H167" s="37">
        <v>150000</v>
      </c>
    </row>
    <row r="168" spans="1:8" s="1" customFormat="1" ht="12.75">
      <c r="A168" s="40" t="s">
        <v>461</v>
      </c>
      <c r="B168" s="35" t="s">
        <v>236</v>
      </c>
      <c r="C168" s="33"/>
      <c r="D168" s="33"/>
      <c r="E168" s="33"/>
      <c r="F168" s="34">
        <f>F169</f>
        <v>185000</v>
      </c>
      <c r="G168" s="34">
        <f>G169</f>
        <v>185000</v>
      </c>
      <c r="H168" s="34">
        <f>H169</f>
        <v>185000</v>
      </c>
    </row>
    <row r="169" spans="1:8" s="1" customFormat="1" ht="12.75">
      <c r="A169" s="40" t="s">
        <v>413</v>
      </c>
      <c r="B169" s="35" t="s">
        <v>236</v>
      </c>
      <c r="C169" s="36" t="s">
        <v>537</v>
      </c>
      <c r="D169" s="44" t="s">
        <v>514</v>
      </c>
      <c r="E169" s="44" t="s">
        <v>509</v>
      </c>
      <c r="F169" s="37">
        <v>185000</v>
      </c>
      <c r="G169" s="37">
        <v>185000</v>
      </c>
      <c r="H169" s="37">
        <v>185000</v>
      </c>
    </row>
    <row r="170" spans="1:8" s="1" customFormat="1" ht="12.75">
      <c r="A170" s="40" t="s">
        <v>331</v>
      </c>
      <c r="B170" s="35" t="s">
        <v>110</v>
      </c>
      <c r="C170" s="33"/>
      <c r="D170" s="33"/>
      <c r="E170" s="33"/>
      <c r="F170" s="34">
        <f>F171</f>
        <v>30000</v>
      </c>
      <c r="G170" s="34">
        <f>G171</f>
        <v>30000</v>
      </c>
      <c r="H170" s="34">
        <f>H171</f>
        <v>30000</v>
      </c>
    </row>
    <row r="171" spans="1:8" s="1" customFormat="1" ht="12.75">
      <c r="A171" s="42" t="s">
        <v>444</v>
      </c>
      <c r="B171" s="35" t="s">
        <v>110</v>
      </c>
      <c r="C171" s="36" t="s">
        <v>527</v>
      </c>
      <c r="D171" s="36" t="s">
        <v>511</v>
      </c>
      <c r="E171" s="36" t="s">
        <v>503</v>
      </c>
      <c r="F171" s="37">
        <v>30000</v>
      </c>
      <c r="G171" s="37">
        <v>30000</v>
      </c>
      <c r="H171" s="37">
        <v>30000</v>
      </c>
    </row>
    <row r="172" spans="1:8" s="1" customFormat="1" ht="22.5">
      <c r="A172" s="72" t="s">
        <v>467</v>
      </c>
      <c r="B172" s="53" t="s">
        <v>372</v>
      </c>
      <c r="C172" s="54"/>
      <c r="D172" s="54"/>
      <c r="E172" s="54"/>
      <c r="F172" s="73">
        <f aca="true" t="shared" si="4" ref="F172:H173">F173</f>
        <v>26460700</v>
      </c>
      <c r="G172" s="73">
        <f t="shared" si="4"/>
        <v>29416200</v>
      </c>
      <c r="H172" s="73">
        <f t="shared" si="4"/>
        <v>30735300</v>
      </c>
    </row>
    <row r="173" spans="1:8" s="1" customFormat="1" ht="12.75">
      <c r="A173" s="74" t="s">
        <v>163</v>
      </c>
      <c r="B173" s="75" t="s">
        <v>250</v>
      </c>
      <c r="C173" s="54"/>
      <c r="D173" s="57"/>
      <c r="E173" s="57"/>
      <c r="F173" s="76">
        <f t="shared" si="4"/>
        <v>26460700</v>
      </c>
      <c r="G173" s="76">
        <f t="shared" si="4"/>
        <v>29416200</v>
      </c>
      <c r="H173" s="76">
        <f t="shared" si="4"/>
        <v>30735300</v>
      </c>
    </row>
    <row r="174" spans="1:8" s="1" customFormat="1" ht="12.75">
      <c r="A174" s="59" t="s">
        <v>329</v>
      </c>
      <c r="B174" s="75" t="s">
        <v>250</v>
      </c>
      <c r="C174" s="54" t="s">
        <v>317</v>
      </c>
      <c r="D174" s="57" t="s">
        <v>508</v>
      </c>
      <c r="E174" s="57" t="s">
        <v>506</v>
      </c>
      <c r="F174" s="76">
        <v>26460700</v>
      </c>
      <c r="G174" s="76">
        <v>29416200</v>
      </c>
      <c r="H174" s="76">
        <v>30735300</v>
      </c>
    </row>
    <row r="175" spans="1:8" s="1" customFormat="1" ht="22.5">
      <c r="A175" s="27" t="s">
        <v>465</v>
      </c>
      <c r="B175" s="28" t="s">
        <v>356</v>
      </c>
      <c r="C175" s="33"/>
      <c r="D175" s="33"/>
      <c r="E175" s="33"/>
      <c r="F175" s="30">
        <f>F176+F180+F198+F210+F215+F237+F249</f>
        <v>1341824038</v>
      </c>
      <c r="G175" s="30">
        <f>G176+G180+G198+G210+G215+G237+G249</f>
        <v>1490590408</v>
      </c>
      <c r="H175" s="30">
        <f>H176+H180+H198+H210+H215+H237+H249</f>
        <v>994081338</v>
      </c>
    </row>
    <row r="176" spans="1:8" s="1" customFormat="1" ht="14.25" customHeight="1">
      <c r="A176" s="38" t="s">
        <v>390</v>
      </c>
      <c r="B176" s="32" t="s">
        <v>379</v>
      </c>
      <c r="C176" s="33"/>
      <c r="D176" s="33"/>
      <c r="E176" s="33"/>
      <c r="F176" s="34">
        <f>F177</f>
        <v>600000</v>
      </c>
      <c r="G176" s="34">
        <f>G177</f>
        <v>600000</v>
      </c>
      <c r="H176" s="34">
        <f>H177</f>
        <v>600000</v>
      </c>
    </row>
    <row r="177" spans="1:8" s="1" customFormat="1" ht="14.25" customHeight="1">
      <c r="A177" s="43" t="s">
        <v>380</v>
      </c>
      <c r="B177" s="35" t="s">
        <v>179</v>
      </c>
      <c r="C177" s="33"/>
      <c r="D177" s="33"/>
      <c r="E177" s="33"/>
      <c r="F177" s="34">
        <f>F178+F179</f>
        <v>600000</v>
      </c>
      <c r="G177" s="34">
        <f>G178+G179</f>
        <v>600000</v>
      </c>
      <c r="H177" s="34">
        <f>H178+H179</f>
        <v>600000</v>
      </c>
    </row>
    <row r="178" spans="1:8" s="1" customFormat="1" ht="24.75" customHeight="1">
      <c r="A178" s="31" t="s">
        <v>407</v>
      </c>
      <c r="B178" s="35" t="s">
        <v>179</v>
      </c>
      <c r="C178" s="77">
        <v>321</v>
      </c>
      <c r="D178" s="36" t="s">
        <v>512</v>
      </c>
      <c r="E178" s="36" t="s">
        <v>513</v>
      </c>
      <c r="F178" s="34">
        <v>100000</v>
      </c>
      <c r="G178" s="34">
        <v>100000</v>
      </c>
      <c r="H178" s="34">
        <v>100000</v>
      </c>
    </row>
    <row r="179" spans="1:8" s="1" customFormat="1" ht="12.75">
      <c r="A179" s="43" t="s">
        <v>444</v>
      </c>
      <c r="B179" s="35" t="s">
        <v>179</v>
      </c>
      <c r="C179" s="77">
        <v>244</v>
      </c>
      <c r="D179" s="36" t="s">
        <v>512</v>
      </c>
      <c r="E179" s="36" t="s">
        <v>513</v>
      </c>
      <c r="F179" s="37">
        <v>500000</v>
      </c>
      <c r="G179" s="37">
        <v>500000</v>
      </c>
      <c r="H179" s="37">
        <v>500000</v>
      </c>
    </row>
    <row r="180" spans="1:8" s="1" customFormat="1" ht="12.75">
      <c r="A180" s="38" t="s">
        <v>391</v>
      </c>
      <c r="B180" s="32" t="s">
        <v>389</v>
      </c>
      <c r="C180" s="33"/>
      <c r="D180" s="33"/>
      <c r="E180" s="33"/>
      <c r="F180" s="34">
        <f>F181+F183+F193+F196+F190</f>
        <v>571646600</v>
      </c>
      <c r="G180" s="34">
        <f>G181+G183+G193+G196+G190</f>
        <v>751794900</v>
      </c>
      <c r="H180" s="34">
        <f>H181+H183+H193+H196+H190</f>
        <v>231449900</v>
      </c>
    </row>
    <row r="181" spans="1:8" s="1" customFormat="1" ht="18.75" customHeight="1">
      <c r="A181" s="78" t="s">
        <v>276</v>
      </c>
      <c r="B181" s="47" t="s">
        <v>277</v>
      </c>
      <c r="C181" s="79"/>
      <c r="D181" s="79"/>
      <c r="E181" s="79"/>
      <c r="F181" s="34">
        <f>F182</f>
        <v>302192700</v>
      </c>
      <c r="G181" s="34">
        <f>G182</f>
        <v>1000</v>
      </c>
      <c r="H181" s="34">
        <f>H182</f>
        <v>1000</v>
      </c>
    </row>
    <row r="182" spans="1:8" s="1" customFormat="1" ht="22.5">
      <c r="A182" s="40" t="s">
        <v>559</v>
      </c>
      <c r="B182" s="47" t="s">
        <v>277</v>
      </c>
      <c r="C182" s="80" t="s">
        <v>558</v>
      </c>
      <c r="D182" s="80" t="s">
        <v>512</v>
      </c>
      <c r="E182" s="80" t="s">
        <v>504</v>
      </c>
      <c r="F182" s="37">
        <v>302192700</v>
      </c>
      <c r="G182" s="37">
        <v>1000</v>
      </c>
      <c r="H182" s="37">
        <v>1000</v>
      </c>
    </row>
    <row r="183" spans="1:8" s="1" customFormat="1" ht="16.5" customHeight="1">
      <c r="A183" s="48" t="s">
        <v>290</v>
      </c>
      <c r="B183" s="47" t="s">
        <v>292</v>
      </c>
      <c r="C183" s="80"/>
      <c r="D183" s="80"/>
      <c r="E183" s="80"/>
      <c r="F183" s="37">
        <f>F188+F186+F184</f>
        <v>262415600</v>
      </c>
      <c r="G183" s="37">
        <f>G188+G186+G184</f>
        <v>731283000</v>
      </c>
      <c r="H183" s="37">
        <f>H188+H186+H184</f>
        <v>213938200</v>
      </c>
    </row>
    <row r="184" spans="1:8" s="1" customFormat="1" ht="26.25" customHeight="1">
      <c r="A184" s="48" t="s">
        <v>151</v>
      </c>
      <c r="B184" s="35" t="s">
        <v>295</v>
      </c>
      <c r="C184" s="80"/>
      <c r="D184" s="80"/>
      <c r="E184" s="80"/>
      <c r="F184" s="37">
        <f>F185</f>
        <v>1177100</v>
      </c>
      <c r="G184" s="37">
        <f>G185</f>
        <v>0</v>
      </c>
      <c r="H184" s="37">
        <f>H185</f>
        <v>0</v>
      </c>
    </row>
    <row r="185" spans="1:8" s="1" customFormat="1" ht="16.5" customHeight="1">
      <c r="A185" s="48" t="s">
        <v>413</v>
      </c>
      <c r="B185" s="81" t="s">
        <v>295</v>
      </c>
      <c r="C185" s="80" t="s">
        <v>537</v>
      </c>
      <c r="D185" s="80" t="s">
        <v>512</v>
      </c>
      <c r="E185" s="80" t="s">
        <v>504</v>
      </c>
      <c r="F185" s="82">
        <f>1117100+60000</f>
        <v>1177100</v>
      </c>
      <c r="G185" s="82">
        <v>0</v>
      </c>
      <c r="H185" s="82">
        <v>0</v>
      </c>
    </row>
    <row r="186" spans="1:8" s="1" customFormat="1" ht="26.25" customHeight="1">
      <c r="A186" s="48" t="s">
        <v>291</v>
      </c>
      <c r="B186" s="47" t="s">
        <v>293</v>
      </c>
      <c r="C186" s="80"/>
      <c r="D186" s="80"/>
      <c r="E186" s="80"/>
      <c r="F186" s="37">
        <f>F187</f>
        <v>261000000</v>
      </c>
      <c r="G186" s="37">
        <f>G187</f>
        <v>731044500</v>
      </c>
      <c r="H186" s="37">
        <f>H187</f>
        <v>213699700</v>
      </c>
    </row>
    <row r="187" spans="1:8" s="1" customFormat="1" ht="22.5">
      <c r="A187" s="83" t="s">
        <v>556</v>
      </c>
      <c r="B187" s="47" t="s">
        <v>293</v>
      </c>
      <c r="C187" s="80" t="s">
        <v>555</v>
      </c>
      <c r="D187" s="80" t="s">
        <v>512</v>
      </c>
      <c r="E187" s="80" t="s">
        <v>504</v>
      </c>
      <c r="F187" s="37">
        <f>260000000+1000000</f>
        <v>261000000</v>
      </c>
      <c r="G187" s="37">
        <v>731044500</v>
      </c>
      <c r="H187" s="37">
        <v>213699700</v>
      </c>
    </row>
    <row r="188" spans="1:8" s="1" customFormat="1" ht="22.5">
      <c r="A188" s="48" t="s">
        <v>490</v>
      </c>
      <c r="B188" s="35" t="s">
        <v>138</v>
      </c>
      <c r="C188" s="33"/>
      <c r="D188" s="33"/>
      <c r="E188" s="33"/>
      <c r="F188" s="34">
        <f>F189</f>
        <v>238500</v>
      </c>
      <c r="G188" s="34">
        <f>G189</f>
        <v>238500</v>
      </c>
      <c r="H188" s="34">
        <f>H189</f>
        <v>238500</v>
      </c>
    </row>
    <row r="189" spans="1:8" s="1" customFormat="1" ht="12.75">
      <c r="A189" s="48" t="s">
        <v>413</v>
      </c>
      <c r="B189" s="35" t="s">
        <v>138</v>
      </c>
      <c r="C189" s="77">
        <v>612</v>
      </c>
      <c r="D189" s="36" t="s">
        <v>512</v>
      </c>
      <c r="E189" s="36" t="s">
        <v>504</v>
      </c>
      <c r="F189" s="34">
        <v>238500</v>
      </c>
      <c r="G189" s="34">
        <v>238500</v>
      </c>
      <c r="H189" s="34">
        <v>238500</v>
      </c>
    </row>
    <row r="190" spans="1:8" s="1" customFormat="1" ht="12.75">
      <c r="A190" s="48" t="s">
        <v>298</v>
      </c>
      <c r="B190" s="35" t="s">
        <v>296</v>
      </c>
      <c r="C190" s="77"/>
      <c r="D190" s="36"/>
      <c r="E190" s="36"/>
      <c r="F190" s="34">
        <f aca="true" t="shared" si="5" ref="F190:H191">F191</f>
        <v>4818300</v>
      </c>
      <c r="G190" s="34">
        <f t="shared" si="5"/>
        <v>20290900</v>
      </c>
      <c r="H190" s="34">
        <f t="shared" si="5"/>
        <v>17290700</v>
      </c>
    </row>
    <row r="191" spans="1:8" s="1" customFormat="1" ht="22.5">
      <c r="A191" s="48" t="s">
        <v>152</v>
      </c>
      <c r="B191" s="35" t="s">
        <v>297</v>
      </c>
      <c r="C191" s="77"/>
      <c r="D191" s="36"/>
      <c r="E191" s="36"/>
      <c r="F191" s="34">
        <f t="shared" si="5"/>
        <v>4818300</v>
      </c>
      <c r="G191" s="34">
        <f t="shared" si="5"/>
        <v>20290900</v>
      </c>
      <c r="H191" s="34">
        <f t="shared" si="5"/>
        <v>17290700</v>
      </c>
    </row>
    <row r="192" spans="1:8" s="1" customFormat="1" ht="12.75">
      <c r="A192" s="42" t="s">
        <v>445</v>
      </c>
      <c r="B192" s="81" t="s">
        <v>297</v>
      </c>
      <c r="C192" s="77">
        <v>244</v>
      </c>
      <c r="D192" s="36" t="s">
        <v>512</v>
      </c>
      <c r="E192" s="36" t="s">
        <v>504</v>
      </c>
      <c r="F192" s="34">
        <f>4518300+300000</f>
        <v>4818300</v>
      </c>
      <c r="G192" s="34">
        <v>20290900</v>
      </c>
      <c r="H192" s="34">
        <v>17290700</v>
      </c>
    </row>
    <row r="193" spans="1:8" s="1" customFormat="1" ht="12.75">
      <c r="A193" s="43" t="s">
        <v>380</v>
      </c>
      <c r="B193" s="35" t="s">
        <v>180</v>
      </c>
      <c r="C193" s="77"/>
      <c r="D193" s="36"/>
      <c r="E193" s="36"/>
      <c r="F193" s="34">
        <f>F195+F194</f>
        <v>720000</v>
      </c>
      <c r="G193" s="34">
        <f>G195+G194</f>
        <v>220000</v>
      </c>
      <c r="H193" s="34">
        <f>H195+H194</f>
        <v>220000</v>
      </c>
    </row>
    <row r="194" spans="1:8" s="1" customFormat="1" ht="12.75">
      <c r="A194" s="42" t="s">
        <v>444</v>
      </c>
      <c r="B194" s="35" t="s">
        <v>180</v>
      </c>
      <c r="C194" s="77">
        <v>244</v>
      </c>
      <c r="D194" s="36" t="s">
        <v>512</v>
      </c>
      <c r="E194" s="36" t="s">
        <v>504</v>
      </c>
      <c r="F194" s="34">
        <f>1500000-1000000</f>
        <v>500000</v>
      </c>
      <c r="G194" s="34">
        <v>0</v>
      </c>
      <c r="H194" s="34">
        <v>0</v>
      </c>
    </row>
    <row r="195" spans="1:8" s="1" customFormat="1" ht="12.75">
      <c r="A195" s="42" t="s">
        <v>444</v>
      </c>
      <c r="B195" s="35" t="s">
        <v>180</v>
      </c>
      <c r="C195" s="77">
        <v>244</v>
      </c>
      <c r="D195" s="36" t="s">
        <v>512</v>
      </c>
      <c r="E195" s="36" t="s">
        <v>513</v>
      </c>
      <c r="F195" s="37">
        <v>220000</v>
      </c>
      <c r="G195" s="37">
        <v>220000</v>
      </c>
      <c r="H195" s="37">
        <v>220000</v>
      </c>
    </row>
    <row r="196" spans="1:8" s="1" customFormat="1" ht="12.75">
      <c r="A196" s="42" t="s">
        <v>553</v>
      </c>
      <c r="B196" s="35" t="s">
        <v>278</v>
      </c>
      <c r="C196" s="77"/>
      <c r="D196" s="36"/>
      <c r="E196" s="36"/>
      <c r="F196" s="37">
        <f>F197</f>
        <v>1500000</v>
      </c>
      <c r="G196" s="37">
        <f>G197</f>
        <v>0</v>
      </c>
      <c r="H196" s="37">
        <f>H197</f>
        <v>0</v>
      </c>
    </row>
    <row r="197" spans="1:8" s="1" customFormat="1" ht="12.75">
      <c r="A197" s="42" t="s">
        <v>444</v>
      </c>
      <c r="B197" s="35" t="s">
        <v>278</v>
      </c>
      <c r="C197" s="77">
        <v>244</v>
      </c>
      <c r="D197" s="36" t="s">
        <v>512</v>
      </c>
      <c r="E197" s="36" t="s">
        <v>504</v>
      </c>
      <c r="F197" s="37">
        <v>1500000</v>
      </c>
      <c r="G197" s="37">
        <v>0</v>
      </c>
      <c r="H197" s="37">
        <v>0</v>
      </c>
    </row>
    <row r="198" spans="1:8" s="1" customFormat="1" ht="22.5">
      <c r="A198" s="38" t="s">
        <v>483</v>
      </c>
      <c r="B198" s="32" t="s">
        <v>388</v>
      </c>
      <c r="C198" s="33"/>
      <c r="D198" s="33"/>
      <c r="E198" s="33"/>
      <c r="F198" s="34">
        <f>F199+F201+F204+F206+F208</f>
        <v>28385600</v>
      </c>
      <c r="G198" s="34">
        <f>G199+G201+G204+G206+G208</f>
        <v>29774500</v>
      </c>
      <c r="H198" s="34">
        <f>H199+H201+H204+H206+H208</f>
        <v>29411600</v>
      </c>
    </row>
    <row r="199" spans="1:8" s="1" customFormat="1" ht="14.25" customHeight="1">
      <c r="A199" s="48" t="s">
        <v>443</v>
      </c>
      <c r="B199" s="47" t="s">
        <v>139</v>
      </c>
      <c r="C199" s="77"/>
      <c r="D199" s="36"/>
      <c r="E199" s="36"/>
      <c r="F199" s="34">
        <v>9585600</v>
      </c>
      <c r="G199" s="34">
        <v>9585600</v>
      </c>
      <c r="H199" s="34">
        <v>9585600</v>
      </c>
    </row>
    <row r="200" spans="1:8" s="1" customFormat="1" ht="14.25" customHeight="1">
      <c r="A200" s="48" t="s">
        <v>413</v>
      </c>
      <c r="B200" s="47" t="s">
        <v>139</v>
      </c>
      <c r="C200" s="77">
        <v>612</v>
      </c>
      <c r="D200" s="36" t="s">
        <v>512</v>
      </c>
      <c r="E200" s="36" t="s">
        <v>504</v>
      </c>
      <c r="F200" s="34">
        <v>15280000</v>
      </c>
      <c r="G200" s="34">
        <v>15280000</v>
      </c>
      <c r="H200" s="34">
        <v>15280000</v>
      </c>
    </row>
    <row r="201" spans="1:8" s="1" customFormat="1" ht="14.25" customHeight="1">
      <c r="A201" s="38" t="s">
        <v>441</v>
      </c>
      <c r="B201" s="35" t="s">
        <v>181</v>
      </c>
      <c r="C201" s="77"/>
      <c r="D201" s="36"/>
      <c r="E201" s="36"/>
      <c r="F201" s="34">
        <f>F202+F203</f>
        <v>10000000</v>
      </c>
      <c r="G201" s="34">
        <f>G202+G203</f>
        <v>16695700</v>
      </c>
      <c r="H201" s="34">
        <f>H202+H203</f>
        <v>16487700</v>
      </c>
    </row>
    <row r="202" spans="1:8" s="1" customFormat="1" ht="12.75">
      <c r="A202" s="38" t="s">
        <v>444</v>
      </c>
      <c r="B202" s="35" t="s">
        <v>181</v>
      </c>
      <c r="C202" s="77">
        <v>244</v>
      </c>
      <c r="D202" s="36" t="s">
        <v>512</v>
      </c>
      <c r="E202" s="36" t="s">
        <v>513</v>
      </c>
      <c r="F202" s="37">
        <f>600000+5400000</f>
        <v>6000000</v>
      </c>
      <c r="G202" s="49">
        <v>16695700</v>
      </c>
      <c r="H202" s="49">
        <v>16487700</v>
      </c>
    </row>
    <row r="203" spans="1:8" s="1" customFormat="1" ht="12.75">
      <c r="A203" s="48" t="s">
        <v>413</v>
      </c>
      <c r="B203" s="35" t="s">
        <v>181</v>
      </c>
      <c r="C203" s="77">
        <v>612</v>
      </c>
      <c r="D203" s="36" t="s">
        <v>512</v>
      </c>
      <c r="E203" s="36" t="s">
        <v>513</v>
      </c>
      <c r="F203" s="37">
        <f>400000+3600000</f>
        <v>4000000</v>
      </c>
      <c r="G203" s="37">
        <v>0</v>
      </c>
      <c r="H203" s="37">
        <v>0</v>
      </c>
    </row>
    <row r="204" spans="1:8" s="1" customFormat="1" ht="22.5">
      <c r="A204" s="48" t="s">
        <v>141</v>
      </c>
      <c r="B204" s="47" t="s">
        <v>140</v>
      </c>
      <c r="C204" s="33"/>
      <c r="D204" s="33"/>
      <c r="E204" s="33"/>
      <c r="F204" s="34">
        <f>F205</f>
        <v>1100000</v>
      </c>
      <c r="G204" s="34">
        <f>G205</f>
        <v>493200</v>
      </c>
      <c r="H204" s="34">
        <f>H205</f>
        <v>338300</v>
      </c>
    </row>
    <row r="205" spans="1:8" s="1" customFormat="1" ht="12.75">
      <c r="A205" s="48" t="s">
        <v>413</v>
      </c>
      <c r="B205" s="47" t="s">
        <v>140</v>
      </c>
      <c r="C205" s="77">
        <v>612</v>
      </c>
      <c r="D205" s="36" t="s">
        <v>512</v>
      </c>
      <c r="E205" s="36" t="s">
        <v>504</v>
      </c>
      <c r="F205" s="34">
        <v>1100000</v>
      </c>
      <c r="G205" s="34">
        <v>493200</v>
      </c>
      <c r="H205" s="34">
        <v>338300</v>
      </c>
    </row>
    <row r="206" spans="1:8" s="1" customFormat="1" ht="12.75">
      <c r="A206" s="40" t="s">
        <v>331</v>
      </c>
      <c r="B206" s="35" t="s">
        <v>142</v>
      </c>
      <c r="C206" s="33"/>
      <c r="D206" s="33"/>
      <c r="E206" s="33"/>
      <c r="F206" s="34">
        <f>F207</f>
        <v>2700000</v>
      </c>
      <c r="G206" s="34">
        <f>G207</f>
        <v>3000000</v>
      </c>
      <c r="H206" s="34">
        <f>H207</f>
        <v>3000000</v>
      </c>
    </row>
    <row r="207" spans="1:8" s="1" customFormat="1" ht="12.75">
      <c r="A207" s="42" t="s">
        <v>445</v>
      </c>
      <c r="B207" s="35" t="s">
        <v>142</v>
      </c>
      <c r="C207" s="77">
        <v>244</v>
      </c>
      <c r="D207" s="36" t="s">
        <v>512</v>
      </c>
      <c r="E207" s="36" t="s">
        <v>504</v>
      </c>
      <c r="F207" s="37">
        <f>3000000-300000</f>
        <v>2700000</v>
      </c>
      <c r="G207" s="37">
        <v>3000000</v>
      </c>
      <c r="H207" s="37">
        <v>3000000</v>
      </c>
    </row>
    <row r="208" spans="1:8" s="1" customFormat="1" ht="12.75">
      <c r="A208" s="42" t="s">
        <v>553</v>
      </c>
      <c r="B208" s="35" t="s">
        <v>279</v>
      </c>
      <c r="C208" s="77"/>
      <c r="D208" s="36"/>
      <c r="E208" s="36"/>
      <c r="F208" s="37">
        <f>F209</f>
        <v>5000000</v>
      </c>
      <c r="G208" s="37">
        <f>G209</f>
        <v>0</v>
      </c>
      <c r="H208" s="37">
        <f>H209</f>
        <v>0</v>
      </c>
    </row>
    <row r="209" spans="1:8" s="1" customFormat="1" ht="12.75">
      <c r="A209" s="48" t="s">
        <v>413</v>
      </c>
      <c r="B209" s="35" t="s">
        <v>279</v>
      </c>
      <c r="C209" s="77">
        <v>612</v>
      </c>
      <c r="D209" s="36" t="s">
        <v>512</v>
      </c>
      <c r="E209" s="36" t="s">
        <v>504</v>
      </c>
      <c r="F209" s="37">
        <v>5000000</v>
      </c>
      <c r="G209" s="37">
        <v>0</v>
      </c>
      <c r="H209" s="37">
        <v>0</v>
      </c>
    </row>
    <row r="210" spans="1:8" s="1" customFormat="1" ht="22.5">
      <c r="A210" s="38" t="s">
        <v>484</v>
      </c>
      <c r="B210" s="32" t="s">
        <v>392</v>
      </c>
      <c r="C210" s="33"/>
      <c r="D210" s="33"/>
      <c r="E210" s="33"/>
      <c r="F210" s="34">
        <f>F211+F213</f>
        <v>5561700</v>
      </c>
      <c r="G210" s="34">
        <f>G211+G213</f>
        <v>5511700</v>
      </c>
      <c r="H210" s="34">
        <f>H211+H213</f>
        <v>5511700</v>
      </c>
    </row>
    <row r="211" spans="1:8" s="1" customFormat="1" ht="22.5">
      <c r="A211" s="42" t="s">
        <v>549</v>
      </c>
      <c r="B211" s="35" t="s">
        <v>190</v>
      </c>
      <c r="C211" s="33"/>
      <c r="D211" s="33"/>
      <c r="E211" s="33"/>
      <c r="F211" s="34">
        <f>F212</f>
        <v>5511700</v>
      </c>
      <c r="G211" s="34">
        <f>G212</f>
        <v>5511700</v>
      </c>
      <c r="H211" s="34">
        <f>H212</f>
        <v>5511700</v>
      </c>
    </row>
    <row r="212" spans="1:8" s="1" customFormat="1" ht="15.75" customHeight="1">
      <c r="A212" s="42" t="s">
        <v>543</v>
      </c>
      <c r="B212" s="35" t="s">
        <v>190</v>
      </c>
      <c r="C212" s="36" t="s">
        <v>546</v>
      </c>
      <c r="D212" s="36" t="s">
        <v>514</v>
      </c>
      <c r="E212" s="36" t="s">
        <v>507</v>
      </c>
      <c r="F212" s="49">
        <v>5511700</v>
      </c>
      <c r="G212" s="49">
        <v>5511700</v>
      </c>
      <c r="H212" s="49">
        <v>5511700</v>
      </c>
    </row>
    <row r="213" spans="1:8" s="1" customFormat="1" ht="15.75" customHeight="1">
      <c r="A213" s="42" t="s">
        <v>332</v>
      </c>
      <c r="B213" s="35" t="s">
        <v>143</v>
      </c>
      <c r="C213" s="36"/>
      <c r="D213" s="36"/>
      <c r="E213" s="36"/>
      <c r="F213" s="34">
        <f>F214</f>
        <v>50000</v>
      </c>
      <c r="G213" s="34">
        <f>G214</f>
        <v>0</v>
      </c>
      <c r="H213" s="34">
        <f>H214</f>
        <v>0</v>
      </c>
    </row>
    <row r="214" spans="1:8" s="1" customFormat="1" ht="15.75" customHeight="1">
      <c r="A214" s="48" t="s">
        <v>551</v>
      </c>
      <c r="B214" s="35" t="s">
        <v>143</v>
      </c>
      <c r="C214" s="36" t="s">
        <v>550</v>
      </c>
      <c r="D214" s="36" t="s">
        <v>512</v>
      </c>
      <c r="E214" s="36" t="s">
        <v>504</v>
      </c>
      <c r="F214" s="34">
        <v>50000</v>
      </c>
      <c r="G214" s="34">
        <v>0</v>
      </c>
      <c r="H214" s="34">
        <v>0</v>
      </c>
    </row>
    <row r="215" spans="1:8" s="1" customFormat="1" ht="15.75" customHeight="1">
      <c r="A215" s="38" t="s">
        <v>394</v>
      </c>
      <c r="B215" s="36" t="s">
        <v>393</v>
      </c>
      <c r="C215" s="36"/>
      <c r="D215" s="36"/>
      <c r="E215" s="36"/>
      <c r="F215" s="34">
        <f>F216+F221+F229</f>
        <v>690517844</v>
      </c>
      <c r="G215" s="34">
        <f>G216+G221+G229</f>
        <v>657652114</v>
      </c>
      <c r="H215" s="34">
        <f>H216+H221+H229</f>
        <v>681605944</v>
      </c>
    </row>
    <row r="216" spans="1:8" s="1" customFormat="1" ht="32.25" customHeight="1">
      <c r="A216" s="65" t="s">
        <v>564</v>
      </c>
      <c r="B216" s="35" t="s">
        <v>144</v>
      </c>
      <c r="C216" s="36"/>
      <c r="D216" s="36"/>
      <c r="E216" s="36"/>
      <c r="F216" s="34">
        <f>SUM(F217:F220)</f>
        <v>450549600</v>
      </c>
      <c r="G216" s="34">
        <f>SUM(G217:G220)</f>
        <v>450549600</v>
      </c>
      <c r="H216" s="34">
        <f>SUM(H217:H220)</f>
        <v>450549600</v>
      </c>
    </row>
    <row r="217" spans="1:8" s="1" customFormat="1" ht="12.75">
      <c r="A217" s="41" t="s">
        <v>494</v>
      </c>
      <c r="B217" s="35" t="s">
        <v>144</v>
      </c>
      <c r="C217" s="35" t="s">
        <v>539</v>
      </c>
      <c r="D217" s="36" t="s">
        <v>512</v>
      </c>
      <c r="E217" s="36" t="s">
        <v>504</v>
      </c>
      <c r="F217" s="49">
        <v>185500000</v>
      </c>
      <c r="G217" s="49">
        <v>185500000</v>
      </c>
      <c r="H217" s="49">
        <v>185500000</v>
      </c>
    </row>
    <row r="218" spans="1:8" s="1" customFormat="1" ht="22.5">
      <c r="A218" s="41" t="s">
        <v>495</v>
      </c>
      <c r="B218" s="35" t="s">
        <v>144</v>
      </c>
      <c r="C218" s="35" t="s">
        <v>493</v>
      </c>
      <c r="D218" s="36" t="s">
        <v>512</v>
      </c>
      <c r="E218" s="36" t="s">
        <v>504</v>
      </c>
      <c r="F218" s="34">
        <v>61000000</v>
      </c>
      <c r="G218" s="34">
        <v>61000000</v>
      </c>
      <c r="H218" s="34">
        <v>61000000</v>
      </c>
    </row>
    <row r="219" spans="1:8" s="1" customFormat="1" ht="12.75">
      <c r="A219" s="42" t="s">
        <v>444</v>
      </c>
      <c r="B219" s="35" t="s">
        <v>144</v>
      </c>
      <c r="C219" s="35" t="s">
        <v>527</v>
      </c>
      <c r="D219" s="36" t="s">
        <v>512</v>
      </c>
      <c r="E219" s="36" t="s">
        <v>504</v>
      </c>
      <c r="F219" s="34">
        <v>12549600</v>
      </c>
      <c r="G219" s="34">
        <v>12549600</v>
      </c>
      <c r="H219" s="34">
        <v>12549600</v>
      </c>
    </row>
    <row r="220" spans="1:8" s="1" customFormat="1" ht="33.75">
      <c r="A220" s="42" t="s">
        <v>121</v>
      </c>
      <c r="B220" s="44" t="s">
        <v>144</v>
      </c>
      <c r="C220" s="44" t="s">
        <v>536</v>
      </c>
      <c r="D220" s="36" t="s">
        <v>512</v>
      </c>
      <c r="E220" s="36" t="s">
        <v>504</v>
      </c>
      <c r="F220" s="34">
        <v>191500000</v>
      </c>
      <c r="G220" s="34">
        <v>191500000</v>
      </c>
      <c r="H220" s="34">
        <v>191500000</v>
      </c>
    </row>
    <row r="221" spans="1:8" s="8" customFormat="1" ht="12.75">
      <c r="A221" s="42" t="s">
        <v>553</v>
      </c>
      <c r="B221" s="35" t="s">
        <v>145</v>
      </c>
      <c r="C221" s="36"/>
      <c r="D221" s="36"/>
      <c r="E221" s="36"/>
      <c r="F221" s="34">
        <f>SUM(F222:F228)</f>
        <v>213735354</v>
      </c>
      <c r="G221" s="34">
        <f>SUM(G222:G228)</f>
        <v>180869624</v>
      </c>
      <c r="H221" s="34">
        <f>SUM(H222:H228)</f>
        <v>204823454</v>
      </c>
    </row>
    <row r="222" spans="1:8" s="8" customFormat="1" ht="12.75">
      <c r="A222" s="41" t="s">
        <v>494</v>
      </c>
      <c r="B222" s="35" t="s">
        <v>145</v>
      </c>
      <c r="C222" s="35" t="s">
        <v>539</v>
      </c>
      <c r="D222" s="35" t="s">
        <v>512</v>
      </c>
      <c r="E222" s="35" t="s">
        <v>504</v>
      </c>
      <c r="F222" s="37">
        <v>59777430</v>
      </c>
      <c r="G222" s="37">
        <v>59777430</v>
      </c>
      <c r="H222" s="37">
        <v>59777430</v>
      </c>
    </row>
    <row r="223" spans="1:8" s="8" customFormat="1" ht="22.5">
      <c r="A223" s="41" t="s">
        <v>495</v>
      </c>
      <c r="B223" s="35" t="s">
        <v>145</v>
      </c>
      <c r="C223" s="35" t="s">
        <v>493</v>
      </c>
      <c r="D223" s="35" t="s">
        <v>512</v>
      </c>
      <c r="E223" s="35" t="s">
        <v>504</v>
      </c>
      <c r="F223" s="37">
        <v>18052770</v>
      </c>
      <c r="G223" s="37">
        <v>18052770</v>
      </c>
      <c r="H223" s="37">
        <v>18052770</v>
      </c>
    </row>
    <row r="224" spans="1:8" s="8" customFormat="1" ht="12.75">
      <c r="A224" s="42" t="s">
        <v>551</v>
      </c>
      <c r="B224" s="35" t="s">
        <v>145</v>
      </c>
      <c r="C224" s="35" t="s">
        <v>550</v>
      </c>
      <c r="D224" s="35" t="s">
        <v>512</v>
      </c>
      <c r="E224" s="35" t="s">
        <v>504</v>
      </c>
      <c r="F224" s="37">
        <v>3406540</v>
      </c>
      <c r="G224" s="37">
        <v>3406540</v>
      </c>
      <c r="H224" s="37">
        <v>3406540</v>
      </c>
    </row>
    <row r="225" spans="1:8" s="8" customFormat="1" ht="12.75">
      <c r="A225" s="42" t="s">
        <v>444</v>
      </c>
      <c r="B225" s="35" t="s">
        <v>145</v>
      </c>
      <c r="C225" s="35" t="s">
        <v>527</v>
      </c>
      <c r="D225" s="35" t="s">
        <v>512</v>
      </c>
      <c r="E225" s="35" t="s">
        <v>504</v>
      </c>
      <c r="F225" s="37">
        <v>53623194</v>
      </c>
      <c r="G225" s="37">
        <v>37299894</v>
      </c>
      <c r="H225" s="37">
        <v>44051294</v>
      </c>
    </row>
    <row r="226" spans="1:8" s="8" customFormat="1" ht="12.75">
      <c r="A226" s="42" t="s">
        <v>531</v>
      </c>
      <c r="B226" s="35" t="s">
        <v>145</v>
      </c>
      <c r="C226" s="35" t="s">
        <v>528</v>
      </c>
      <c r="D226" s="35" t="s">
        <v>512</v>
      </c>
      <c r="E226" s="35" t="s">
        <v>504</v>
      </c>
      <c r="F226" s="37">
        <v>7902500</v>
      </c>
      <c r="G226" s="37">
        <v>7902500</v>
      </c>
      <c r="H226" s="37">
        <v>7902500</v>
      </c>
    </row>
    <row r="227" spans="1:8" s="8" customFormat="1" ht="12.75">
      <c r="A227" s="42" t="s">
        <v>487</v>
      </c>
      <c r="B227" s="35" t="s">
        <v>145</v>
      </c>
      <c r="C227" s="35" t="s">
        <v>530</v>
      </c>
      <c r="D227" s="35" t="s">
        <v>512</v>
      </c>
      <c r="E227" s="35" t="s">
        <v>504</v>
      </c>
      <c r="F227" s="37">
        <v>353800</v>
      </c>
      <c r="G227" s="37">
        <v>353800</v>
      </c>
      <c r="H227" s="37">
        <v>353800</v>
      </c>
    </row>
    <row r="228" spans="1:8" s="8" customFormat="1" ht="22.5">
      <c r="A228" s="42" t="s">
        <v>476</v>
      </c>
      <c r="B228" s="35" t="s">
        <v>145</v>
      </c>
      <c r="C228" s="35" t="s">
        <v>536</v>
      </c>
      <c r="D228" s="35" t="s">
        <v>512</v>
      </c>
      <c r="E228" s="35" t="s">
        <v>504</v>
      </c>
      <c r="F228" s="37">
        <f>70679120-60000</f>
        <v>70619120</v>
      </c>
      <c r="G228" s="37">
        <f>14327000+31966760+9653960+15331400-17202430</f>
        <v>54076690</v>
      </c>
      <c r="H228" s="37">
        <f>14327000+31966760+9653960+15331400</f>
        <v>71279120</v>
      </c>
    </row>
    <row r="229" spans="1:8" s="8" customFormat="1" ht="12.75">
      <c r="A229" s="38" t="s">
        <v>333</v>
      </c>
      <c r="B229" s="36" t="s">
        <v>146</v>
      </c>
      <c r="C229" s="36"/>
      <c r="D229" s="36"/>
      <c r="E229" s="36"/>
      <c r="F229" s="34">
        <f>SUM(F230:F236)</f>
        <v>26232890</v>
      </c>
      <c r="G229" s="34">
        <f>SUM(G230:G236)</f>
        <v>26232890</v>
      </c>
      <c r="H229" s="34">
        <f>SUM(H230:H236)</f>
        <v>26232890</v>
      </c>
    </row>
    <row r="230" spans="1:8" s="8" customFormat="1" ht="12.75">
      <c r="A230" s="41" t="s">
        <v>494</v>
      </c>
      <c r="B230" s="35" t="s">
        <v>146</v>
      </c>
      <c r="C230" s="35" t="s">
        <v>539</v>
      </c>
      <c r="D230" s="36" t="s">
        <v>512</v>
      </c>
      <c r="E230" s="36" t="s">
        <v>506</v>
      </c>
      <c r="F230" s="37">
        <v>16990940</v>
      </c>
      <c r="G230" s="37">
        <v>16990940</v>
      </c>
      <c r="H230" s="37">
        <v>16990940</v>
      </c>
    </row>
    <row r="231" spans="1:8" s="1" customFormat="1" ht="12.75">
      <c r="A231" s="41" t="s">
        <v>541</v>
      </c>
      <c r="B231" s="35" t="s">
        <v>146</v>
      </c>
      <c r="C231" s="35" t="s">
        <v>540</v>
      </c>
      <c r="D231" s="36" t="s">
        <v>512</v>
      </c>
      <c r="E231" s="36" t="s">
        <v>506</v>
      </c>
      <c r="F231" s="37">
        <v>0</v>
      </c>
      <c r="G231" s="37">
        <v>0</v>
      </c>
      <c r="H231" s="37">
        <v>0</v>
      </c>
    </row>
    <row r="232" spans="1:8" s="1" customFormat="1" ht="22.5">
      <c r="A232" s="41" t="s">
        <v>495</v>
      </c>
      <c r="B232" s="35" t="s">
        <v>146</v>
      </c>
      <c r="C232" s="35" t="s">
        <v>493</v>
      </c>
      <c r="D232" s="36" t="s">
        <v>512</v>
      </c>
      <c r="E232" s="36" t="s">
        <v>506</v>
      </c>
      <c r="F232" s="37">
        <v>5131260</v>
      </c>
      <c r="G232" s="37">
        <v>5131260</v>
      </c>
      <c r="H232" s="37">
        <v>5131260</v>
      </c>
    </row>
    <row r="233" spans="1:8" s="1" customFormat="1" ht="12.75">
      <c r="A233" s="42" t="s">
        <v>551</v>
      </c>
      <c r="B233" s="35" t="s">
        <v>146</v>
      </c>
      <c r="C233" s="35" t="s">
        <v>550</v>
      </c>
      <c r="D233" s="36" t="s">
        <v>512</v>
      </c>
      <c r="E233" s="36" t="s">
        <v>506</v>
      </c>
      <c r="F233" s="37">
        <v>437500</v>
      </c>
      <c r="G233" s="37">
        <v>437500</v>
      </c>
      <c r="H233" s="37">
        <v>437500</v>
      </c>
    </row>
    <row r="234" spans="1:8" s="1" customFormat="1" ht="12.75">
      <c r="A234" s="42" t="s">
        <v>444</v>
      </c>
      <c r="B234" s="35" t="s">
        <v>146</v>
      </c>
      <c r="C234" s="35" t="s">
        <v>527</v>
      </c>
      <c r="D234" s="36" t="s">
        <v>512</v>
      </c>
      <c r="E234" s="36" t="s">
        <v>506</v>
      </c>
      <c r="F234" s="37">
        <v>3631400</v>
      </c>
      <c r="G234" s="37">
        <v>3631400</v>
      </c>
      <c r="H234" s="37">
        <v>3631400</v>
      </c>
    </row>
    <row r="235" spans="1:8" s="1" customFormat="1" ht="12.75">
      <c r="A235" s="42" t="s">
        <v>531</v>
      </c>
      <c r="B235" s="35" t="s">
        <v>146</v>
      </c>
      <c r="C235" s="35" t="s">
        <v>528</v>
      </c>
      <c r="D235" s="36" t="s">
        <v>512</v>
      </c>
      <c r="E235" s="36" t="s">
        <v>506</v>
      </c>
      <c r="F235" s="37">
        <v>39800</v>
      </c>
      <c r="G235" s="37">
        <v>39800</v>
      </c>
      <c r="H235" s="37">
        <v>39800</v>
      </c>
    </row>
    <row r="236" spans="1:8" s="1" customFormat="1" ht="12.75">
      <c r="A236" s="42" t="s">
        <v>8</v>
      </c>
      <c r="B236" s="35" t="s">
        <v>146</v>
      </c>
      <c r="C236" s="35" t="s">
        <v>530</v>
      </c>
      <c r="D236" s="36" t="s">
        <v>512</v>
      </c>
      <c r="E236" s="36" t="s">
        <v>506</v>
      </c>
      <c r="F236" s="37">
        <v>1990</v>
      </c>
      <c r="G236" s="37">
        <v>1990</v>
      </c>
      <c r="H236" s="37">
        <v>1990</v>
      </c>
    </row>
    <row r="237" spans="1:8" s="1" customFormat="1" ht="12.75">
      <c r="A237" s="84" t="s">
        <v>447</v>
      </c>
      <c r="B237" s="44" t="s">
        <v>453</v>
      </c>
      <c r="C237" s="44"/>
      <c r="D237" s="44"/>
      <c r="E237" s="44"/>
      <c r="F237" s="45">
        <f>F238+F241</f>
        <v>16457654</v>
      </c>
      <c r="G237" s="45">
        <f>G238+G241</f>
        <v>16404654</v>
      </c>
      <c r="H237" s="45">
        <f>H238+H241</f>
        <v>16404654</v>
      </c>
    </row>
    <row r="238" spans="1:8" s="1" customFormat="1" ht="12.75">
      <c r="A238" s="40" t="s">
        <v>449</v>
      </c>
      <c r="B238" s="35" t="s">
        <v>182</v>
      </c>
      <c r="C238" s="44"/>
      <c r="D238" s="44"/>
      <c r="E238" s="44"/>
      <c r="F238" s="45">
        <f>F239+F240</f>
        <v>3370273</v>
      </c>
      <c r="G238" s="45">
        <f>G239+G240</f>
        <v>3370273</v>
      </c>
      <c r="H238" s="45">
        <f>H239+H240</f>
        <v>3370273</v>
      </c>
    </row>
    <row r="239" spans="1:8" s="1" customFormat="1" ht="12.75">
      <c r="A239" s="41" t="s">
        <v>424</v>
      </c>
      <c r="B239" s="35" t="s">
        <v>182</v>
      </c>
      <c r="C239" s="35" t="s">
        <v>524</v>
      </c>
      <c r="D239" s="35" t="s">
        <v>512</v>
      </c>
      <c r="E239" s="35" t="s">
        <v>513</v>
      </c>
      <c r="F239" s="37">
        <v>2588535</v>
      </c>
      <c r="G239" s="37">
        <v>2588535</v>
      </c>
      <c r="H239" s="37">
        <v>2588535</v>
      </c>
    </row>
    <row r="240" spans="1:8" s="1" customFormat="1" ht="22.5">
      <c r="A240" s="41" t="s">
        <v>425</v>
      </c>
      <c r="B240" s="35" t="s">
        <v>182</v>
      </c>
      <c r="C240" s="35" t="s">
        <v>423</v>
      </c>
      <c r="D240" s="35" t="s">
        <v>512</v>
      </c>
      <c r="E240" s="35" t="s">
        <v>513</v>
      </c>
      <c r="F240" s="37">
        <v>781738</v>
      </c>
      <c r="G240" s="37">
        <v>781738</v>
      </c>
      <c r="H240" s="37">
        <v>781738</v>
      </c>
    </row>
    <row r="241" spans="1:8" s="1" customFormat="1" ht="27" customHeight="1">
      <c r="A241" s="42" t="s">
        <v>339</v>
      </c>
      <c r="B241" s="35" t="s">
        <v>183</v>
      </c>
      <c r="C241" s="35"/>
      <c r="D241" s="44"/>
      <c r="E241" s="44"/>
      <c r="F241" s="45">
        <f>SUM(F242:F248)</f>
        <v>13087381</v>
      </c>
      <c r="G241" s="45">
        <f>SUM(G242:G248)</f>
        <v>13034381</v>
      </c>
      <c r="H241" s="45">
        <f>SUM(H242:H248)</f>
        <v>13034381</v>
      </c>
    </row>
    <row r="242" spans="1:8" s="1" customFormat="1" ht="12.75">
      <c r="A242" s="41" t="s">
        <v>494</v>
      </c>
      <c r="B242" s="35" t="s">
        <v>183</v>
      </c>
      <c r="C242" s="35" t="s">
        <v>539</v>
      </c>
      <c r="D242" s="35" t="s">
        <v>512</v>
      </c>
      <c r="E242" s="35" t="s">
        <v>513</v>
      </c>
      <c r="F242" s="37">
        <v>7770108</v>
      </c>
      <c r="G242" s="37">
        <v>7770108</v>
      </c>
      <c r="H242" s="37">
        <v>7770108</v>
      </c>
    </row>
    <row r="243" spans="1:8" s="1" customFormat="1" ht="12.75">
      <c r="A243" s="41" t="s">
        <v>541</v>
      </c>
      <c r="B243" s="35" t="s">
        <v>183</v>
      </c>
      <c r="C243" s="35" t="s">
        <v>540</v>
      </c>
      <c r="D243" s="35" t="s">
        <v>512</v>
      </c>
      <c r="E243" s="35" t="s">
        <v>513</v>
      </c>
      <c r="F243" s="37">
        <v>0</v>
      </c>
      <c r="G243" s="37">
        <v>0</v>
      </c>
      <c r="H243" s="37">
        <v>0</v>
      </c>
    </row>
    <row r="244" spans="1:8" s="1" customFormat="1" ht="22.5">
      <c r="A244" s="41" t="s">
        <v>495</v>
      </c>
      <c r="B244" s="35" t="s">
        <v>183</v>
      </c>
      <c r="C244" s="35" t="s">
        <v>493</v>
      </c>
      <c r="D244" s="35" t="s">
        <v>512</v>
      </c>
      <c r="E244" s="35" t="s">
        <v>513</v>
      </c>
      <c r="F244" s="37">
        <v>2346573</v>
      </c>
      <c r="G244" s="37">
        <v>2346573</v>
      </c>
      <c r="H244" s="37">
        <v>2346573</v>
      </c>
    </row>
    <row r="245" spans="1:8" s="1" customFormat="1" ht="12.75">
      <c r="A245" s="42" t="s">
        <v>551</v>
      </c>
      <c r="B245" s="35" t="s">
        <v>183</v>
      </c>
      <c r="C245" s="35" t="s">
        <v>550</v>
      </c>
      <c r="D245" s="35" t="s">
        <v>512</v>
      </c>
      <c r="E245" s="35" t="s">
        <v>513</v>
      </c>
      <c r="F245" s="37">
        <v>953000</v>
      </c>
      <c r="G245" s="37">
        <v>900000</v>
      </c>
      <c r="H245" s="37">
        <v>900000</v>
      </c>
    </row>
    <row r="246" spans="1:8" s="1" customFormat="1" ht="12.75">
      <c r="A246" s="42" t="s">
        <v>444</v>
      </c>
      <c r="B246" s="35" t="s">
        <v>183</v>
      </c>
      <c r="C246" s="35" t="s">
        <v>527</v>
      </c>
      <c r="D246" s="35" t="s">
        <v>512</v>
      </c>
      <c r="E246" s="35" t="s">
        <v>513</v>
      </c>
      <c r="F246" s="37">
        <v>1890000</v>
      </c>
      <c r="G246" s="37">
        <v>1890000</v>
      </c>
      <c r="H246" s="37">
        <v>1890000</v>
      </c>
    </row>
    <row r="247" spans="1:8" s="1" customFormat="1" ht="12.75">
      <c r="A247" s="42" t="s">
        <v>531</v>
      </c>
      <c r="B247" s="35" t="s">
        <v>183</v>
      </c>
      <c r="C247" s="35" t="s">
        <v>528</v>
      </c>
      <c r="D247" s="35" t="s">
        <v>512</v>
      </c>
      <c r="E247" s="35" t="s">
        <v>513</v>
      </c>
      <c r="F247" s="37">
        <v>88100</v>
      </c>
      <c r="G247" s="37">
        <v>88100</v>
      </c>
      <c r="H247" s="37">
        <v>88100</v>
      </c>
    </row>
    <row r="248" spans="1:8" s="1" customFormat="1" ht="12.75">
      <c r="A248" s="42" t="s">
        <v>8</v>
      </c>
      <c r="B248" s="35" t="s">
        <v>454</v>
      </c>
      <c r="C248" s="35" t="s">
        <v>530</v>
      </c>
      <c r="D248" s="35" t="s">
        <v>512</v>
      </c>
      <c r="E248" s="35" t="s">
        <v>513</v>
      </c>
      <c r="F248" s="37">
        <v>39600</v>
      </c>
      <c r="G248" s="37">
        <v>39600</v>
      </c>
      <c r="H248" s="37">
        <v>39600</v>
      </c>
    </row>
    <row r="249" spans="1:8" s="1" customFormat="1" ht="22.5">
      <c r="A249" s="85" t="s">
        <v>468</v>
      </c>
      <c r="B249" s="44" t="s">
        <v>477</v>
      </c>
      <c r="C249" s="44"/>
      <c r="D249" s="44"/>
      <c r="E249" s="44"/>
      <c r="F249" s="45">
        <f>F250+F253+F256+F259+F262+F264</f>
        <v>28654640</v>
      </c>
      <c r="G249" s="45">
        <f>G250+G253+G256+G259+G262+G264</f>
        <v>28852540</v>
      </c>
      <c r="H249" s="45">
        <f>H250+H253+H256+H259+H262+H264</f>
        <v>29097540</v>
      </c>
    </row>
    <row r="250" spans="1:8" s="1" customFormat="1" ht="25.5" customHeight="1">
      <c r="A250" s="41" t="s">
        <v>147</v>
      </c>
      <c r="B250" s="35" t="s">
        <v>299</v>
      </c>
      <c r="C250" s="44"/>
      <c r="D250" s="44"/>
      <c r="E250" s="44"/>
      <c r="F250" s="45">
        <f>F251+F252</f>
        <v>6866100</v>
      </c>
      <c r="G250" s="45">
        <f>G251+G252</f>
        <v>7064000</v>
      </c>
      <c r="H250" s="45">
        <f>H251+H252</f>
        <v>7309000</v>
      </c>
    </row>
    <row r="251" spans="1:8" s="1" customFormat="1" ht="12.75">
      <c r="A251" s="38" t="s">
        <v>445</v>
      </c>
      <c r="B251" s="35" t="s">
        <v>299</v>
      </c>
      <c r="C251" s="35" t="s">
        <v>527</v>
      </c>
      <c r="D251" s="35" t="s">
        <v>512</v>
      </c>
      <c r="E251" s="35" t="s">
        <v>504</v>
      </c>
      <c r="F251" s="37">
        <f>2952300+1276700</f>
        <v>4229000</v>
      </c>
      <c r="G251" s="49">
        <v>7064000</v>
      </c>
      <c r="H251" s="49">
        <v>7309000</v>
      </c>
    </row>
    <row r="252" spans="1:8" s="1" customFormat="1" ht="12.75">
      <c r="A252" s="48" t="s">
        <v>413</v>
      </c>
      <c r="B252" s="35" t="s">
        <v>299</v>
      </c>
      <c r="C252" s="35" t="s">
        <v>537</v>
      </c>
      <c r="D252" s="35" t="s">
        <v>512</v>
      </c>
      <c r="E252" s="35" t="s">
        <v>504</v>
      </c>
      <c r="F252" s="37">
        <v>2637100</v>
      </c>
      <c r="G252" s="37">
        <v>0</v>
      </c>
      <c r="H252" s="37">
        <v>0</v>
      </c>
    </row>
    <row r="253" spans="1:8" s="1" customFormat="1" ht="22.5">
      <c r="A253" s="38" t="s">
        <v>439</v>
      </c>
      <c r="B253" s="62" t="s">
        <v>148</v>
      </c>
      <c r="C253" s="44"/>
      <c r="D253" s="44"/>
      <c r="E253" s="44"/>
      <c r="F253" s="45">
        <f>F254+F255</f>
        <v>9934880</v>
      </c>
      <c r="G253" s="45">
        <f>G254+G255</f>
        <v>9934880</v>
      </c>
      <c r="H253" s="45">
        <f>H254+H255</f>
        <v>9934880</v>
      </c>
    </row>
    <row r="254" spans="1:8" s="1" customFormat="1" ht="12.75">
      <c r="A254" s="38" t="s">
        <v>445</v>
      </c>
      <c r="B254" s="62" t="s">
        <v>148</v>
      </c>
      <c r="C254" s="35" t="s">
        <v>527</v>
      </c>
      <c r="D254" s="35" t="s">
        <v>512</v>
      </c>
      <c r="E254" s="35" t="s">
        <v>504</v>
      </c>
      <c r="F254" s="37">
        <f>4182140+1835820</f>
        <v>6017960</v>
      </c>
      <c r="G254" s="37">
        <f>4182140+1835820</f>
        <v>6017960</v>
      </c>
      <c r="H254" s="37">
        <f>4182140+1835820</f>
        <v>6017960</v>
      </c>
    </row>
    <row r="255" spans="1:8" s="1" customFormat="1" ht="12.75">
      <c r="A255" s="48" t="s">
        <v>413</v>
      </c>
      <c r="B255" s="62" t="s">
        <v>148</v>
      </c>
      <c r="C255" s="35" t="s">
        <v>537</v>
      </c>
      <c r="D255" s="35" t="s">
        <v>512</v>
      </c>
      <c r="E255" s="35" t="s">
        <v>504</v>
      </c>
      <c r="F255" s="37">
        <f>2722040+1194880</f>
        <v>3916920</v>
      </c>
      <c r="G255" s="37">
        <f>2722040+1194880</f>
        <v>3916920</v>
      </c>
      <c r="H255" s="37">
        <f>2722040+1194880</f>
        <v>3916920</v>
      </c>
    </row>
    <row r="256" spans="1:8" s="1" customFormat="1" ht="45">
      <c r="A256" s="86" t="s">
        <v>438</v>
      </c>
      <c r="B256" s="62" t="s">
        <v>149</v>
      </c>
      <c r="C256" s="44"/>
      <c r="D256" s="44"/>
      <c r="E256" s="44"/>
      <c r="F256" s="45">
        <f>F257+F258</f>
        <v>361180</v>
      </c>
      <c r="G256" s="45">
        <f>G257+G258</f>
        <v>361180</v>
      </c>
      <c r="H256" s="45">
        <f>H257+H258</f>
        <v>361180</v>
      </c>
    </row>
    <row r="257" spans="1:8" s="1" customFormat="1" ht="12.75">
      <c r="A257" s="38" t="s">
        <v>445</v>
      </c>
      <c r="B257" s="62" t="s">
        <v>149</v>
      </c>
      <c r="C257" s="35" t="s">
        <v>527</v>
      </c>
      <c r="D257" s="35" t="s">
        <v>512</v>
      </c>
      <c r="E257" s="35" t="s">
        <v>504</v>
      </c>
      <c r="F257" s="37">
        <f>88420+111290</f>
        <v>199710</v>
      </c>
      <c r="G257" s="37">
        <f>88420+111290</f>
        <v>199710</v>
      </c>
      <c r="H257" s="37">
        <f>88420+111290</f>
        <v>199710</v>
      </c>
    </row>
    <row r="258" spans="1:8" s="1" customFormat="1" ht="12.75">
      <c r="A258" s="48" t="s">
        <v>413</v>
      </c>
      <c r="B258" s="62" t="s">
        <v>149</v>
      </c>
      <c r="C258" s="35" t="s">
        <v>537</v>
      </c>
      <c r="D258" s="35" t="s">
        <v>512</v>
      </c>
      <c r="E258" s="35" t="s">
        <v>504</v>
      </c>
      <c r="F258" s="45">
        <f>71460+90010</f>
        <v>161470</v>
      </c>
      <c r="G258" s="45">
        <f>71460+90010</f>
        <v>161470</v>
      </c>
      <c r="H258" s="45">
        <f>71460+90010</f>
        <v>161470</v>
      </c>
    </row>
    <row r="259" spans="1:8" s="1" customFormat="1" ht="12.75">
      <c r="A259" s="42" t="s">
        <v>478</v>
      </c>
      <c r="B259" s="35" t="s">
        <v>150</v>
      </c>
      <c r="C259" s="44"/>
      <c r="D259" s="44"/>
      <c r="E259" s="44"/>
      <c r="F259" s="45">
        <f>F260+F261</f>
        <v>2706480</v>
      </c>
      <c r="G259" s="45">
        <f>G260+G261</f>
        <v>2706480</v>
      </c>
      <c r="H259" s="45">
        <f>H260+H261</f>
        <v>2706480</v>
      </c>
    </row>
    <row r="260" spans="1:8" s="1" customFormat="1" ht="22.5">
      <c r="A260" s="42" t="s">
        <v>169</v>
      </c>
      <c r="B260" s="35" t="s">
        <v>150</v>
      </c>
      <c r="C260" s="35" t="s">
        <v>527</v>
      </c>
      <c r="D260" s="35" t="s">
        <v>512</v>
      </c>
      <c r="E260" s="35" t="s">
        <v>504</v>
      </c>
      <c r="F260" s="37">
        <v>1935360</v>
      </c>
      <c r="G260" s="37">
        <v>1935360</v>
      </c>
      <c r="H260" s="37">
        <v>1935360</v>
      </c>
    </row>
    <row r="261" spans="1:8" s="1" customFormat="1" ht="12.75">
      <c r="A261" s="48" t="s">
        <v>413</v>
      </c>
      <c r="B261" s="44" t="s">
        <v>150</v>
      </c>
      <c r="C261" s="35" t="s">
        <v>537</v>
      </c>
      <c r="D261" s="35" t="s">
        <v>512</v>
      </c>
      <c r="E261" s="35" t="s">
        <v>504</v>
      </c>
      <c r="F261" s="45">
        <v>771120</v>
      </c>
      <c r="G261" s="45">
        <v>771120</v>
      </c>
      <c r="H261" s="45">
        <v>771120</v>
      </c>
    </row>
    <row r="262" spans="1:8" s="1" customFormat="1" ht="18.75" customHeight="1">
      <c r="A262" s="42" t="s">
        <v>479</v>
      </c>
      <c r="B262" s="35" t="s">
        <v>170</v>
      </c>
      <c r="C262" s="35"/>
      <c r="D262" s="44"/>
      <c r="E262" s="44"/>
      <c r="F262" s="45">
        <f>F263</f>
        <v>5132000</v>
      </c>
      <c r="G262" s="45">
        <f>G263</f>
        <v>5132000</v>
      </c>
      <c r="H262" s="45">
        <f>H263</f>
        <v>5132000</v>
      </c>
    </row>
    <row r="263" spans="1:8" s="1" customFormat="1" ht="22.5">
      <c r="A263" s="42" t="s">
        <v>172</v>
      </c>
      <c r="B263" s="35" t="s">
        <v>170</v>
      </c>
      <c r="C263" s="35" t="s">
        <v>527</v>
      </c>
      <c r="D263" s="35" t="s">
        <v>512</v>
      </c>
      <c r="E263" s="35" t="s">
        <v>504</v>
      </c>
      <c r="F263" s="37">
        <v>5132000</v>
      </c>
      <c r="G263" s="37">
        <v>5132000</v>
      </c>
      <c r="H263" s="37">
        <v>5132000</v>
      </c>
    </row>
    <row r="264" spans="1:8" s="1" customFormat="1" ht="12.75">
      <c r="A264" s="42" t="s">
        <v>480</v>
      </c>
      <c r="B264" s="35" t="s">
        <v>171</v>
      </c>
      <c r="C264" s="35"/>
      <c r="D264" s="44"/>
      <c r="E264" s="44"/>
      <c r="F264" s="45">
        <f>F265</f>
        <v>3654000</v>
      </c>
      <c r="G264" s="45">
        <f>G265</f>
        <v>3654000</v>
      </c>
      <c r="H264" s="45">
        <f>H265</f>
        <v>3654000</v>
      </c>
    </row>
    <row r="265" spans="1:8" s="1" customFormat="1" ht="22.5">
      <c r="A265" s="42" t="s">
        <v>173</v>
      </c>
      <c r="B265" s="35" t="s">
        <v>171</v>
      </c>
      <c r="C265" s="35" t="s">
        <v>527</v>
      </c>
      <c r="D265" s="35" t="s">
        <v>512</v>
      </c>
      <c r="E265" s="35" t="s">
        <v>504</v>
      </c>
      <c r="F265" s="37">
        <v>3654000</v>
      </c>
      <c r="G265" s="37">
        <v>3654000</v>
      </c>
      <c r="H265" s="37">
        <v>3654000</v>
      </c>
    </row>
    <row r="266" spans="1:8" s="1" customFormat="1" ht="22.5">
      <c r="A266" s="27" t="s">
        <v>328</v>
      </c>
      <c r="B266" s="28" t="s">
        <v>355</v>
      </c>
      <c r="C266" s="33"/>
      <c r="D266" s="33"/>
      <c r="E266" s="33"/>
      <c r="F266" s="30">
        <f>F267+F279+F300</f>
        <v>683813945</v>
      </c>
      <c r="G266" s="30">
        <f>G267+G279+G300</f>
        <v>509280132</v>
      </c>
      <c r="H266" s="30">
        <f>H267+H279+H300</f>
        <v>506448032</v>
      </c>
    </row>
    <row r="267" spans="1:8" s="1" customFormat="1" ht="15.75" customHeight="1">
      <c r="A267" s="87" t="s">
        <v>117</v>
      </c>
      <c r="B267" s="35" t="s">
        <v>469</v>
      </c>
      <c r="C267" s="33"/>
      <c r="D267" s="33"/>
      <c r="E267" s="33"/>
      <c r="F267" s="34">
        <f>F268+F271+F274+F277</f>
        <v>67604315</v>
      </c>
      <c r="G267" s="34">
        <f>G268+G271+G274+G277</f>
        <v>65771102</v>
      </c>
      <c r="H267" s="34">
        <f>H268+H271+H274+H277</f>
        <v>65771102</v>
      </c>
    </row>
    <row r="268" spans="1:8" s="1" customFormat="1" ht="45">
      <c r="A268" s="86" t="s">
        <v>438</v>
      </c>
      <c r="B268" s="62" t="s">
        <v>116</v>
      </c>
      <c r="C268" s="33"/>
      <c r="D268" s="33"/>
      <c r="E268" s="33"/>
      <c r="F268" s="34">
        <f>F269+F270</f>
        <v>1904540</v>
      </c>
      <c r="G268" s="34">
        <f>G269+G270</f>
        <v>1904540</v>
      </c>
      <c r="H268" s="34">
        <f>H269+H270</f>
        <v>1904540</v>
      </c>
    </row>
    <row r="269" spans="1:8" s="1" customFormat="1" ht="12.75">
      <c r="A269" s="38" t="s">
        <v>445</v>
      </c>
      <c r="B269" s="62" t="s">
        <v>116</v>
      </c>
      <c r="C269" s="44" t="s">
        <v>527</v>
      </c>
      <c r="D269" s="36" t="s">
        <v>512</v>
      </c>
      <c r="E269" s="36" t="s">
        <v>503</v>
      </c>
      <c r="F269" s="37">
        <f>950580+755250</f>
        <v>1705830</v>
      </c>
      <c r="G269" s="37">
        <f>950580+755250</f>
        <v>1705830</v>
      </c>
      <c r="H269" s="37">
        <f>950580+755250</f>
        <v>1705830</v>
      </c>
    </row>
    <row r="270" spans="1:8" s="1" customFormat="1" ht="12.75">
      <c r="A270" s="38" t="s">
        <v>413</v>
      </c>
      <c r="B270" s="62" t="s">
        <v>116</v>
      </c>
      <c r="C270" s="44" t="s">
        <v>537</v>
      </c>
      <c r="D270" s="36" t="s">
        <v>512</v>
      </c>
      <c r="E270" s="36" t="s">
        <v>503</v>
      </c>
      <c r="F270" s="37">
        <f>110740+87970</f>
        <v>198710</v>
      </c>
      <c r="G270" s="37">
        <f>110740+87970</f>
        <v>198710</v>
      </c>
      <c r="H270" s="37">
        <f>110740+87970</f>
        <v>198710</v>
      </c>
    </row>
    <row r="271" spans="1:8" s="1" customFormat="1" ht="45">
      <c r="A271" s="88" t="s">
        <v>0</v>
      </c>
      <c r="B271" s="35" t="s">
        <v>191</v>
      </c>
      <c r="C271" s="44"/>
      <c r="D271" s="36"/>
      <c r="E271" s="36"/>
      <c r="F271" s="37">
        <f>F272+F273</f>
        <v>11400930</v>
      </c>
      <c r="G271" s="37">
        <f>G272+G273</f>
        <v>11400930</v>
      </c>
      <c r="H271" s="37">
        <f>H272+H273</f>
        <v>11400930</v>
      </c>
    </row>
    <row r="272" spans="1:8" s="1" customFormat="1" ht="12.75">
      <c r="A272" s="42" t="s">
        <v>444</v>
      </c>
      <c r="B272" s="35" t="s">
        <v>191</v>
      </c>
      <c r="C272" s="44" t="s">
        <v>527</v>
      </c>
      <c r="D272" s="36" t="s">
        <v>514</v>
      </c>
      <c r="E272" s="36" t="s">
        <v>507</v>
      </c>
      <c r="F272" s="49">
        <v>10130820</v>
      </c>
      <c r="G272" s="49">
        <v>10130820</v>
      </c>
      <c r="H272" s="49">
        <v>10130820</v>
      </c>
    </row>
    <row r="273" spans="1:8" s="1" customFormat="1" ht="12.75">
      <c r="A273" s="48" t="s">
        <v>413</v>
      </c>
      <c r="B273" s="35" t="s">
        <v>191</v>
      </c>
      <c r="C273" s="44" t="s">
        <v>537</v>
      </c>
      <c r="D273" s="36" t="s">
        <v>514</v>
      </c>
      <c r="E273" s="36" t="s">
        <v>507</v>
      </c>
      <c r="F273" s="49">
        <v>1270110</v>
      </c>
      <c r="G273" s="49">
        <v>1270110</v>
      </c>
      <c r="H273" s="49">
        <v>1270110</v>
      </c>
    </row>
    <row r="274" spans="1:8" s="1" customFormat="1" ht="12.75">
      <c r="A274" s="42" t="s">
        <v>120</v>
      </c>
      <c r="B274" s="35" t="s">
        <v>118</v>
      </c>
      <c r="C274" s="35"/>
      <c r="D274" s="36"/>
      <c r="E274" s="36"/>
      <c r="F274" s="34">
        <f>F275+F276</f>
        <v>16084845</v>
      </c>
      <c r="G274" s="34">
        <f>G275+G276</f>
        <v>14251632</v>
      </c>
      <c r="H274" s="34">
        <f>H275+H276</f>
        <v>14251632</v>
      </c>
    </row>
    <row r="275" spans="1:8" s="1" customFormat="1" ht="12.75">
      <c r="A275" s="42" t="s">
        <v>444</v>
      </c>
      <c r="B275" s="35" t="s">
        <v>118</v>
      </c>
      <c r="C275" s="35" t="s">
        <v>527</v>
      </c>
      <c r="D275" s="35" t="s">
        <v>512</v>
      </c>
      <c r="E275" s="35" t="s">
        <v>503</v>
      </c>
      <c r="F275" s="37">
        <v>14336595</v>
      </c>
      <c r="G275" s="37">
        <f>14336595-1833213</f>
        <v>12503382</v>
      </c>
      <c r="H275" s="37">
        <f>14336595-1833213</f>
        <v>12503382</v>
      </c>
    </row>
    <row r="276" spans="1:8" s="1" customFormat="1" ht="33.75">
      <c r="A276" s="42" t="s">
        <v>121</v>
      </c>
      <c r="B276" s="35" t="s">
        <v>118</v>
      </c>
      <c r="C276" s="35" t="s">
        <v>536</v>
      </c>
      <c r="D276" s="35" t="s">
        <v>512</v>
      </c>
      <c r="E276" s="35" t="s">
        <v>503</v>
      </c>
      <c r="F276" s="37">
        <v>1748250</v>
      </c>
      <c r="G276" s="37">
        <v>1748250</v>
      </c>
      <c r="H276" s="37">
        <v>1748250</v>
      </c>
    </row>
    <row r="277" spans="1:8" s="1" customFormat="1" ht="12.75">
      <c r="A277" s="42" t="s">
        <v>122</v>
      </c>
      <c r="B277" s="35" t="s">
        <v>119</v>
      </c>
      <c r="C277" s="35"/>
      <c r="D277" s="36"/>
      <c r="E277" s="36"/>
      <c r="F277" s="37">
        <f>F278</f>
        <v>38214000</v>
      </c>
      <c r="G277" s="37">
        <f>G278</f>
        <v>38214000</v>
      </c>
      <c r="H277" s="37">
        <f>H278</f>
        <v>38214000</v>
      </c>
    </row>
    <row r="278" spans="1:8" s="1" customFormat="1" ht="12.75">
      <c r="A278" s="42" t="s">
        <v>444</v>
      </c>
      <c r="B278" s="35" t="s">
        <v>119</v>
      </c>
      <c r="C278" s="35" t="s">
        <v>527</v>
      </c>
      <c r="D278" s="35" t="s">
        <v>512</v>
      </c>
      <c r="E278" s="35" t="s">
        <v>503</v>
      </c>
      <c r="F278" s="37">
        <v>38214000</v>
      </c>
      <c r="G278" s="37">
        <v>38214000</v>
      </c>
      <c r="H278" s="37">
        <v>38214000</v>
      </c>
    </row>
    <row r="279" spans="1:8" s="1" customFormat="1" ht="22.5">
      <c r="A279" s="48" t="s">
        <v>472</v>
      </c>
      <c r="B279" s="35" t="s">
        <v>473</v>
      </c>
      <c r="C279" s="44"/>
      <c r="D279" s="44"/>
      <c r="E279" s="44"/>
      <c r="F279" s="34">
        <f>F280+F285+F287+F289+F291+F298</f>
        <v>445780730</v>
      </c>
      <c r="G279" s="34">
        <f>G280+G285+G287+G289+G291+G298</f>
        <v>438644930</v>
      </c>
      <c r="H279" s="34">
        <f>H280+H285+H287+H289+H291+H298</f>
        <v>438644930</v>
      </c>
    </row>
    <row r="280" spans="1:8" s="1" customFormat="1" ht="26.25" customHeight="1">
      <c r="A280" s="40" t="s">
        <v>563</v>
      </c>
      <c r="B280" s="44" t="s">
        <v>123</v>
      </c>
      <c r="C280" s="44"/>
      <c r="D280" s="44"/>
      <c r="E280" s="44"/>
      <c r="F280" s="34">
        <f>SUM(F281:F284)</f>
        <v>261039600</v>
      </c>
      <c r="G280" s="34">
        <f>SUM(G281:G284)</f>
        <v>261039600</v>
      </c>
      <c r="H280" s="34">
        <f>SUM(H281:H284)</f>
        <v>261039600</v>
      </c>
    </row>
    <row r="281" spans="1:8" s="1" customFormat="1" ht="12.75">
      <c r="A281" s="41" t="s">
        <v>494</v>
      </c>
      <c r="B281" s="44" t="s">
        <v>123</v>
      </c>
      <c r="C281" s="44" t="s">
        <v>539</v>
      </c>
      <c r="D281" s="44" t="s">
        <v>512</v>
      </c>
      <c r="E281" s="44" t="s">
        <v>503</v>
      </c>
      <c r="F281" s="49">
        <v>152000000</v>
      </c>
      <c r="G281" s="49">
        <v>152000000</v>
      </c>
      <c r="H281" s="49">
        <v>152000000</v>
      </c>
    </row>
    <row r="282" spans="1:8" s="1" customFormat="1" ht="22.5">
      <c r="A282" s="41" t="s">
        <v>495</v>
      </c>
      <c r="B282" s="44" t="s">
        <v>123</v>
      </c>
      <c r="C282" s="44" t="s">
        <v>493</v>
      </c>
      <c r="D282" s="36" t="s">
        <v>512</v>
      </c>
      <c r="E282" s="36" t="s">
        <v>503</v>
      </c>
      <c r="F282" s="37">
        <v>51000000</v>
      </c>
      <c r="G282" s="37">
        <v>51000000</v>
      </c>
      <c r="H282" s="37">
        <v>51000000</v>
      </c>
    </row>
    <row r="283" spans="1:8" s="1" customFormat="1" ht="12.75">
      <c r="A283" s="42" t="s">
        <v>445</v>
      </c>
      <c r="B283" s="44" t="s">
        <v>123</v>
      </c>
      <c r="C283" s="44" t="s">
        <v>527</v>
      </c>
      <c r="D283" s="44" t="s">
        <v>512</v>
      </c>
      <c r="E283" s="44" t="s">
        <v>503</v>
      </c>
      <c r="F283" s="37">
        <v>15039600</v>
      </c>
      <c r="G283" s="37">
        <v>15039600</v>
      </c>
      <c r="H283" s="37">
        <v>15039600</v>
      </c>
    </row>
    <row r="284" spans="1:8" s="1" customFormat="1" ht="33.75">
      <c r="A284" s="42" t="s">
        <v>121</v>
      </c>
      <c r="B284" s="44" t="s">
        <v>123</v>
      </c>
      <c r="C284" s="44" t="s">
        <v>536</v>
      </c>
      <c r="D284" s="36" t="s">
        <v>512</v>
      </c>
      <c r="E284" s="36" t="s">
        <v>503</v>
      </c>
      <c r="F284" s="37">
        <v>43000000</v>
      </c>
      <c r="G284" s="37">
        <v>43000000</v>
      </c>
      <c r="H284" s="37">
        <v>43000000</v>
      </c>
    </row>
    <row r="285" spans="1:8" s="1" customFormat="1" ht="45">
      <c r="A285" s="88" t="s">
        <v>0</v>
      </c>
      <c r="B285" s="44" t="s">
        <v>192</v>
      </c>
      <c r="C285" s="44"/>
      <c r="D285" s="44"/>
      <c r="E285" s="44"/>
      <c r="F285" s="45">
        <f>F286</f>
        <v>480970</v>
      </c>
      <c r="G285" s="45">
        <f>G286</f>
        <v>480970</v>
      </c>
      <c r="H285" s="45">
        <f>H286</f>
        <v>480970</v>
      </c>
    </row>
    <row r="286" spans="1:8" s="1" customFormat="1" ht="22.5">
      <c r="A286" s="84" t="s">
        <v>486</v>
      </c>
      <c r="B286" s="44" t="s">
        <v>192</v>
      </c>
      <c r="C286" s="44" t="s">
        <v>471</v>
      </c>
      <c r="D286" s="36" t="s">
        <v>514</v>
      </c>
      <c r="E286" s="36" t="s">
        <v>507</v>
      </c>
      <c r="F286" s="89">
        <v>480970</v>
      </c>
      <c r="G286" s="89">
        <v>480970</v>
      </c>
      <c r="H286" s="89">
        <v>480970</v>
      </c>
    </row>
    <row r="287" spans="1:8" s="1" customFormat="1" ht="45">
      <c r="A287" s="46" t="s">
        <v>125</v>
      </c>
      <c r="B287" s="35" t="s">
        <v>124</v>
      </c>
      <c r="C287" s="44"/>
      <c r="D287" s="44"/>
      <c r="E287" s="44"/>
      <c r="F287" s="34">
        <f>F288</f>
        <v>2456100</v>
      </c>
      <c r="G287" s="34">
        <f>G288</f>
        <v>1456100</v>
      </c>
      <c r="H287" s="34">
        <f>H288</f>
        <v>1456100</v>
      </c>
    </row>
    <row r="288" spans="1:8" s="1" customFormat="1" ht="12.75">
      <c r="A288" s="42" t="s">
        <v>445</v>
      </c>
      <c r="B288" s="35" t="s">
        <v>124</v>
      </c>
      <c r="C288" s="44" t="s">
        <v>527</v>
      </c>
      <c r="D288" s="44" t="s">
        <v>512</v>
      </c>
      <c r="E288" s="44" t="s">
        <v>503</v>
      </c>
      <c r="F288" s="34">
        <v>2456100</v>
      </c>
      <c r="G288" s="34">
        <v>1456100</v>
      </c>
      <c r="H288" s="34">
        <v>1456100</v>
      </c>
    </row>
    <row r="289" spans="1:8" s="1" customFormat="1" ht="29.25" customHeight="1">
      <c r="A289" s="90" t="s">
        <v>127</v>
      </c>
      <c r="B289" s="44" t="s">
        <v>126</v>
      </c>
      <c r="C289" s="44"/>
      <c r="D289" s="36"/>
      <c r="E289" s="36"/>
      <c r="F289" s="34">
        <f>F290</f>
        <v>4222900</v>
      </c>
      <c r="G289" s="34">
        <f>G290</f>
        <v>4222900</v>
      </c>
      <c r="H289" s="34">
        <f>H290</f>
        <v>4222900</v>
      </c>
    </row>
    <row r="290" spans="1:8" s="1" customFormat="1" ht="22.5">
      <c r="A290" s="39" t="s">
        <v>128</v>
      </c>
      <c r="B290" s="44" t="s">
        <v>126</v>
      </c>
      <c r="C290" s="33" t="s">
        <v>129</v>
      </c>
      <c r="D290" s="44" t="s">
        <v>512</v>
      </c>
      <c r="E290" s="44" t="s">
        <v>503</v>
      </c>
      <c r="F290" s="89">
        <v>4222900</v>
      </c>
      <c r="G290" s="89">
        <v>4222900</v>
      </c>
      <c r="H290" s="89">
        <v>4222900</v>
      </c>
    </row>
    <row r="291" spans="1:8" s="1" customFormat="1" ht="12.75">
      <c r="A291" s="42" t="s">
        <v>553</v>
      </c>
      <c r="B291" s="35" t="s">
        <v>130</v>
      </c>
      <c r="C291" s="36"/>
      <c r="D291" s="36"/>
      <c r="E291" s="36"/>
      <c r="F291" s="34">
        <f>SUM(F292:F297)</f>
        <v>171445360</v>
      </c>
      <c r="G291" s="34">
        <f>SUM(G292:G297)</f>
        <v>171445360</v>
      </c>
      <c r="H291" s="34">
        <f>SUM(H292:H297)</f>
        <v>171445360</v>
      </c>
    </row>
    <row r="292" spans="1:8" s="1" customFormat="1" ht="12.75">
      <c r="A292" s="41" t="s">
        <v>494</v>
      </c>
      <c r="B292" s="35" t="s">
        <v>130</v>
      </c>
      <c r="C292" s="35" t="s">
        <v>539</v>
      </c>
      <c r="D292" s="44" t="s">
        <v>512</v>
      </c>
      <c r="E292" s="44" t="s">
        <v>503</v>
      </c>
      <c r="F292" s="37">
        <v>71886430</v>
      </c>
      <c r="G292" s="37">
        <v>71886430</v>
      </c>
      <c r="H292" s="37">
        <v>71886430</v>
      </c>
    </row>
    <row r="293" spans="1:8" s="1" customFormat="1" ht="22.5">
      <c r="A293" s="41" t="s">
        <v>495</v>
      </c>
      <c r="B293" s="35" t="s">
        <v>130</v>
      </c>
      <c r="C293" s="35" t="s">
        <v>493</v>
      </c>
      <c r="D293" s="44" t="s">
        <v>512</v>
      </c>
      <c r="E293" s="44" t="s">
        <v>503</v>
      </c>
      <c r="F293" s="37">
        <v>21709710</v>
      </c>
      <c r="G293" s="37">
        <v>21709710</v>
      </c>
      <c r="H293" s="37">
        <v>21709710</v>
      </c>
    </row>
    <row r="294" spans="1:8" s="1" customFormat="1" ht="12.75">
      <c r="A294" s="42" t="s">
        <v>551</v>
      </c>
      <c r="B294" s="35" t="s">
        <v>130</v>
      </c>
      <c r="C294" s="35" t="s">
        <v>550</v>
      </c>
      <c r="D294" s="36" t="s">
        <v>512</v>
      </c>
      <c r="E294" s="36" t="s">
        <v>503</v>
      </c>
      <c r="F294" s="37">
        <v>2481000</v>
      </c>
      <c r="G294" s="37">
        <v>2481000</v>
      </c>
      <c r="H294" s="37">
        <v>2481000</v>
      </c>
    </row>
    <row r="295" spans="1:8" s="1" customFormat="1" ht="12.75">
      <c r="A295" s="42" t="s">
        <v>445</v>
      </c>
      <c r="B295" s="35" t="s">
        <v>130</v>
      </c>
      <c r="C295" s="35" t="s">
        <v>527</v>
      </c>
      <c r="D295" s="44" t="s">
        <v>512</v>
      </c>
      <c r="E295" s="44" t="s">
        <v>503</v>
      </c>
      <c r="F295" s="37">
        <v>45263110</v>
      </c>
      <c r="G295" s="37">
        <v>45263110</v>
      </c>
      <c r="H295" s="37">
        <v>45263110</v>
      </c>
    </row>
    <row r="296" spans="1:8" s="1" customFormat="1" ht="12.75">
      <c r="A296" s="42" t="s">
        <v>97</v>
      </c>
      <c r="B296" s="35" t="s">
        <v>130</v>
      </c>
      <c r="C296" s="35" t="s">
        <v>528</v>
      </c>
      <c r="D296" s="44" t="s">
        <v>512</v>
      </c>
      <c r="E296" s="44" t="s">
        <v>503</v>
      </c>
      <c r="F296" s="37">
        <v>16150820</v>
      </c>
      <c r="G296" s="37">
        <v>16150820</v>
      </c>
      <c r="H296" s="37">
        <v>16150820</v>
      </c>
    </row>
    <row r="297" spans="1:8" s="1" customFormat="1" ht="33.75">
      <c r="A297" s="42" t="s">
        <v>121</v>
      </c>
      <c r="B297" s="44" t="s">
        <v>130</v>
      </c>
      <c r="C297" s="44" t="s">
        <v>536</v>
      </c>
      <c r="D297" s="36" t="s">
        <v>512</v>
      </c>
      <c r="E297" s="36" t="s">
        <v>503</v>
      </c>
      <c r="F297" s="45">
        <f>5153300+4526410+1366980+2907600</f>
        <v>13954290</v>
      </c>
      <c r="G297" s="45">
        <f>5153300+4526410+1366980+2907600</f>
        <v>13954290</v>
      </c>
      <c r="H297" s="45">
        <f>5153300+4526410+1366980+2907600</f>
        <v>13954290</v>
      </c>
    </row>
    <row r="298" spans="1:8" s="1" customFormat="1" ht="22.5">
      <c r="A298" s="42" t="s">
        <v>132</v>
      </c>
      <c r="B298" s="35" t="s">
        <v>131</v>
      </c>
      <c r="C298" s="44"/>
      <c r="D298" s="36"/>
      <c r="E298" s="36"/>
      <c r="F298" s="45">
        <f>F299</f>
        <v>6135800</v>
      </c>
      <c r="G298" s="45">
        <f>G299</f>
        <v>0</v>
      </c>
      <c r="H298" s="45">
        <f>H299</f>
        <v>0</v>
      </c>
    </row>
    <row r="299" spans="1:8" s="1" customFormat="1" ht="12.75">
      <c r="A299" s="42" t="s">
        <v>445</v>
      </c>
      <c r="B299" s="35" t="s">
        <v>131</v>
      </c>
      <c r="C299" s="35" t="s">
        <v>527</v>
      </c>
      <c r="D299" s="36" t="s">
        <v>512</v>
      </c>
      <c r="E299" s="36" t="s">
        <v>503</v>
      </c>
      <c r="F299" s="37">
        <v>6135800</v>
      </c>
      <c r="G299" s="37">
        <v>0</v>
      </c>
      <c r="H299" s="37">
        <v>0</v>
      </c>
    </row>
    <row r="300" spans="1:8" s="1" customFormat="1" ht="12.75">
      <c r="A300" s="84" t="s">
        <v>474</v>
      </c>
      <c r="B300" s="32" t="s">
        <v>475</v>
      </c>
      <c r="C300" s="36"/>
      <c r="D300" s="36"/>
      <c r="E300" s="36"/>
      <c r="F300" s="34">
        <f>F301+F303+F305+F307+F309</f>
        <v>170428900</v>
      </c>
      <c r="G300" s="34">
        <f>G301+G303+G305+G307+G309</f>
        <v>4864100</v>
      </c>
      <c r="H300" s="34">
        <f>H301+H303+H305+H307+H309</f>
        <v>2032000</v>
      </c>
    </row>
    <row r="301" spans="1:8" s="1" customFormat="1" ht="12.75">
      <c r="A301" s="40" t="s">
        <v>331</v>
      </c>
      <c r="B301" s="35" t="s">
        <v>136</v>
      </c>
      <c r="C301" s="36"/>
      <c r="D301" s="36"/>
      <c r="E301" s="36"/>
      <c r="F301" s="34">
        <f>F302</f>
        <v>2000000</v>
      </c>
      <c r="G301" s="34">
        <f>G302</f>
        <v>2000000</v>
      </c>
      <c r="H301" s="34">
        <f>H302</f>
        <v>0</v>
      </c>
    </row>
    <row r="302" spans="1:8" s="1" customFormat="1" ht="12.75">
      <c r="A302" s="42" t="s">
        <v>445</v>
      </c>
      <c r="B302" s="35" t="s">
        <v>136</v>
      </c>
      <c r="C302" s="35" t="s">
        <v>527</v>
      </c>
      <c r="D302" s="36" t="s">
        <v>512</v>
      </c>
      <c r="E302" s="36" t="s">
        <v>503</v>
      </c>
      <c r="F302" s="37">
        <v>2000000</v>
      </c>
      <c r="G302" s="37">
        <v>2000000</v>
      </c>
      <c r="H302" s="37">
        <v>0</v>
      </c>
    </row>
    <row r="303" spans="1:8" s="1" customFormat="1" ht="12.75">
      <c r="A303" s="43" t="s">
        <v>380</v>
      </c>
      <c r="B303" s="36" t="s">
        <v>59</v>
      </c>
      <c r="C303" s="33"/>
      <c r="D303" s="44"/>
      <c r="E303" s="44"/>
      <c r="F303" s="34">
        <f>F304</f>
        <v>5500000</v>
      </c>
      <c r="G303" s="34">
        <f>G304</f>
        <v>0</v>
      </c>
      <c r="H303" s="34">
        <f>H304</f>
        <v>0</v>
      </c>
    </row>
    <row r="304" spans="1:8" s="1" customFormat="1" ht="22.5">
      <c r="A304" s="38" t="s">
        <v>409</v>
      </c>
      <c r="B304" s="36" t="s">
        <v>59</v>
      </c>
      <c r="C304" s="36" t="s">
        <v>555</v>
      </c>
      <c r="D304" s="36" t="s">
        <v>512</v>
      </c>
      <c r="E304" s="36" t="s">
        <v>503</v>
      </c>
      <c r="F304" s="34">
        <v>5500000</v>
      </c>
      <c r="G304" s="34">
        <v>0</v>
      </c>
      <c r="H304" s="34">
        <v>0</v>
      </c>
    </row>
    <row r="305" spans="1:8" s="1" customFormat="1" ht="12.75">
      <c r="A305" s="42" t="s">
        <v>553</v>
      </c>
      <c r="B305" s="35" t="s">
        <v>135</v>
      </c>
      <c r="C305" s="36"/>
      <c r="D305" s="36"/>
      <c r="E305" s="36"/>
      <c r="F305" s="34">
        <f>F306</f>
        <v>3220000</v>
      </c>
      <c r="G305" s="34">
        <f>G306</f>
        <v>0</v>
      </c>
      <c r="H305" s="34">
        <f>H306</f>
        <v>0</v>
      </c>
    </row>
    <row r="306" spans="1:8" s="1" customFormat="1" ht="12.75">
      <c r="A306" s="42" t="s">
        <v>445</v>
      </c>
      <c r="B306" s="35" t="s">
        <v>135</v>
      </c>
      <c r="C306" s="36" t="s">
        <v>527</v>
      </c>
      <c r="D306" s="36" t="s">
        <v>512</v>
      </c>
      <c r="E306" s="36" t="s">
        <v>503</v>
      </c>
      <c r="F306" s="34">
        <v>3220000</v>
      </c>
      <c r="G306" s="34">
        <v>0</v>
      </c>
      <c r="H306" s="34">
        <v>0</v>
      </c>
    </row>
    <row r="307" spans="1:8" s="1" customFormat="1" ht="22.5">
      <c r="A307" s="48" t="s">
        <v>134</v>
      </c>
      <c r="B307" s="47" t="s">
        <v>133</v>
      </c>
      <c r="C307" s="36"/>
      <c r="D307" s="36"/>
      <c r="E307" s="36"/>
      <c r="F307" s="34">
        <f>F308</f>
        <v>579900</v>
      </c>
      <c r="G307" s="34">
        <f>G308</f>
        <v>1899800</v>
      </c>
      <c r="H307" s="34">
        <f>H308</f>
        <v>1931000</v>
      </c>
    </row>
    <row r="308" spans="1:8" s="1" customFormat="1" ht="12.75">
      <c r="A308" s="42" t="s">
        <v>445</v>
      </c>
      <c r="B308" s="47" t="s">
        <v>133</v>
      </c>
      <c r="C308" s="36" t="s">
        <v>527</v>
      </c>
      <c r="D308" s="36" t="s">
        <v>512</v>
      </c>
      <c r="E308" s="36" t="s">
        <v>503</v>
      </c>
      <c r="F308" s="34">
        <v>579900</v>
      </c>
      <c r="G308" s="34">
        <v>1899800</v>
      </c>
      <c r="H308" s="34">
        <v>1931000</v>
      </c>
    </row>
    <row r="309" spans="1:8" s="1" customFormat="1" ht="22.5">
      <c r="A309" s="48" t="s">
        <v>153</v>
      </c>
      <c r="B309" s="35" t="s">
        <v>79</v>
      </c>
      <c r="C309" s="36"/>
      <c r="D309" s="36"/>
      <c r="E309" s="36"/>
      <c r="F309" s="34">
        <f>F310+F312+F314</f>
        <v>159129000</v>
      </c>
      <c r="G309" s="34">
        <f>G310+G312+G314</f>
        <v>964300</v>
      </c>
      <c r="H309" s="34">
        <f>H310+H312+H314</f>
        <v>101000</v>
      </c>
    </row>
    <row r="310" spans="1:8" s="1" customFormat="1" ht="33.75">
      <c r="A310" s="42" t="s">
        <v>137</v>
      </c>
      <c r="B310" s="35" t="s">
        <v>294</v>
      </c>
      <c r="C310" s="36"/>
      <c r="D310" s="36"/>
      <c r="E310" s="36"/>
      <c r="F310" s="34">
        <f>F311</f>
        <v>1000000</v>
      </c>
      <c r="G310" s="34">
        <f>G311</f>
        <v>963300</v>
      </c>
      <c r="H310" s="34">
        <f>H311</f>
        <v>100000</v>
      </c>
    </row>
    <row r="311" spans="1:8" s="1" customFormat="1" ht="12.75">
      <c r="A311" s="42" t="s">
        <v>445</v>
      </c>
      <c r="B311" s="35" t="s">
        <v>294</v>
      </c>
      <c r="C311" s="36" t="s">
        <v>527</v>
      </c>
      <c r="D311" s="36" t="s">
        <v>512</v>
      </c>
      <c r="E311" s="36" t="s">
        <v>503</v>
      </c>
      <c r="F311" s="34">
        <v>1000000</v>
      </c>
      <c r="G311" s="34">
        <v>963300</v>
      </c>
      <c r="H311" s="34">
        <v>100000</v>
      </c>
    </row>
    <row r="312" spans="1:8" s="1" customFormat="1" ht="22.5">
      <c r="A312" s="41" t="s">
        <v>80</v>
      </c>
      <c r="B312" s="47" t="s">
        <v>78</v>
      </c>
      <c r="C312" s="36"/>
      <c r="D312" s="36"/>
      <c r="E312" s="36"/>
      <c r="F312" s="34">
        <f>F313</f>
        <v>4633300</v>
      </c>
      <c r="G312" s="34">
        <f>G313</f>
        <v>0</v>
      </c>
      <c r="H312" s="34">
        <f>H313</f>
        <v>0</v>
      </c>
    </row>
    <row r="313" spans="1:8" s="1" customFormat="1" ht="22.5">
      <c r="A313" s="40" t="s">
        <v>559</v>
      </c>
      <c r="B313" s="47" t="s">
        <v>78</v>
      </c>
      <c r="C313" s="36" t="s">
        <v>558</v>
      </c>
      <c r="D313" s="36" t="s">
        <v>512</v>
      </c>
      <c r="E313" s="36" t="s">
        <v>503</v>
      </c>
      <c r="F313" s="49">
        <v>4633300</v>
      </c>
      <c r="G313" s="37">
        <v>0</v>
      </c>
      <c r="H313" s="37">
        <v>0</v>
      </c>
    </row>
    <row r="314" spans="1:8" s="1" customFormat="1" ht="12.75">
      <c r="A314" s="41" t="s">
        <v>82</v>
      </c>
      <c r="B314" s="47" t="s">
        <v>81</v>
      </c>
      <c r="C314" s="36"/>
      <c r="D314" s="36"/>
      <c r="E314" s="36"/>
      <c r="F314" s="49">
        <f>F315</f>
        <v>153495700</v>
      </c>
      <c r="G314" s="49">
        <f>G315</f>
        <v>1000</v>
      </c>
      <c r="H314" s="49">
        <f>H315</f>
        <v>1000</v>
      </c>
    </row>
    <row r="315" spans="1:8" s="1" customFormat="1" ht="22.5">
      <c r="A315" s="40" t="s">
        <v>559</v>
      </c>
      <c r="B315" s="47" t="s">
        <v>81</v>
      </c>
      <c r="C315" s="36" t="s">
        <v>558</v>
      </c>
      <c r="D315" s="36" t="s">
        <v>512</v>
      </c>
      <c r="E315" s="36" t="s">
        <v>503</v>
      </c>
      <c r="F315" s="49">
        <v>153495700</v>
      </c>
      <c r="G315" s="37">
        <v>1000</v>
      </c>
      <c r="H315" s="37">
        <v>1000</v>
      </c>
    </row>
    <row r="316" spans="1:8" s="1" customFormat="1" ht="22.5">
      <c r="A316" s="61" t="s">
        <v>464</v>
      </c>
      <c r="B316" s="28" t="s">
        <v>353</v>
      </c>
      <c r="C316" s="33"/>
      <c r="D316" s="33"/>
      <c r="E316" s="33"/>
      <c r="F316" s="30">
        <f>F317+F322+F325+F330+F333+F336+F348+F351</f>
        <v>128711100</v>
      </c>
      <c r="G316" s="30">
        <f>G317+G322+G325+G330+G333+G336+G348+G351</f>
        <v>126040200</v>
      </c>
      <c r="H316" s="30">
        <f>H317+H322+H325+H330+H333+H336+H348+H351</f>
        <v>126901800</v>
      </c>
    </row>
    <row r="317" spans="1:8" s="1" customFormat="1" ht="12.75">
      <c r="A317" s="38" t="s">
        <v>374</v>
      </c>
      <c r="B317" s="35" t="s">
        <v>373</v>
      </c>
      <c r="C317" s="33"/>
      <c r="D317" s="33"/>
      <c r="E317" s="33"/>
      <c r="F317" s="34">
        <f>F318+F320</f>
        <v>523000</v>
      </c>
      <c r="G317" s="34">
        <f>G318+G320</f>
        <v>523000</v>
      </c>
      <c r="H317" s="34">
        <f>H318+H320</f>
        <v>523000</v>
      </c>
    </row>
    <row r="318" spans="1:8" s="1" customFormat="1" ht="12.75">
      <c r="A318" s="42" t="s">
        <v>380</v>
      </c>
      <c r="B318" s="35" t="s">
        <v>113</v>
      </c>
      <c r="C318" s="33"/>
      <c r="D318" s="33"/>
      <c r="E318" s="33"/>
      <c r="F318" s="34">
        <f>F319</f>
        <v>23000</v>
      </c>
      <c r="G318" s="34">
        <f>G319</f>
        <v>23000</v>
      </c>
      <c r="H318" s="34">
        <f>H319</f>
        <v>23000</v>
      </c>
    </row>
    <row r="319" spans="1:8" s="1" customFormat="1" ht="12.75">
      <c r="A319" s="42" t="s">
        <v>534</v>
      </c>
      <c r="B319" s="35" t="s">
        <v>113</v>
      </c>
      <c r="C319" s="36" t="s">
        <v>533</v>
      </c>
      <c r="D319" s="35" t="s">
        <v>511</v>
      </c>
      <c r="E319" s="35" t="s">
        <v>507</v>
      </c>
      <c r="F319" s="37">
        <v>23000</v>
      </c>
      <c r="G319" s="37">
        <v>23000</v>
      </c>
      <c r="H319" s="37">
        <v>23000</v>
      </c>
    </row>
    <row r="320" spans="1:8" s="1" customFormat="1" ht="12.75">
      <c r="A320" s="38" t="s">
        <v>410</v>
      </c>
      <c r="B320" s="35" t="s">
        <v>174</v>
      </c>
      <c r="C320" s="33"/>
      <c r="D320" s="33"/>
      <c r="E320" s="33"/>
      <c r="F320" s="34">
        <f>F321</f>
        <v>500000</v>
      </c>
      <c r="G320" s="34">
        <f>G321</f>
        <v>500000</v>
      </c>
      <c r="H320" s="34">
        <f>H321</f>
        <v>500000</v>
      </c>
    </row>
    <row r="321" spans="1:8" s="1" customFormat="1" ht="12.75">
      <c r="A321" s="31" t="s">
        <v>445</v>
      </c>
      <c r="B321" s="35" t="s">
        <v>174</v>
      </c>
      <c r="C321" s="77">
        <v>244</v>
      </c>
      <c r="D321" s="36" t="s">
        <v>512</v>
      </c>
      <c r="E321" s="36" t="s">
        <v>504</v>
      </c>
      <c r="F321" s="37">
        <v>500000</v>
      </c>
      <c r="G321" s="37">
        <v>500000</v>
      </c>
      <c r="H321" s="37">
        <v>500000</v>
      </c>
    </row>
    <row r="322" spans="1:8" s="1" customFormat="1" ht="12.75">
      <c r="A322" s="38" t="s">
        <v>375</v>
      </c>
      <c r="B322" s="32" t="s">
        <v>376</v>
      </c>
      <c r="C322" s="33"/>
      <c r="D322" s="33"/>
      <c r="E322" s="33"/>
      <c r="F322" s="34">
        <f aca="true" t="shared" si="6" ref="F322:H323">F323</f>
        <v>200000</v>
      </c>
      <c r="G322" s="34">
        <f t="shared" si="6"/>
        <v>200000</v>
      </c>
      <c r="H322" s="34">
        <f t="shared" si="6"/>
        <v>200000</v>
      </c>
    </row>
    <row r="323" spans="1:8" s="1" customFormat="1" ht="12.75">
      <c r="A323" s="38" t="s">
        <v>411</v>
      </c>
      <c r="B323" s="35" t="s">
        <v>175</v>
      </c>
      <c r="C323" s="33"/>
      <c r="D323" s="33"/>
      <c r="E323" s="33"/>
      <c r="F323" s="34">
        <f t="shared" si="6"/>
        <v>200000</v>
      </c>
      <c r="G323" s="34">
        <f t="shared" si="6"/>
        <v>200000</v>
      </c>
      <c r="H323" s="34">
        <f t="shared" si="6"/>
        <v>200000</v>
      </c>
    </row>
    <row r="324" spans="1:8" s="1" customFormat="1" ht="12.75">
      <c r="A324" s="31" t="s">
        <v>444</v>
      </c>
      <c r="B324" s="35" t="s">
        <v>175</v>
      </c>
      <c r="C324" s="77">
        <v>244</v>
      </c>
      <c r="D324" s="36" t="s">
        <v>512</v>
      </c>
      <c r="E324" s="36" t="s">
        <v>504</v>
      </c>
      <c r="F324" s="37">
        <v>200000</v>
      </c>
      <c r="G324" s="37">
        <v>200000</v>
      </c>
      <c r="H324" s="37">
        <v>200000</v>
      </c>
    </row>
    <row r="325" spans="1:8" s="1" customFormat="1" ht="22.5">
      <c r="A325" s="38" t="s">
        <v>408</v>
      </c>
      <c r="B325" s="32" t="s">
        <v>377</v>
      </c>
      <c r="C325" s="33"/>
      <c r="D325" s="33"/>
      <c r="E325" s="33"/>
      <c r="F325" s="34">
        <f>F326+F329</f>
        <v>6305100</v>
      </c>
      <c r="G325" s="34">
        <f>G326+G329</f>
        <v>2805100</v>
      </c>
      <c r="H325" s="34">
        <f>H326+H329</f>
        <v>2805100</v>
      </c>
    </row>
    <row r="326" spans="1:8" s="1" customFormat="1" ht="12.75">
      <c r="A326" s="42" t="s">
        <v>178</v>
      </c>
      <c r="B326" s="32" t="s">
        <v>176</v>
      </c>
      <c r="C326" s="35"/>
      <c r="D326" s="33"/>
      <c r="E326" s="33"/>
      <c r="F326" s="34">
        <f>F327</f>
        <v>4000000</v>
      </c>
      <c r="G326" s="34">
        <f>G327</f>
        <v>500000</v>
      </c>
      <c r="H326" s="34">
        <f>H327</f>
        <v>500000</v>
      </c>
    </row>
    <row r="327" spans="1:8" s="1" customFormat="1" ht="12.75">
      <c r="A327" s="31" t="s">
        <v>445</v>
      </c>
      <c r="B327" s="32" t="s">
        <v>176</v>
      </c>
      <c r="C327" s="35" t="s">
        <v>527</v>
      </c>
      <c r="D327" s="36" t="s">
        <v>512</v>
      </c>
      <c r="E327" s="36" t="s">
        <v>512</v>
      </c>
      <c r="F327" s="37">
        <v>4000000</v>
      </c>
      <c r="G327" s="37">
        <v>500000</v>
      </c>
      <c r="H327" s="37">
        <v>500000</v>
      </c>
    </row>
    <row r="328" spans="1:8" s="1" customFormat="1" ht="12.75">
      <c r="A328" s="38" t="s">
        <v>440</v>
      </c>
      <c r="B328" s="32" t="s">
        <v>177</v>
      </c>
      <c r="C328" s="35"/>
      <c r="D328" s="36"/>
      <c r="E328" s="36"/>
      <c r="F328" s="34">
        <f>F329</f>
        <v>2305100</v>
      </c>
      <c r="G328" s="34">
        <f>G329</f>
        <v>2305100</v>
      </c>
      <c r="H328" s="34">
        <f>H329</f>
        <v>2305100</v>
      </c>
    </row>
    <row r="329" spans="1:8" s="1" customFormat="1" ht="12.75">
      <c r="A329" s="31" t="s">
        <v>445</v>
      </c>
      <c r="B329" s="32" t="s">
        <v>177</v>
      </c>
      <c r="C329" s="35" t="s">
        <v>527</v>
      </c>
      <c r="D329" s="36" t="s">
        <v>512</v>
      </c>
      <c r="E329" s="36" t="s">
        <v>512</v>
      </c>
      <c r="F329" s="34">
        <v>2305100</v>
      </c>
      <c r="G329" s="34">
        <v>2305100</v>
      </c>
      <c r="H329" s="34">
        <v>2305100</v>
      </c>
    </row>
    <row r="330" spans="1:8" s="1" customFormat="1" ht="12.75">
      <c r="A330" s="42" t="s">
        <v>185</v>
      </c>
      <c r="B330" s="35" t="s">
        <v>378</v>
      </c>
      <c r="C330" s="77"/>
      <c r="D330" s="36"/>
      <c r="E330" s="36"/>
      <c r="F330" s="34">
        <f aca="true" t="shared" si="7" ref="F330:H331">F331</f>
        <v>1500000</v>
      </c>
      <c r="G330" s="34">
        <f t="shared" si="7"/>
        <v>1500000</v>
      </c>
      <c r="H330" s="34">
        <f t="shared" si="7"/>
        <v>1500000</v>
      </c>
    </row>
    <row r="331" spans="1:8" s="1" customFormat="1" ht="12.75">
      <c r="A331" s="48" t="s">
        <v>331</v>
      </c>
      <c r="B331" s="35" t="s">
        <v>184</v>
      </c>
      <c r="C331" s="33"/>
      <c r="D331" s="33"/>
      <c r="E331" s="33"/>
      <c r="F331" s="34">
        <f t="shared" si="7"/>
        <v>1500000</v>
      </c>
      <c r="G331" s="34">
        <f t="shared" si="7"/>
        <v>1500000</v>
      </c>
      <c r="H331" s="34">
        <f t="shared" si="7"/>
        <v>1500000</v>
      </c>
    </row>
    <row r="332" spans="1:8" s="1" customFormat="1" ht="12.75">
      <c r="A332" s="42" t="s">
        <v>444</v>
      </c>
      <c r="B332" s="35" t="s">
        <v>184</v>
      </c>
      <c r="C332" s="35" t="s">
        <v>527</v>
      </c>
      <c r="D332" s="36" t="s">
        <v>512</v>
      </c>
      <c r="E332" s="36" t="s">
        <v>513</v>
      </c>
      <c r="F332" s="37">
        <v>1500000</v>
      </c>
      <c r="G332" s="37">
        <v>1500000</v>
      </c>
      <c r="H332" s="37">
        <v>1500000</v>
      </c>
    </row>
    <row r="333" spans="1:8" s="1" customFormat="1" ht="12.75">
      <c r="A333" s="42" t="s">
        <v>240</v>
      </c>
      <c r="B333" s="35" t="s">
        <v>387</v>
      </c>
      <c r="C333" s="91"/>
      <c r="D333" s="91"/>
      <c r="E333" s="91"/>
      <c r="F333" s="34">
        <f aca="true" t="shared" si="8" ref="F333:H334">F334</f>
        <v>70000</v>
      </c>
      <c r="G333" s="34">
        <f t="shared" si="8"/>
        <v>70000</v>
      </c>
      <c r="H333" s="34">
        <f t="shared" si="8"/>
        <v>70000</v>
      </c>
    </row>
    <row r="334" spans="1:8" s="1" customFormat="1" ht="12.75">
      <c r="A334" s="42" t="s">
        <v>461</v>
      </c>
      <c r="B334" s="35" t="s">
        <v>239</v>
      </c>
      <c r="C334" s="33"/>
      <c r="D334" s="33"/>
      <c r="E334" s="33"/>
      <c r="F334" s="34">
        <f t="shared" si="8"/>
        <v>70000</v>
      </c>
      <c r="G334" s="34">
        <f t="shared" si="8"/>
        <v>70000</v>
      </c>
      <c r="H334" s="34">
        <f t="shared" si="8"/>
        <v>70000</v>
      </c>
    </row>
    <row r="335" spans="1:8" s="1" customFormat="1" ht="12.75">
      <c r="A335" s="40" t="s">
        <v>413</v>
      </c>
      <c r="B335" s="35" t="s">
        <v>239</v>
      </c>
      <c r="C335" s="36" t="s">
        <v>537</v>
      </c>
      <c r="D335" s="36" t="s">
        <v>514</v>
      </c>
      <c r="E335" s="36" t="s">
        <v>509</v>
      </c>
      <c r="F335" s="37">
        <v>70000</v>
      </c>
      <c r="G335" s="37">
        <v>70000</v>
      </c>
      <c r="H335" s="37">
        <v>70000</v>
      </c>
    </row>
    <row r="336" spans="1:8" s="1" customFormat="1" ht="12.75">
      <c r="A336" s="38" t="s">
        <v>395</v>
      </c>
      <c r="B336" s="32" t="s">
        <v>396</v>
      </c>
      <c r="C336" s="77"/>
      <c r="D336" s="36"/>
      <c r="E336" s="36"/>
      <c r="F336" s="34">
        <f>F337+F339+F341+F344</f>
        <v>119863000</v>
      </c>
      <c r="G336" s="34">
        <f>G337+G339+G341+G344</f>
        <v>120692100</v>
      </c>
      <c r="H336" s="34">
        <f>H337+H339+H341+H344</f>
        <v>121553700</v>
      </c>
    </row>
    <row r="337" spans="1:8" s="1" customFormat="1" ht="15" customHeight="1">
      <c r="A337" s="42" t="s">
        <v>461</v>
      </c>
      <c r="B337" s="35" t="s">
        <v>241</v>
      </c>
      <c r="C337" s="77"/>
      <c r="D337" s="36"/>
      <c r="E337" s="36"/>
      <c r="F337" s="34">
        <f>F338</f>
        <v>20000</v>
      </c>
      <c r="G337" s="34">
        <f>G338</f>
        <v>20000</v>
      </c>
      <c r="H337" s="34">
        <f>H338</f>
        <v>20000</v>
      </c>
    </row>
    <row r="338" spans="1:8" s="1" customFormat="1" ht="15" customHeight="1">
      <c r="A338" s="40" t="s">
        <v>413</v>
      </c>
      <c r="B338" s="35" t="s">
        <v>241</v>
      </c>
      <c r="C338" s="36" t="s">
        <v>537</v>
      </c>
      <c r="D338" s="36" t="s">
        <v>514</v>
      </c>
      <c r="E338" s="36" t="s">
        <v>509</v>
      </c>
      <c r="F338" s="37">
        <v>20000</v>
      </c>
      <c r="G338" s="37">
        <v>20000</v>
      </c>
      <c r="H338" s="37">
        <v>20000</v>
      </c>
    </row>
    <row r="339" spans="1:8" s="1" customFormat="1" ht="24.75" customHeight="1">
      <c r="A339" s="41" t="s">
        <v>84</v>
      </c>
      <c r="B339" s="62" t="s">
        <v>83</v>
      </c>
      <c r="C339" s="77"/>
      <c r="D339" s="36"/>
      <c r="E339" s="36"/>
      <c r="F339" s="34">
        <f>F340</f>
        <v>17797700</v>
      </c>
      <c r="G339" s="34">
        <f>G340</f>
        <v>17797700</v>
      </c>
      <c r="H339" s="34">
        <f>H340</f>
        <v>17797700</v>
      </c>
    </row>
    <row r="340" spans="1:8" s="1" customFormat="1" ht="22.5">
      <c r="A340" s="40" t="s">
        <v>559</v>
      </c>
      <c r="B340" s="62" t="s">
        <v>83</v>
      </c>
      <c r="C340" s="77">
        <v>412</v>
      </c>
      <c r="D340" s="36" t="s">
        <v>512</v>
      </c>
      <c r="E340" s="36" t="s">
        <v>504</v>
      </c>
      <c r="F340" s="89">
        <v>17797700</v>
      </c>
      <c r="G340" s="89">
        <v>17797700</v>
      </c>
      <c r="H340" s="89">
        <v>17797700</v>
      </c>
    </row>
    <row r="341" spans="1:8" s="1" customFormat="1" ht="33.75">
      <c r="A341" s="41" t="s">
        <v>229</v>
      </c>
      <c r="B341" s="35" t="s">
        <v>227</v>
      </c>
      <c r="C341" s="35"/>
      <c r="D341" s="44"/>
      <c r="E341" s="44"/>
      <c r="F341" s="45">
        <f>F342+F343</f>
        <v>58192600</v>
      </c>
      <c r="G341" s="45">
        <f>G342+G343</f>
        <v>58856300</v>
      </c>
      <c r="H341" s="45">
        <f>H342+H343</f>
        <v>59546000</v>
      </c>
    </row>
    <row r="342" spans="1:8" s="1" customFormat="1" ht="33.75">
      <c r="A342" s="38" t="s">
        <v>121</v>
      </c>
      <c r="B342" s="44" t="s">
        <v>227</v>
      </c>
      <c r="C342" s="44" t="s">
        <v>536</v>
      </c>
      <c r="D342" s="44" t="s">
        <v>514</v>
      </c>
      <c r="E342" s="44" t="s">
        <v>507</v>
      </c>
      <c r="F342" s="89">
        <v>57942600</v>
      </c>
      <c r="G342" s="89">
        <v>58606300</v>
      </c>
      <c r="H342" s="89">
        <v>59296000</v>
      </c>
    </row>
    <row r="343" spans="1:8" s="1" customFormat="1" ht="12.75">
      <c r="A343" s="84" t="s">
        <v>413</v>
      </c>
      <c r="B343" s="44" t="s">
        <v>227</v>
      </c>
      <c r="C343" s="44" t="s">
        <v>537</v>
      </c>
      <c r="D343" s="44" t="s">
        <v>514</v>
      </c>
      <c r="E343" s="44" t="s">
        <v>507</v>
      </c>
      <c r="F343" s="34">
        <v>250000</v>
      </c>
      <c r="G343" s="34">
        <v>250000</v>
      </c>
      <c r="H343" s="34">
        <v>250000</v>
      </c>
    </row>
    <row r="344" spans="1:8" s="1" customFormat="1" ht="46.5" customHeight="1">
      <c r="A344" s="65" t="s">
        <v>385</v>
      </c>
      <c r="B344" s="44" t="s">
        <v>228</v>
      </c>
      <c r="C344" s="44"/>
      <c r="D344" s="44"/>
      <c r="E344" s="44"/>
      <c r="F344" s="45">
        <f>F345+F346+F347</f>
        <v>43852700</v>
      </c>
      <c r="G344" s="45">
        <f>G345+G346+G347</f>
        <v>44018100</v>
      </c>
      <c r="H344" s="45">
        <f>H345+H346+H347</f>
        <v>44190000</v>
      </c>
    </row>
    <row r="345" spans="1:8" s="1" customFormat="1" ht="17.25" customHeight="1">
      <c r="A345" s="42" t="s">
        <v>444</v>
      </c>
      <c r="B345" s="35" t="s">
        <v>228</v>
      </c>
      <c r="C345" s="35" t="s">
        <v>527</v>
      </c>
      <c r="D345" s="44" t="s">
        <v>514</v>
      </c>
      <c r="E345" s="44" t="s">
        <v>507</v>
      </c>
      <c r="F345" s="37">
        <v>542000</v>
      </c>
      <c r="G345" s="37">
        <v>546000</v>
      </c>
      <c r="H345" s="37">
        <v>549000</v>
      </c>
    </row>
    <row r="346" spans="1:8" s="1" customFormat="1" ht="17.25" customHeight="1">
      <c r="A346" s="38" t="s">
        <v>543</v>
      </c>
      <c r="B346" s="44" t="s">
        <v>228</v>
      </c>
      <c r="C346" s="44" t="s">
        <v>546</v>
      </c>
      <c r="D346" s="44" t="s">
        <v>514</v>
      </c>
      <c r="E346" s="44" t="s">
        <v>507</v>
      </c>
      <c r="F346" s="49">
        <v>32428300</v>
      </c>
      <c r="G346" s="49">
        <v>32589500</v>
      </c>
      <c r="H346" s="49">
        <v>32758400</v>
      </c>
    </row>
    <row r="347" spans="1:8" s="1" customFormat="1" ht="17.25" customHeight="1">
      <c r="A347" s="42" t="s">
        <v>463</v>
      </c>
      <c r="B347" s="35" t="s">
        <v>228</v>
      </c>
      <c r="C347" s="35" t="s">
        <v>462</v>
      </c>
      <c r="D347" s="36" t="s">
        <v>514</v>
      </c>
      <c r="E347" s="36" t="s">
        <v>507</v>
      </c>
      <c r="F347" s="34">
        <v>10882400</v>
      </c>
      <c r="G347" s="34">
        <v>10882600</v>
      </c>
      <c r="H347" s="34">
        <v>10882600</v>
      </c>
    </row>
    <row r="348" spans="1:8" s="1" customFormat="1" ht="12.75">
      <c r="A348" s="42" t="s">
        <v>188</v>
      </c>
      <c r="B348" s="35" t="s">
        <v>186</v>
      </c>
      <c r="C348" s="77"/>
      <c r="D348" s="36"/>
      <c r="E348" s="36"/>
      <c r="F348" s="34">
        <f aca="true" t="shared" si="9" ref="F348:H349">F349</f>
        <v>200000</v>
      </c>
      <c r="G348" s="34">
        <f t="shared" si="9"/>
        <v>200000</v>
      </c>
      <c r="H348" s="34">
        <f t="shared" si="9"/>
        <v>200000</v>
      </c>
    </row>
    <row r="349" spans="1:8" s="1" customFormat="1" ht="12.75">
      <c r="A349" s="48" t="s">
        <v>331</v>
      </c>
      <c r="B349" s="35" t="s">
        <v>187</v>
      </c>
      <c r="C349" s="77"/>
      <c r="D349" s="36"/>
      <c r="E349" s="36"/>
      <c r="F349" s="34">
        <f t="shared" si="9"/>
        <v>200000</v>
      </c>
      <c r="G349" s="34">
        <f t="shared" si="9"/>
        <v>200000</v>
      </c>
      <c r="H349" s="34">
        <f t="shared" si="9"/>
        <v>200000</v>
      </c>
    </row>
    <row r="350" spans="1:8" s="1" customFormat="1" ht="12.75">
      <c r="A350" s="42" t="s">
        <v>444</v>
      </c>
      <c r="B350" s="35" t="s">
        <v>187</v>
      </c>
      <c r="C350" s="35" t="s">
        <v>527</v>
      </c>
      <c r="D350" s="36" t="s">
        <v>512</v>
      </c>
      <c r="E350" s="36" t="s">
        <v>513</v>
      </c>
      <c r="F350" s="37">
        <v>200000</v>
      </c>
      <c r="G350" s="37">
        <v>200000</v>
      </c>
      <c r="H350" s="37">
        <v>200000</v>
      </c>
    </row>
    <row r="351" spans="1:8" s="1" customFormat="1" ht="12.75">
      <c r="A351" s="42" t="s">
        <v>273</v>
      </c>
      <c r="B351" s="35" t="s">
        <v>189</v>
      </c>
      <c r="C351" s="35"/>
      <c r="D351" s="36"/>
      <c r="E351" s="36"/>
      <c r="F351" s="37">
        <f aca="true" t="shared" si="10" ref="F351:H352">F352</f>
        <v>50000</v>
      </c>
      <c r="G351" s="37">
        <f t="shared" si="10"/>
        <v>50000</v>
      </c>
      <c r="H351" s="37">
        <f t="shared" si="10"/>
        <v>50000</v>
      </c>
    </row>
    <row r="352" spans="1:8" s="1" customFormat="1" ht="12.75">
      <c r="A352" s="83" t="s">
        <v>380</v>
      </c>
      <c r="B352" s="35" t="s">
        <v>274</v>
      </c>
      <c r="C352" s="35"/>
      <c r="D352" s="36"/>
      <c r="E352" s="36"/>
      <c r="F352" s="37">
        <f t="shared" si="10"/>
        <v>50000</v>
      </c>
      <c r="G352" s="37">
        <f t="shared" si="10"/>
        <v>50000</v>
      </c>
      <c r="H352" s="37">
        <f t="shared" si="10"/>
        <v>50000</v>
      </c>
    </row>
    <row r="353" spans="1:8" s="1" customFormat="1" ht="12.75">
      <c r="A353" s="42" t="s">
        <v>444</v>
      </c>
      <c r="B353" s="35" t="s">
        <v>274</v>
      </c>
      <c r="C353" s="35" t="s">
        <v>527</v>
      </c>
      <c r="D353" s="36" t="s">
        <v>512</v>
      </c>
      <c r="E353" s="36" t="s">
        <v>513</v>
      </c>
      <c r="F353" s="37">
        <v>50000</v>
      </c>
      <c r="G353" s="37">
        <v>50000</v>
      </c>
      <c r="H353" s="37">
        <v>50000</v>
      </c>
    </row>
    <row r="354" spans="1:8" s="1" customFormat="1" ht="22.5">
      <c r="A354" s="61" t="s">
        <v>431</v>
      </c>
      <c r="B354" s="28" t="s">
        <v>354</v>
      </c>
      <c r="C354" s="92"/>
      <c r="D354" s="92"/>
      <c r="E354" s="92"/>
      <c r="F354" s="30">
        <f>F355+F360+F363</f>
        <v>81770200</v>
      </c>
      <c r="G354" s="30">
        <f>G355+G360+G363</f>
        <v>59320900</v>
      </c>
      <c r="H354" s="30">
        <f>H355+H360+H363</f>
        <v>47654100</v>
      </c>
    </row>
    <row r="355" spans="1:8" s="1" customFormat="1" ht="12.75">
      <c r="A355" s="38" t="s">
        <v>419</v>
      </c>
      <c r="B355" s="35" t="s">
        <v>420</v>
      </c>
      <c r="C355" s="33"/>
      <c r="D355" s="33"/>
      <c r="E355" s="33"/>
      <c r="F355" s="34">
        <f>F356+F358</f>
        <v>72806200</v>
      </c>
      <c r="G355" s="34">
        <f>G356+G358</f>
        <v>54835800</v>
      </c>
      <c r="H355" s="34">
        <f>H356+H358</f>
        <v>42685800</v>
      </c>
    </row>
    <row r="356" spans="1:8" s="1" customFormat="1" ht="12.75">
      <c r="A356" s="38" t="s">
        <v>334</v>
      </c>
      <c r="B356" s="35" t="s">
        <v>53</v>
      </c>
      <c r="C356" s="36"/>
      <c r="D356" s="36"/>
      <c r="E356" s="36"/>
      <c r="F356" s="34">
        <f>F357</f>
        <v>53810000</v>
      </c>
      <c r="G356" s="34">
        <f>G357</f>
        <v>31200000</v>
      </c>
      <c r="H356" s="34">
        <f>H357</f>
        <v>19050000</v>
      </c>
    </row>
    <row r="357" spans="1:8" s="1" customFormat="1" ht="22.5">
      <c r="A357" s="38" t="s">
        <v>556</v>
      </c>
      <c r="B357" s="35" t="s">
        <v>53</v>
      </c>
      <c r="C357" s="36" t="s">
        <v>555</v>
      </c>
      <c r="D357" s="36" t="s">
        <v>508</v>
      </c>
      <c r="E357" s="36" t="s">
        <v>508</v>
      </c>
      <c r="F357" s="34">
        <v>53810000</v>
      </c>
      <c r="G357" s="34">
        <v>31200000</v>
      </c>
      <c r="H357" s="34">
        <v>19050000</v>
      </c>
    </row>
    <row r="358" spans="1:8" s="1" customFormat="1" ht="33.75">
      <c r="A358" s="42" t="s">
        <v>249</v>
      </c>
      <c r="B358" s="35" t="s">
        <v>248</v>
      </c>
      <c r="C358" s="36"/>
      <c r="D358" s="36"/>
      <c r="E358" s="36"/>
      <c r="F358" s="34">
        <f>F359</f>
        <v>18996200</v>
      </c>
      <c r="G358" s="34">
        <f>G359</f>
        <v>23635800</v>
      </c>
      <c r="H358" s="34">
        <f>H359</f>
        <v>23635800</v>
      </c>
    </row>
    <row r="359" spans="1:8" s="1" customFormat="1" ht="12.75">
      <c r="A359" s="42" t="s">
        <v>329</v>
      </c>
      <c r="B359" s="35" t="s">
        <v>248</v>
      </c>
      <c r="C359" s="36" t="s">
        <v>317</v>
      </c>
      <c r="D359" s="36" t="s">
        <v>508</v>
      </c>
      <c r="E359" s="36" t="s">
        <v>504</v>
      </c>
      <c r="F359" s="49">
        <f>380000+18616200</f>
        <v>18996200</v>
      </c>
      <c r="G359" s="49">
        <f>23255800+380000</f>
        <v>23635800</v>
      </c>
      <c r="H359" s="49">
        <f>23255800+380000</f>
        <v>23635800</v>
      </c>
    </row>
    <row r="360" spans="1:8" s="1" customFormat="1" ht="22.5">
      <c r="A360" s="38" t="s">
        <v>421</v>
      </c>
      <c r="B360" s="32" t="s">
        <v>422</v>
      </c>
      <c r="C360" s="36"/>
      <c r="D360" s="36"/>
      <c r="E360" s="36"/>
      <c r="F360" s="34">
        <f aca="true" t="shared" si="11" ref="F360:H361">F361</f>
        <v>6064000</v>
      </c>
      <c r="G360" s="34">
        <f t="shared" si="11"/>
        <v>4485100</v>
      </c>
      <c r="H360" s="34">
        <f t="shared" si="11"/>
        <v>4968300</v>
      </c>
    </row>
    <row r="361" spans="1:8" s="1" customFormat="1" ht="33.75">
      <c r="A361" s="43" t="s">
        <v>154</v>
      </c>
      <c r="B361" s="35" t="s">
        <v>61</v>
      </c>
      <c r="C361" s="36"/>
      <c r="D361" s="36"/>
      <c r="E361" s="36"/>
      <c r="F361" s="34">
        <f t="shared" si="11"/>
        <v>6064000</v>
      </c>
      <c r="G361" s="34">
        <f t="shared" si="11"/>
        <v>4485100</v>
      </c>
      <c r="H361" s="34">
        <f t="shared" si="11"/>
        <v>4968300</v>
      </c>
    </row>
    <row r="362" spans="1:8" s="1" customFormat="1" ht="12.75">
      <c r="A362" s="38" t="s">
        <v>547</v>
      </c>
      <c r="B362" s="35" t="s">
        <v>61</v>
      </c>
      <c r="C362" s="36" t="s">
        <v>548</v>
      </c>
      <c r="D362" s="36" t="s">
        <v>514</v>
      </c>
      <c r="E362" s="36" t="s">
        <v>507</v>
      </c>
      <c r="F362" s="37">
        <v>6064000</v>
      </c>
      <c r="G362" s="37">
        <v>4485100</v>
      </c>
      <c r="H362" s="37">
        <v>4968300</v>
      </c>
    </row>
    <row r="363" spans="1:8" s="1" customFormat="1" ht="18.75" customHeight="1">
      <c r="A363" s="93" t="s">
        <v>344</v>
      </c>
      <c r="B363" s="35" t="s">
        <v>497</v>
      </c>
      <c r="C363" s="36"/>
      <c r="D363" s="36"/>
      <c r="E363" s="36"/>
      <c r="F363" s="34">
        <f aca="true" t="shared" si="12" ref="F363:H364">F364</f>
        <v>2900000</v>
      </c>
      <c r="G363" s="34">
        <f t="shared" si="12"/>
        <v>0</v>
      </c>
      <c r="H363" s="34">
        <f t="shared" si="12"/>
        <v>0</v>
      </c>
    </row>
    <row r="364" spans="1:8" s="1" customFormat="1" ht="18.75" customHeight="1">
      <c r="A364" s="83" t="s">
        <v>55</v>
      </c>
      <c r="B364" s="32" t="s">
        <v>54</v>
      </c>
      <c r="C364" s="36"/>
      <c r="D364" s="36"/>
      <c r="E364" s="36"/>
      <c r="F364" s="34">
        <f t="shared" si="12"/>
        <v>2900000</v>
      </c>
      <c r="G364" s="34">
        <f t="shared" si="12"/>
        <v>0</v>
      </c>
      <c r="H364" s="34">
        <f t="shared" si="12"/>
        <v>0</v>
      </c>
    </row>
    <row r="365" spans="1:8" s="1" customFormat="1" ht="21" customHeight="1">
      <c r="A365" s="42" t="s">
        <v>444</v>
      </c>
      <c r="B365" s="32" t="s">
        <v>54</v>
      </c>
      <c r="C365" s="36" t="s">
        <v>527</v>
      </c>
      <c r="D365" s="36" t="s">
        <v>508</v>
      </c>
      <c r="E365" s="36" t="s">
        <v>508</v>
      </c>
      <c r="F365" s="37">
        <v>2900000</v>
      </c>
      <c r="G365" s="37">
        <v>0</v>
      </c>
      <c r="H365" s="37">
        <v>0</v>
      </c>
    </row>
    <row r="366" spans="1:8" s="1" customFormat="1" ht="16.5" customHeight="1">
      <c r="A366" s="27" t="s">
        <v>427</v>
      </c>
      <c r="B366" s="28" t="s">
        <v>357</v>
      </c>
      <c r="C366" s="92"/>
      <c r="D366" s="92"/>
      <c r="E366" s="92"/>
      <c r="F366" s="30">
        <f>F367+F373</f>
        <v>712700</v>
      </c>
      <c r="G366" s="30">
        <f>G367+G373</f>
        <v>712700</v>
      </c>
      <c r="H366" s="30">
        <f>H367+H373</f>
        <v>712700</v>
      </c>
    </row>
    <row r="367" spans="1:8" s="1" customFormat="1" ht="12.75">
      <c r="A367" s="42" t="s">
        <v>267</v>
      </c>
      <c r="B367" s="32" t="s">
        <v>266</v>
      </c>
      <c r="C367" s="33"/>
      <c r="D367" s="33"/>
      <c r="E367" s="33"/>
      <c r="F367" s="34">
        <f>F368+F370</f>
        <v>612700</v>
      </c>
      <c r="G367" s="34">
        <f>G368+G370</f>
        <v>612700</v>
      </c>
      <c r="H367" s="34">
        <f>H368+H370</f>
        <v>612700</v>
      </c>
    </row>
    <row r="368" spans="1:8" s="1" customFormat="1" ht="12.75">
      <c r="A368" s="42" t="s">
        <v>442</v>
      </c>
      <c r="B368" s="35" t="s">
        <v>265</v>
      </c>
      <c r="C368" s="36"/>
      <c r="D368" s="36"/>
      <c r="E368" s="36"/>
      <c r="F368" s="34">
        <f>F369</f>
        <v>330000</v>
      </c>
      <c r="G368" s="34">
        <f>G369</f>
        <v>330000</v>
      </c>
      <c r="H368" s="34">
        <f>H369</f>
        <v>330000</v>
      </c>
    </row>
    <row r="369" spans="1:8" s="1" customFormat="1" ht="12.75">
      <c r="A369" s="42" t="s">
        <v>444</v>
      </c>
      <c r="B369" s="35" t="s">
        <v>265</v>
      </c>
      <c r="C369" s="36" t="s">
        <v>527</v>
      </c>
      <c r="D369" s="36" t="s">
        <v>512</v>
      </c>
      <c r="E369" s="36" t="s">
        <v>512</v>
      </c>
      <c r="F369" s="37">
        <v>330000</v>
      </c>
      <c r="G369" s="37">
        <v>330000</v>
      </c>
      <c r="H369" s="37">
        <v>330000</v>
      </c>
    </row>
    <row r="370" spans="1:8" s="1" customFormat="1" ht="12.75">
      <c r="A370" s="42" t="s">
        <v>156</v>
      </c>
      <c r="B370" s="32" t="s">
        <v>166</v>
      </c>
      <c r="C370" s="36"/>
      <c r="D370" s="36"/>
      <c r="E370" s="36"/>
      <c r="F370" s="37">
        <f aca="true" t="shared" si="13" ref="F370:H371">F371</f>
        <v>282700</v>
      </c>
      <c r="G370" s="37">
        <f t="shared" si="13"/>
        <v>282700</v>
      </c>
      <c r="H370" s="37">
        <f t="shared" si="13"/>
        <v>282700</v>
      </c>
    </row>
    <row r="371" spans="1:8" s="1" customFormat="1" ht="12.75">
      <c r="A371" s="31" t="s">
        <v>336</v>
      </c>
      <c r="B371" s="32" t="s">
        <v>268</v>
      </c>
      <c r="C371" s="36"/>
      <c r="D371" s="36"/>
      <c r="E371" s="36"/>
      <c r="F371" s="34">
        <f t="shared" si="13"/>
        <v>282700</v>
      </c>
      <c r="G371" s="34">
        <f t="shared" si="13"/>
        <v>282700</v>
      </c>
      <c r="H371" s="34">
        <f t="shared" si="13"/>
        <v>282700</v>
      </c>
    </row>
    <row r="372" spans="1:8" s="1" customFormat="1" ht="12.75">
      <c r="A372" s="31" t="s">
        <v>445</v>
      </c>
      <c r="B372" s="32" t="s">
        <v>268</v>
      </c>
      <c r="C372" s="36" t="s">
        <v>527</v>
      </c>
      <c r="D372" s="36" t="s">
        <v>512</v>
      </c>
      <c r="E372" s="36" t="s">
        <v>512</v>
      </c>
      <c r="F372" s="34">
        <v>282700</v>
      </c>
      <c r="G372" s="34">
        <v>282700</v>
      </c>
      <c r="H372" s="34">
        <v>282700</v>
      </c>
    </row>
    <row r="373" spans="1:8" s="1" customFormat="1" ht="15.75" customHeight="1">
      <c r="A373" s="42" t="s">
        <v>270</v>
      </c>
      <c r="B373" s="32" t="s">
        <v>269</v>
      </c>
      <c r="C373" s="36"/>
      <c r="D373" s="36"/>
      <c r="E373" s="36"/>
      <c r="F373" s="34">
        <f aca="true" t="shared" si="14" ref="F373:H374">F374</f>
        <v>100000</v>
      </c>
      <c r="G373" s="34">
        <f t="shared" si="14"/>
        <v>100000</v>
      </c>
      <c r="H373" s="34">
        <f t="shared" si="14"/>
        <v>100000</v>
      </c>
    </row>
    <row r="374" spans="1:8" s="1" customFormat="1" ht="12.75">
      <c r="A374" s="42" t="s">
        <v>272</v>
      </c>
      <c r="B374" s="35" t="s">
        <v>271</v>
      </c>
      <c r="C374" s="36"/>
      <c r="D374" s="36"/>
      <c r="E374" s="36"/>
      <c r="F374" s="34">
        <f t="shared" si="14"/>
        <v>100000</v>
      </c>
      <c r="G374" s="34">
        <f t="shared" si="14"/>
        <v>100000</v>
      </c>
      <c r="H374" s="34">
        <f t="shared" si="14"/>
        <v>100000</v>
      </c>
    </row>
    <row r="375" spans="1:8" s="1" customFormat="1" ht="12.75">
      <c r="A375" s="42" t="s">
        <v>444</v>
      </c>
      <c r="B375" s="35" t="s">
        <v>271</v>
      </c>
      <c r="C375" s="36" t="s">
        <v>527</v>
      </c>
      <c r="D375" s="36" t="s">
        <v>512</v>
      </c>
      <c r="E375" s="36" t="s">
        <v>512</v>
      </c>
      <c r="F375" s="34">
        <v>100000</v>
      </c>
      <c r="G375" s="34">
        <v>100000</v>
      </c>
      <c r="H375" s="34">
        <v>100000</v>
      </c>
    </row>
    <row r="376" spans="1:8" s="1" customFormat="1" ht="18" customHeight="1">
      <c r="A376" s="27" t="s">
        <v>460</v>
      </c>
      <c r="B376" s="28" t="s">
        <v>358</v>
      </c>
      <c r="C376" s="92"/>
      <c r="D376" s="92"/>
      <c r="E376" s="92"/>
      <c r="F376" s="30">
        <f>F377+F384+F386+F388</f>
        <v>74911817</v>
      </c>
      <c r="G376" s="30">
        <f>G377+G384+G386+G388</f>
        <v>64869847</v>
      </c>
      <c r="H376" s="30">
        <f>H377+H384+H386+H388</f>
        <v>65083017</v>
      </c>
    </row>
    <row r="377" spans="1:8" s="8" customFormat="1" ht="12.75">
      <c r="A377" s="40" t="s">
        <v>449</v>
      </c>
      <c r="B377" s="35" t="s">
        <v>243</v>
      </c>
      <c r="C377" s="36"/>
      <c r="D377" s="36"/>
      <c r="E377" s="36"/>
      <c r="F377" s="34">
        <f>SUM(F378:F383)</f>
        <v>19020617</v>
      </c>
      <c r="G377" s="34">
        <f>SUM(G378:G383)</f>
        <v>18999047</v>
      </c>
      <c r="H377" s="34">
        <f>SUM(H378:H383)</f>
        <v>19020617</v>
      </c>
    </row>
    <row r="378" spans="1:8" s="8" customFormat="1" ht="22.5">
      <c r="A378" s="42" t="s">
        <v>244</v>
      </c>
      <c r="B378" s="35" t="s">
        <v>243</v>
      </c>
      <c r="C378" s="35" t="s">
        <v>524</v>
      </c>
      <c r="D378" s="35" t="s">
        <v>503</v>
      </c>
      <c r="E378" s="35" t="s">
        <v>509</v>
      </c>
      <c r="F378" s="37">
        <v>11947804</v>
      </c>
      <c r="G378" s="37">
        <v>11947804</v>
      </c>
      <c r="H378" s="37">
        <v>11947804</v>
      </c>
    </row>
    <row r="379" spans="1:8" s="1" customFormat="1" ht="22.5">
      <c r="A379" s="42" t="s">
        <v>525</v>
      </c>
      <c r="B379" s="35" t="s">
        <v>243</v>
      </c>
      <c r="C379" s="35" t="s">
        <v>526</v>
      </c>
      <c r="D379" s="35" t="s">
        <v>503</v>
      </c>
      <c r="E379" s="35" t="s">
        <v>509</v>
      </c>
      <c r="F379" s="37">
        <v>1000</v>
      </c>
      <c r="G379" s="37">
        <v>1000</v>
      </c>
      <c r="H379" s="37">
        <v>1000</v>
      </c>
    </row>
    <row r="380" spans="1:8" s="1" customFormat="1" ht="22.5">
      <c r="A380" s="41" t="s">
        <v>425</v>
      </c>
      <c r="B380" s="35" t="s">
        <v>243</v>
      </c>
      <c r="C380" s="35" t="s">
        <v>423</v>
      </c>
      <c r="D380" s="35" t="s">
        <v>503</v>
      </c>
      <c r="E380" s="35" t="s">
        <v>509</v>
      </c>
      <c r="F380" s="37">
        <v>3608237</v>
      </c>
      <c r="G380" s="37">
        <v>3608237</v>
      </c>
      <c r="H380" s="37">
        <v>3608237</v>
      </c>
    </row>
    <row r="381" spans="1:8" s="1" customFormat="1" ht="12.75">
      <c r="A381" s="42" t="s">
        <v>551</v>
      </c>
      <c r="B381" s="35" t="s">
        <v>243</v>
      </c>
      <c r="C381" s="35" t="s">
        <v>550</v>
      </c>
      <c r="D381" s="35" t="s">
        <v>503</v>
      </c>
      <c r="E381" s="35" t="s">
        <v>509</v>
      </c>
      <c r="F381" s="37">
        <v>2707686</v>
      </c>
      <c r="G381" s="37">
        <f>2707686-21570</f>
        <v>2686116</v>
      </c>
      <c r="H381" s="37">
        <v>2707686</v>
      </c>
    </row>
    <row r="382" spans="1:8" s="1" customFormat="1" ht="12.75">
      <c r="A382" s="42" t="s">
        <v>444</v>
      </c>
      <c r="B382" s="35" t="s">
        <v>243</v>
      </c>
      <c r="C382" s="35" t="s">
        <v>527</v>
      </c>
      <c r="D382" s="35" t="s">
        <v>503</v>
      </c>
      <c r="E382" s="35" t="s">
        <v>509</v>
      </c>
      <c r="F382" s="37">
        <v>752890</v>
      </c>
      <c r="G382" s="37">
        <v>752890</v>
      </c>
      <c r="H382" s="37">
        <v>752890</v>
      </c>
    </row>
    <row r="383" spans="1:8" s="8" customFormat="1" ht="12.75">
      <c r="A383" s="42" t="s">
        <v>8</v>
      </c>
      <c r="B383" s="35" t="s">
        <v>243</v>
      </c>
      <c r="C383" s="35" t="s">
        <v>530</v>
      </c>
      <c r="D383" s="35" t="s">
        <v>503</v>
      </c>
      <c r="E383" s="35" t="s">
        <v>509</v>
      </c>
      <c r="F383" s="37">
        <v>3000</v>
      </c>
      <c r="G383" s="37">
        <v>3000</v>
      </c>
      <c r="H383" s="37">
        <v>3000</v>
      </c>
    </row>
    <row r="384" spans="1:8" s="8" customFormat="1" ht="22.5">
      <c r="A384" s="43" t="s">
        <v>492</v>
      </c>
      <c r="B384" s="35" t="s">
        <v>245</v>
      </c>
      <c r="C384" s="44"/>
      <c r="D384" s="36"/>
      <c r="E384" s="36"/>
      <c r="F384" s="45">
        <f>F385</f>
        <v>1746800</v>
      </c>
      <c r="G384" s="45">
        <f>G385</f>
        <v>1746800</v>
      </c>
      <c r="H384" s="45">
        <f>H385</f>
        <v>1746800</v>
      </c>
    </row>
    <row r="385" spans="1:8" s="1" customFormat="1" ht="22.5" customHeight="1">
      <c r="A385" s="42" t="s">
        <v>282</v>
      </c>
      <c r="B385" s="35" t="s">
        <v>245</v>
      </c>
      <c r="C385" s="94">
        <v>521</v>
      </c>
      <c r="D385" s="35" t="s">
        <v>506</v>
      </c>
      <c r="E385" s="35" t="s">
        <v>514</v>
      </c>
      <c r="F385" s="49">
        <v>1746800</v>
      </c>
      <c r="G385" s="49">
        <v>1746800</v>
      </c>
      <c r="H385" s="49">
        <v>1746800</v>
      </c>
    </row>
    <row r="386" spans="1:8" s="1" customFormat="1" ht="22.5">
      <c r="A386" s="42" t="s">
        <v>552</v>
      </c>
      <c r="B386" s="35" t="s">
        <v>246</v>
      </c>
      <c r="C386" s="36"/>
      <c r="D386" s="36"/>
      <c r="E386" s="36"/>
      <c r="F386" s="34">
        <f>F387</f>
        <v>3765400</v>
      </c>
      <c r="G386" s="34">
        <f>G387</f>
        <v>3821000</v>
      </c>
      <c r="H386" s="34">
        <f>H387</f>
        <v>4012600</v>
      </c>
    </row>
    <row r="387" spans="1:8" s="1" customFormat="1" ht="12.75">
      <c r="A387" s="42" t="s">
        <v>247</v>
      </c>
      <c r="B387" s="35" t="s">
        <v>246</v>
      </c>
      <c r="C387" s="36" t="s">
        <v>535</v>
      </c>
      <c r="D387" s="36" t="s">
        <v>504</v>
      </c>
      <c r="E387" s="36" t="s">
        <v>506</v>
      </c>
      <c r="F387" s="49">
        <v>3765400</v>
      </c>
      <c r="G387" s="49">
        <v>3821000</v>
      </c>
      <c r="H387" s="49">
        <v>4012600</v>
      </c>
    </row>
    <row r="388" spans="1:8" s="1" customFormat="1" ht="22.5">
      <c r="A388" s="42" t="s">
        <v>255</v>
      </c>
      <c r="B388" s="35" t="s">
        <v>254</v>
      </c>
      <c r="C388" s="36"/>
      <c r="D388" s="36"/>
      <c r="E388" s="36"/>
      <c r="F388" s="34">
        <f>F389</f>
        <v>50379000</v>
      </c>
      <c r="G388" s="34">
        <f>G389</f>
        <v>40303000</v>
      </c>
      <c r="H388" s="34">
        <f>H389</f>
        <v>40303000</v>
      </c>
    </row>
    <row r="389" spans="1:8" s="1" customFormat="1" ht="12.75">
      <c r="A389" s="42" t="s">
        <v>256</v>
      </c>
      <c r="B389" s="35" t="s">
        <v>254</v>
      </c>
      <c r="C389" s="36" t="s">
        <v>545</v>
      </c>
      <c r="D389" s="36" t="s">
        <v>257</v>
      </c>
      <c r="E389" s="36" t="s">
        <v>503</v>
      </c>
      <c r="F389" s="49">
        <v>50379000</v>
      </c>
      <c r="G389" s="49">
        <v>40303000</v>
      </c>
      <c r="H389" s="49">
        <v>40303000</v>
      </c>
    </row>
    <row r="390" spans="1:8" s="1" customFormat="1" ht="18.75" customHeight="1">
      <c r="A390" s="61" t="s">
        <v>381</v>
      </c>
      <c r="B390" s="28" t="s">
        <v>352</v>
      </c>
      <c r="C390" s="92"/>
      <c r="D390" s="92"/>
      <c r="E390" s="92"/>
      <c r="F390" s="30">
        <f aca="true" t="shared" si="15" ref="F390:H391">F391</f>
        <v>218000</v>
      </c>
      <c r="G390" s="30">
        <f t="shared" si="15"/>
        <v>218000</v>
      </c>
      <c r="H390" s="30">
        <f t="shared" si="15"/>
        <v>218000</v>
      </c>
    </row>
    <row r="391" spans="1:8" s="1" customFormat="1" ht="18" customHeight="1">
      <c r="A391" s="38" t="s">
        <v>426</v>
      </c>
      <c r="B391" s="35" t="s">
        <v>242</v>
      </c>
      <c r="C391" s="33"/>
      <c r="D391" s="33"/>
      <c r="E391" s="33"/>
      <c r="F391" s="34">
        <f t="shared" si="15"/>
        <v>218000</v>
      </c>
      <c r="G391" s="34">
        <f t="shared" si="15"/>
        <v>218000</v>
      </c>
      <c r="H391" s="34">
        <f t="shared" si="15"/>
        <v>218000</v>
      </c>
    </row>
    <row r="392" spans="1:8" s="1" customFormat="1" ht="12.75">
      <c r="A392" s="31" t="s">
        <v>413</v>
      </c>
      <c r="B392" s="35" t="s">
        <v>242</v>
      </c>
      <c r="C392" s="36" t="s">
        <v>537</v>
      </c>
      <c r="D392" s="36" t="s">
        <v>514</v>
      </c>
      <c r="E392" s="36" t="s">
        <v>509</v>
      </c>
      <c r="F392" s="37">
        <v>218000</v>
      </c>
      <c r="G392" s="37">
        <v>218000</v>
      </c>
      <c r="H392" s="37">
        <v>218000</v>
      </c>
    </row>
    <row r="393" spans="1:8" s="1" customFormat="1" ht="22.5">
      <c r="A393" s="27" t="s">
        <v>428</v>
      </c>
      <c r="B393" s="28" t="s">
        <v>359</v>
      </c>
      <c r="C393" s="92"/>
      <c r="D393" s="92"/>
      <c r="E393" s="92"/>
      <c r="F393" s="30">
        <f aca="true" t="shared" si="16" ref="F393:H394">F394</f>
        <v>100000</v>
      </c>
      <c r="G393" s="30">
        <f t="shared" si="16"/>
        <v>100000</v>
      </c>
      <c r="H393" s="30">
        <f t="shared" si="16"/>
        <v>100000</v>
      </c>
    </row>
    <row r="394" spans="1:8" s="1" customFormat="1" ht="12.75">
      <c r="A394" s="43" t="s">
        <v>337</v>
      </c>
      <c r="B394" s="35" t="s">
        <v>42</v>
      </c>
      <c r="C394" s="33"/>
      <c r="D394" s="33"/>
      <c r="E394" s="33"/>
      <c r="F394" s="34">
        <f t="shared" si="16"/>
        <v>100000</v>
      </c>
      <c r="G394" s="34">
        <f t="shared" si="16"/>
        <v>100000</v>
      </c>
      <c r="H394" s="34">
        <f t="shared" si="16"/>
        <v>100000</v>
      </c>
    </row>
    <row r="395" spans="1:8" s="1" customFormat="1" ht="25.5" customHeight="1">
      <c r="A395" s="31" t="s">
        <v>488</v>
      </c>
      <c r="B395" s="44" t="s">
        <v>42</v>
      </c>
      <c r="C395" s="36" t="s">
        <v>470</v>
      </c>
      <c r="D395" s="36" t="s">
        <v>507</v>
      </c>
      <c r="E395" s="36" t="s">
        <v>510</v>
      </c>
      <c r="F395" s="45">
        <v>100000</v>
      </c>
      <c r="G395" s="45">
        <v>100000</v>
      </c>
      <c r="H395" s="45">
        <v>100000</v>
      </c>
    </row>
    <row r="396" spans="1:8" s="1" customFormat="1" ht="22.5">
      <c r="A396" s="27" t="s">
        <v>481</v>
      </c>
      <c r="B396" s="28" t="s">
        <v>360</v>
      </c>
      <c r="C396" s="92"/>
      <c r="D396" s="92"/>
      <c r="E396" s="92"/>
      <c r="F396" s="30">
        <f>F397+F399</f>
        <v>295817500</v>
      </c>
      <c r="G396" s="30">
        <f>G397+G399</f>
        <v>80592100</v>
      </c>
      <c r="H396" s="30">
        <f>H397+H399</f>
        <v>67352100</v>
      </c>
    </row>
    <row r="397" spans="1:8" s="1" customFormat="1" ht="22.5">
      <c r="A397" s="83" t="s">
        <v>39</v>
      </c>
      <c r="B397" s="35" t="s">
        <v>37</v>
      </c>
      <c r="C397" s="36"/>
      <c r="D397" s="36"/>
      <c r="E397" s="36"/>
      <c r="F397" s="34">
        <f>F398</f>
        <v>234891600</v>
      </c>
      <c r="G397" s="34">
        <f>G398</f>
        <v>500000</v>
      </c>
      <c r="H397" s="34">
        <f>H398</f>
        <v>500000</v>
      </c>
    </row>
    <row r="398" spans="1:8" s="1" customFormat="1" ht="22.5">
      <c r="A398" s="83" t="s">
        <v>556</v>
      </c>
      <c r="B398" s="35" t="s">
        <v>37</v>
      </c>
      <c r="C398" s="36" t="s">
        <v>555</v>
      </c>
      <c r="D398" s="36" t="s">
        <v>507</v>
      </c>
      <c r="E398" s="36" t="s">
        <v>513</v>
      </c>
      <c r="F398" s="89">
        <v>234891600</v>
      </c>
      <c r="G398" s="89">
        <v>500000</v>
      </c>
      <c r="H398" s="89">
        <v>500000</v>
      </c>
    </row>
    <row r="399" spans="1:8" s="1" customFormat="1" ht="22.5">
      <c r="A399" s="95" t="s">
        <v>40</v>
      </c>
      <c r="B399" s="35" t="s">
        <v>38</v>
      </c>
      <c r="C399" s="36"/>
      <c r="D399" s="36"/>
      <c r="E399" s="36"/>
      <c r="F399" s="34">
        <f>F400</f>
        <v>60925900</v>
      </c>
      <c r="G399" s="34">
        <f>G400</f>
        <v>80092100</v>
      </c>
      <c r="H399" s="34">
        <f>H400</f>
        <v>66852100</v>
      </c>
    </row>
    <row r="400" spans="1:8" s="1" customFormat="1" ht="22.5">
      <c r="A400" s="83" t="s">
        <v>412</v>
      </c>
      <c r="B400" s="35" t="s">
        <v>38</v>
      </c>
      <c r="C400" s="36" t="s">
        <v>314</v>
      </c>
      <c r="D400" s="36" t="s">
        <v>507</v>
      </c>
      <c r="E400" s="36" t="s">
        <v>513</v>
      </c>
      <c r="F400" s="34">
        <v>60925900</v>
      </c>
      <c r="G400" s="34">
        <v>80092100</v>
      </c>
      <c r="H400" s="34">
        <v>66852100</v>
      </c>
    </row>
    <row r="401" spans="1:8" s="1" customFormat="1" ht="22.5">
      <c r="A401" s="27" t="s">
        <v>482</v>
      </c>
      <c r="B401" s="28" t="s">
        <v>362</v>
      </c>
      <c r="C401" s="92"/>
      <c r="D401" s="92"/>
      <c r="E401" s="92"/>
      <c r="F401" s="30">
        <f>F402</f>
        <v>585000</v>
      </c>
      <c r="G401" s="30">
        <f>G402</f>
        <v>585000</v>
      </c>
      <c r="H401" s="30">
        <f>H402</f>
        <v>585000</v>
      </c>
    </row>
    <row r="402" spans="1:8" s="1" customFormat="1" ht="12.75">
      <c r="A402" s="43" t="s">
        <v>335</v>
      </c>
      <c r="B402" s="35" t="s">
        <v>362</v>
      </c>
      <c r="C402" s="33"/>
      <c r="D402" s="33"/>
      <c r="E402" s="33"/>
      <c r="F402" s="34">
        <f>F403+F404</f>
        <v>585000</v>
      </c>
      <c r="G402" s="34">
        <f>G403+G404</f>
        <v>585000</v>
      </c>
      <c r="H402" s="34">
        <f>H403+H404</f>
        <v>585000</v>
      </c>
    </row>
    <row r="403" spans="1:8" s="1" customFormat="1" ht="12.75">
      <c r="A403" s="31" t="s">
        <v>444</v>
      </c>
      <c r="B403" s="35" t="s">
        <v>16</v>
      </c>
      <c r="C403" s="36" t="s">
        <v>527</v>
      </c>
      <c r="D403" s="36" t="s">
        <v>503</v>
      </c>
      <c r="E403" s="36" t="s">
        <v>520</v>
      </c>
      <c r="F403" s="37">
        <v>515000</v>
      </c>
      <c r="G403" s="37">
        <v>515000</v>
      </c>
      <c r="H403" s="37">
        <v>515000</v>
      </c>
    </row>
    <row r="404" spans="1:8" s="1" customFormat="1" ht="12.75">
      <c r="A404" s="31" t="s">
        <v>444</v>
      </c>
      <c r="B404" s="35" t="s">
        <v>16</v>
      </c>
      <c r="C404" s="36" t="s">
        <v>527</v>
      </c>
      <c r="D404" s="36" t="s">
        <v>512</v>
      </c>
      <c r="E404" s="36" t="s">
        <v>513</v>
      </c>
      <c r="F404" s="37">
        <v>70000</v>
      </c>
      <c r="G404" s="37">
        <v>70000</v>
      </c>
      <c r="H404" s="37">
        <v>70000</v>
      </c>
    </row>
    <row r="405" spans="1:8" s="1" customFormat="1" ht="33.75">
      <c r="A405" s="61" t="s">
        <v>1</v>
      </c>
      <c r="B405" s="28" t="s">
        <v>361</v>
      </c>
      <c r="C405" s="92"/>
      <c r="D405" s="92"/>
      <c r="E405" s="92"/>
      <c r="F405" s="30">
        <f>F406+F408+F410+F412</f>
        <v>1206000</v>
      </c>
      <c r="G405" s="30">
        <f>G406+G408+G410+G412</f>
        <v>1456000</v>
      </c>
      <c r="H405" s="30">
        <f>H406+H408+H410+H412</f>
        <v>752000</v>
      </c>
    </row>
    <row r="406" spans="1:8" s="1" customFormat="1" ht="12.75">
      <c r="A406" s="42" t="s">
        <v>2</v>
      </c>
      <c r="B406" s="35" t="s">
        <v>31</v>
      </c>
      <c r="C406" s="33"/>
      <c r="D406" s="33"/>
      <c r="E406" s="33"/>
      <c r="F406" s="34">
        <f>F407</f>
        <v>455000</v>
      </c>
      <c r="G406" s="34">
        <f>G407</f>
        <v>705000</v>
      </c>
      <c r="H406" s="34">
        <f>H407</f>
        <v>1000</v>
      </c>
    </row>
    <row r="407" spans="1:8" s="1" customFormat="1" ht="12.75">
      <c r="A407" s="31" t="s">
        <v>444</v>
      </c>
      <c r="B407" s="35" t="s">
        <v>31</v>
      </c>
      <c r="C407" s="36" t="s">
        <v>527</v>
      </c>
      <c r="D407" s="36" t="s">
        <v>507</v>
      </c>
      <c r="E407" s="36" t="s">
        <v>508</v>
      </c>
      <c r="F407" s="34">
        <f>454000+1000</f>
        <v>455000</v>
      </c>
      <c r="G407" s="34">
        <f>704000+1000</f>
        <v>705000</v>
      </c>
      <c r="H407" s="34">
        <f>1000</f>
        <v>1000</v>
      </c>
    </row>
    <row r="408" spans="1:8" s="1" customFormat="1" ht="22.5">
      <c r="A408" s="31" t="s">
        <v>3</v>
      </c>
      <c r="B408" s="35" t="s">
        <v>32</v>
      </c>
      <c r="C408" s="33"/>
      <c r="D408" s="33"/>
      <c r="E408" s="33"/>
      <c r="F408" s="34">
        <f>F409</f>
        <v>337300</v>
      </c>
      <c r="G408" s="34">
        <f>G409</f>
        <v>337300</v>
      </c>
      <c r="H408" s="34">
        <f>H409</f>
        <v>337300</v>
      </c>
    </row>
    <row r="409" spans="1:8" s="1" customFormat="1" ht="12.75">
      <c r="A409" s="31" t="s">
        <v>444</v>
      </c>
      <c r="B409" s="35" t="s">
        <v>32</v>
      </c>
      <c r="C409" s="36" t="s">
        <v>527</v>
      </c>
      <c r="D409" s="36" t="s">
        <v>507</v>
      </c>
      <c r="E409" s="36" t="s">
        <v>508</v>
      </c>
      <c r="F409" s="34">
        <f>336300+1000</f>
        <v>337300</v>
      </c>
      <c r="G409" s="34">
        <f>336300+1000</f>
        <v>337300</v>
      </c>
      <c r="H409" s="34">
        <f>336300+1000</f>
        <v>337300</v>
      </c>
    </row>
    <row r="410" spans="1:8" s="1" customFormat="1" ht="33.75">
      <c r="A410" s="64" t="s">
        <v>35</v>
      </c>
      <c r="B410" s="35" t="s">
        <v>33</v>
      </c>
      <c r="C410" s="35"/>
      <c r="D410" s="36"/>
      <c r="E410" s="36"/>
      <c r="F410" s="34">
        <f>F411</f>
        <v>200600</v>
      </c>
      <c r="G410" s="34">
        <f>G411</f>
        <v>200600</v>
      </c>
      <c r="H410" s="34">
        <f>H411</f>
        <v>200600</v>
      </c>
    </row>
    <row r="411" spans="1:8" s="1" customFormat="1" ht="12.75">
      <c r="A411" s="42" t="s">
        <v>444</v>
      </c>
      <c r="B411" s="35" t="s">
        <v>33</v>
      </c>
      <c r="C411" s="35" t="s">
        <v>527</v>
      </c>
      <c r="D411" s="36" t="s">
        <v>507</v>
      </c>
      <c r="E411" s="36" t="s">
        <v>508</v>
      </c>
      <c r="F411" s="49">
        <v>200600</v>
      </c>
      <c r="G411" s="49">
        <v>200600</v>
      </c>
      <c r="H411" s="49">
        <v>200600</v>
      </c>
    </row>
    <row r="412" spans="1:8" s="1" customFormat="1" ht="12.75">
      <c r="A412" s="41" t="s">
        <v>36</v>
      </c>
      <c r="B412" s="35" t="s">
        <v>34</v>
      </c>
      <c r="C412" s="35"/>
      <c r="D412" s="36"/>
      <c r="E412" s="36"/>
      <c r="F412" s="34">
        <f>F413</f>
        <v>213100</v>
      </c>
      <c r="G412" s="34">
        <f>G413</f>
        <v>213100</v>
      </c>
      <c r="H412" s="34">
        <f>H413</f>
        <v>213100</v>
      </c>
    </row>
    <row r="413" spans="1:8" s="1" customFormat="1" ht="12.75">
      <c r="A413" s="42" t="s">
        <v>444</v>
      </c>
      <c r="B413" s="35" t="s">
        <v>34</v>
      </c>
      <c r="C413" s="35" t="s">
        <v>527</v>
      </c>
      <c r="D413" s="36" t="s">
        <v>507</v>
      </c>
      <c r="E413" s="36" t="s">
        <v>508</v>
      </c>
      <c r="F413" s="49">
        <v>213100</v>
      </c>
      <c r="G413" s="49">
        <v>213100</v>
      </c>
      <c r="H413" s="49">
        <v>213100</v>
      </c>
    </row>
    <row r="414" spans="1:8" s="1" customFormat="1" ht="22.5">
      <c r="A414" s="27" t="s">
        <v>326</v>
      </c>
      <c r="B414" s="28" t="s">
        <v>363</v>
      </c>
      <c r="C414" s="92"/>
      <c r="D414" s="92"/>
      <c r="E414" s="92"/>
      <c r="F414" s="30">
        <f aca="true" t="shared" si="17" ref="F414:H415">F415</f>
        <v>100000</v>
      </c>
      <c r="G414" s="30">
        <f t="shared" si="17"/>
        <v>100000</v>
      </c>
      <c r="H414" s="30">
        <f t="shared" si="17"/>
        <v>100000</v>
      </c>
    </row>
    <row r="415" spans="1:8" s="1" customFormat="1" ht="22.5">
      <c r="A415" s="43" t="s">
        <v>338</v>
      </c>
      <c r="B415" s="35" t="s">
        <v>60</v>
      </c>
      <c r="C415" s="33"/>
      <c r="D415" s="33"/>
      <c r="E415" s="33"/>
      <c r="F415" s="34">
        <f t="shared" si="17"/>
        <v>100000</v>
      </c>
      <c r="G415" s="34">
        <f t="shared" si="17"/>
        <v>100000</v>
      </c>
      <c r="H415" s="34">
        <f t="shared" si="17"/>
        <v>100000</v>
      </c>
    </row>
    <row r="416" spans="1:8" s="1" customFormat="1" ht="12.75">
      <c r="A416" s="31" t="s">
        <v>444</v>
      </c>
      <c r="B416" s="35" t="s">
        <v>60</v>
      </c>
      <c r="C416" s="36" t="s">
        <v>527</v>
      </c>
      <c r="D416" s="36" t="s">
        <v>512</v>
      </c>
      <c r="E416" s="36" t="s">
        <v>508</v>
      </c>
      <c r="F416" s="37">
        <v>100000</v>
      </c>
      <c r="G416" s="37">
        <v>100000</v>
      </c>
      <c r="H416" s="37">
        <v>100000</v>
      </c>
    </row>
    <row r="417" spans="1:8" s="1" customFormat="1" ht="22.5">
      <c r="A417" s="27" t="s">
        <v>397</v>
      </c>
      <c r="B417" s="28" t="s">
        <v>398</v>
      </c>
      <c r="C417" s="92"/>
      <c r="D417" s="92"/>
      <c r="E417" s="92"/>
      <c r="F417" s="30">
        <f>F418+F420+F422+F424+F426+F429</f>
        <v>38518400</v>
      </c>
      <c r="G417" s="30">
        <f>G418+G420+G422+G424+G426+G429</f>
        <v>71708200</v>
      </c>
      <c r="H417" s="30">
        <f>H418+H420+H422+H424+H426+H429</f>
        <v>33508200</v>
      </c>
    </row>
    <row r="418" spans="1:8" s="1" customFormat="1" ht="12.75">
      <c r="A418" s="40" t="s">
        <v>63</v>
      </c>
      <c r="B418" s="35" t="s">
        <v>62</v>
      </c>
      <c r="C418" s="44"/>
      <c r="D418" s="44"/>
      <c r="E418" s="44"/>
      <c r="F418" s="45">
        <f>F419</f>
        <v>32000000</v>
      </c>
      <c r="G418" s="45">
        <f>G419</f>
        <v>65000000</v>
      </c>
      <c r="H418" s="45">
        <f>H419</f>
        <v>30000000</v>
      </c>
    </row>
    <row r="419" spans="1:8" s="1" customFormat="1" ht="22.5">
      <c r="A419" s="38" t="s">
        <v>556</v>
      </c>
      <c r="B419" s="35" t="s">
        <v>62</v>
      </c>
      <c r="C419" s="44" t="s">
        <v>555</v>
      </c>
      <c r="D419" s="44" t="s">
        <v>515</v>
      </c>
      <c r="E419" s="44" t="s">
        <v>504</v>
      </c>
      <c r="F419" s="45">
        <v>32000000</v>
      </c>
      <c r="G419" s="45">
        <v>65000000</v>
      </c>
      <c r="H419" s="45">
        <v>30000000</v>
      </c>
    </row>
    <row r="420" spans="1:8" s="1" customFormat="1" ht="22.5">
      <c r="A420" s="39" t="s">
        <v>194</v>
      </c>
      <c r="B420" s="62" t="s">
        <v>193</v>
      </c>
      <c r="C420" s="44"/>
      <c r="D420" s="44"/>
      <c r="E420" s="44"/>
      <c r="F420" s="45">
        <f>F421</f>
        <v>930400</v>
      </c>
      <c r="G420" s="45">
        <f>G421</f>
        <v>930400</v>
      </c>
      <c r="H420" s="45">
        <f>H421</f>
        <v>930400</v>
      </c>
    </row>
    <row r="421" spans="1:8" s="1" customFormat="1" ht="12.75">
      <c r="A421" s="31" t="s">
        <v>444</v>
      </c>
      <c r="B421" s="62" t="s">
        <v>193</v>
      </c>
      <c r="C421" s="44" t="s">
        <v>527</v>
      </c>
      <c r="D421" s="44" t="s">
        <v>515</v>
      </c>
      <c r="E421" s="44" t="s">
        <v>504</v>
      </c>
      <c r="F421" s="45">
        <v>930400</v>
      </c>
      <c r="G421" s="45">
        <v>930400</v>
      </c>
      <c r="H421" s="45">
        <v>930400</v>
      </c>
    </row>
    <row r="422" spans="1:8" s="1" customFormat="1" ht="22.5" customHeight="1">
      <c r="A422" s="96" t="s">
        <v>491</v>
      </c>
      <c r="B422" s="36" t="s">
        <v>64</v>
      </c>
      <c r="C422" s="44"/>
      <c r="D422" s="44"/>
      <c r="E422" s="44"/>
      <c r="F422" s="34">
        <f>F423</f>
        <v>0</v>
      </c>
      <c r="G422" s="34">
        <f>G423</f>
        <v>3200000</v>
      </c>
      <c r="H422" s="34">
        <f>H423</f>
        <v>0</v>
      </c>
    </row>
    <row r="423" spans="1:8" s="1" customFormat="1" ht="12.75">
      <c r="A423" s="31" t="s">
        <v>444</v>
      </c>
      <c r="B423" s="36" t="s">
        <v>64</v>
      </c>
      <c r="C423" s="44" t="s">
        <v>527</v>
      </c>
      <c r="D423" s="44" t="s">
        <v>515</v>
      </c>
      <c r="E423" s="44" t="s">
        <v>504</v>
      </c>
      <c r="F423" s="37">
        <v>0</v>
      </c>
      <c r="G423" s="49">
        <v>3200000</v>
      </c>
      <c r="H423" s="37">
        <v>0</v>
      </c>
    </row>
    <row r="424" spans="1:8" s="1" customFormat="1" ht="22.5">
      <c r="A424" s="96" t="s">
        <v>196</v>
      </c>
      <c r="B424" s="62" t="s">
        <v>195</v>
      </c>
      <c r="C424" s="44"/>
      <c r="D424" s="44"/>
      <c r="E424" s="44"/>
      <c r="F424" s="45">
        <f>F425</f>
        <v>953500</v>
      </c>
      <c r="G424" s="45">
        <f>G425</f>
        <v>953500</v>
      </c>
      <c r="H424" s="45">
        <f>H425</f>
        <v>953500</v>
      </c>
    </row>
    <row r="425" spans="1:8" s="1" customFormat="1" ht="12.75">
      <c r="A425" s="31" t="s">
        <v>444</v>
      </c>
      <c r="B425" s="62" t="s">
        <v>195</v>
      </c>
      <c r="C425" s="44" t="s">
        <v>527</v>
      </c>
      <c r="D425" s="44" t="s">
        <v>515</v>
      </c>
      <c r="E425" s="44" t="s">
        <v>504</v>
      </c>
      <c r="F425" s="45">
        <v>953500</v>
      </c>
      <c r="G425" s="89">
        <v>953500</v>
      </c>
      <c r="H425" s="45">
        <v>953500</v>
      </c>
    </row>
    <row r="426" spans="1:8" s="1" customFormat="1" ht="33.75">
      <c r="A426" s="42" t="s">
        <v>155</v>
      </c>
      <c r="B426" s="35" t="s">
        <v>66</v>
      </c>
      <c r="C426" s="44"/>
      <c r="D426" s="44"/>
      <c r="E426" s="44"/>
      <c r="F426" s="34">
        <f aca="true" t="shared" si="18" ref="F426:H427">F427</f>
        <v>3110200</v>
      </c>
      <c r="G426" s="34">
        <f t="shared" si="18"/>
        <v>100000</v>
      </c>
      <c r="H426" s="34">
        <f t="shared" si="18"/>
        <v>100000</v>
      </c>
    </row>
    <row r="427" spans="1:8" s="1" customFormat="1" ht="18.75" customHeight="1">
      <c r="A427" s="38" t="s">
        <v>68</v>
      </c>
      <c r="B427" s="44" t="s">
        <v>67</v>
      </c>
      <c r="C427" s="38"/>
      <c r="D427" s="38"/>
      <c r="E427" s="38"/>
      <c r="F427" s="34">
        <f t="shared" si="18"/>
        <v>3110200</v>
      </c>
      <c r="G427" s="34">
        <f t="shared" si="18"/>
        <v>100000</v>
      </c>
      <c r="H427" s="34">
        <f t="shared" si="18"/>
        <v>100000</v>
      </c>
    </row>
    <row r="428" spans="1:8" s="1" customFormat="1" ht="12.75">
      <c r="A428" s="42" t="s">
        <v>444</v>
      </c>
      <c r="B428" s="35" t="s">
        <v>67</v>
      </c>
      <c r="C428" s="44" t="s">
        <v>527</v>
      </c>
      <c r="D428" s="44" t="s">
        <v>515</v>
      </c>
      <c r="E428" s="44" t="s">
        <v>504</v>
      </c>
      <c r="F428" s="34">
        <v>3110200</v>
      </c>
      <c r="G428" s="34">
        <v>100000</v>
      </c>
      <c r="H428" s="34">
        <v>100000</v>
      </c>
    </row>
    <row r="429" spans="1:8" ht="12.75">
      <c r="A429" s="43" t="s">
        <v>414</v>
      </c>
      <c r="B429" s="35" t="s">
        <v>65</v>
      </c>
      <c r="C429" s="44"/>
      <c r="D429" s="44"/>
      <c r="E429" s="44"/>
      <c r="F429" s="34">
        <f>F430</f>
        <v>1524300</v>
      </c>
      <c r="G429" s="34">
        <f>G430</f>
        <v>1524300</v>
      </c>
      <c r="H429" s="34">
        <f>H430</f>
        <v>1524300</v>
      </c>
    </row>
    <row r="430" spans="1:8" ht="12.75">
      <c r="A430" s="42" t="s">
        <v>444</v>
      </c>
      <c r="B430" s="35" t="s">
        <v>65</v>
      </c>
      <c r="C430" s="44" t="s">
        <v>527</v>
      </c>
      <c r="D430" s="44" t="s">
        <v>515</v>
      </c>
      <c r="E430" s="44" t="s">
        <v>504</v>
      </c>
      <c r="F430" s="37">
        <v>1524300</v>
      </c>
      <c r="G430" s="37">
        <v>1524300</v>
      </c>
      <c r="H430" s="37">
        <v>1524300</v>
      </c>
    </row>
    <row r="431" spans="1:8" ht="22.5">
      <c r="A431" s="27" t="s">
        <v>45</v>
      </c>
      <c r="B431" s="28" t="s">
        <v>43</v>
      </c>
      <c r="C431" s="29"/>
      <c r="D431" s="29"/>
      <c r="E431" s="29"/>
      <c r="F431" s="30">
        <f aca="true" t="shared" si="19" ref="F431:H433">F432</f>
        <v>0</v>
      </c>
      <c r="G431" s="30">
        <f t="shared" si="19"/>
        <v>14146800</v>
      </c>
      <c r="H431" s="30">
        <f t="shared" si="19"/>
        <v>4171600</v>
      </c>
    </row>
    <row r="432" spans="1:8" ht="22.5">
      <c r="A432" s="31" t="s">
        <v>164</v>
      </c>
      <c r="B432" s="32" t="s">
        <v>44</v>
      </c>
      <c r="C432" s="36"/>
      <c r="D432" s="36"/>
      <c r="E432" s="36"/>
      <c r="F432" s="34">
        <f t="shared" si="19"/>
        <v>0</v>
      </c>
      <c r="G432" s="34">
        <f t="shared" si="19"/>
        <v>14146800</v>
      </c>
      <c r="H432" s="34">
        <f t="shared" si="19"/>
        <v>4171600</v>
      </c>
    </row>
    <row r="433" spans="1:8" ht="22.5">
      <c r="A433" s="31" t="s">
        <v>165</v>
      </c>
      <c r="B433" s="47" t="s">
        <v>46</v>
      </c>
      <c r="C433" s="36"/>
      <c r="D433" s="36"/>
      <c r="E433" s="36"/>
      <c r="F433" s="34">
        <f t="shared" si="19"/>
        <v>0</v>
      </c>
      <c r="G433" s="34">
        <f t="shared" si="19"/>
        <v>14146800</v>
      </c>
      <c r="H433" s="34">
        <f t="shared" si="19"/>
        <v>4171600</v>
      </c>
    </row>
    <row r="434" spans="1:8" ht="22.5">
      <c r="A434" s="40" t="s">
        <v>559</v>
      </c>
      <c r="B434" s="47" t="s">
        <v>46</v>
      </c>
      <c r="C434" s="36" t="s">
        <v>558</v>
      </c>
      <c r="D434" s="36" t="s">
        <v>508</v>
      </c>
      <c r="E434" s="36" t="s">
        <v>503</v>
      </c>
      <c r="F434" s="37">
        <v>0</v>
      </c>
      <c r="G434" s="49">
        <v>14146800</v>
      </c>
      <c r="H434" s="49">
        <v>4171600</v>
      </c>
    </row>
    <row r="435" spans="1:8" s="1" customFormat="1" ht="22.5">
      <c r="A435" s="61" t="s">
        <v>430</v>
      </c>
      <c r="B435" s="28" t="s">
        <v>342</v>
      </c>
      <c r="C435" s="92"/>
      <c r="D435" s="92"/>
      <c r="E435" s="92"/>
      <c r="F435" s="30">
        <f>F436+F439</f>
        <v>413400</v>
      </c>
      <c r="G435" s="30">
        <f>G436+G439</f>
        <v>413400</v>
      </c>
      <c r="H435" s="30">
        <f>H436+H439</f>
        <v>413400</v>
      </c>
    </row>
    <row r="436" spans="1:8" s="1" customFormat="1" ht="16.5" customHeight="1">
      <c r="A436" s="31" t="s">
        <v>521</v>
      </c>
      <c r="B436" s="35" t="s">
        <v>29</v>
      </c>
      <c r="C436" s="44"/>
      <c r="D436" s="36"/>
      <c r="E436" s="36"/>
      <c r="F436" s="45">
        <f>SUM(F437:F438)</f>
        <v>391400</v>
      </c>
      <c r="G436" s="45">
        <f>SUM(G437:G438)</f>
        <v>391400</v>
      </c>
      <c r="H436" s="45">
        <f>SUM(H437:H438)</f>
        <v>391400</v>
      </c>
    </row>
    <row r="437" spans="1:8" s="1" customFormat="1" ht="12.75">
      <c r="A437" s="96" t="s">
        <v>424</v>
      </c>
      <c r="B437" s="35" t="s">
        <v>29</v>
      </c>
      <c r="C437" s="44" t="s">
        <v>524</v>
      </c>
      <c r="D437" s="36" t="s">
        <v>507</v>
      </c>
      <c r="E437" s="36" t="s">
        <v>503</v>
      </c>
      <c r="F437" s="49">
        <v>330740</v>
      </c>
      <c r="G437" s="49">
        <v>330740</v>
      </c>
      <c r="H437" s="49">
        <v>330740</v>
      </c>
    </row>
    <row r="438" spans="1:8" s="1" customFormat="1" ht="22.5">
      <c r="A438" s="96" t="s">
        <v>425</v>
      </c>
      <c r="B438" s="35" t="s">
        <v>29</v>
      </c>
      <c r="C438" s="44" t="s">
        <v>423</v>
      </c>
      <c r="D438" s="36" t="s">
        <v>507</v>
      </c>
      <c r="E438" s="36" t="s">
        <v>503</v>
      </c>
      <c r="F438" s="49">
        <v>60660</v>
      </c>
      <c r="G438" s="49">
        <v>60660</v>
      </c>
      <c r="H438" s="49">
        <v>60660</v>
      </c>
    </row>
    <row r="439" spans="1:8" s="1" customFormat="1" ht="11.25" customHeight="1">
      <c r="A439" s="31" t="s">
        <v>343</v>
      </c>
      <c r="B439" s="32" t="s">
        <v>30</v>
      </c>
      <c r="C439" s="36"/>
      <c r="D439" s="36"/>
      <c r="E439" s="36"/>
      <c r="F439" s="34">
        <f>F440</f>
        <v>22000</v>
      </c>
      <c r="G439" s="34">
        <f>G440</f>
        <v>22000</v>
      </c>
      <c r="H439" s="34">
        <f>H440</f>
        <v>22000</v>
      </c>
    </row>
    <row r="440" spans="1:8" s="1" customFormat="1" ht="12.75">
      <c r="A440" s="31" t="s">
        <v>444</v>
      </c>
      <c r="B440" s="32" t="s">
        <v>30</v>
      </c>
      <c r="C440" s="36" t="s">
        <v>527</v>
      </c>
      <c r="D440" s="36" t="s">
        <v>507</v>
      </c>
      <c r="E440" s="36" t="s">
        <v>503</v>
      </c>
      <c r="F440" s="37">
        <v>22000</v>
      </c>
      <c r="G440" s="37">
        <v>22000</v>
      </c>
      <c r="H440" s="37">
        <v>22000</v>
      </c>
    </row>
    <row r="441" spans="1:8" s="1" customFormat="1" ht="33.75">
      <c r="A441" s="61" t="s">
        <v>307</v>
      </c>
      <c r="B441" s="28" t="s">
        <v>432</v>
      </c>
      <c r="C441" s="92"/>
      <c r="D441" s="92"/>
      <c r="E441" s="92"/>
      <c r="F441" s="30">
        <f>F443+F446</f>
        <v>6587400</v>
      </c>
      <c r="G441" s="30">
        <f>G443+G446</f>
        <v>0</v>
      </c>
      <c r="H441" s="30">
        <f>H443+H446</f>
        <v>0</v>
      </c>
    </row>
    <row r="442" spans="1:8" s="1" customFormat="1" ht="22.5">
      <c r="A442" s="38" t="s">
        <v>309</v>
      </c>
      <c r="B442" s="28" t="s">
        <v>308</v>
      </c>
      <c r="C442" s="92"/>
      <c r="D442" s="92"/>
      <c r="E442" s="92"/>
      <c r="F442" s="30">
        <f aca="true" t="shared" si="20" ref="F442:H443">F443</f>
        <v>1600000</v>
      </c>
      <c r="G442" s="30">
        <f t="shared" si="20"/>
        <v>0</v>
      </c>
      <c r="H442" s="30">
        <f t="shared" si="20"/>
        <v>0</v>
      </c>
    </row>
    <row r="443" spans="1:8" s="1" customFormat="1" ht="17.25" customHeight="1">
      <c r="A443" s="31" t="s">
        <v>17</v>
      </c>
      <c r="B443" s="36" t="s">
        <v>310</v>
      </c>
      <c r="C443" s="33"/>
      <c r="D443" s="33"/>
      <c r="E443" s="33"/>
      <c r="F443" s="34">
        <f t="shared" si="20"/>
        <v>1600000</v>
      </c>
      <c r="G443" s="34">
        <f t="shared" si="20"/>
        <v>0</v>
      </c>
      <c r="H443" s="34">
        <f t="shared" si="20"/>
        <v>0</v>
      </c>
    </row>
    <row r="444" spans="1:8" s="1" customFormat="1" ht="17.25" customHeight="1">
      <c r="A444" s="31" t="s">
        <v>489</v>
      </c>
      <c r="B444" s="36" t="s">
        <v>310</v>
      </c>
      <c r="C444" s="36" t="s">
        <v>527</v>
      </c>
      <c r="D444" s="36" t="s">
        <v>503</v>
      </c>
      <c r="E444" s="36" t="s">
        <v>520</v>
      </c>
      <c r="F444" s="34">
        <f>400000+1200000</f>
        <v>1600000</v>
      </c>
      <c r="G444" s="34">
        <v>0</v>
      </c>
      <c r="H444" s="34">
        <v>0</v>
      </c>
    </row>
    <row r="445" spans="1:8" s="1" customFormat="1" ht="20.25" customHeight="1">
      <c r="A445" s="38" t="s">
        <v>312</v>
      </c>
      <c r="B445" s="28" t="s">
        <v>311</v>
      </c>
      <c r="C445" s="36"/>
      <c r="D445" s="36"/>
      <c r="E445" s="36"/>
      <c r="F445" s="34">
        <f aca="true" t="shared" si="21" ref="F445:H446">F446</f>
        <v>4987400</v>
      </c>
      <c r="G445" s="34">
        <f t="shared" si="21"/>
        <v>0</v>
      </c>
      <c r="H445" s="34">
        <f t="shared" si="21"/>
        <v>0</v>
      </c>
    </row>
    <row r="446" spans="1:8" s="1" customFormat="1" ht="17.25" customHeight="1">
      <c r="A446" s="31" t="s">
        <v>18</v>
      </c>
      <c r="B446" s="36" t="s">
        <v>313</v>
      </c>
      <c r="C446" s="36"/>
      <c r="D446" s="36"/>
      <c r="E446" s="36"/>
      <c r="F446" s="34">
        <f t="shared" si="21"/>
        <v>4987400</v>
      </c>
      <c r="G446" s="34">
        <f t="shared" si="21"/>
        <v>0</v>
      </c>
      <c r="H446" s="34">
        <f t="shared" si="21"/>
        <v>0</v>
      </c>
    </row>
    <row r="447" spans="1:8" s="1" customFormat="1" ht="17.25" customHeight="1">
      <c r="A447" s="31" t="s">
        <v>489</v>
      </c>
      <c r="B447" s="36" t="s">
        <v>313</v>
      </c>
      <c r="C447" s="36" t="s">
        <v>527</v>
      </c>
      <c r="D447" s="36" t="s">
        <v>503</v>
      </c>
      <c r="E447" s="36" t="s">
        <v>520</v>
      </c>
      <c r="F447" s="34">
        <f>4987400</f>
        <v>4987400</v>
      </c>
      <c r="G447" s="34">
        <v>0</v>
      </c>
      <c r="H447" s="34">
        <v>0</v>
      </c>
    </row>
    <row r="448" spans="1:8" s="1" customFormat="1" ht="22.5">
      <c r="A448" s="61" t="s">
        <v>434</v>
      </c>
      <c r="B448" s="28" t="s">
        <v>433</v>
      </c>
      <c r="C448" s="92"/>
      <c r="D448" s="92"/>
      <c r="E448" s="92"/>
      <c r="F448" s="30">
        <f aca="true" t="shared" si="22" ref="F448:H449">F449</f>
        <v>100000</v>
      </c>
      <c r="G448" s="30">
        <f t="shared" si="22"/>
        <v>100000</v>
      </c>
      <c r="H448" s="30">
        <f t="shared" si="22"/>
        <v>100000</v>
      </c>
    </row>
    <row r="449" spans="1:8" s="1" customFormat="1" ht="14.25" customHeight="1">
      <c r="A449" s="43" t="s">
        <v>485</v>
      </c>
      <c r="B449" s="35" t="s">
        <v>19</v>
      </c>
      <c r="C449" s="33"/>
      <c r="D449" s="33"/>
      <c r="E449" s="33"/>
      <c r="F449" s="34">
        <f t="shared" si="22"/>
        <v>100000</v>
      </c>
      <c r="G449" s="34">
        <f t="shared" si="22"/>
        <v>100000</v>
      </c>
      <c r="H449" s="34">
        <f t="shared" si="22"/>
        <v>100000</v>
      </c>
    </row>
    <row r="450" spans="1:8" s="1" customFormat="1" ht="14.25" customHeight="1">
      <c r="A450" s="84" t="s">
        <v>445</v>
      </c>
      <c r="B450" s="35" t="s">
        <v>19</v>
      </c>
      <c r="C450" s="36" t="s">
        <v>527</v>
      </c>
      <c r="D450" s="36" t="s">
        <v>503</v>
      </c>
      <c r="E450" s="36" t="s">
        <v>520</v>
      </c>
      <c r="F450" s="37">
        <v>100000</v>
      </c>
      <c r="G450" s="37">
        <v>100000</v>
      </c>
      <c r="H450" s="37">
        <v>100000</v>
      </c>
    </row>
    <row r="451" spans="1:8" s="1" customFormat="1" ht="33.75">
      <c r="A451" s="97" t="s">
        <v>252</v>
      </c>
      <c r="B451" s="98" t="s">
        <v>251</v>
      </c>
      <c r="C451" s="29"/>
      <c r="D451" s="29"/>
      <c r="E451" s="29"/>
      <c r="F451" s="99">
        <f>F453</f>
        <v>1000000</v>
      </c>
      <c r="G451" s="99">
        <f>G453</f>
        <v>0</v>
      </c>
      <c r="H451" s="99">
        <f>H453</f>
        <v>0</v>
      </c>
    </row>
    <row r="452" spans="1:8" s="1" customFormat="1" ht="22.5">
      <c r="A452" s="97" t="s">
        <v>162</v>
      </c>
      <c r="B452" s="35" t="s">
        <v>161</v>
      </c>
      <c r="C452" s="29"/>
      <c r="D452" s="29"/>
      <c r="E452" s="29"/>
      <c r="F452" s="99">
        <f aca="true" t="shared" si="23" ref="F452:H453">F453</f>
        <v>1000000</v>
      </c>
      <c r="G452" s="99">
        <f t="shared" si="23"/>
        <v>0</v>
      </c>
      <c r="H452" s="99">
        <f t="shared" si="23"/>
        <v>0</v>
      </c>
    </row>
    <row r="453" spans="1:8" s="1" customFormat="1" ht="12.75">
      <c r="A453" s="41" t="s">
        <v>253</v>
      </c>
      <c r="B453" s="35" t="s">
        <v>160</v>
      </c>
      <c r="C453" s="36"/>
      <c r="D453" s="36"/>
      <c r="E453" s="36"/>
      <c r="F453" s="37">
        <f t="shared" si="23"/>
        <v>1000000</v>
      </c>
      <c r="G453" s="37">
        <f t="shared" si="23"/>
        <v>0</v>
      </c>
      <c r="H453" s="37">
        <f t="shared" si="23"/>
        <v>0</v>
      </c>
    </row>
    <row r="454" spans="1:8" s="1" customFormat="1" ht="12.75">
      <c r="A454" s="42" t="s">
        <v>329</v>
      </c>
      <c r="B454" s="35" t="s">
        <v>160</v>
      </c>
      <c r="C454" s="36" t="s">
        <v>317</v>
      </c>
      <c r="D454" s="36" t="s">
        <v>509</v>
      </c>
      <c r="E454" s="36" t="s">
        <v>508</v>
      </c>
      <c r="F454" s="37">
        <v>1000000</v>
      </c>
      <c r="G454" s="37">
        <v>0</v>
      </c>
      <c r="H454" s="37">
        <v>0</v>
      </c>
    </row>
    <row r="455" spans="1:8" s="1" customFormat="1" ht="25.5" customHeight="1">
      <c r="A455" s="100" t="s">
        <v>70</v>
      </c>
      <c r="B455" s="28" t="s">
        <v>69</v>
      </c>
      <c r="C455" s="101"/>
      <c r="D455" s="101"/>
      <c r="E455" s="101"/>
      <c r="F455" s="102">
        <f aca="true" t="shared" si="24" ref="F455:H456">F456</f>
        <v>3000</v>
      </c>
      <c r="G455" s="102">
        <f t="shared" si="24"/>
        <v>3000</v>
      </c>
      <c r="H455" s="102">
        <f t="shared" si="24"/>
        <v>3000</v>
      </c>
    </row>
    <row r="456" spans="1:8" s="1" customFormat="1" ht="12.75">
      <c r="A456" s="42" t="s">
        <v>72</v>
      </c>
      <c r="B456" s="35" t="s">
        <v>71</v>
      </c>
      <c r="C456" s="103"/>
      <c r="D456" s="103"/>
      <c r="E456" s="103"/>
      <c r="F456" s="104">
        <f t="shared" si="24"/>
        <v>3000</v>
      </c>
      <c r="G456" s="104">
        <f t="shared" si="24"/>
        <v>3000</v>
      </c>
      <c r="H456" s="104">
        <f t="shared" si="24"/>
        <v>3000</v>
      </c>
    </row>
    <row r="457" spans="1:8" s="1" customFormat="1" ht="12.75">
      <c r="A457" s="42" t="s">
        <v>73</v>
      </c>
      <c r="B457" s="35" t="s">
        <v>71</v>
      </c>
      <c r="C457" s="36" t="s">
        <v>471</v>
      </c>
      <c r="D457" s="36" t="s">
        <v>507</v>
      </c>
      <c r="E457" s="36" t="s">
        <v>508</v>
      </c>
      <c r="F457" s="37">
        <v>3000</v>
      </c>
      <c r="G457" s="37">
        <v>3000</v>
      </c>
      <c r="H457" s="37">
        <v>3000</v>
      </c>
    </row>
    <row r="458" spans="1:8" s="1" customFormat="1" ht="21" customHeight="1">
      <c r="A458" s="105" t="s">
        <v>284</v>
      </c>
      <c r="B458" s="81" t="s">
        <v>286</v>
      </c>
      <c r="C458" s="29"/>
      <c r="D458" s="29"/>
      <c r="E458" s="29"/>
      <c r="F458" s="106">
        <f aca="true" t="shared" si="25" ref="F458:H461">F459</f>
        <v>40000</v>
      </c>
      <c r="G458" s="106">
        <f t="shared" si="25"/>
        <v>0</v>
      </c>
      <c r="H458" s="106">
        <f t="shared" si="25"/>
        <v>0</v>
      </c>
    </row>
    <row r="459" spans="1:8" s="1" customFormat="1" ht="12.75">
      <c r="A459" s="48" t="s">
        <v>285</v>
      </c>
      <c r="B459" s="35" t="s">
        <v>287</v>
      </c>
      <c r="C459" s="36"/>
      <c r="D459" s="36"/>
      <c r="E459" s="36"/>
      <c r="F459" s="37">
        <f t="shared" si="25"/>
        <v>40000</v>
      </c>
      <c r="G459" s="37">
        <f t="shared" si="25"/>
        <v>0</v>
      </c>
      <c r="H459" s="37">
        <f t="shared" si="25"/>
        <v>0</v>
      </c>
    </row>
    <row r="460" spans="1:8" s="1" customFormat="1" ht="12.75">
      <c r="A460" s="48" t="s">
        <v>445</v>
      </c>
      <c r="B460" s="35" t="s">
        <v>287</v>
      </c>
      <c r="C460" s="36" t="s">
        <v>527</v>
      </c>
      <c r="D460" s="36" t="s">
        <v>503</v>
      </c>
      <c r="E460" s="36" t="s">
        <v>520</v>
      </c>
      <c r="F460" s="37">
        <v>40000</v>
      </c>
      <c r="G460" s="37">
        <v>0</v>
      </c>
      <c r="H460" s="37">
        <v>0</v>
      </c>
    </row>
    <row r="461" spans="1:8" s="1" customFormat="1" ht="22.5">
      <c r="A461" s="105" t="s">
        <v>306</v>
      </c>
      <c r="B461" s="81" t="s">
        <v>304</v>
      </c>
      <c r="C461" s="29"/>
      <c r="D461" s="29"/>
      <c r="E461" s="29"/>
      <c r="F461" s="106">
        <f t="shared" si="25"/>
        <v>600000</v>
      </c>
      <c r="G461" s="106">
        <f t="shared" si="25"/>
        <v>600000</v>
      </c>
      <c r="H461" s="106">
        <f t="shared" si="25"/>
        <v>600000</v>
      </c>
    </row>
    <row r="462" spans="1:8" s="1" customFormat="1" ht="22.5">
      <c r="A462" s="42" t="s">
        <v>220</v>
      </c>
      <c r="B462" s="35" t="s">
        <v>305</v>
      </c>
      <c r="C462" s="35"/>
      <c r="D462" s="35"/>
      <c r="E462" s="35"/>
      <c r="F462" s="37">
        <f>F463</f>
        <v>600000</v>
      </c>
      <c r="G462" s="37">
        <f>G463</f>
        <v>600000</v>
      </c>
      <c r="H462" s="37">
        <f>H463</f>
        <v>600000</v>
      </c>
    </row>
    <row r="463" spans="1:8" s="1" customFormat="1" ht="22.5">
      <c r="A463" s="42" t="s">
        <v>128</v>
      </c>
      <c r="B463" s="35" t="s">
        <v>305</v>
      </c>
      <c r="C463" s="35" t="s">
        <v>87</v>
      </c>
      <c r="D463" s="35" t="s">
        <v>514</v>
      </c>
      <c r="E463" s="35" t="s">
        <v>506</v>
      </c>
      <c r="F463" s="37">
        <v>600000</v>
      </c>
      <c r="G463" s="37">
        <v>600000</v>
      </c>
      <c r="H463" s="37">
        <v>600000</v>
      </c>
    </row>
    <row r="464" spans="1:8" s="1" customFormat="1" ht="15.75" customHeight="1">
      <c r="A464" s="107" t="s">
        <v>340</v>
      </c>
      <c r="B464" s="28" t="s">
        <v>382</v>
      </c>
      <c r="C464" s="29"/>
      <c r="D464" s="29"/>
      <c r="E464" s="29"/>
      <c r="F464" s="30">
        <f>F469+F471+F475+F477+F479+F481+F484+F486+F488+F490+F492+F494+F496+F498+F500+F503+F532+F535+F537+F540+F542+F550+F554+F556+F558+F563+F565+F568+F570+F572+F576+F467+F465</f>
        <v>235148942</v>
      </c>
      <c r="G464" s="30">
        <f>G469+G471+G475+G477+G479+G481+G484+G486+G488+G490+G492+G494+G496+G498+G500+G503+G532+G535+G537+G540+G542+G550+G554+G556+G558+G563+G565+G568+G570+G572+G576+G467+G465</f>
        <v>263910004</v>
      </c>
      <c r="H464" s="30">
        <f>H469+H471+H475+H477+H479+H481+H484+H486+H488+H490+H492+H494+H496+H498+H500+H503+H532+H535+H537+H540+H542+H550+H554+H556+H558+H563+H565+H568+H570+H572+H576+H467+H465</f>
        <v>158764904</v>
      </c>
    </row>
    <row r="465" spans="1:8" s="1" customFormat="1" ht="15.75" customHeight="1">
      <c r="A465" s="42" t="s">
        <v>288</v>
      </c>
      <c r="B465" s="35" t="s">
        <v>289</v>
      </c>
      <c r="C465" s="29"/>
      <c r="D465" s="29"/>
      <c r="E465" s="29"/>
      <c r="F465" s="34">
        <f>F466</f>
        <v>0</v>
      </c>
      <c r="G465" s="34">
        <f>G466</f>
        <v>225000</v>
      </c>
      <c r="H465" s="34">
        <f>H466</f>
        <v>225000</v>
      </c>
    </row>
    <row r="466" spans="1:8" s="1" customFormat="1" ht="15.75" customHeight="1">
      <c r="A466" s="42" t="s">
        <v>444</v>
      </c>
      <c r="B466" s="35" t="s">
        <v>289</v>
      </c>
      <c r="C466" s="36" t="s">
        <v>527</v>
      </c>
      <c r="D466" s="36" t="s">
        <v>503</v>
      </c>
      <c r="E466" s="36" t="s">
        <v>520</v>
      </c>
      <c r="F466" s="34">
        <v>0</v>
      </c>
      <c r="G466" s="34">
        <v>225000</v>
      </c>
      <c r="H466" s="34">
        <v>225000</v>
      </c>
    </row>
    <row r="467" spans="1:8" s="1" customFormat="1" ht="32.25" customHeight="1">
      <c r="A467" s="43" t="s">
        <v>263</v>
      </c>
      <c r="B467" s="35" t="s">
        <v>264</v>
      </c>
      <c r="C467" s="36"/>
      <c r="D467" s="36"/>
      <c r="E467" s="36"/>
      <c r="F467" s="34">
        <f>F468</f>
        <v>0</v>
      </c>
      <c r="G467" s="34">
        <f>G468</f>
        <v>107777800</v>
      </c>
      <c r="H467" s="34">
        <f>H468</f>
        <v>0</v>
      </c>
    </row>
    <row r="468" spans="1:8" s="1" customFormat="1" ht="25.5" customHeight="1">
      <c r="A468" s="108" t="s">
        <v>556</v>
      </c>
      <c r="B468" s="35" t="s">
        <v>264</v>
      </c>
      <c r="C468" s="36" t="s">
        <v>555</v>
      </c>
      <c r="D468" s="36" t="s">
        <v>508</v>
      </c>
      <c r="E468" s="36" t="s">
        <v>504</v>
      </c>
      <c r="F468" s="34">
        <v>0</v>
      </c>
      <c r="G468" s="34">
        <v>107777800</v>
      </c>
      <c r="H468" s="34">
        <v>0</v>
      </c>
    </row>
    <row r="469" spans="1:8" s="1" customFormat="1" ht="33.75">
      <c r="A469" s="109" t="s">
        <v>50</v>
      </c>
      <c r="B469" s="35" t="s">
        <v>49</v>
      </c>
      <c r="C469" s="36"/>
      <c r="D469" s="36"/>
      <c r="E469" s="36"/>
      <c r="F469" s="34">
        <f>F470</f>
        <v>40423100</v>
      </c>
      <c r="G469" s="34">
        <f>G470</f>
        <v>100000</v>
      </c>
      <c r="H469" s="34">
        <f>H470</f>
        <v>100000</v>
      </c>
    </row>
    <row r="470" spans="1:8" s="1" customFormat="1" ht="22.5">
      <c r="A470" s="83" t="s">
        <v>556</v>
      </c>
      <c r="B470" s="35" t="s">
        <v>49</v>
      </c>
      <c r="C470" s="36" t="s">
        <v>555</v>
      </c>
      <c r="D470" s="36" t="s">
        <v>508</v>
      </c>
      <c r="E470" s="36" t="s">
        <v>504</v>
      </c>
      <c r="F470" s="37">
        <v>40423100</v>
      </c>
      <c r="G470" s="37">
        <v>100000</v>
      </c>
      <c r="H470" s="37">
        <v>100000</v>
      </c>
    </row>
    <row r="471" spans="1:8" s="1" customFormat="1" ht="12.75">
      <c r="A471" s="31" t="s">
        <v>532</v>
      </c>
      <c r="B471" s="36" t="s">
        <v>5</v>
      </c>
      <c r="C471" s="36"/>
      <c r="D471" s="36"/>
      <c r="E471" s="36"/>
      <c r="F471" s="45">
        <f>SUM(F472:F474)</f>
        <v>834200</v>
      </c>
      <c r="G471" s="45">
        <f>SUM(G472:G474)</f>
        <v>834200</v>
      </c>
      <c r="H471" s="45">
        <f>SUM(H472:H474)</f>
        <v>834200</v>
      </c>
    </row>
    <row r="472" spans="1:8" s="1" customFormat="1" ht="12.75">
      <c r="A472" s="96" t="s">
        <v>424</v>
      </c>
      <c r="B472" s="35" t="s">
        <v>5</v>
      </c>
      <c r="C472" s="36" t="s">
        <v>524</v>
      </c>
      <c r="D472" s="36" t="s">
        <v>503</v>
      </c>
      <c r="E472" s="36" t="s">
        <v>507</v>
      </c>
      <c r="F472" s="49">
        <v>633000</v>
      </c>
      <c r="G472" s="49">
        <v>633000</v>
      </c>
      <c r="H472" s="49">
        <v>633000</v>
      </c>
    </row>
    <row r="473" spans="1:8" s="1" customFormat="1" ht="22.5">
      <c r="A473" s="96" t="s">
        <v>425</v>
      </c>
      <c r="B473" s="35" t="s">
        <v>5</v>
      </c>
      <c r="C473" s="36" t="s">
        <v>423</v>
      </c>
      <c r="D473" s="36" t="s">
        <v>503</v>
      </c>
      <c r="E473" s="36" t="s">
        <v>507</v>
      </c>
      <c r="F473" s="49">
        <v>191200</v>
      </c>
      <c r="G473" s="49">
        <v>191200</v>
      </c>
      <c r="H473" s="49">
        <v>191200</v>
      </c>
    </row>
    <row r="474" spans="1:8" s="1" customFormat="1" ht="12.75">
      <c r="A474" s="31" t="s">
        <v>444</v>
      </c>
      <c r="B474" s="35" t="s">
        <v>5</v>
      </c>
      <c r="C474" s="36" t="s">
        <v>527</v>
      </c>
      <c r="D474" s="36" t="s">
        <v>503</v>
      </c>
      <c r="E474" s="36" t="s">
        <v>507</v>
      </c>
      <c r="F474" s="49">
        <v>10000</v>
      </c>
      <c r="G474" s="49">
        <v>10000</v>
      </c>
      <c r="H474" s="49">
        <v>10000</v>
      </c>
    </row>
    <row r="475" spans="1:8" s="1" customFormat="1" ht="12.75">
      <c r="A475" s="42" t="s">
        <v>516</v>
      </c>
      <c r="B475" s="35" t="s">
        <v>74</v>
      </c>
      <c r="C475" s="36"/>
      <c r="D475" s="36"/>
      <c r="E475" s="36"/>
      <c r="F475" s="49">
        <f>F476</f>
        <v>500000</v>
      </c>
      <c r="G475" s="49">
        <f>G476</f>
        <v>500000</v>
      </c>
      <c r="H475" s="49">
        <f>H476</f>
        <v>500000</v>
      </c>
    </row>
    <row r="476" spans="1:8" s="1" customFormat="1" ht="12.75">
      <c r="A476" s="42" t="s">
        <v>444</v>
      </c>
      <c r="B476" s="35" t="s">
        <v>74</v>
      </c>
      <c r="C476" s="36" t="s">
        <v>527</v>
      </c>
      <c r="D476" s="36" t="s">
        <v>507</v>
      </c>
      <c r="E476" s="36" t="s">
        <v>510</v>
      </c>
      <c r="F476" s="37">
        <v>500000</v>
      </c>
      <c r="G476" s="37">
        <v>500000</v>
      </c>
      <c r="H476" s="37">
        <v>500000</v>
      </c>
    </row>
    <row r="477" spans="1:8" s="17" customFormat="1" ht="12.75">
      <c r="A477" s="83" t="s">
        <v>15</v>
      </c>
      <c r="B477" s="35" t="s">
        <v>13</v>
      </c>
      <c r="C477" s="36"/>
      <c r="D477" s="36"/>
      <c r="E477" s="36"/>
      <c r="F477" s="49">
        <f>F478</f>
        <v>2468928</v>
      </c>
      <c r="G477" s="49">
        <f>G478</f>
        <v>0</v>
      </c>
      <c r="H477" s="49">
        <f>H478</f>
        <v>0</v>
      </c>
    </row>
    <row r="478" spans="1:8" s="1" customFormat="1" ht="12.75">
      <c r="A478" s="42" t="s">
        <v>404</v>
      </c>
      <c r="B478" s="35" t="s">
        <v>13</v>
      </c>
      <c r="C478" s="36" t="s">
        <v>403</v>
      </c>
      <c r="D478" s="36" t="s">
        <v>503</v>
      </c>
      <c r="E478" s="36" t="s">
        <v>515</v>
      </c>
      <c r="F478" s="37">
        <v>2468928</v>
      </c>
      <c r="G478" s="37">
        <v>0</v>
      </c>
      <c r="H478" s="37">
        <v>0</v>
      </c>
    </row>
    <row r="479" spans="1:8" s="1" customFormat="1" ht="12.75">
      <c r="A479" s="83" t="s">
        <v>15</v>
      </c>
      <c r="B479" s="35" t="s">
        <v>14</v>
      </c>
      <c r="C479" s="36"/>
      <c r="D479" s="36"/>
      <c r="E479" s="36"/>
      <c r="F479" s="49">
        <f>F480</f>
        <v>2963503</v>
      </c>
      <c r="G479" s="49">
        <f>G480</f>
        <v>836550</v>
      </c>
      <c r="H479" s="49">
        <f>H480</f>
        <v>836550</v>
      </c>
    </row>
    <row r="480" spans="1:8" s="1" customFormat="1" ht="12.75">
      <c r="A480" s="42" t="s">
        <v>404</v>
      </c>
      <c r="B480" s="35" t="s">
        <v>14</v>
      </c>
      <c r="C480" s="36" t="s">
        <v>403</v>
      </c>
      <c r="D480" s="36" t="s">
        <v>503</v>
      </c>
      <c r="E480" s="36" t="s">
        <v>515</v>
      </c>
      <c r="F480" s="37">
        <f>836550+1330147+401705+184432+55698+119025+35946</f>
        <v>2963503</v>
      </c>
      <c r="G480" s="37">
        <v>836550</v>
      </c>
      <c r="H480" s="37">
        <v>836550</v>
      </c>
    </row>
    <row r="481" spans="1:8" s="1" customFormat="1" ht="36" customHeight="1">
      <c r="A481" s="110" t="s">
        <v>323</v>
      </c>
      <c r="B481" s="35" t="s">
        <v>48</v>
      </c>
      <c r="C481" s="36"/>
      <c r="D481" s="36"/>
      <c r="E481" s="36"/>
      <c r="F481" s="37">
        <f>F482+F483</f>
        <v>16896000</v>
      </c>
      <c r="G481" s="37">
        <f>G482+G483</f>
        <v>5896000</v>
      </c>
      <c r="H481" s="37">
        <f>H482+H483</f>
        <v>5896000</v>
      </c>
    </row>
    <row r="482" spans="1:8" s="1" customFormat="1" ht="12.75">
      <c r="A482" s="83" t="s">
        <v>319</v>
      </c>
      <c r="B482" s="35" t="s">
        <v>48</v>
      </c>
      <c r="C482" s="36" t="s">
        <v>317</v>
      </c>
      <c r="D482" s="36" t="s">
        <v>508</v>
      </c>
      <c r="E482" s="36" t="s">
        <v>504</v>
      </c>
      <c r="F482" s="37">
        <v>16296000</v>
      </c>
      <c r="G482" s="37">
        <v>5296000</v>
      </c>
      <c r="H482" s="37">
        <v>5296000</v>
      </c>
    </row>
    <row r="483" spans="1:8" s="1" customFormat="1" ht="12.75">
      <c r="A483" s="83" t="s">
        <v>319</v>
      </c>
      <c r="B483" s="35" t="s">
        <v>48</v>
      </c>
      <c r="C483" s="36" t="s">
        <v>317</v>
      </c>
      <c r="D483" s="36" t="s">
        <v>508</v>
      </c>
      <c r="E483" s="36" t="s">
        <v>508</v>
      </c>
      <c r="F483" s="37">
        <v>600000</v>
      </c>
      <c r="G483" s="37">
        <v>600000</v>
      </c>
      <c r="H483" s="37">
        <v>600000</v>
      </c>
    </row>
    <row r="484" spans="1:8" s="1" customFormat="1" ht="33.75">
      <c r="A484" s="42" t="s">
        <v>321</v>
      </c>
      <c r="B484" s="35" t="s">
        <v>41</v>
      </c>
      <c r="C484" s="36"/>
      <c r="D484" s="36"/>
      <c r="E484" s="36"/>
      <c r="F484" s="37">
        <f>F485</f>
        <v>31000000</v>
      </c>
      <c r="G484" s="37">
        <f>G485</f>
        <v>21000000</v>
      </c>
      <c r="H484" s="37">
        <f>H485</f>
        <v>23000000</v>
      </c>
    </row>
    <row r="485" spans="1:8" s="1" customFormat="1" ht="12.75">
      <c r="A485" s="83" t="s">
        <v>319</v>
      </c>
      <c r="B485" s="35" t="s">
        <v>41</v>
      </c>
      <c r="C485" s="36" t="s">
        <v>317</v>
      </c>
      <c r="D485" s="35" t="s">
        <v>507</v>
      </c>
      <c r="E485" s="35" t="s">
        <v>513</v>
      </c>
      <c r="F485" s="37">
        <v>31000000</v>
      </c>
      <c r="G485" s="49">
        <v>21000000</v>
      </c>
      <c r="H485" s="49">
        <v>23000000</v>
      </c>
    </row>
    <row r="486" spans="1:8" s="1" customFormat="1" ht="45.75" customHeight="1">
      <c r="A486" s="110" t="s">
        <v>322</v>
      </c>
      <c r="B486" s="35" t="s">
        <v>47</v>
      </c>
      <c r="C486" s="36"/>
      <c r="D486" s="35"/>
      <c r="E486" s="35"/>
      <c r="F486" s="37">
        <f>F487</f>
        <v>1347469</v>
      </c>
      <c r="G486" s="37">
        <f>G487</f>
        <v>600000</v>
      </c>
      <c r="H486" s="37">
        <f>H487</f>
        <v>600000</v>
      </c>
    </row>
    <row r="487" spans="1:8" s="1" customFormat="1" ht="12.75">
      <c r="A487" s="83" t="s">
        <v>319</v>
      </c>
      <c r="B487" s="35" t="s">
        <v>47</v>
      </c>
      <c r="C487" s="36" t="s">
        <v>317</v>
      </c>
      <c r="D487" s="35" t="s">
        <v>508</v>
      </c>
      <c r="E487" s="35" t="s">
        <v>503</v>
      </c>
      <c r="F487" s="37">
        <v>1347469</v>
      </c>
      <c r="G487" s="37">
        <v>600000</v>
      </c>
      <c r="H487" s="37">
        <v>600000</v>
      </c>
    </row>
    <row r="488" spans="1:8" s="1" customFormat="1" ht="22.5">
      <c r="A488" s="42" t="s">
        <v>324</v>
      </c>
      <c r="B488" s="35" t="s">
        <v>51</v>
      </c>
      <c r="C488" s="36"/>
      <c r="D488" s="35"/>
      <c r="E488" s="35"/>
      <c r="F488" s="37">
        <f>F489</f>
        <v>12000000</v>
      </c>
      <c r="G488" s="37">
        <f>G489</f>
        <v>8000000</v>
      </c>
      <c r="H488" s="37">
        <f>H489</f>
        <v>8000000</v>
      </c>
    </row>
    <row r="489" spans="1:8" s="1" customFormat="1" ht="12.75">
      <c r="A489" s="83" t="s">
        <v>319</v>
      </c>
      <c r="B489" s="35" t="s">
        <v>51</v>
      </c>
      <c r="C489" s="36" t="s">
        <v>317</v>
      </c>
      <c r="D489" s="35" t="s">
        <v>508</v>
      </c>
      <c r="E489" s="35" t="s">
        <v>506</v>
      </c>
      <c r="F489" s="37">
        <v>12000000</v>
      </c>
      <c r="G489" s="37">
        <v>8000000</v>
      </c>
      <c r="H489" s="37">
        <v>8000000</v>
      </c>
    </row>
    <row r="490" spans="1:8" s="1" customFormat="1" ht="22.5">
      <c r="A490" s="42" t="s">
        <v>325</v>
      </c>
      <c r="B490" s="35" t="s">
        <v>52</v>
      </c>
      <c r="C490" s="36"/>
      <c r="D490" s="35"/>
      <c r="E490" s="35"/>
      <c r="F490" s="37">
        <f>F491</f>
        <v>3000000</v>
      </c>
      <c r="G490" s="37">
        <f>G491</f>
        <v>500000</v>
      </c>
      <c r="H490" s="37">
        <f>H491</f>
        <v>500000</v>
      </c>
    </row>
    <row r="491" spans="1:8" s="1" customFormat="1" ht="12.75">
      <c r="A491" s="83" t="s">
        <v>319</v>
      </c>
      <c r="B491" s="35" t="s">
        <v>52</v>
      </c>
      <c r="C491" s="36" t="s">
        <v>317</v>
      </c>
      <c r="D491" s="35" t="s">
        <v>508</v>
      </c>
      <c r="E491" s="35" t="s">
        <v>506</v>
      </c>
      <c r="F491" s="37">
        <v>3000000</v>
      </c>
      <c r="G491" s="37">
        <v>500000</v>
      </c>
      <c r="H491" s="37">
        <v>500000</v>
      </c>
    </row>
    <row r="492" spans="1:8" s="1" customFormat="1" ht="22.5">
      <c r="A492" s="83" t="s">
        <v>318</v>
      </c>
      <c r="B492" s="35" t="s">
        <v>20</v>
      </c>
      <c r="C492" s="36"/>
      <c r="D492" s="36"/>
      <c r="E492" s="36"/>
      <c r="F492" s="37">
        <f>F493</f>
        <v>30000</v>
      </c>
      <c r="G492" s="37">
        <f>G493</f>
        <v>30000</v>
      </c>
      <c r="H492" s="37">
        <f>H493</f>
        <v>30000</v>
      </c>
    </row>
    <row r="493" spans="1:8" s="1" customFormat="1" ht="12.75">
      <c r="A493" s="83" t="s">
        <v>319</v>
      </c>
      <c r="B493" s="35" t="s">
        <v>20</v>
      </c>
      <c r="C493" s="36" t="s">
        <v>317</v>
      </c>
      <c r="D493" s="36" t="s">
        <v>503</v>
      </c>
      <c r="E493" s="36" t="s">
        <v>520</v>
      </c>
      <c r="F493" s="37">
        <v>30000</v>
      </c>
      <c r="G493" s="37">
        <v>30000</v>
      </c>
      <c r="H493" s="37">
        <v>30000</v>
      </c>
    </row>
    <row r="494" spans="1:8" s="1" customFormat="1" ht="22.5">
      <c r="A494" s="42" t="s">
        <v>320</v>
      </c>
      <c r="B494" s="35" t="s">
        <v>25</v>
      </c>
      <c r="C494" s="36"/>
      <c r="D494" s="36"/>
      <c r="E494" s="36"/>
      <c r="F494" s="37">
        <f>F495</f>
        <v>200000</v>
      </c>
      <c r="G494" s="37">
        <f>G495</f>
        <v>200000</v>
      </c>
      <c r="H494" s="37">
        <f>H495</f>
        <v>200000</v>
      </c>
    </row>
    <row r="495" spans="1:8" s="1" customFormat="1" ht="12.75">
      <c r="A495" s="83" t="s">
        <v>319</v>
      </c>
      <c r="B495" s="35" t="s">
        <v>25</v>
      </c>
      <c r="C495" s="36" t="s">
        <v>317</v>
      </c>
      <c r="D495" s="36" t="s">
        <v>506</v>
      </c>
      <c r="E495" s="36" t="s">
        <v>513</v>
      </c>
      <c r="F495" s="37">
        <v>200000</v>
      </c>
      <c r="G495" s="37">
        <v>200000</v>
      </c>
      <c r="H495" s="37">
        <v>200000</v>
      </c>
    </row>
    <row r="496" spans="1:8" s="1" customFormat="1" ht="22.5">
      <c r="A496" s="31" t="s">
        <v>386</v>
      </c>
      <c r="B496" s="35" t="s">
        <v>6</v>
      </c>
      <c r="C496" s="44"/>
      <c r="D496" s="36"/>
      <c r="E496" s="36"/>
      <c r="F496" s="45">
        <f>F497</f>
        <v>129900</v>
      </c>
      <c r="G496" s="45">
        <f>G497</f>
        <v>129900</v>
      </c>
      <c r="H496" s="45">
        <f>H497</f>
        <v>129900</v>
      </c>
    </row>
    <row r="497" spans="1:8" s="8" customFormat="1" ht="12.75">
      <c r="A497" s="31" t="s">
        <v>444</v>
      </c>
      <c r="B497" s="35" t="s">
        <v>6</v>
      </c>
      <c r="C497" s="44" t="s">
        <v>527</v>
      </c>
      <c r="D497" s="36" t="s">
        <v>503</v>
      </c>
      <c r="E497" s="36" t="s">
        <v>507</v>
      </c>
      <c r="F497" s="49">
        <v>129900</v>
      </c>
      <c r="G497" s="49">
        <v>129900</v>
      </c>
      <c r="H497" s="49">
        <v>129900</v>
      </c>
    </row>
    <row r="498" spans="1:8" s="8" customFormat="1" ht="12.75">
      <c r="A498" s="39" t="s">
        <v>11</v>
      </c>
      <c r="B498" s="44" t="s">
        <v>12</v>
      </c>
      <c r="C498" s="44"/>
      <c r="D498" s="36"/>
      <c r="E498" s="36"/>
      <c r="F498" s="111">
        <f>F499</f>
        <v>3875370</v>
      </c>
      <c r="G498" s="111">
        <f>G499</f>
        <v>0</v>
      </c>
      <c r="H498" s="111">
        <f>H499</f>
        <v>0</v>
      </c>
    </row>
    <row r="499" spans="1:8" s="8" customFormat="1" ht="25.5" customHeight="1">
      <c r="A499" s="38" t="s">
        <v>436</v>
      </c>
      <c r="B499" s="44" t="s">
        <v>12</v>
      </c>
      <c r="C499" s="44" t="s">
        <v>437</v>
      </c>
      <c r="D499" s="36" t="s">
        <v>503</v>
      </c>
      <c r="E499" s="36" t="s">
        <v>512</v>
      </c>
      <c r="F499" s="111">
        <v>3875370</v>
      </c>
      <c r="G499" s="111">
        <v>0</v>
      </c>
      <c r="H499" s="111">
        <v>0</v>
      </c>
    </row>
    <row r="500" spans="1:8" s="8" customFormat="1" ht="12.75">
      <c r="A500" s="42" t="s">
        <v>505</v>
      </c>
      <c r="B500" s="35" t="s">
        <v>4</v>
      </c>
      <c r="C500" s="44"/>
      <c r="D500" s="36"/>
      <c r="E500" s="36"/>
      <c r="F500" s="112">
        <f>F501+F502</f>
        <v>2052206</v>
      </c>
      <c r="G500" s="112">
        <f>G501+G502</f>
        <v>2052206</v>
      </c>
      <c r="H500" s="112">
        <f>H501+H502</f>
        <v>2052206</v>
      </c>
    </row>
    <row r="501" spans="1:8" s="8" customFormat="1" ht="12.75">
      <c r="A501" s="96" t="s">
        <v>424</v>
      </c>
      <c r="B501" s="35" t="s">
        <v>4</v>
      </c>
      <c r="C501" s="36" t="s">
        <v>524</v>
      </c>
      <c r="D501" s="36" t="s">
        <v>503</v>
      </c>
      <c r="E501" s="36" t="s">
        <v>504</v>
      </c>
      <c r="F501" s="37">
        <v>1576195</v>
      </c>
      <c r="G501" s="37">
        <v>1576195</v>
      </c>
      <c r="H501" s="37">
        <v>1576195</v>
      </c>
    </row>
    <row r="502" spans="1:8" s="8" customFormat="1" ht="22.5">
      <c r="A502" s="96" t="s">
        <v>425</v>
      </c>
      <c r="B502" s="35" t="s">
        <v>4</v>
      </c>
      <c r="C502" s="36" t="s">
        <v>423</v>
      </c>
      <c r="D502" s="36" t="s">
        <v>503</v>
      </c>
      <c r="E502" s="36" t="s">
        <v>504</v>
      </c>
      <c r="F502" s="37">
        <v>476011</v>
      </c>
      <c r="G502" s="37">
        <v>476011</v>
      </c>
      <c r="H502" s="37">
        <v>476011</v>
      </c>
    </row>
    <row r="503" spans="1:8" s="8" customFormat="1" ht="12.75">
      <c r="A503" s="40" t="s">
        <v>330</v>
      </c>
      <c r="B503" s="35" t="s">
        <v>7</v>
      </c>
      <c r="C503" s="44"/>
      <c r="D503" s="36"/>
      <c r="E503" s="36"/>
      <c r="F503" s="49">
        <f>SUM(F504:F531)</f>
        <v>89894765</v>
      </c>
      <c r="G503" s="49">
        <f>SUM(G504:G531)</f>
        <v>90906747</v>
      </c>
      <c r="H503" s="49">
        <f>SUM(H504:H531)</f>
        <v>90906747</v>
      </c>
    </row>
    <row r="504" spans="1:8" s="8" customFormat="1" ht="12.75">
      <c r="A504" s="41" t="s">
        <v>424</v>
      </c>
      <c r="B504" s="35" t="s">
        <v>7</v>
      </c>
      <c r="C504" s="35" t="s">
        <v>524</v>
      </c>
      <c r="D504" s="35" t="s">
        <v>503</v>
      </c>
      <c r="E504" s="35" t="s">
        <v>506</v>
      </c>
      <c r="F504" s="37">
        <v>1444930</v>
      </c>
      <c r="G504" s="37">
        <v>1444930</v>
      </c>
      <c r="H504" s="37">
        <v>1444930</v>
      </c>
    </row>
    <row r="505" spans="1:8" s="8" customFormat="1" ht="22.5">
      <c r="A505" s="48" t="s">
        <v>525</v>
      </c>
      <c r="B505" s="35" t="s">
        <v>7</v>
      </c>
      <c r="C505" s="35" t="s">
        <v>526</v>
      </c>
      <c r="D505" s="35" t="s">
        <v>503</v>
      </c>
      <c r="E505" s="35" t="s">
        <v>506</v>
      </c>
      <c r="F505" s="37">
        <v>8190</v>
      </c>
      <c r="G505" s="37">
        <v>8190</v>
      </c>
      <c r="H505" s="37">
        <v>8190</v>
      </c>
    </row>
    <row r="506" spans="1:8" s="8" customFormat="1" ht="23.25" customHeight="1">
      <c r="A506" s="48" t="s">
        <v>436</v>
      </c>
      <c r="B506" s="35" t="s">
        <v>7</v>
      </c>
      <c r="C506" s="35" t="s">
        <v>437</v>
      </c>
      <c r="D506" s="35" t="s">
        <v>503</v>
      </c>
      <c r="E506" s="35" t="s">
        <v>506</v>
      </c>
      <c r="F506" s="37">
        <v>42000</v>
      </c>
      <c r="G506" s="37">
        <v>42000</v>
      </c>
      <c r="H506" s="37">
        <v>42000</v>
      </c>
    </row>
    <row r="507" spans="1:8" s="8" customFormat="1" ht="22.5">
      <c r="A507" s="41" t="s">
        <v>425</v>
      </c>
      <c r="B507" s="35" t="s">
        <v>7</v>
      </c>
      <c r="C507" s="35" t="s">
        <v>423</v>
      </c>
      <c r="D507" s="35" t="s">
        <v>503</v>
      </c>
      <c r="E507" s="35" t="s">
        <v>506</v>
      </c>
      <c r="F507" s="37">
        <v>436368</v>
      </c>
      <c r="G507" s="37">
        <v>436368</v>
      </c>
      <c r="H507" s="37">
        <v>436368</v>
      </c>
    </row>
    <row r="508" spans="1:8" s="8" customFormat="1" ht="12.75">
      <c r="A508" s="42" t="s">
        <v>551</v>
      </c>
      <c r="B508" s="35" t="s">
        <v>7</v>
      </c>
      <c r="C508" s="35" t="s">
        <v>550</v>
      </c>
      <c r="D508" s="35" t="s">
        <v>503</v>
      </c>
      <c r="E508" s="35" t="s">
        <v>506</v>
      </c>
      <c r="F508" s="37">
        <v>150000</v>
      </c>
      <c r="G508" s="37">
        <v>150000</v>
      </c>
      <c r="H508" s="37">
        <v>150000</v>
      </c>
    </row>
    <row r="509" spans="1:8" s="8" customFormat="1" ht="12.75">
      <c r="A509" s="42" t="s">
        <v>444</v>
      </c>
      <c r="B509" s="35" t="s">
        <v>7</v>
      </c>
      <c r="C509" s="35" t="s">
        <v>527</v>
      </c>
      <c r="D509" s="35" t="s">
        <v>503</v>
      </c>
      <c r="E509" s="35" t="s">
        <v>506</v>
      </c>
      <c r="F509" s="37">
        <v>700000</v>
      </c>
      <c r="G509" s="37">
        <v>700000</v>
      </c>
      <c r="H509" s="37">
        <v>700000</v>
      </c>
    </row>
    <row r="510" spans="1:8" s="8" customFormat="1" ht="12.75">
      <c r="A510" s="42" t="s">
        <v>8</v>
      </c>
      <c r="B510" s="35" t="s">
        <v>7</v>
      </c>
      <c r="C510" s="35" t="s">
        <v>530</v>
      </c>
      <c r="D510" s="35" t="s">
        <v>503</v>
      </c>
      <c r="E510" s="35" t="s">
        <v>506</v>
      </c>
      <c r="F510" s="37">
        <v>42000</v>
      </c>
      <c r="G510" s="37">
        <v>42000</v>
      </c>
      <c r="H510" s="37">
        <v>42000</v>
      </c>
    </row>
    <row r="511" spans="1:8" s="8" customFormat="1" ht="12.75">
      <c r="A511" s="96" t="s">
        <v>424</v>
      </c>
      <c r="B511" s="35" t="s">
        <v>7</v>
      </c>
      <c r="C511" s="36" t="s">
        <v>524</v>
      </c>
      <c r="D511" s="36" t="s">
        <v>503</v>
      </c>
      <c r="E511" s="36" t="s">
        <v>507</v>
      </c>
      <c r="F511" s="112">
        <f>40643987+216319+389094-1330147</f>
        <v>39919253</v>
      </c>
      <c r="G511" s="112">
        <f>40643987+216319+389094</f>
        <v>41249400</v>
      </c>
      <c r="H511" s="112">
        <f>40643987+216319+389094</f>
        <v>41249400</v>
      </c>
    </row>
    <row r="512" spans="1:8" s="8" customFormat="1" ht="22.5">
      <c r="A512" s="31" t="s">
        <v>525</v>
      </c>
      <c r="B512" s="35" t="s">
        <v>7</v>
      </c>
      <c r="C512" s="36" t="s">
        <v>526</v>
      </c>
      <c r="D512" s="36" t="s">
        <v>503</v>
      </c>
      <c r="E512" s="36" t="s">
        <v>507</v>
      </c>
      <c r="F512" s="112">
        <v>400000</v>
      </c>
      <c r="G512" s="112">
        <v>400000</v>
      </c>
      <c r="H512" s="112">
        <v>400000</v>
      </c>
    </row>
    <row r="513" spans="1:8" s="8" customFormat="1" ht="22.5">
      <c r="A513" s="96" t="s">
        <v>425</v>
      </c>
      <c r="B513" s="35" t="s">
        <v>7</v>
      </c>
      <c r="C513" s="36" t="s">
        <v>423</v>
      </c>
      <c r="D513" s="36" t="s">
        <v>503</v>
      </c>
      <c r="E513" s="36" t="s">
        <v>507</v>
      </c>
      <c r="F513" s="112">
        <f>12274485+65328+117506-401705</f>
        <v>12055614</v>
      </c>
      <c r="G513" s="112">
        <f>12274485+65328+117506</f>
        <v>12457319</v>
      </c>
      <c r="H513" s="112">
        <f>12274485+65328+117506</f>
        <v>12457319</v>
      </c>
    </row>
    <row r="514" spans="1:8" s="8" customFormat="1" ht="12.75">
      <c r="A514" s="42" t="s">
        <v>551</v>
      </c>
      <c r="B514" s="35" t="s">
        <v>7</v>
      </c>
      <c r="C514" s="36" t="s">
        <v>550</v>
      </c>
      <c r="D514" s="36" t="s">
        <v>503</v>
      </c>
      <c r="E514" s="36" t="s">
        <v>507</v>
      </c>
      <c r="F514" s="112">
        <v>1500000</v>
      </c>
      <c r="G514" s="112">
        <v>1500000</v>
      </c>
      <c r="H514" s="112">
        <v>1500000</v>
      </c>
    </row>
    <row r="515" spans="1:8" s="8" customFormat="1" ht="12.75">
      <c r="A515" s="42" t="s">
        <v>444</v>
      </c>
      <c r="B515" s="35" t="s">
        <v>7</v>
      </c>
      <c r="C515" s="35" t="s">
        <v>527</v>
      </c>
      <c r="D515" s="36" t="s">
        <v>503</v>
      </c>
      <c r="E515" s="36" t="s">
        <v>507</v>
      </c>
      <c r="F515" s="112">
        <f>14570000+600000-40000</f>
        <v>15130000</v>
      </c>
      <c r="G515" s="112">
        <f>14570000+600000-1000000</f>
        <v>14170000</v>
      </c>
      <c r="H515" s="112">
        <f>14570000+600000-1000000</f>
        <v>14170000</v>
      </c>
    </row>
    <row r="516" spans="1:8" s="8" customFormat="1" ht="12.75">
      <c r="A516" s="42" t="s">
        <v>531</v>
      </c>
      <c r="B516" s="35" t="s">
        <v>7</v>
      </c>
      <c r="C516" s="35" t="s">
        <v>528</v>
      </c>
      <c r="D516" s="36" t="s">
        <v>503</v>
      </c>
      <c r="E516" s="36" t="s">
        <v>507</v>
      </c>
      <c r="F516" s="112">
        <v>350000</v>
      </c>
      <c r="G516" s="112">
        <v>350000</v>
      </c>
      <c r="H516" s="112">
        <v>350000</v>
      </c>
    </row>
    <row r="517" spans="1:8" s="8" customFormat="1" ht="12.75">
      <c r="A517" s="42" t="s">
        <v>8</v>
      </c>
      <c r="B517" s="35" t="s">
        <v>7</v>
      </c>
      <c r="C517" s="35" t="s">
        <v>530</v>
      </c>
      <c r="D517" s="36" t="s">
        <v>503</v>
      </c>
      <c r="E517" s="36" t="s">
        <v>507</v>
      </c>
      <c r="F517" s="112">
        <v>80000</v>
      </c>
      <c r="G517" s="112">
        <v>80000</v>
      </c>
      <c r="H517" s="112">
        <v>80000</v>
      </c>
    </row>
    <row r="518" spans="1:8" s="8" customFormat="1" ht="12.75">
      <c r="A518" s="41" t="s">
        <v>424</v>
      </c>
      <c r="B518" s="35" t="s">
        <v>7</v>
      </c>
      <c r="C518" s="35" t="s">
        <v>524</v>
      </c>
      <c r="D518" s="35" t="s">
        <v>503</v>
      </c>
      <c r="E518" s="35" t="s">
        <v>509</v>
      </c>
      <c r="F518" s="37">
        <v>1762220</v>
      </c>
      <c r="G518" s="37">
        <v>1762220</v>
      </c>
      <c r="H518" s="37">
        <v>1762220</v>
      </c>
    </row>
    <row r="519" spans="1:8" s="8" customFormat="1" ht="22.5">
      <c r="A519" s="42" t="s">
        <v>525</v>
      </c>
      <c r="B519" s="35" t="s">
        <v>7</v>
      </c>
      <c r="C519" s="35" t="s">
        <v>526</v>
      </c>
      <c r="D519" s="35" t="s">
        <v>503</v>
      </c>
      <c r="E519" s="35" t="s">
        <v>509</v>
      </c>
      <c r="F519" s="37">
        <v>2000</v>
      </c>
      <c r="G519" s="37">
        <v>2000</v>
      </c>
      <c r="H519" s="37">
        <v>2000</v>
      </c>
    </row>
    <row r="520" spans="1:8" s="8" customFormat="1" ht="22.5">
      <c r="A520" s="41" t="s">
        <v>425</v>
      </c>
      <c r="B520" s="35" t="s">
        <v>7</v>
      </c>
      <c r="C520" s="35" t="s">
        <v>423</v>
      </c>
      <c r="D520" s="35" t="s">
        <v>503</v>
      </c>
      <c r="E520" s="35" t="s">
        <v>509</v>
      </c>
      <c r="F520" s="37">
        <v>532191</v>
      </c>
      <c r="G520" s="37">
        <v>532191</v>
      </c>
      <c r="H520" s="37">
        <v>532191</v>
      </c>
    </row>
    <row r="521" spans="1:8" s="8" customFormat="1" ht="12.75">
      <c r="A521" s="42" t="s">
        <v>551</v>
      </c>
      <c r="B521" s="35" t="s">
        <v>7</v>
      </c>
      <c r="C521" s="35" t="s">
        <v>550</v>
      </c>
      <c r="D521" s="35" t="s">
        <v>503</v>
      </c>
      <c r="E521" s="35" t="s">
        <v>509</v>
      </c>
      <c r="F521" s="37">
        <v>59101</v>
      </c>
      <c r="G521" s="37">
        <v>59101</v>
      </c>
      <c r="H521" s="37">
        <v>59101</v>
      </c>
    </row>
    <row r="522" spans="1:8" s="8" customFormat="1" ht="12.75">
      <c r="A522" s="42" t="s">
        <v>444</v>
      </c>
      <c r="B522" s="35" t="s">
        <v>7</v>
      </c>
      <c r="C522" s="35" t="s">
        <v>527</v>
      </c>
      <c r="D522" s="35" t="s">
        <v>503</v>
      </c>
      <c r="E522" s="35" t="s">
        <v>509</v>
      </c>
      <c r="F522" s="37">
        <v>109500</v>
      </c>
      <c r="G522" s="37">
        <v>109500</v>
      </c>
      <c r="H522" s="37">
        <v>109500</v>
      </c>
    </row>
    <row r="523" spans="1:8" s="8" customFormat="1" ht="12.75">
      <c r="A523" s="42" t="s">
        <v>8</v>
      </c>
      <c r="B523" s="35" t="s">
        <v>7</v>
      </c>
      <c r="C523" s="35" t="s">
        <v>530</v>
      </c>
      <c r="D523" s="35" t="s">
        <v>503</v>
      </c>
      <c r="E523" s="35" t="s">
        <v>509</v>
      </c>
      <c r="F523" s="37">
        <v>1000</v>
      </c>
      <c r="G523" s="37">
        <v>1000</v>
      </c>
      <c r="H523" s="37">
        <v>1000</v>
      </c>
    </row>
    <row r="524" spans="1:8" s="8" customFormat="1" ht="12.75">
      <c r="A524" s="42" t="s">
        <v>444</v>
      </c>
      <c r="B524" s="35" t="s">
        <v>7</v>
      </c>
      <c r="C524" s="35" t="s">
        <v>527</v>
      </c>
      <c r="D524" s="36" t="s">
        <v>503</v>
      </c>
      <c r="E524" s="36" t="s">
        <v>520</v>
      </c>
      <c r="F524" s="37">
        <v>700000</v>
      </c>
      <c r="G524" s="37">
        <v>700000</v>
      </c>
      <c r="H524" s="37">
        <v>700000</v>
      </c>
    </row>
    <row r="525" spans="1:8" s="8" customFormat="1" ht="12.75">
      <c r="A525" s="42" t="s">
        <v>8</v>
      </c>
      <c r="B525" s="35" t="s">
        <v>7</v>
      </c>
      <c r="C525" s="35" t="s">
        <v>530</v>
      </c>
      <c r="D525" s="36" t="s">
        <v>503</v>
      </c>
      <c r="E525" s="36" t="s">
        <v>520</v>
      </c>
      <c r="F525" s="37">
        <v>50000</v>
      </c>
      <c r="G525" s="37">
        <v>50000</v>
      </c>
      <c r="H525" s="37">
        <v>50000</v>
      </c>
    </row>
    <row r="526" spans="1:8" s="8" customFormat="1" ht="12.75">
      <c r="A526" s="41" t="s">
        <v>424</v>
      </c>
      <c r="B526" s="35" t="s">
        <v>7</v>
      </c>
      <c r="C526" s="35" t="s">
        <v>524</v>
      </c>
      <c r="D526" s="35" t="s">
        <v>507</v>
      </c>
      <c r="E526" s="35" t="s">
        <v>510</v>
      </c>
      <c r="F526" s="37">
        <f>10224676-184432</f>
        <v>10040244</v>
      </c>
      <c r="G526" s="37">
        <v>10224676</v>
      </c>
      <c r="H526" s="37">
        <v>10224676</v>
      </c>
    </row>
    <row r="527" spans="1:8" s="8" customFormat="1" ht="22.5">
      <c r="A527" s="42" t="s">
        <v>525</v>
      </c>
      <c r="B527" s="35" t="s">
        <v>7</v>
      </c>
      <c r="C527" s="35" t="s">
        <v>526</v>
      </c>
      <c r="D527" s="35" t="s">
        <v>507</v>
      </c>
      <c r="E527" s="35" t="s">
        <v>510</v>
      </c>
      <c r="F527" s="37">
        <v>8000</v>
      </c>
      <c r="G527" s="37">
        <v>8000</v>
      </c>
      <c r="H527" s="37">
        <v>8000</v>
      </c>
    </row>
    <row r="528" spans="1:8" s="8" customFormat="1" ht="22.5">
      <c r="A528" s="41" t="s">
        <v>425</v>
      </c>
      <c r="B528" s="35" t="s">
        <v>7</v>
      </c>
      <c r="C528" s="35" t="s">
        <v>423</v>
      </c>
      <c r="D528" s="35" t="s">
        <v>507</v>
      </c>
      <c r="E528" s="35" t="s">
        <v>510</v>
      </c>
      <c r="F528" s="37">
        <f>3087852-55698</f>
        <v>3032154</v>
      </c>
      <c r="G528" s="37">
        <v>3087852</v>
      </c>
      <c r="H528" s="37">
        <v>3087852</v>
      </c>
    </row>
    <row r="529" spans="1:8" s="8" customFormat="1" ht="12.75">
      <c r="A529" s="42" t="s">
        <v>551</v>
      </c>
      <c r="B529" s="35" t="s">
        <v>7</v>
      </c>
      <c r="C529" s="35" t="s">
        <v>550</v>
      </c>
      <c r="D529" s="35" t="s">
        <v>507</v>
      </c>
      <c r="E529" s="35" t="s">
        <v>510</v>
      </c>
      <c r="F529" s="37">
        <v>300000</v>
      </c>
      <c r="G529" s="37">
        <v>300000</v>
      </c>
      <c r="H529" s="37">
        <v>300000</v>
      </c>
    </row>
    <row r="530" spans="1:8" s="8" customFormat="1" ht="12.75">
      <c r="A530" s="42" t="s">
        <v>444</v>
      </c>
      <c r="B530" s="35" t="s">
        <v>7</v>
      </c>
      <c r="C530" s="35" t="s">
        <v>527</v>
      </c>
      <c r="D530" s="35" t="s">
        <v>507</v>
      </c>
      <c r="E530" s="35" t="s">
        <v>510</v>
      </c>
      <c r="F530" s="37">
        <v>950000</v>
      </c>
      <c r="G530" s="37">
        <v>950000</v>
      </c>
      <c r="H530" s="37">
        <v>950000</v>
      </c>
    </row>
    <row r="531" spans="1:8" s="8" customFormat="1" ht="12.75">
      <c r="A531" s="42" t="s">
        <v>8</v>
      </c>
      <c r="B531" s="35" t="s">
        <v>7</v>
      </c>
      <c r="C531" s="35" t="s">
        <v>530</v>
      </c>
      <c r="D531" s="35" t="s">
        <v>507</v>
      </c>
      <c r="E531" s="35" t="s">
        <v>510</v>
      </c>
      <c r="F531" s="37">
        <v>90000</v>
      </c>
      <c r="G531" s="37">
        <v>90000</v>
      </c>
      <c r="H531" s="37">
        <v>90000</v>
      </c>
    </row>
    <row r="532" spans="1:8" s="8" customFormat="1" ht="12.75">
      <c r="A532" s="42" t="s">
        <v>517</v>
      </c>
      <c r="B532" s="35" t="s">
        <v>114</v>
      </c>
      <c r="C532" s="35"/>
      <c r="D532" s="35"/>
      <c r="E532" s="35"/>
      <c r="F532" s="37">
        <f>F533+F534</f>
        <v>1636597</v>
      </c>
      <c r="G532" s="37">
        <f>G533+G534</f>
        <v>1636597</v>
      </c>
      <c r="H532" s="37">
        <f>H533+H534</f>
        <v>1636597</v>
      </c>
    </row>
    <row r="533" spans="1:8" s="8" customFormat="1" ht="12.75">
      <c r="A533" s="41" t="s">
        <v>424</v>
      </c>
      <c r="B533" s="35" t="s">
        <v>114</v>
      </c>
      <c r="C533" s="35" t="s">
        <v>524</v>
      </c>
      <c r="D533" s="35" t="s">
        <v>503</v>
      </c>
      <c r="E533" s="35" t="s">
        <v>506</v>
      </c>
      <c r="F533" s="37">
        <v>1256987</v>
      </c>
      <c r="G533" s="37">
        <v>1256987</v>
      </c>
      <c r="H533" s="37">
        <v>1256987</v>
      </c>
    </row>
    <row r="534" spans="1:8" s="8" customFormat="1" ht="22.5">
      <c r="A534" s="41" t="s">
        <v>425</v>
      </c>
      <c r="B534" s="35" t="s">
        <v>114</v>
      </c>
      <c r="C534" s="35" t="s">
        <v>423</v>
      </c>
      <c r="D534" s="35" t="s">
        <v>503</v>
      </c>
      <c r="E534" s="35" t="s">
        <v>506</v>
      </c>
      <c r="F534" s="37">
        <v>379610</v>
      </c>
      <c r="G534" s="37">
        <v>379610</v>
      </c>
      <c r="H534" s="37">
        <v>379610</v>
      </c>
    </row>
    <row r="535" spans="1:8" s="8" customFormat="1" ht="12.75">
      <c r="A535" s="48" t="s">
        <v>560</v>
      </c>
      <c r="B535" s="35" t="s">
        <v>115</v>
      </c>
      <c r="C535" s="35"/>
      <c r="D535" s="35"/>
      <c r="E535" s="35"/>
      <c r="F535" s="37">
        <f>F536</f>
        <v>1470000</v>
      </c>
      <c r="G535" s="37">
        <f>G536</f>
        <v>0</v>
      </c>
      <c r="H535" s="37">
        <f>H536</f>
        <v>0</v>
      </c>
    </row>
    <row r="536" spans="1:8" s="8" customFormat="1" ht="12.75">
      <c r="A536" s="42" t="s">
        <v>444</v>
      </c>
      <c r="B536" s="35" t="s">
        <v>115</v>
      </c>
      <c r="C536" s="35" t="s">
        <v>527</v>
      </c>
      <c r="D536" s="35" t="s">
        <v>503</v>
      </c>
      <c r="E536" s="35" t="s">
        <v>520</v>
      </c>
      <c r="F536" s="37">
        <v>1470000</v>
      </c>
      <c r="G536" s="37">
        <v>0</v>
      </c>
      <c r="H536" s="37">
        <v>0</v>
      </c>
    </row>
    <row r="537" spans="1:8" s="8" customFormat="1" ht="12.75">
      <c r="A537" s="42" t="s">
        <v>89</v>
      </c>
      <c r="B537" s="35" t="s">
        <v>88</v>
      </c>
      <c r="C537" s="35"/>
      <c r="D537" s="35"/>
      <c r="E537" s="35"/>
      <c r="F537" s="37">
        <f>F538+F539</f>
        <v>1221827</v>
      </c>
      <c r="G537" s="37">
        <f>G538+G539</f>
        <v>1221827</v>
      </c>
      <c r="H537" s="37">
        <f>H538+H539</f>
        <v>1221827</v>
      </c>
    </row>
    <row r="538" spans="1:8" s="8" customFormat="1" ht="12.75">
      <c r="A538" s="41" t="s">
        <v>424</v>
      </c>
      <c r="B538" s="35" t="s">
        <v>88</v>
      </c>
      <c r="C538" s="35" t="s">
        <v>524</v>
      </c>
      <c r="D538" s="35" t="s">
        <v>503</v>
      </c>
      <c r="E538" s="35" t="s">
        <v>509</v>
      </c>
      <c r="F538" s="37">
        <v>938423</v>
      </c>
      <c r="G538" s="37">
        <v>938423</v>
      </c>
      <c r="H538" s="37">
        <v>938423</v>
      </c>
    </row>
    <row r="539" spans="1:8" s="8" customFormat="1" ht="22.5">
      <c r="A539" s="41" t="s">
        <v>425</v>
      </c>
      <c r="B539" s="35" t="s">
        <v>88</v>
      </c>
      <c r="C539" s="35" t="s">
        <v>423</v>
      </c>
      <c r="D539" s="35" t="s">
        <v>503</v>
      </c>
      <c r="E539" s="35" t="s">
        <v>509</v>
      </c>
      <c r="F539" s="37">
        <v>283404</v>
      </c>
      <c r="G539" s="37">
        <v>283404</v>
      </c>
      <c r="H539" s="37">
        <v>283404</v>
      </c>
    </row>
    <row r="540" spans="1:8" s="18" customFormat="1" ht="12.75">
      <c r="A540" s="113" t="s">
        <v>561</v>
      </c>
      <c r="B540" s="44" t="s">
        <v>21</v>
      </c>
      <c r="C540" s="44"/>
      <c r="D540" s="36"/>
      <c r="E540" s="36"/>
      <c r="F540" s="45">
        <f>F541</f>
        <v>1020000</v>
      </c>
      <c r="G540" s="45">
        <f>G541</f>
        <v>1020000</v>
      </c>
      <c r="H540" s="45">
        <f>H541</f>
        <v>1020000</v>
      </c>
    </row>
    <row r="541" spans="1:8" s="18" customFormat="1" ht="12.75">
      <c r="A541" s="93" t="s">
        <v>534</v>
      </c>
      <c r="B541" s="44" t="s">
        <v>21</v>
      </c>
      <c r="C541" s="44" t="s">
        <v>533</v>
      </c>
      <c r="D541" s="36" t="s">
        <v>503</v>
      </c>
      <c r="E541" s="36" t="s">
        <v>520</v>
      </c>
      <c r="F541" s="45">
        <f>800000+220000</f>
        <v>1020000</v>
      </c>
      <c r="G541" s="45">
        <f>800000+220000</f>
        <v>1020000</v>
      </c>
      <c r="H541" s="45">
        <f>800000+220000</f>
        <v>1020000</v>
      </c>
    </row>
    <row r="542" spans="1:8" s="18" customFormat="1" ht="12.75">
      <c r="A542" s="83" t="s">
        <v>316</v>
      </c>
      <c r="B542" s="35" t="s">
        <v>22</v>
      </c>
      <c r="C542" s="44"/>
      <c r="D542" s="36"/>
      <c r="E542" s="36"/>
      <c r="F542" s="45">
        <f>SUM(F543:F549)</f>
        <v>14782977</v>
      </c>
      <c r="G542" s="45">
        <f>SUM(G543:G549)</f>
        <v>14782977</v>
      </c>
      <c r="H542" s="45">
        <f>SUM(H543:H549)</f>
        <v>14782977</v>
      </c>
    </row>
    <row r="543" spans="1:8" s="18" customFormat="1" ht="12.75">
      <c r="A543" s="41" t="s">
        <v>494</v>
      </c>
      <c r="B543" s="35" t="s">
        <v>22</v>
      </c>
      <c r="C543" s="35" t="s">
        <v>539</v>
      </c>
      <c r="D543" s="35" t="s">
        <v>503</v>
      </c>
      <c r="E543" s="35" t="s">
        <v>520</v>
      </c>
      <c r="F543" s="37">
        <v>10384721</v>
      </c>
      <c r="G543" s="37">
        <v>10384721</v>
      </c>
      <c r="H543" s="37">
        <v>10384721</v>
      </c>
    </row>
    <row r="544" spans="1:8" s="18" customFormat="1" ht="12.75">
      <c r="A544" s="41" t="s">
        <v>23</v>
      </c>
      <c r="B544" s="35" t="s">
        <v>22</v>
      </c>
      <c r="C544" s="35" t="s">
        <v>540</v>
      </c>
      <c r="D544" s="35" t="s">
        <v>503</v>
      </c>
      <c r="E544" s="35" t="s">
        <v>520</v>
      </c>
      <c r="F544" s="37">
        <v>2070</v>
      </c>
      <c r="G544" s="37">
        <v>2070</v>
      </c>
      <c r="H544" s="37">
        <v>2070</v>
      </c>
    </row>
    <row r="545" spans="1:8" s="18" customFormat="1" ht="22.5">
      <c r="A545" s="41" t="s">
        <v>495</v>
      </c>
      <c r="B545" s="35" t="s">
        <v>22</v>
      </c>
      <c r="C545" s="35" t="s">
        <v>493</v>
      </c>
      <c r="D545" s="35" t="s">
        <v>503</v>
      </c>
      <c r="E545" s="35" t="s">
        <v>520</v>
      </c>
      <c r="F545" s="37">
        <v>3136186</v>
      </c>
      <c r="G545" s="37">
        <v>3136186</v>
      </c>
      <c r="H545" s="37">
        <v>3136186</v>
      </c>
    </row>
    <row r="546" spans="1:8" s="18" customFormat="1" ht="12.75">
      <c r="A546" s="42" t="s">
        <v>551</v>
      </c>
      <c r="B546" s="35" t="s">
        <v>22</v>
      </c>
      <c r="C546" s="35" t="s">
        <v>550</v>
      </c>
      <c r="D546" s="35" t="s">
        <v>503</v>
      </c>
      <c r="E546" s="35" t="s">
        <v>520</v>
      </c>
      <c r="F546" s="37">
        <v>450000</v>
      </c>
      <c r="G546" s="37">
        <v>450000</v>
      </c>
      <c r="H546" s="37">
        <v>450000</v>
      </c>
    </row>
    <row r="547" spans="1:8" s="18" customFormat="1" ht="12.75">
      <c r="A547" s="42" t="s">
        <v>444</v>
      </c>
      <c r="B547" s="35" t="s">
        <v>22</v>
      </c>
      <c r="C547" s="35" t="s">
        <v>527</v>
      </c>
      <c r="D547" s="35" t="s">
        <v>503</v>
      </c>
      <c r="E547" s="35" t="s">
        <v>520</v>
      </c>
      <c r="F547" s="37">
        <v>800000</v>
      </c>
      <c r="G547" s="37">
        <v>800000</v>
      </c>
      <c r="H547" s="37">
        <v>800000</v>
      </c>
    </row>
    <row r="548" spans="1:8" s="18" customFormat="1" ht="12.75">
      <c r="A548" s="83" t="s">
        <v>531</v>
      </c>
      <c r="B548" s="35" t="s">
        <v>22</v>
      </c>
      <c r="C548" s="35" t="s">
        <v>528</v>
      </c>
      <c r="D548" s="35" t="s">
        <v>503</v>
      </c>
      <c r="E548" s="35" t="s">
        <v>520</v>
      </c>
      <c r="F548" s="37">
        <v>5000</v>
      </c>
      <c r="G548" s="37">
        <v>5000</v>
      </c>
      <c r="H548" s="37">
        <v>5000</v>
      </c>
    </row>
    <row r="549" spans="1:8" s="18" customFormat="1" ht="12.75">
      <c r="A549" s="42" t="s">
        <v>8</v>
      </c>
      <c r="B549" s="35" t="s">
        <v>22</v>
      </c>
      <c r="C549" s="35" t="s">
        <v>530</v>
      </c>
      <c r="D549" s="35" t="s">
        <v>503</v>
      </c>
      <c r="E549" s="35" t="s">
        <v>520</v>
      </c>
      <c r="F549" s="37">
        <v>5000</v>
      </c>
      <c r="G549" s="37">
        <v>5000</v>
      </c>
      <c r="H549" s="37">
        <v>5000</v>
      </c>
    </row>
    <row r="550" spans="1:8" s="18" customFormat="1" ht="12.75">
      <c r="A550" s="42" t="s">
        <v>77</v>
      </c>
      <c r="B550" s="47" t="s">
        <v>76</v>
      </c>
      <c r="C550" s="35"/>
      <c r="D550" s="35"/>
      <c r="E550" s="35"/>
      <c r="F550" s="37">
        <f>F551+F552+F553</f>
        <v>800000</v>
      </c>
      <c r="G550" s="37">
        <f>G551+G552+G553</f>
        <v>550000</v>
      </c>
      <c r="H550" s="37">
        <f>H551+H552+H553</f>
        <v>550000</v>
      </c>
    </row>
    <row r="551" spans="1:8" s="18" customFormat="1" ht="12.75">
      <c r="A551" s="42" t="s">
        <v>444</v>
      </c>
      <c r="B551" s="47" t="s">
        <v>76</v>
      </c>
      <c r="C551" s="35" t="s">
        <v>527</v>
      </c>
      <c r="D551" s="47" t="s">
        <v>508</v>
      </c>
      <c r="E551" s="47" t="s">
        <v>503</v>
      </c>
      <c r="F551" s="37">
        <v>100000</v>
      </c>
      <c r="G551" s="37">
        <v>100000</v>
      </c>
      <c r="H551" s="37">
        <v>100000</v>
      </c>
    </row>
    <row r="552" spans="1:8" s="18" customFormat="1" ht="12.75">
      <c r="A552" s="42" t="s">
        <v>444</v>
      </c>
      <c r="B552" s="47" t="s">
        <v>76</v>
      </c>
      <c r="C552" s="35" t="s">
        <v>527</v>
      </c>
      <c r="D552" s="47" t="s">
        <v>508</v>
      </c>
      <c r="E552" s="47" t="s">
        <v>504</v>
      </c>
      <c r="F552" s="37">
        <v>450000</v>
      </c>
      <c r="G552" s="37">
        <v>450000</v>
      </c>
      <c r="H552" s="37">
        <v>450000</v>
      </c>
    </row>
    <row r="553" spans="1:8" s="18" customFormat="1" ht="12.75">
      <c r="A553" s="42" t="s">
        <v>444</v>
      </c>
      <c r="B553" s="47" t="s">
        <v>275</v>
      </c>
      <c r="C553" s="35" t="s">
        <v>527</v>
      </c>
      <c r="D553" s="47" t="s">
        <v>508</v>
      </c>
      <c r="E553" s="47" t="s">
        <v>503</v>
      </c>
      <c r="F553" s="37">
        <v>250000</v>
      </c>
      <c r="G553" s="37">
        <v>0</v>
      </c>
      <c r="H553" s="37">
        <v>0</v>
      </c>
    </row>
    <row r="554" spans="1:8" s="18" customFormat="1" ht="33.75">
      <c r="A554" s="42" t="s">
        <v>522</v>
      </c>
      <c r="B554" s="35" t="s">
        <v>85</v>
      </c>
      <c r="C554" s="35"/>
      <c r="D554" s="47"/>
      <c r="E554" s="47"/>
      <c r="F554" s="37">
        <f>F555</f>
        <v>2400000</v>
      </c>
      <c r="G554" s="37">
        <f>G555</f>
        <v>1000000</v>
      </c>
      <c r="H554" s="37">
        <f>H555</f>
        <v>1500000</v>
      </c>
    </row>
    <row r="555" spans="1:8" s="18" customFormat="1" ht="17.25" customHeight="1">
      <c r="A555" s="38" t="s">
        <v>86</v>
      </c>
      <c r="B555" s="44" t="s">
        <v>85</v>
      </c>
      <c r="C555" s="44" t="s">
        <v>87</v>
      </c>
      <c r="D555" s="62" t="s">
        <v>510</v>
      </c>
      <c r="E555" s="62" t="s">
        <v>504</v>
      </c>
      <c r="F555" s="37">
        <v>2400000</v>
      </c>
      <c r="G555" s="37">
        <v>1000000</v>
      </c>
      <c r="H555" s="37">
        <v>1500000</v>
      </c>
    </row>
    <row r="556" spans="1:8" s="18" customFormat="1" ht="22.5">
      <c r="A556" s="96" t="s">
        <v>435</v>
      </c>
      <c r="B556" s="47" t="s">
        <v>10</v>
      </c>
      <c r="C556" s="44"/>
      <c r="D556" s="36"/>
      <c r="E556" s="36"/>
      <c r="F556" s="45">
        <f>F557</f>
        <v>7000</v>
      </c>
      <c r="G556" s="45">
        <f>G557</f>
        <v>7500</v>
      </c>
      <c r="H556" s="45">
        <f>H557</f>
        <v>41500</v>
      </c>
    </row>
    <row r="557" spans="1:8" s="18" customFormat="1" ht="22.5">
      <c r="A557" s="38" t="s">
        <v>436</v>
      </c>
      <c r="B557" s="47" t="s">
        <v>10</v>
      </c>
      <c r="C557" s="44" t="s">
        <v>437</v>
      </c>
      <c r="D557" s="36" t="s">
        <v>503</v>
      </c>
      <c r="E557" s="36" t="s">
        <v>508</v>
      </c>
      <c r="F557" s="49">
        <v>7000</v>
      </c>
      <c r="G557" s="49">
        <v>7500</v>
      </c>
      <c r="H557" s="49">
        <v>41500</v>
      </c>
    </row>
    <row r="558" spans="1:8" ht="22.5">
      <c r="A558" s="38" t="s">
        <v>554</v>
      </c>
      <c r="B558" s="35" t="s">
        <v>24</v>
      </c>
      <c r="C558" s="44"/>
      <c r="D558" s="44"/>
      <c r="E558" s="44"/>
      <c r="F558" s="45">
        <f>SUM(F559:F562)</f>
        <v>2336200</v>
      </c>
      <c r="G558" s="45">
        <f>SUM(G559:G562)</f>
        <v>2493500</v>
      </c>
      <c r="H558" s="45">
        <f>SUM(H559:H562)</f>
        <v>2591900</v>
      </c>
    </row>
    <row r="559" spans="1:8" s="1" customFormat="1" ht="12.75">
      <c r="A559" s="96" t="s">
        <v>424</v>
      </c>
      <c r="B559" s="35" t="s">
        <v>24</v>
      </c>
      <c r="C559" s="44" t="s">
        <v>524</v>
      </c>
      <c r="D559" s="36" t="s">
        <v>506</v>
      </c>
      <c r="E559" s="36" t="s">
        <v>507</v>
      </c>
      <c r="F559" s="49">
        <v>1779000</v>
      </c>
      <c r="G559" s="49">
        <v>1779000</v>
      </c>
      <c r="H559" s="49">
        <v>1779000</v>
      </c>
    </row>
    <row r="560" spans="1:8" s="1" customFormat="1" ht="22.5">
      <c r="A560" s="96" t="s">
        <v>525</v>
      </c>
      <c r="B560" s="35" t="s">
        <v>24</v>
      </c>
      <c r="C560" s="44" t="s">
        <v>526</v>
      </c>
      <c r="D560" s="36" t="s">
        <v>506</v>
      </c>
      <c r="E560" s="36" t="s">
        <v>507</v>
      </c>
      <c r="F560" s="49">
        <v>2000</v>
      </c>
      <c r="G560" s="49">
        <v>2000</v>
      </c>
      <c r="H560" s="49">
        <v>2000</v>
      </c>
    </row>
    <row r="561" spans="1:8" s="1" customFormat="1" ht="22.5">
      <c r="A561" s="96" t="s">
        <v>425</v>
      </c>
      <c r="B561" s="35" t="s">
        <v>24</v>
      </c>
      <c r="C561" s="44" t="s">
        <v>423</v>
      </c>
      <c r="D561" s="36" t="s">
        <v>506</v>
      </c>
      <c r="E561" s="36" t="s">
        <v>507</v>
      </c>
      <c r="F561" s="49">
        <v>520000</v>
      </c>
      <c r="G561" s="49">
        <v>520000</v>
      </c>
      <c r="H561" s="49">
        <v>520000</v>
      </c>
    </row>
    <row r="562" spans="1:8" s="1" customFormat="1" ht="12.75">
      <c r="A562" s="31" t="s">
        <v>444</v>
      </c>
      <c r="B562" s="35" t="s">
        <v>24</v>
      </c>
      <c r="C562" s="44" t="s">
        <v>527</v>
      </c>
      <c r="D562" s="36" t="s">
        <v>506</v>
      </c>
      <c r="E562" s="36" t="s">
        <v>507</v>
      </c>
      <c r="F562" s="49">
        <v>35200</v>
      </c>
      <c r="G562" s="37">
        <v>192500</v>
      </c>
      <c r="H562" s="37">
        <v>290900</v>
      </c>
    </row>
    <row r="563" spans="1:8" s="1" customFormat="1" ht="12.75">
      <c r="A563" s="83" t="s">
        <v>523</v>
      </c>
      <c r="B563" s="35" t="s">
        <v>58</v>
      </c>
      <c r="C563" s="44"/>
      <c r="D563" s="36"/>
      <c r="E563" s="36"/>
      <c r="F563" s="49">
        <f>F564</f>
        <v>100000</v>
      </c>
      <c r="G563" s="49">
        <f>G564</f>
        <v>100000</v>
      </c>
      <c r="H563" s="49">
        <f>H564</f>
        <v>100000</v>
      </c>
    </row>
    <row r="564" spans="1:8" s="1" customFormat="1" ht="12.75">
      <c r="A564" s="42" t="s">
        <v>444</v>
      </c>
      <c r="B564" s="35" t="s">
        <v>58</v>
      </c>
      <c r="C564" s="44" t="s">
        <v>527</v>
      </c>
      <c r="D564" s="36" t="s">
        <v>509</v>
      </c>
      <c r="E564" s="36" t="s">
        <v>508</v>
      </c>
      <c r="F564" s="49">
        <v>100000</v>
      </c>
      <c r="G564" s="37">
        <v>100000</v>
      </c>
      <c r="H564" s="37">
        <v>100000</v>
      </c>
    </row>
    <row r="565" spans="1:8" s="1" customFormat="1" ht="22.5">
      <c r="A565" s="41" t="s">
        <v>496</v>
      </c>
      <c r="B565" s="47" t="s">
        <v>26</v>
      </c>
      <c r="C565" s="44"/>
      <c r="D565" s="36"/>
      <c r="E565" s="36"/>
      <c r="F565" s="49">
        <f>F566+F567</f>
        <v>630000</v>
      </c>
      <c r="G565" s="49">
        <f>G566+G567</f>
        <v>380000</v>
      </c>
      <c r="H565" s="49">
        <f>H566+H567</f>
        <v>380000</v>
      </c>
    </row>
    <row r="566" spans="1:8" s="1" customFormat="1" ht="12.75">
      <c r="A566" s="42" t="s">
        <v>551</v>
      </c>
      <c r="B566" s="47" t="s">
        <v>26</v>
      </c>
      <c r="C566" s="35" t="s">
        <v>550</v>
      </c>
      <c r="D566" s="35" t="s">
        <v>506</v>
      </c>
      <c r="E566" s="35" t="s">
        <v>513</v>
      </c>
      <c r="F566" s="37">
        <v>250000</v>
      </c>
      <c r="G566" s="37">
        <v>0</v>
      </c>
      <c r="H566" s="37">
        <v>0</v>
      </c>
    </row>
    <row r="567" spans="1:8" s="1" customFormat="1" ht="12.75">
      <c r="A567" s="42" t="s">
        <v>444</v>
      </c>
      <c r="B567" s="47" t="s">
        <v>26</v>
      </c>
      <c r="C567" s="35" t="s">
        <v>527</v>
      </c>
      <c r="D567" s="35" t="s">
        <v>506</v>
      </c>
      <c r="E567" s="35" t="s">
        <v>513</v>
      </c>
      <c r="F567" s="37">
        <v>380000</v>
      </c>
      <c r="G567" s="37">
        <v>380000</v>
      </c>
      <c r="H567" s="37">
        <v>380000</v>
      </c>
    </row>
    <row r="568" spans="1:8" s="1" customFormat="1" ht="14.25" customHeight="1">
      <c r="A568" s="42" t="s">
        <v>27</v>
      </c>
      <c r="B568" s="47" t="s">
        <v>28</v>
      </c>
      <c r="C568" s="35"/>
      <c r="D568" s="35"/>
      <c r="E568" s="35"/>
      <c r="F568" s="37">
        <f>F569</f>
        <v>150000</v>
      </c>
      <c r="G568" s="37">
        <f>G569</f>
        <v>150000</v>
      </c>
      <c r="H568" s="37">
        <f>H569</f>
        <v>150000</v>
      </c>
    </row>
    <row r="569" spans="1:8" s="1" customFormat="1" ht="12.75">
      <c r="A569" s="42" t="s">
        <v>444</v>
      </c>
      <c r="B569" s="47" t="s">
        <v>28</v>
      </c>
      <c r="C569" s="35" t="s">
        <v>527</v>
      </c>
      <c r="D569" s="35" t="s">
        <v>506</v>
      </c>
      <c r="E569" s="35" t="s">
        <v>513</v>
      </c>
      <c r="F569" s="37">
        <v>150000</v>
      </c>
      <c r="G569" s="37">
        <v>150000</v>
      </c>
      <c r="H569" s="37">
        <v>150000</v>
      </c>
    </row>
    <row r="570" spans="1:8" s="1" customFormat="1" ht="22.5">
      <c r="A570" s="42" t="s">
        <v>562</v>
      </c>
      <c r="B570" s="35" t="s">
        <v>75</v>
      </c>
      <c r="C570" s="35"/>
      <c r="D570" s="35"/>
      <c r="E570" s="35"/>
      <c r="F570" s="37">
        <f>F571</f>
        <v>800000</v>
      </c>
      <c r="G570" s="37">
        <f>G571</f>
        <v>800000</v>
      </c>
      <c r="H570" s="37">
        <f>H571</f>
        <v>800000</v>
      </c>
    </row>
    <row r="571" spans="1:8" s="1" customFormat="1" ht="12.75">
      <c r="A571" s="42" t="s">
        <v>444</v>
      </c>
      <c r="B571" s="35" t="s">
        <v>75</v>
      </c>
      <c r="C571" s="35" t="s">
        <v>527</v>
      </c>
      <c r="D571" s="35" t="s">
        <v>507</v>
      </c>
      <c r="E571" s="35" t="s">
        <v>510</v>
      </c>
      <c r="F571" s="37">
        <v>800000</v>
      </c>
      <c r="G571" s="37">
        <v>800000</v>
      </c>
      <c r="H571" s="37">
        <v>800000</v>
      </c>
    </row>
    <row r="572" spans="1:8" s="1" customFormat="1" ht="22.5">
      <c r="A572" s="31" t="s">
        <v>519</v>
      </c>
      <c r="B572" s="35" t="s">
        <v>9</v>
      </c>
      <c r="C572" s="44"/>
      <c r="D572" s="77"/>
      <c r="E572" s="36"/>
      <c r="F572" s="45">
        <f>F573+F574+F575</f>
        <v>116300</v>
      </c>
      <c r="G572" s="45">
        <f>G573+G574+G575</f>
        <v>116300</v>
      </c>
      <c r="H572" s="45">
        <f>H573+H574+H575</f>
        <v>116300</v>
      </c>
    </row>
    <row r="573" spans="1:8" s="1" customFormat="1" ht="12.75">
      <c r="A573" s="96" t="s">
        <v>424</v>
      </c>
      <c r="B573" s="35" t="s">
        <v>9</v>
      </c>
      <c r="C573" s="44" t="s">
        <v>524</v>
      </c>
      <c r="D573" s="36" t="s">
        <v>503</v>
      </c>
      <c r="E573" s="36" t="s">
        <v>507</v>
      </c>
      <c r="F573" s="49">
        <v>68200</v>
      </c>
      <c r="G573" s="49">
        <v>68200</v>
      </c>
      <c r="H573" s="49">
        <v>68200</v>
      </c>
    </row>
    <row r="574" spans="1:8" s="1" customFormat="1" ht="22.5">
      <c r="A574" s="96" t="s">
        <v>425</v>
      </c>
      <c r="B574" s="35" t="s">
        <v>9</v>
      </c>
      <c r="C574" s="44" t="s">
        <v>423</v>
      </c>
      <c r="D574" s="36" t="s">
        <v>503</v>
      </c>
      <c r="E574" s="36" t="s">
        <v>507</v>
      </c>
      <c r="F574" s="49">
        <v>20600</v>
      </c>
      <c r="G574" s="49">
        <v>20600</v>
      </c>
      <c r="H574" s="49">
        <v>20600</v>
      </c>
    </row>
    <row r="575" spans="1:8" s="1" customFormat="1" ht="12.75">
      <c r="A575" s="31" t="s">
        <v>444</v>
      </c>
      <c r="B575" s="35" t="s">
        <v>9</v>
      </c>
      <c r="C575" s="44" t="s">
        <v>527</v>
      </c>
      <c r="D575" s="36" t="s">
        <v>503</v>
      </c>
      <c r="E575" s="36" t="s">
        <v>507</v>
      </c>
      <c r="F575" s="49">
        <v>27500</v>
      </c>
      <c r="G575" s="49">
        <v>27500</v>
      </c>
      <c r="H575" s="49">
        <v>27500</v>
      </c>
    </row>
    <row r="576" spans="1:8" s="1" customFormat="1" ht="22.5">
      <c r="A576" s="114" t="s">
        <v>57</v>
      </c>
      <c r="B576" s="32" t="s">
        <v>56</v>
      </c>
      <c r="C576" s="44"/>
      <c r="D576" s="36"/>
      <c r="E576" s="36"/>
      <c r="F576" s="45">
        <f>SUM(F577:F580)</f>
        <v>62600</v>
      </c>
      <c r="G576" s="45">
        <f>SUM(G577:G580)</f>
        <v>62900</v>
      </c>
      <c r="H576" s="45">
        <f>SUM(H577:H580)</f>
        <v>63200</v>
      </c>
    </row>
    <row r="577" spans="1:8" s="1" customFormat="1" ht="12.75">
      <c r="A577" s="41" t="s">
        <v>424</v>
      </c>
      <c r="B577" s="32" t="s">
        <v>56</v>
      </c>
      <c r="C577" s="47" t="s">
        <v>524</v>
      </c>
      <c r="D577" s="36" t="s">
        <v>508</v>
      </c>
      <c r="E577" s="36" t="s">
        <v>508</v>
      </c>
      <c r="F577" s="49">
        <v>42000</v>
      </c>
      <c r="G577" s="49">
        <v>42000</v>
      </c>
      <c r="H577" s="49">
        <v>42000</v>
      </c>
    </row>
    <row r="578" spans="1:8" s="1" customFormat="1" ht="22.5">
      <c r="A578" s="41" t="s">
        <v>425</v>
      </c>
      <c r="B578" s="32" t="s">
        <v>56</v>
      </c>
      <c r="C578" s="47" t="s">
        <v>423</v>
      </c>
      <c r="D578" s="36" t="s">
        <v>508</v>
      </c>
      <c r="E578" s="36" t="s">
        <v>508</v>
      </c>
      <c r="F578" s="49">
        <v>12700</v>
      </c>
      <c r="G578" s="49">
        <v>12700</v>
      </c>
      <c r="H578" s="49">
        <v>12700</v>
      </c>
    </row>
    <row r="579" spans="1:8" s="1" customFormat="1" ht="12.75">
      <c r="A579" s="42" t="s">
        <v>551</v>
      </c>
      <c r="B579" s="32" t="s">
        <v>56</v>
      </c>
      <c r="C579" s="47" t="s">
        <v>550</v>
      </c>
      <c r="D579" s="36" t="s">
        <v>508</v>
      </c>
      <c r="E579" s="36" t="s">
        <v>508</v>
      </c>
      <c r="F579" s="49">
        <v>800</v>
      </c>
      <c r="G579" s="49">
        <v>800</v>
      </c>
      <c r="H579" s="49">
        <v>800</v>
      </c>
    </row>
    <row r="580" spans="1:8" s="1" customFormat="1" ht="12.75">
      <c r="A580" s="42" t="s">
        <v>444</v>
      </c>
      <c r="B580" s="32" t="s">
        <v>56</v>
      </c>
      <c r="C580" s="47" t="s">
        <v>527</v>
      </c>
      <c r="D580" s="36" t="s">
        <v>508</v>
      </c>
      <c r="E580" s="36" t="s">
        <v>508</v>
      </c>
      <c r="F580" s="49">
        <v>7100</v>
      </c>
      <c r="G580" s="49">
        <v>7400</v>
      </c>
      <c r="H580" s="49">
        <v>7700</v>
      </c>
    </row>
    <row r="581" ht="19.5" customHeight="1"/>
    <row r="582" ht="19.5" customHeight="1"/>
    <row r="583" spans="1:7" s="2" customFormat="1" ht="19.5" customHeight="1">
      <c r="A583" s="7"/>
      <c r="C583" s="5"/>
      <c r="F583" s="14"/>
      <c r="G583" s="10"/>
    </row>
    <row r="584" spans="1:7" s="2" customFormat="1" ht="19.5" customHeight="1">
      <c r="A584" s="7"/>
      <c r="C584" s="5"/>
      <c r="G584" s="10"/>
    </row>
    <row r="585" spans="1:7" s="2" customFormat="1" ht="19.5" customHeight="1">
      <c r="A585" s="7"/>
      <c r="C585" s="5"/>
      <c r="G585" s="10"/>
    </row>
    <row r="586" spans="1:7" s="2" customFormat="1" ht="19.5" customHeight="1">
      <c r="A586" s="7"/>
      <c r="C586" s="5"/>
      <c r="G586" s="10"/>
    </row>
    <row r="587" spans="1:7" s="2" customFormat="1" ht="19.5" customHeight="1">
      <c r="A587" s="7"/>
      <c r="C587" s="5"/>
      <c r="G587" s="10"/>
    </row>
    <row r="588" spans="1:7" s="2" customFormat="1" ht="19.5" customHeight="1">
      <c r="A588" s="7"/>
      <c r="C588" s="5"/>
      <c r="G588" s="10"/>
    </row>
    <row r="589" spans="1:7" s="2" customFormat="1" ht="19.5" customHeight="1">
      <c r="A589" s="7"/>
      <c r="C589" s="5"/>
      <c r="G589" s="10"/>
    </row>
    <row r="590" spans="1:7" s="2" customFormat="1" ht="19.5" customHeight="1">
      <c r="A590" s="7"/>
      <c r="C590" s="5"/>
      <c r="G590" s="10"/>
    </row>
    <row r="591" spans="1:7" s="2" customFormat="1" ht="19.5" customHeight="1">
      <c r="A591" s="7"/>
      <c r="C591" s="5"/>
      <c r="G591" s="10"/>
    </row>
    <row r="592" spans="1:7" s="2" customFormat="1" ht="19.5" customHeight="1">
      <c r="A592" s="7"/>
      <c r="C592" s="5"/>
      <c r="G592" s="10"/>
    </row>
    <row r="593" spans="1:7" s="2" customFormat="1" ht="19.5" customHeight="1">
      <c r="A593" s="7"/>
      <c r="C593" s="5"/>
      <c r="G593" s="10"/>
    </row>
    <row r="594" spans="1:7" s="2" customFormat="1" ht="19.5" customHeight="1">
      <c r="A594" s="7"/>
      <c r="C594" s="5"/>
      <c r="G594" s="10"/>
    </row>
    <row r="595" spans="1:7" s="2" customFormat="1" ht="19.5" customHeight="1">
      <c r="A595" s="7"/>
      <c r="C595" s="5"/>
      <c r="G595" s="10"/>
    </row>
    <row r="596" spans="1:7" s="2" customFormat="1" ht="19.5" customHeight="1">
      <c r="A596" s="7"/>
      <c r="C596" s="5"/>
      <c r="G596" s="10"/>
    </row>
    <row r="597" spans="1:7" s="2" customFormat="1" ht="19.5" customHeight="1">
      <c r="A597" s="7"/>
      <c r="C597" s="5"/>
      <c r="G597" s="10"/>
    </row>
    <row r="598" spans="1:7" s="2" customFormat="1" ht="19.5" customHeight="1">
      <c r="A598" s="7"/>
      <c r="C598" s="5"/>
      <c r="G598" s="10"/>
    </row>
    <row r="599" spans="1:7" s="2" customFormat="1" ht="19.5" customHeight="1">
      <c r="A599" s="7"/>
      <c r="C599" s="5"/>
      <c r="G599" s="10"/>
    </row>
    <row r="600" spans="1:7" s="2" customFormat="1" ht="19.5" customHeight="1">
      <c r="A600" s="7"/>
      <c r="C600" s="5"/>
      <c r="G600" s="10"/>
    </row>
    <row r="601" spans="1:7" s="2" customFormat="1" ht="19.5" customHeight="1">
      <c r="A601" s="7"/>
      <c r="C601" s="5"/>
      <c r="G601" s="10"/>
    </row>
    <row r="602" spans="1:7" s="2" customFormat="1" ht="19.5" customHeight="1">
      <c r="A602" s="7"/>
      <c r="C602" s="5"/>
      <c r="G602" s="10"/>
    </row>
    <row r="603" spans="1:7" s="2" customFormat="1" ht="19.5" customHeight="1">
      <c r="A603" s="7"/>
      <c r="C603" s="5"/>
      <c r="G603" s="10"/>
    </row>
    <row r="604" spans="1:7" s="2" customFormat="1" ht="19.5" customHeight="1">
      <c r="A604" s="7"/>
      <c r="C604" s="5"/>
      <c r="G604" s="10"/>
    </row>
    <row r="605" spans="1:7" s="2" customFormat="1" ht="19.5" customHeight="1">
      <c r="A605" s="7"/>
      <c r="C605" s="5"/>
      <c r="G605" s="10"/>
    </row>
    <row r="606" spans="1:7" s="2" customFormat="1" ht="19.5" customHeight="1">
      <c r="A606" s="7"/>
      <c r="C606" s="5"/>
      <c r="G606" s="10"/>
    </row>
    <row r="607" spans="1:7" s="2" customFormat="1" ht="19.5" customHeight="1">
      <c r="A607" s="7"/>
      <c r="C607" s="5"/>
      <c r="G607" s="10"/>
    </row>
    <row r="608" spans="1:7" s="2" customFormat="1" ht="19.5" customHeight="1">
      <c r="A608" s="7"/>
      <c r="C608" s="5"/>
      <c r="G608" s="10"/>
    </row>
    <row r="609" spans="1:7" s="2" customFormat="1" ht="19.5" customHeight="1">
      <c r="A609" s="7"/>
      <c r="C609" s="5"/>
      <c r="G609" s="10"/>
    </row>
    <row r="610" spans="1:7" s="2" customFormat="1" ht="19.5" customHeight="1">
      <c r="A610" s="7"/>
      <c r="C610" s="5"/>
      <c r="G610" s="10"/>
    </row>
    <row r="611" spans="1:7" s="2" customFormat="1" ht="19.5" customHeight="1">
      <c r="A611" s="7"/>
      <c r="C611" s="5"/>
      <c r="G611" s="10"/>
    </row>
    <row r="612" spans="1:7" s="2" customFormat="1" ht="19.5" customHeight="1">
      <c r="A612" s="7"/>
      <c r="C612" s="5"/>
      <c r="G612" s="10"/>
    </row>
    <row r="613" spans="1:7" s="2" customFormat="1" ht="19.5" customHeight="1">
      <c r="A613" s="7"/>
      <c r="C613" s="5"/>
      <c r="G613" s="10"/>
    </row>
    <row r="614" spans="1:7" s="2" customFormat="1" ht="19.5" customHeight="1">
      <c r="A614" s="7"/>
      <c r="C614" s="5"/>
      <c r="G614" s="10"/>
    </row>
    <row r="615" spans="1:7" s="2" customFormat="1" ht="19.5" customHeight="1">
      <c r="A615" s="7"/>
      <c r="C615" s="5"/>
      <c r="G615" s="10"/>
    </row>
    <row r="616" spans="1:7" s="2" customFormat="1" ht="19.5" customHeight="1">
      <c r="A616" s="7"/>
      <c r="C616" s="5"/>
      <c r="G616" s="10"/>
    </row>
    <row r="617" spans="1:7" s="2" customFormat="1" ht="19.5" customHeight="1">
      <c r="A617" s="7"/>
      <c r="C617" s="5"/>
      <c r="G617" s="10"/>
    </row>
    <row r="618" spans="1:7" s="2" customFormat="1" ht="19.5" customHeight="1">
      <c r="A618" s="7"/>
      <c r="C618" s="5"/>
      <c r="G618" s="10"/>
    </row>
    <row r="619" spans="1:7" s="2" customFormat="1" ht="19.5" customHeight="1">
      <c r="A619" s="7"/>
      <c r="C619" s="5"/>
      <c r="G619" s="10"/>
    </row>
    <row r="620" spans="1:7" s="2" customFormat="1" ht="19.5" customHeight="1">
      <c r="A620" s="7"/>
      <c r="C620" s="5"/>
      <c r="G620" s="10"/>
    </row>
    <row r="621" spans="1:7" s="2" customFormat="1" ht="19.5" customHeight="1">
      <c r="A621" s="7"/>
      <c r="C621" s="5"/>
      <c r="G621" s="10"/>
    </row>
    <row r="622" spans="1:7" s="2" customFormat="1" ht="19.5" customHeight="1">
      <c r="A622" s="7"/>
      <c r="C622" s="5"/>
      <c r="G622" s="10"/>
    </row>
    <row r="623" spans="1:7" s="2" customFormat="1" ht="19.5" customHeight="1">
      <c r="A623" s="7"/>
      <c r="C623" s="5"/>
      <c r="G623" s="10"/>
    </row>
    <row r="624" spans="1:7" s="2" customFormat="1" ht="19.5" customHeight="1">
      <c r="A624" s="7"/>
      <c r="C624" s="5"/>
      <c r="G624" s="10"/>
    </row>
    <row r="625" spans="1:7" s="2" customFormat="1" ht="19.5" customHeight="1">
      <c r="A625" s="7"/>
      <c r="C625" s="5"/>
      <c r="G625" s="10"/>
    </row>
    <row r="626" spans="1:7" s="2" customFormat="1" ht="19.5" customHeight="1">
      <c r="A626" s="7"/>
      <c r="C626" s="5"/>
      <c r="G626" s="10"/>
    </row>
    <row r="627" spans="1:7" s="2" customFormat="1" ht="19.5" customHeight="1">
      <c r="A627" s="7"/>
      <c r="C627" s="5"/>
      <c r="G627" s="10"/>
    </row>
    <row r="628" spans="1:7" s="2" customFormat="1" ht="19.5" customHeight="1">
      <c r="A628" s="7"/>
      <c r="C628" s="5"/>
      <c r="G628" s="10"/>
    </row>
    <row r="629" spans="1:7" s="2" customFormat="1" ht="19.5" customHeight="1">
      <c r="A629" s="7"/>
      <c r="C629" s="5"/>
      <c r="G629" s="10"/>
    </row>
    <row r="630" spans="1:7" s="2" customFormat="1" ht="19.5" customHeight="1">
      <c r="A630" s="7"/>
      <c r="C630" s="5"/>
      <c r="G630" s="10"/>
    </row>
    <row r="631" spans="1:7" s="2" customFormat="1" ht="19.5" customHeight="1">
      <c r="A631" s="7"/>
      <c r="C631" s="5"/>
      <c r="G631" s="10"/>
    </row>
    <row r="632" spans="1:7" s="2" customFormat="1" ht="19.5" customHeight="1">
      <c r="A632" s="7"/>
      <c r="C632" s="5"/>
      <c r="G632" s="10"/>
    </row>
    <row r="633" spans="1:7" s="2" customFormat="1" ht="19.5" customHeight="1">
      <c r="A633" s="7"/>
      <c r="C633" s="5"/>
      <c r="G633" s="10"/>
    </row>
    <row r="634" spans="1:7" s="2" customFormat="1" ht="19.5" customHeight="1">
      <c r="A634" s="7"/>
      <c r="C634" s="5"/>
      <c r="G634" s="10"/>
    </row>
    <row r="635" spans="1:7" s="2" customFormat="1" ht="19.5" customHeight="1">
      <c r="A635" s="7"/>
      <c r="C635" s="5"/>
      <c r="G635" s="10"/>
    </row>
    <row r="636" spans="1:7" s="2" customFormat="1" ht="19.5" customHeight="1">
      <c r="A636" s="7"/>
      <c r="C636" s="5"/>
      <c r="G636" s="10"/>
    </row>
    <row r="637" spans="1:7" s="2" customFormat="1" ht="19.5" customHeight="1">
      <c r="A637" s="7"/>
      <c r="C637" s="5"/>
      <c r="G637" s="10"/>
    </row>
    <row r="638" spans="1:7" s="2" customFormat="1" ht="19.5" customHeight="1">
      <c r="A638" s="7"/>
      <c r="C638" s="5"/>
      <c r="G638" s="10"/>
    </row>
    <row r="639" spans="1:7" s="2" customFormat="1" ht="19.5" customHeight="1">
      <c r="A639" s="7"/>
      <c r="C639" s="5"/>
      <c r="G639" s="10"/>
    </row>
    <row r="640" spans="1:7" s="2" customFormat="1" ht="19.5" customHeight="1">
      <c r="A640" s="7"/>
      <c r="C640" s="5"/>
      <c r="G640" s="10"/>
    </row>
    <row r="641" spans="1:7" s="2" customFormat="1" ht="19.5" customHeight="1">
      <c r="A641" s="7"/>
      <c r="C641" s="5"/>
      <c r="G641" s="10"/>
    </row>
    <row r="642" spans="1:7" s="2" customFormat="1" ht="19.5" customHeight="1">
      <c r="A642" s="7"/>
      <c r="C642" s="5"/>
      <c r="G642" s="10"/>
    </row>
    <row r="643" spans="1:7" s="2" customFormat="1" ht="19.5" customHeight="1">
      <c r="A643" s="7"/>
      <c r="C643" s="5"/>
      <c r="G643" s="10"/>
    </row>
    <row r="644" spans="1:7" s="2" customFormat="1" ht="19.5" customHeight="1">
      <c r="A644" s="7"/>
      <c r="C644" s="5"/>
      <c r="G644" s="10"/>
    </row>
    <row r="645" spans="1:7" s="2" customFormat="1" ht="19.5" customHeight="1">
      <c r="A645" s="7"/>
      <c r="C645" s="5"/>
      <c r="G645" s="10"/>
    </row>
    <row r="646" spans="1:7" s="2" customFormat="1" ht="19.5" customHeight="1">
      <c r="A646" s="7"/>
      <c r="C646" s="5"/>
      <c r="G646" s="10"/>
    </row>
    <row r="647" spans="1:7" s="2" customFormat="1" ht="19.5" customHeight="1">
      <c r="A647" s="7"/>
      <c r="C647" s="5"/>
      <c r="G647" s="10"/>
    </row>
    <row r="648" spans="1:7" s="2" customFormat="1" ht="19.5" customHeight="1">
      <c r="A648" s="7"/>
      <c r="C648" s="5"/>
      <c r="G648" s="10"/>
    </row>
    <row r="649" spans="1:7" s="2" customFormat="1" ht="19.5" customHeight="1">
      <c r="A649" s="7"/>
      <c r="C649" s="5"/>
      <c r="G649" s="10"/>
    </row>
    <row r="650" spans="1:7" s="2" customFormat="1" ht="19.5" customHeight="1">
      <c r="A650" s="7"/>
      <c r="C650" s="5"/>
      <c r="G650" s="10"/>
    </row>
    <row r="651" spans="1:7" s="2" customFormat="1" ht="19.5" customHeight="1">
      <c r="A651" s="7"/>
      <c r="C651" s="5"/>
      <c r="G651" s="10"/>
    </row>
    <row r="652" spans="1:7" s="2" customFormat="1" ht="19.5" customHeight="1">
      <c r="A652" s="7"/>
      <c r="C652" s="5"/>
      <c r="G652" s="10"/>
    </row>
    <row r="653" spans="1:7" s="2" customFormat="1" ht="19.5" customHeight="1">
      <c r="A653" s="7"/>
      <c r="C653" s="5"/>
      <c r="G653" s="10"/>
    </row>
    <row r="654" spans="1:7" s="2" customFormat="1" ht="19.5" customHeight="1">
      <c r="A654" s="7"/>
      <c r="C654" s="5"/>
      <c r="G654" s="10"/>
    </row>
    <row r="655" spans="1:7" s="2" customFormat="1" ht="19.5" customHeight="1">
      <c r="A655" s="7"/>
      <c r="C655" s="5"/>
      <c r="G655" s="10"/>
    </row>
    <row r="656" spans="1:7" s="2" customFormat="1" ht="19.5" customHeight="1">
      <c r="A656" s="7"/>
      <c r="C656" s="5"/>
      <c r="G656" s="10"/>
    </row>
    <row r="657" spans="1:7" s="2" customFormat="1" ht="19.5" customHeight="1">
      <c r="A657" s="7"/>
      <c r="C657" s="5"/>
      <c r="G657" s="10"/>
    </row>
    <row r="658" spans="1:7" s="2" customFormat="1" ht="19.5" customHeight="1">
      <c r="A658" s="7"/>
      <c r="C658" s="5"/>
      <c r="G658" s="10"/>
    </row>
    <row r="659" spans="1:7" s="2" customFormat="1" ht="19.5" customHeight="1">
      <c r="A659" s="7"/>
      <c r="C659" s="5"/>
      <c r="G659" s="10"/>
    </row>
    <row r="660" spans="1:7" s="2" customFormat="1" ht="19.5" customHeight="1">
      <c r="A660" s="7"/>
      <c r="C660" s="5"/>
      <c r="G660" s="10"/>
    </row>
    <row r="661" spans="1:7" s="2" customFormat="1" ht="19.5" customHeight="1">
      <c r="A661" s="7"/>
      <c r="C661" s="5"/>
      <c r="G661" s="10"/>
    </row>
    <row r="662" spans="1:7" s="2" customFormat="1" ht="19.5" customHeight="1">
      <c r="A662" s="7"/>
      <c r="C662" s="5"/>
      <c r="G662" s="10"/>
    </row>
    <row r="663" spans="1:7" s="2" customFormat="1" ht="19.5" customHeight="1">
      <c r="A663" s="7"/>
      <c r="C663" s="5"/>
      <c r="G663" s="10"/>
    </row>
    <row r="664" spans="1:7" s="2" customFormat="1" ht="19.5" customHeight="1">
      <c r="A664" s="7"/>
      <c r="C664" s="5"/>
      <c r="G664" s="10"/>
    </row>
    <row r="665" spans="1:7" s="2" customFormat="1" ht="19.5" customHeight="1">
      <c r="A665" s="7"/>
      <c r="C665" s="5"/>
      <c r="G665" s="10"/>
    </row>
    <row r="666" spans="1:7" s="2" customFormat="1" ht="19.5" customHeight="1">
      <c r="A666" s="7"/>
      <c r="C666" s="5"/>
      <c r="G666" s="10"/>
    </row>
    <row r="667" spans="1:7" s="2" customFormat="1" ht="19.5" customHeight="1">
      <c r="A667" s="7"/>
      <c r="C667" s="5"/>
      <c r="G667" s="10"/>
    </row>
    <row r="668" spans="1:7" s="2" customFormat="1" ht="19.5" customHeight="1">
      <c r="A668" s="7"/>
      <c r="C668" s="5"/>
      <c r="G668" s="10"/>
    </row>
    <row r="669" spans="1:7" s="2" customFormat="1" ht="19.5" customHeight="1">
      <c r="A669" s="7"/>
      <c r="C669" s="5"/>
      <c r="G669" s="10"/>
    </row>
    <row r="670" spans="1:7" s="2" customFormat="1" ht="19.5" customHeight="1">
      <c r="A670" s="7"/>
      <c r="C670" s="5"/>
      <c r="G670" s="10"/>
    </row>
    <row r="671" spans="1:7" s="2" customFormat="1" ht="19.5" customHeight="1">
      <c r="A671" s="7"/>
      <c r="C671" s="5"/>
      <c r="G671" s="10"/>
    </row>
    <row r="672" spans="1:7" s="2" customFormat="1" ht="19.5" customHeight="1">
      <c r="A672" s="7"/>
      <c r="C672" s="5"/>
      <c r="G672" s="10"/>
    </row>
    <row r="673" spans="1:7" s="2" customFormat="1" ht="12.75">
      <c r="A673" s="7"/>
      <c r="C673" s="5"/>
      <c r="G673" s="10"/>
    </row>
    <row r="674" spans="1:7" s="2" customFormat="1" ht="12.75">
      <c r="A674" s="7"/>
      <c r="C674" s="5"/>
      <c r="G674" s="10"/>
    </row>
    <row r="675" spans="1:7" s="2" customFormat="1" ht="12.75">
      <c r="A675" s="7"/>
      <c r="C675" s="5"/>
      <c r="G675" s="10"/>
    </row>
    <row r="676" spans="1:7" s="2" customFormat="1" ht="12.75">
      <c r="A676" s="7"/>
      <c r="C676" s="5"/>
      <c r="G676" s="10"/>
    </row>
    <row r="677" spans="1:7" s="2" customFormat="1" ht="12.75">
      <c r="A677" s="7"/>
      <c r="C677" s="5"/>
      <c r="G677" s="10"/>
    </row>
    <row r="678" spans="1:7" s="2" customFormat="1" ht="12.75">
      <c r="A678" s="7"/>
      <c r="C678" s="5"/>
      <c r="G678" s="10"/>
    </row>
    <row r="679" spans="1:7" s="2" customFormat="1" ht="12.75">
      <c r="A679" s="7"/>
      <c r="C679" s="5"/>
      <c r="G679" s="10"/>
    </row>
    <row r="680" spans="1:7" s="2" customFormat="1" ht="12.75">
      <c r="A680" s="7"/>
      <c r="C680" s="5"/>
      <c r="G680" s="10"/>
    </row>
    <row r="681" spans="1:7" s="2" customFormat="1" ht="12.75">
      <c r="A681" s="7"/>
      <c r="C681" s="5"/>
      <c r="G681" s="10"/>
    </row>
    <row r="682" spans="1:7" s="2" customFormat="1" ht="12.75">
      <c r="A682" s="7"/>
      <c r="C682" s="5"/>
      <c r="G682" s="10"/>
    </row>
    <row r="683" spans="1:7" s="2" customFormat="1" ht="12.75">
      <c r="A683" s="7"/>
      <c r="C683" s="5"/>
      <c r="G683" s="10"/>
    </row>
    <row r="684" spans="1:7" s="2" customFormat="1" ht="12.75">
      <c r="A684" s="7"/>
      <c r="C684" s="5"/>
      <c r="G684" s="10"/>
    </row>
    <row r="685" spans="1:7" s="2" customFormat="1" ht="12.75">
      <c r="A685" s="7"/>
      <c r="C685" s="5"/>
      <c r="G685" s="10"/>
    </row>
    <row r="686" spans="1:7" s="2" customFormat="1" ht="12.75">
      <c r="A686" s="7"/>
      <c r="C686" s="5"/>
      <c r="G686" s="10"/>
    </row>
    <row r="687" spans="1:7" s="2" customFormat="1" ht="12.75">
      <c r="A687" s="7"/>
      <c r="C687" s="5"/>
      <c r="G687" s="10"/>
    </row>
    <row r="688" spans="1:7" s="2" customFormat="1" ht="12.75">
      <c r="A688" s="7"/>
      <c r="C688" s="5"/>
      <c r="G688" s="10"/>
    </row>
    <row r="689" spans="1:7" s="2" customFormat="1" ht="12.75">
      <c r="A689" s="7"/>
      <c r="C689" s="5"/>
      <c r="G689" s="10"/>
    </row>
    <row r="690" spans="1:7" s="2" customFormat="1" ht="12.75">
      <c r="A690" s="7"/>
      <c r="C690" s="5"/>
      <c r="G690" s="10"/>
    </row>
    <row r="691" spans="1:7" s="2" customFormat="1" ht="12.75">
      <c r="A691" s="7"/>
      <c r="C691" s="5"/>
      <c r="G691" s="10"/>
    </row>
    <row r="692" spans="1:7" s="2" customFormat="1" ht="12.75">
      <c r="A692" s="7"/>
      <c r="C692" s="5"/>
      <c r="G692" s="10"/>
    </row>
    <row r="693" spans="1:7" s="2" customFormat="1" ht="12.75">
      <c r="A693" s="7"/>
      <c r="C693" s="5"/>
      <c r="G693" s="10"/>
    </row>
    <row r="694" spans="1:7" s="2" customFormat="1" ht="12.75">
      <c r="A694" s="7"/>
      <c r="C694" s="5"/>
      <c r="G694" s="10"/>
    </row>
    <row r="695" spans="1:7" s="2" customFormat="1" ht="12.75">
      <c r="A695" s="7"/>
      <c r="C695" s="5"/>
      <c r="G695" s="10"/>
    </row>
    <row r="696" spans="1:7" s="2" customFormat="1" ht="12.75">
      <c r="A696" s="7"/>
      <c r="C696" s="5"/>
      <c r="G696" s="10"/>
    </row>
    <row r="697" spans="1:7" s="2" customFormat="1" ht="12.75">
      <c r="A697" s="7"/>
      <c r="C697" s="5"/>
      <c r="G697" s="10"/>
    </row>
    <row r="698" spans="1:7" s="2" customFormat="1" ht="12.75">
      <c r="A698" s="7"/>
      <c r="C698" s="5"/>
      <c r="G698" s="10"/>
    </row>
    <row r="699" spans="1:7" s="2" customFormat="1" ht="12.75">
      <c r="A699" s="7"/>
      <c r="C699" s="5"/>
      <c r="G699" s="10"/>
    </row>
    <row r="700" spans="1:7" s="2" customFormat="1" ht="12.75">
      <c r="A700" s="7"/>
      <c r="C700" s="5"/>
      <c r="G700" s="10"/>
    </row>
    <row r="701" spans="1:7" s="2" customFormat="1" ht="12.75">
      <c r="A701" s="7"/>
      <c r="C701" s="5"/>
      <c r="G701" s="10"/>
    </row>
    <row r="702" spans="1:7" s="2" customFormat="1" ht="12.75">
      <c r="A702" s="7"/>
      <c r="C702" s="5"/>
      <c r="G702" s="10"/>
    </row>
    <row r="703" spans="1:7" s="2" customFormat="1" ht="12.75">
      <c r="A703" s="7"/>
      <c r="C703" s="5"/>
      <c r="G703" s="10"/>
    </row>
    <row r="704" spans="1:7" s="2" customFormat="1" ht="12.75">
      <c r="A704" s="7"/>
      <c r="C704" s="5"/>
      <c r="G704" s="10"/>
    </row>
    <row r="705" spans="1:7" s="2" customFormat="1" ht="12.75">
      <c r="A705" s="7"/>
      <c r="C705" s="5"/>
      <c r="G705" s="10"/>
    </row>
    <row r="706" spans="1:7" s="2" customFormat="1" ht="12.75">
      <c r="A706" s="7"/>
      <c r="C706" s="5"/>
      <c r="G706" s="10"/>
    </row>
    <row r="707" spans="1:7" s="2" customFormat="1" ht="12.75">
      <c r="A707" s="7"/>
      <c r="C707" s="5"/>
      <c r="G707" s="10"/>
    </row>
    <row r="708" spans="1:7" s="2" customFormat="1" ht="12.75">
      <c r="A708" s="7"/>
      <c r="C708" s="5"/>
      <c r="G708" s="10"/>
    </row>
    <row r="709" spans="1:7" s="2" customFormat="1" ht="12.75">
      <c r="A709" s="7"/>
      <c r="C709" s="5"/>
      <c r="G709" s="10"/>
    </row>
    <row r="710" spans="1:7" s="2" customFormat="1" ht="12.75">
      <c r="A710" s="7"/>
      <c r="C710" s="5"/>
      <c r="G710" s="10"/>
    </row>
    <row r="711" spans="1:7" s="2" customFormat="1" ht="12.75">
      <c r="A711" s="7"/>
      <c r="C711" s="5"/>
      <c r="G711" s="10"/>
    </row>
    <row r="712" spans="1:7" s="2" customFormat="1" ht="12.75">
      <c r="A712" s="7"/>
      <c r="C712" s="5"/>
      <c r="G712" s="10"/>
    </row>
    <row r="713" spans="1:7" s="2" customFormat="1" ht="12.75">
      <c r="A713" s="7"/>
      <c r="C713" s="5"/>
      <c r="G713" s="10"/>
    </row>
    <row r="714" spans="1:7" s="2" customFormat="1" ht="12.75">
      <c r="A714" s="7"/>
      <c r="C714" s="5"/>
      <c r="G714" s="10"/>
    </row>
    <row r="715" spans="1:7" s="2" customFormat="1" ht="12.75">
      <c r="A715" s="7"/>
      <c r="C715" s="5"/>
      <c r="G715" s="10"/>
    </row>
    <row r="716" spans="1:7" s="2" customFormat="1" ht="12.75">
      <c r="A716" s="7"/>
      <c r="C716" s="5"/>
      <c r="G716" s="10"/>
    </row>
    <row r="717" spans="1:7" s="2" customFormat="1" ht="12.75">
      <c r="A717" s="7"/>
      <c r="C717" s="5"/>
      <c r="G717" s="10"/>
    </row>
    <row r="718" spans="1:7" s="2" customFormat="1" ht="12.75">
      <c r="A718" s="7"/>
      <c r="C718" s="5"/>
      <c r="G718" s="10"/>
    </row>
    <row r="719" spans="1:7" s="2" customFormat="1" ht="12.75">
      <c r="A719" s="7"/>
      <c r="C719" s="5"/>
      <c r="G719" s="10"/>
    </row>
    <row r="720" spans="1:7" s="2" customFormat="1" ht="12.75">
      <c r="A720" s="7"/>
      <c r="C720" s="5"/>
      <c r="G720" s="10"/>
    </row>
    <row r="721" spans="1:7" s="2" customFormat="1" ht="12.75">
      <c r="A721" s="7"/>
      <c r="C721" s="5"/>
      <c r="G721" s="10"/>
    </row>
    <row r="722" spans="1:7" s="2" customFormat="1" ht="12.75">
      <c r="A722" s="7"/>
      <c r="C722" s="5"/>
      <c r="G722" s="10"/>
    </row>
    <row r="723" spans="1:7" s="2" customFormat="1" ht="12.75">
      <c r="A723" s="7"/>
      <c r="C723" s="5"/>
      <c r="G723" s="10"/>
    </row>
    <row r="724" spans="1:7" s="2" customFormat="1" ht="12.75">
      <c r="A724" s="7"/>
      <c r="C724" s="5"/>
      <c r="G724" s="10"/>
    </row>
    <row r="725" spans="1:7" s="2" customFormat="1" ht="12.75">
      <c r="A725" s="7"/>
      <c r="C725" s="5"/>
      <c r="G725" s="10"/>
    </row>
    <row r="726" spans="1:7" s="2" customFormat="1" ht="12.75">
      <c r="A726" s="7"/>
      <c r="C726" s="5"/>
      <c r="G726" s="10"/>
    </row>
    <row r="727" spans="1:7" s="2" customFormat="1" ht="12.75">
      <c r="A727" s="7"/>
      <c r="C727" s="5"/>
      <c r="G727" s="10"/>
    </row>
    <row r="728" spans="1:7" s="2" customFormat="1" ht="12.75">
      <c r="A728" s="7"/>
      <c r="C728" s="5"/>
      <c r="G728" s="10"/>
    </row>
    <row r="729" spans="1:7" s="2" customFormat="1" ht="12.75">
      <c r="A729" s="7"/>
      <c r="C729" s="5"/>
      <c r="G729" s="10"/>
    </row>
    <row r="730" spans="1:7" s="2" customFormat="1" ht="12.75">
      <c r="A730" s="7"/>
      <c r="C730" s="5"/>
      <c r="G730" s="10"/>
    </row>
    <row r="731" spans="1:7" s="2" customFormat="1" ht="12.75">
      <c r="A731" s="7"/>
      <c r="C731" s="5"/>
      <c r="G731" s="10"/>
    </row>
    <row r="732" spans="1:7" s="2" customFormat="1" ht="12.75">
      <c r="A732" s="7"/>
      <c r="C732" s="5"/>
      <c r="G732" s="10"/>
    </row>
    <row r="733" spans="1:7" s="2" customFormat="1" ht="12.75">
      <c r="A733" s="7"/>
      <c r="C733" s="5"/>
      <c r="G733" s="10"/>
    </row>
    <row r="734" spans="1:7" s="2" customFormat="1" ht="12.75">
      <c r="A734" s="7"/>
      <c r="C734" s="5"/>
      <c r="G734" s="10"/>
    </row>
    <row r="735" spans="1:7" s="2" customFormat="1" ht="12.75">
      <c r="A735" s="7"/>
      <c r="C735" s="5"/>
      <c r="G735" s="10"/>
    </row>
    <row r="736" spans="1:7" s="2" customFormat="1" ht="12.75">
      <c r="A736" s="7"/>
      <c r="C736" s="5"/>
      <c r="G736" s="10"/>
    </row>
    <row r="737" spans="1:7" s="2" customFormat="1" ht="12.75">
      <c r="A737" s="7"/>
      <c r="C737" s="5"/>
      <c r="G737" s="10"/>
    </row>
    <row r="738" spans="1:7" s="2" customFormat="1" ht="12.75">
      <c r="A738" s="7"/>
      <c r="C738" s="5"/>
      <c r="G738" s="10"/>
    </row>
    <row r="739" spans="1:7" s="2" customFormat="1" ht="12.75">
      <c r="A739" s="7"/>
      <c r="C739" s="5"/>
      <c r="G739" s="10"/>
    </row>
    <row r="740" spans="1:7" s="2" customFormat="1" ht="12.75">
      <c r="A740" s="7"/>
      <c r="C740" s="5"/>
      <c r="G740" s="10"/>
    </row>
    <row r="741" spans="1:7" s="2" customFormat="1" ht="12.75">
      <c r="A741" s="7"/>
      <c r="C741" s="5"/>
      <c r="G741" s="10"/>
    </row>
    <row r="742" spans="1:7" s="2" customFormat="1" ht="12.75">
      <c r="A742" s="7"/>
      <c r="C742" s="5"/>
      <c r="G742" s="10"/>
    </row>
    <row r="743" spans="1:7" s="2" customFormat="1" ht="12.75">
      <c r="A743" s="7"/>
      <c r="C743" s="5"/>
      <c r="G743" s="10"/>
    </row>
    <row r="744" spans="1:7" s="2" customFormat="1" ht="12.75">
      <c r="A744" s="7"/>
      <c r="C744" s="5"/>
      <c r="G744" s="10"/>
    </row>
    <row r="745" spans="1:7" s="2" customFormat="1" ht="12.75">
      <c r="A745" s="7"/>
      <c r="C745" s="5"/>
      <c r="G745" s="10"/>
    </row>
    <row r="746" spans="1:7" s="2" customFormat="1" ht="12.75">
      <c r="A746" s="7"/>
      <c r="C746" s="5"/>
      <c r="G746" s="10"/>
    </row>
    <row r="747" spans="1:7" s="2" customFormat="1" ht="12.75">
      <c r="A747" s="7"/>
      <c r="C747" s="5"/>
      <c r="G747" s="10"/>
    </row>
    <row r="748" spans="1:7" s="2" customFormat="1" ht="12.75">
      <c r="A748" s="7"/>
      <c r="C748" s="5"/>
      <c r="G748" s="10"/>
    </row>
    <row r="749" spans="1:7" s="2" customFormat="1" ht="12.75">
      <c r="A749" s="7"/>
      <c r="C749" s="5"/>
      <c r="G749" s="10"/>
    </row>
    <row r="750" spans="1:7" s="2" customFormat="1" ht="12.75">
      <c r="A750" s="7"/>
      <c r="C750" s="5"/>
      <c r="G750" s="10"/>
    </row>
    <row r="751" spans="1:7" s="2" customFormat="1" ht="12.75">
      <c r="A751" s="7"/>
      <c r="C751" s="5"/>
      <c r="G751" s="10"/>
    </row>
    <row r="752" spans="1:7" s="2" customFormat="1" ht="12.75">
      <c r="A752" s="7"/>
      <c r="C752" s="5"/>
      <c r="G752" s="10"/>
    </row>
    <row r="753" spans="1:7" s="2" customFormat="1" ht="12.75">
      <c r="A753" s="7"/>
      <c r="C753" s="5"/>
      <c r="G753" s="10"/>
    </row>
    <row r="754" spans="1:7" s="2" customFormat="1" ht="12.75">
      <c r="A754" s="7"/>
      <c r="C754" s="5"/>
      <c r="G754" s="10"/>
    </row>
    <row r="755" spans="1:7" s="2" customFormat="1" ht="12.75">
      <c r="A755" s="7"/>
      <c r="C755" s="5"/>
      <c r="G755" s="10"/>
    </row>
    <row r="756" spans="1:7" s="2" customFormat="1" ht="12.75">
      <c r="A756" s="7"/>
      <c r="C756" s="5"/>
      <c r="G756" s="10"/>
    </row>
    <row r="757" spans="1:7" s="2" customFormat="1" ht="12.75">
      <c r="A757" s="7"/>
      <c r="C757" s="5"/>
      <c r="G757" s="10"/>
    </row>
    <row r="758" spans="1:7" s="2" customFormat="1" ht="12.75">
      <c r="A758" s="7"/>
      <c r="C758" s="5"/>
      <c r="G758" s="10"/>
    </row>
    <row r="759" spans="1:7" s="2" customFormat="1" ht="12.75">
      <c r="A759" s="7"/>
      <c r="C759" s="5"/>
      <c r="G759" s="10"/>
    </row>
    <row r="760" spans="1:7" s="2" customFormat="1" ht="12.75">
      <c r="A760" s="7"/>
      <c r="C760" s="5"/>
      <c r="G760" s="10"/>
    </row>
    <row r="761" spans="1:7" s="2" customFormat="1" ht="12.75">
      <c r="A761" s="7"/>
      <c r="C761" s="5"/>
      <c r="G761" s="10"/>
    </row>
    <row r="762" spans="1:7" s="2" customFormat="1" ht="12.75">
      <c r="A762" s="7"/>
      <c r="C762" s="5"/>
      <c r="G762" s="10"/>
    </row>
    <row r="763" spans="1:7" s="2" customFormat="1" ht="12.75">
      <c r="A763" s="7"/>
      <c r="C763" s="5"/>
      <c r="G763" s="10"/>
    </row>
    <row r="764" spans="1:7" s="2" customFormat="1" ht="12.75">
      <c r="A764" s="7"/>
      <c r="C764" s="5"/>
      <c r="G764" s="10"/>
    </row>
    <row r="765" spans="1:7" s="2" customFormat="1" ht="12.75">
      <c r="A765" s="7"/>
      <c r="C765" s="5"/>
      <c r="G765" s="10"/>
    </row>
    <row r="766" spans="1:7" s="2" customFormat="1" ht="12.75">
      <c r="A766" s="7"/>
      <c r="C766" s="5"/>
      <c r="G766" s="10"/>
    </row>
    <row r="767" spans="1:7" s="2" customFormat="1" ht="12.75">
      <c r="A767" s="7"/>
      <c r="C767" s="5"/>
      <c r="G767" s="10"/>
    </row>
    <row r="768" spans="1:7" s="2" customFormat="1" ht="12.75">
      <c r="A768" s="7"/>
      <c r="C768" s="5"/>
      <c r="G768" s="10"/>
    </row>
    <row r="769" spans="1:7" s="2" customFormat="1" ht="12.75">
      <c r="A769" s="7"/>
      <c r="C769" s="5"/>
      <c r="G769" s="10"/>
    </row>
    <row r="770" spans="1:7" s="2" customFormat="1" ht="12.75">
      <c r="A770" s="7"/>
      <c r="C770" s="5"/>
      <c r="G770" s="10"/>
    </row>
    <row r="771" spans="1:7" s="2" customFormat="1" ht="12.75">
      <c r="A771" s="7"/>
      <c r="C771" s="5"/>
      <c r="G771" s="10"/>
    </row>
    <row r="772" spans="1:7" s="2" customFormat="1" ht="12.75">
      <c r="A772" s="7"/>
      <c r="C772" s="5"/>
      <c r="G772" s="10"/>
    </row>
    <row r="773" spans="1:7" s="2" customFormat="1" ht="12.75">
      <c r="A773" s="7"/>
      <c r="C773" s="5"/>
      <c r="G773" s="10"/>
    </row>
    <row r="774" spans="1:7" s="2" customFormat="1" ht="12.75">
      <c r="A774" s="7"/>
      <c r="C774" s="5"/>
      <c r="G774" s="10"/>
    </row>
    <row r="775" spans="1:7" s="2" customFormat="1" ht="12.75">
      <c r="A775" s="7"/>
      <c r="C775" s="5"/>
      <c r="G775" s="10"/>
    </row>
    <row r="776" spans="1:7" s="2" customFormat="1" ht="12.75">
      <c r="A776" s="7"/>
      <c r="C776" s="5"/>
      <c r="G776" s="10"/>
    </row>
    <row r="777" spans="1:7" s="2" customFormat="1" ht="12.75">
      <c r="A777" s="7"/>
      <c r="C777" s="5"/>
      <c r="G777" s="10"/>
    </row>
    <row r="778" spans="1:7" s="2" customFormat="1" ht="12.75">
      <c r="A778" s="7"/>
      <c r="C778" s="5"/>
      <c r="G778" s="10"/>
    </row>
    <row r="779" spans="1:7" s="2" customFormat="1" ht="12.75">
      <c r="A779" s="7"/>
      <c r="C779" s="5"/>
      <c r="G779" s="10"/>
    </row>
    <row r="780" spans="1:7" s="2" customFormat="1" ht="12.75">
      <c r="A780" s="7"/>
      <c r="C780" s="5"/>
      <c r="G780" s="10"/>
    </row>
    <row r="781" spans="1:7" s="2" customFormat="1" ht="12.75">
      <c r="A781" s="7"/>
      <c r="C781" s="5"/>
      <c r="G781" s="10"/>
    </row>
    <row r="782" spans="1:7" s="2" customFormat="1" ht="12.75">
      <c r="A782" s="7"/>
      <c r="C782" s="5"/>
      <c r="G782" s="10"/>
    </row>
    <row r="783" spans="1:7" s="2" customFormat="1" ht="12.75">
      <c r="A783" s="7"/>
      <c r="C783" s="5"/>
      <c r="G783" s="10"/>
    </row>
    <row r="784" spans="1:7" s="2" customFormat="1" ht="12.75">
      <c r="A784" s="7"/>
      <c r="C784" s="5"/>
      <c r="G784" s="10"/>
    </row>
    <row r="785" spans="1:7" s="2" customFormat="1" ht="12.75">
      <c r="A785" s="7"/>
      <c r="C785" s="5"/>
      <c r="G785" s="10"/>
    </row>
    <row r="786" spans="1:7" s="2" customFormat="1" ht="12.75">
      <c r="A786" s="7"/>
      <c r="C786" s="5"/>
      <c r="G786" s="10"/>
    </row>
    <row r="787" spans="1:7" s="2" customFormat="1" ht="12.75">
      <c r="A787" s="7"/>
      <c r="C787" s="5"/>
      <c r="G787" s="10"/>
    </row>
    <row r="788" spans="1:7" s="2" customFormat="1" ht="12.75">
      <c r="A788" s="7"/>
      <c r="C788" s="5"/>
      <c r="G788" s="10"/>
    </row>
    <row r="789" spans="1:7" s="2" customFormat="1" ht="12.75">
      <c r="A789" s="7"/>
      <c r="C789" s="5"/>
      <c r="G789" s="10"/>
    </row>
    <row r="790" spans="1:7" s="2" customFormat="1" ht="12.75">
      <c r="A790" s="7"/>
      <c r="C790" s="5"/>
      <c r="G790" s="10"/>
    </row>
    <row r="791" spans="1:7" s="2" customFormat="1" ht="12.75">
      <c r="A791" s="7"/>
      <c r="C791" s="5"/>
      <c r="G791" s="10"/>
    </row>
    <row r="792" spans="1:7" s="2" customFormat="1" ht="12.75">
      <c r="A792" s="7"/>
      <c r="C792" s="5"/>
      <c r="G792" s="10"/>
    </row>
    <row r="793" spans="1:7" s="2" customFormat="1" ht="12.75">
      <c r="A793" s="7"/>
      <c r="C793" s="5"/>
      <c r="G793" s="10"/>
    </row>
    <row r="794" spans="1:7" s="2" customFormat="1" ht="12.75">
      <c r="A794" s="7"/>
      <c r="C794" s="5"/>
      <c r="G794" s="10"/>
    </row>
    <row r="795" spans="1:7" s="2" customFormat="1" ht="12.75">
      <c r="A795" s="7"/>
      <c r="C795" s="5"/>
      <c r="G795" s="10"/>
    </row>
    <row r="796" spans="1:7" s="2" customFormat="1" ht="12.75">
      <c r="A796" s="7"/>
      <c r="C796" s="5"/>
      <c r="G796" s="10"/>
    </row>
    <row r="797" spans="1:7" s="2" customFormat="1" ht="12.75">
      <c r="A797" s="7"/>
      <c r="C797" s="5"/>
      <c r="G797" s="10"/>
    </row>
    <row r="798" spans="1:7" s="2" customFormat="1" ht="12.75">
      <c r="A798" s="7"/>
      <c r="C798" s="5"/>
      <c r="G798" s="10"/>
    </row>
    <row r="799" spans="1:7" s="2" customFormat="1" ht="12.75">
      <c r="A799" s="7"/>
      <c r="C799" s="5"/>
      <c r="G799" s="10"/>
    </row>
    <row r="800" spans="1:7" s="2" customFormat="1" ht="12.75">
      <c r="A800" s="7"/>
      <c r="C800" s="5"/>
      <c r="G800" s="10"/>
    </row>
    <row r="801" spans="1:7" s="2" customFormat="1" ht="12.75">
      <c r="A801" s="7"/>
      <c r="C801" s="5"/>
      <c r="G801" s="10"/>
    </row>
    <row r="802" spans="1:7" s="2" customFormat="1" ht="12.75">
      <c r="A802" s="7"/>
      <c r="C802" s="5"/>
      <c r="G802" s="10"/>
    </row>
    <row r="803" spans="1:7" s="2" customFormat="1" ht="12.75">
      <c r="A803" s="7"/>
      <c r="C803" s="5"/>
      <c r="G803" s="10"/>
    </row>
    <row r="804" spans="1:7" s="2" customFormat="1" ht="12.75">
      <c r="A804" s="7"/>
      <c r="C804" s="5"/>
      <c r="G804" s="10"/>
    </row>
    <row r="805" spans="1:7" s="2" customFormat="1" ht="12.75">
      <c r="A805" s="7"/>
      <c r="C805" s="5"/>
      <c r="G805" s="10"/>
    </row>
    <row r="806" spans="1:7" s="2" customFormat="1" ht="12.75">
      <c r="A806" s="7"/>
      <c r="C806" s="5"/>
      <c r="G806" s="10"/>
    </row>
    <row r="807" spans="1:7" s="2" customFormat="1" ht="12.75">
      <c r="A807" s="7"/>
      <c r="C807" s="5"/>
      <c r="G807" s="10"/>
    </row>
    <row r="808" spans="1:7" s="2" customFormat="1" ht="12.75">
      <c r="A808" s="7"/>
      <c r="C808" s="5"/>
      <c r="G808" s="10"/>
    </row>
    <row r="809" spans="1:7" s="2" customFormat="1" ht="12.75">
      <c r="A809" s="7"/>
      <c r="C809" s="5"/>
      <c r="G809" s="10"/>
    </row>
    <row r="810" spans="1:7" s="2" customFormat="1" ht="12.75">
      <c r="A810" s="7"/>
      <c r="C810" s="5"/>
      <c r="G810" s="10"/>
    </row>
    <row r="811" spans="1:7" s="2" customFormat="1" ht="12.75">
      <c r="A811" s="7"/>
      <c r="C811" s="5"/>
      <c r="G811" s="10"/>
    </row>
    <row r="812" spans="1:7" s="2" customFormat="1" ht="12.75">
      <c r="A812" s="7"/>
      <c r="C812" s="5"/>
      <c r="G812" s="10"/>
    </row>
    <row r="813" spans="1:7" s="2" customFormat="1" ht="12.75">
      <c r="A813" s="7"/>
      <c r="C813" s="5"/>
      <c r="G813" s="10"/>
    </row>
    <row r="814" spans="1:7" s="2" customFormat="1" ht="12.75">
      <c r="A814" s="7"/>
      <c r="C814" s="5"/>
      <c r="G814" s="10"/>
    </row>
    <row r="815" spans="1:7" s="2" customFormat="1" ht="12.75">
      <c r="A815" s="7"/>
      <c r="C815" s="5"/>
      <c r="G815" s="10"/>
    </row>
    <row r="816" spans="1:7" s="2" customFormat="1" ht="12.75">
      <c r="A816" s="7"/>
      <c r="C816" s="5"/>
      <c r="G816" s="10"/>
    </row>
    <row r="817" spans="1:7" s="2" customFormat="1" ht="12.75">
      <c r="A817" s="7"/>
      <c r="C817" s="5"/>
      <c r="G817" s="10"/>
    </row>
    <row r="818" spans="1:7" s="2" customFormat="1" ht="12.75">
      <c r="A818" s="7"/>
      <c r="C818" s="5"/>
      <c r="G818" s="10"/>
    </row>
    <row r="819" spans="1:7" s="2" customFormat="1" ht="12.75">
      <c r="A819" s="7"/>
      <c r="C819" s="5"/>
      <c r="G819" s="10"/>
    </row>
    <row r="820" spans="1:7" s="2" customFormat="1" ht="12.75">
      <c r="A820" s="7"/>
      <c r="C820" s="5"/>
      <c r="G820" s="10"/>
    </row>
    <row r="821" spans="1:7" s="2" customFormat="1" ht="12.75">
      <c r="A821" s="7"/>
      <c r="C821" s="5"/>
      <c r="G821" s="10"/>
    </row>
    <row r="822" spans="1:7" s="2" customFormat="1" ht="12.75">
      <c r="A822" s="7"/>
      <c r="C822" s="5"/>
      <c r="G822" s="10"/>
    </row>
    <row r="823" spans="1:7" s="2" customFormat="1" ht="12.75">
      <c r="A823" s="7"/>
      <c r="C823" s="5"/>
      <c r="G823" s="10"/>
    </row>
    <row r="824" spans="1:7" s="2" customFormat="1" ht="12.75">
      <c r="A824" s="7"/>
      <c r="C824" s="5"/>
      <c r="G824" s="10"/>
    </row>
    <row r="825" spans="1:7" s="2" customFormat="1" ht="12.75">
      <c r="A825" s="7"/>
      <c r="C825" s="5"/>
      <c r="G825" s="10"/>
    </row>
    <row r="826" spans="1:7" s="2" customFormat="1" ht="12.75">
      <c r="A826" s="7"/>
      <c r="C826" s="5"/>
      <c r="G826" s="10"/>
    </row>
    <row r="827" spans="1:7" s="2" customFormat="1" ht="12.75">
      <c r="A827" s="7"/>
      <c r="C827" s="5"/>
      <c r="G827" s="10"/>
    </row>
    <row r="828" spans="1:7" s="2" customFormat="1" ht="12.75">
      <c r="A828" s="7"/>
      <c r="C828" s="5"/>
      <c r="G828" s="10"/>
    </row>
    <row r="829" spans="1:7" s="2" customFormat="1" ht="12.75">
      <c r="A829" s="7"/>
      <c r="C829" s="5"/>
      <c r="G829" s="10"/>
    </row>
    <row r="830" spans="1:7" s="2" customFormat="1" ht="12.75">
      <c r="A830" s="7"/>
      <c r="C830" s="5"/>
      <c r="G830" s="10"/>
    </row>
    <row r="831" spans="1:7" s="2" customFormat="1" ht="12.75">
      <c r="A831" s="7"/>
      <c r="C831" s="5"/>
      <c r="G831" s="10"/>
    </row>
    <row r="832" spans="1:7" s="2" customFormat="1" ht="12.75">
      <c r="A832" s="7"/>
      <c r="C832" s="5"/>
      <c r="G832" s="10"/>
    </row>
    <row r="833" spans="1:7" s="2" customFormat="1" ht="12.75">
      <c r="A833" s="7"/>
      <c r="C833" s="5"/>
      <c r="G833" s="10"/>
    </row>
    <row r="834" spans="1:7" s="2" customFormat="1" ht="12.75">
      <c r="A834" s="7"/>
      <c r="C834" s="5"/>
      <c r="G834" s="10"/>
    </row>
    <row r="835" spans="1:7" s="2" customFormat="1" ht="12.75">
      <c r="A835" s="7"/>
      <c r="C835" s="5"/>
      <c r="G835" s="10"/>
    </row>
    <row r="836" spans="1:7" s="2" customFormat="1" ht="12.75">
      <c r="A836" s="7"/>
      <c r="C836" s="5"/>
      <c r="G836" s="10"/>
    </row>
    <row r="837" spans="1:7" s="2" customFormat="1" ht="12.75">
      <c r="A837" s="7"/>
      <c r="C837" s="5"/>
      <c r="G837" s="10"/>
    </row>
    <row r="838" spans="1:7" s="2" customFormat="1" ht="12.75">
      <c r="A838" s="7"/>
      <c r="C838" s="5"/>
      <c r="G838" s="10"/>
    </row>
    <row r="839" spans="1:7" s="2" customFormat="1" ht="12.75">
      <c r="A839" s="7"/>
      <c r="C839" s="5"/>
      <c r="G839" s="10"/>
    </row>
    <row r="840" spans="1:7" s="2" customFormat="1" ht="12.75">
      <c r="A840" s="7"/>
      <c r="C840" s="5"/>
      <c r="G840" s="10"/>
    </row>
    <row r="841" spans="1:7" s="2" customFormat="1" ht="12.75">
      <c r="A841" s="7"/>
      <c r="C841" s="5"/>
      <c r="G841" s="10"/>
    </row>
    <row r="842" spans="1:7" s="2" customFormat="1" ht="12.75">
      <c r="A842" s="7"/>
      <c r="C842" s="5"/>
      <c r="G842" s="10"/>
    </row>
    <row r="843" spans="1:7" s="2" customFormat="1" ht="12.75">
      <c r="A843" s="7"/>
      <c r="C843" s="5"/>
      <c r="G843" s="10"/>
    </row>
    <row r="844" spans="1:7" s="2" customFormat="1" ht="12.75">
      <c r="A844" s="7"/>
      <c r="C844" s="5"/>
      <c r="G844" s="10"/>
    </row>
    <row r="845" spans="1:7" s="2" customFormat="1" ht="12.75">
      <c r="A845" s="7"/>
      <c r="C845" s="5"/>
      <c r="G845" s="10"/>
    </row>
    <row r="846" spans="1:7" s="2" customFormat="1" ht="12.75">
      <c r="A846" s="7"/>
      <c r="C846" s="5"/>
      <c r="G846" s="10"/>
    </row>
    <row r="847" spans="1:7" s="2" customFormat="1" ht="12.75">
      <c r="A847" s="7"/>
      <c r="C847" s="5"/>
      <c r="G847" s="10"/>
    </row>
    <row r="848" spans="1:7" s="2" customFormat="1" ht="12.75">
      <c r="A848" s="7"/>
      <c r="C848" s="5"/>
      <c r="G848" s="10"/>
    </row>
    <row r="849" spans="1:7" s="2" customFormat="1" ht="12.75">
      <c r="A849" s="7"/>
      <c r="C849" s="5"/>
      <c r="G849" s="10"/>
    </row>
    <row r="850" spans="1:7" s="2" customFormat="1" ht="12.75">
      <c r="A850" s="7"/>
      <c r="C850" s="5"/>
      <c r="G850" s="10"/>
    </row>
    <row r="851" spans="1:7" s="2" customFormat="1" ht="12.75">
      <c r="A851" s="7"/>
      <c r="C851" s="5"/>
      <c r="G851" s="10"/>
    </row>
    <row r="852" spans="1:7" s="2" customFormat="1" ht="12.75">
      <c r="A852" s="7"/>
      <c r="C852" s="5"/>
      <c r="G852" s="10"/>
    </row>
    <row r="853" spans="1:7" s="2" customFormat="1" ht="12.75">
      <c r="A853" s="7"/>
      <c r="C853" s="5"/>
      <c r="G853" s="10"/>
    </row>
    <row r="854" spans="1:7" s="2" customFormat="1" ht="12.75">
      <c r="A854" s="7"/>
      <c r="C854" s="5"/>
      <c r="G854" s="10"/>
    </row>
    <row r="855" spans="1:7" s="2" customFormat="1" ht="12.75">
      <c r="A855" s="7"/>
      <c r="C855" s="5"/>
      <c r="G855" s="10"/>
    </row>
    <row r="856" spans="1:7" s="2" customFormat="1" ht="12.75">
      <c r="A856" s="7"/>
      <c r="C856" s="5"/>
      <c r="G856" s="10"/>
    </row>
    <row r="857" spans="1:7" s="2" customFormat="1" ht="12.75">
      <c r="A857" s="7"/>
      <c r="C857" s="5"/>
      <c r="G857" s="10"/>
    </row>
    <row r="858" spans="1:7" s="2" customFormat="1" ht="12.75">
      <c r="A858" s="7"/>
      <c r="C858" s="5"/>
      <c r="G858" s="10"/>
    </row>
    <row r="859" spans="1:7" s="2" customFormat="1" ht="12.75">
      <c r="A859" s="7"/>
      <c r="C859" s="5"/>
      <c r="G859" s="10"/>
    </row>
    <row r="860" spans="1:7" s="2" customFormat="1" ht="12.75">
      <c r="A860" s="7"/>
      <c r="C860" s="5"/>
      <c r="G860" s="10"/>
    </row>
    <row r="861" spans="1:7" s="2" customFormat="1" ht="12.75">
      <c r="A861" s="7"/>
      <c r="C861" s="5"/>
      <c r="G861" s="10"/>
    </row>
    <row r="862" spans="1:7" s="2" customFormat="1" ht="12.75">
      <c r="A862" s="7"/>
      <c r="C862" s="5"/>
      <c r="G862" s="10"/>
    </row>
    <row r="863" spans="1:7" s="2" customFormat="1" ht="12.75">
      <c r="A863" s="7"/>
      <c r="C863" s="5"/>
      <c r="G863" s="10"/>
    </row>
    <row r="864" spans="1:7" s="2" customFormat="1" ht="12.75">
      <c r="A864" s="7"/>
      <c r="C864" s="5"/>
      <c r="G864" s="10"/>
    </row>
    <row r="865" spans="1:7" s="2" customFormat="1" ht="12.75">
      <c r="A865" s="7"/>
      <c r="C865" s="5"/>
      <c r="G865" s="10"/>
    </row>
    <row r="866" spans="1:7" s="2" customFormat="1" ht="12.75">
      <c r="A866" s="7"/>
      <c r="C866" s="5"/>
      <c r="G866" s="10"/>
    </row>
    <row r="867" spans="1:7" s="2" customFormat="1" ht="12.75">
      <c r="A867" s="7"/>
      <c r="C867" s="5"/>
      <c r="G867" s="10"/>
    </row>
    <row r="868" spans="1:7" s="2" customFormat="1" ht="12.75">
      <c r="A868" s="7"/>
      <c r="C868" s="5"/>
      <c r="G868" s="10"/>
    </row>
    <row r="869" spans="1:7" s="2" customFormat="1" ht="12.75">
      <c r="A869" s="7"/>
      <c r="C869" s="5"/>
      <c r="G869" s="10"/>
    </row>
    <row r="870" spans="1:7" s="2" customFormat="1" ht="12.75">
      <c r="A870" s="7"/>
      <c r="C870" s="5"/>
      <c r="G870" s="10"/>
    </row>
    <row r="871" spans="1:7" s="2" customFormat="1" ht="12.75">
      <c r="A871" s="7"/>
      <c r="C871" s="5"/>
      <c r="G871" s="10"/>
    </row>
    <row r="872" spans="1:7" s="2" customFormat="1" ht="12.75">
      <c r="A872" s="7"/>
      <c r="C872" s="5"/>
      <c r="G872" s="10"/>
    </row>
    <row r="873" spans="1:7" s="2" customFormat="1" ht="12.75">
      <c r="A873" s="7"/>
      <c r="C873" s="5"/>
      <c r="G873" s="10"/>
    </row>
    <row r="874" spans="1:7" s="2" customFormat="1" ht="12.75">
      <c r="A874" s="7"/>
      <c r="C874" s="5"/>
      <c r="G874" s="10"/>
    </row>
    <row r="875" spans="1:7" s="2" customFormat="1" ht="12.75">
      <c r="A875" s="7"/>
      <c r="C875" s="5"/>
      <c r="G875" s="10"/>
    </row>
    <row r="876" spans="1:7" s="2" customFormat="1" ht="12.75">
      <c r="A876" s="7"/>
      <c r="C876" s="5"/>
      <c r="G876" s="10"/>
    </row>
    <row r="877" spans="1:7" s="2" customFormat="1" ht="12.75">
      <c r="A877" s="7"/>
      <c r="C877" s="5"/>
      <c r="G877" s="10"/>
    </row>
    <row r="878" spans="1:7" s="2" customFormat="1" ht="12.75">
      <c r="A878" s="7"/>
      <c r="C878" s="5"/>
      <c r="G878" s="10"/>
    </row>
    <row r="879" spans="1:7" s="2" customFormat="1" ht="12.75">
      <c r="A879" s="7"/>
      <c r="C879" s="5"/>
      <c r="G879" s="10"/>
    </row>
    <row r="880" spans="1:7" s="2" customFormat="1" ht="12.75">
      <c r="A880" s="7"/>
      <c r="C880" s="5"/>
      <c r="G880" s="10"/>
    </row>
    <row r="881" spans="1:7" s="2" customFormat="1" ht="12.75">
      <c r="A881" s="7"/>
      <c r="C881" s="5"/>
      <c r="G881" s="10"/>
    </row>
    <row r="882" spans="1:7" s="2" customFormat="1" ht="12.75">
      <c r="A882" s="7"/>
      <c r="C882" s="5"/>
      <c r="G882" s="10"/>
    </row>
    <row r="883" spans="1:7" s="2" customFormat="1" ht="12.75">
      <c r="A883" s="7"/>
      <c r="C883" s="5"/>
      <c r="G883" s="10"/>
    </row>
    <row r="884" spans="1:7" s="2" customFormat="1" ht="12.75">
      <c r="A884" s="7"/>
      <c r="C884" s="5"/>
      <c r="G884" s="10"/>
    </row>
    <row r="885" spans="1:7" s="2" customFormat="1" ht="12.75">
      <c r="A885" s="7"/>
      <c r="C885" s="5"/>
      <c r="G885" s="10"/>
    </row>
    <row r="886" spans="1:7" s="2" customFormat="1" ht="12.75">
      <c r="A886" s="7"/>
      <c r="C886" s="5"/>
      <c r="G886" s="10"/>
    </row>
    <row r="887" spans="1:7" s="2" customFormat="1" ht="12.75">
      <c r="A887" s="7"/>
      <c r="C887" s="5"/>
      <c r="G887" s="10"/>
    </row>
    <row r="888" spans="1:7" s="2" customFormat="1" ht="12.75">
      <c r="A888" s="7"/>
      <c r="C888" s="5"/>
      <c r="G888" s="10"/>
    </row>
    <row r="889" spans="1:7" s="2" customFormat="1" ht="12.75">
      <c r="A889" s="7"/>
      <c r="C889" s="5"/>
      <c r="G889" s="10"/>
    </row>
    <row r="890" spans="1:7" s="2" customFormat="1" ht="12.75">
      <c r="A890" s="7"/>
      <c r="C890" s="5"/>
      <c r="G890" s="10"/>
    </row>
    <row r="891" spans="1:7" s="2" customFormat="1" ht="12.75">
      <c r="A891" s="7"/>
      <c r="C891" s="5"/>
      <c r="G891" s="10"/>
    </row>
    <row r="892" spans="1:7" s="2" customFormat="1" ht="12.75">
      <c r="A892" s="7"/>
      <c r="C892" s="5"/>
      <c r="G892" s="10"/>
    </row>
    <row r="893" spans="1:7" s="2" customFormat="1" ht="12.75">
      <c r="A893" s="7"/>
      <c r="C893" s="5"/>
      <c r="G893" s="10"/>
    </row>
    <row r="894" spans="1:7" s="2" customFormat="1" ht="12.75">
      <c r="A894" s="7"/>
      <c r="C894" s="5"/>
      <c r="G894" s="10"/>
    </row>
    <row r="895" spans="1:7" s="2" customFormat="1" ht="12.75">
      <c r="A895" s="7"/>
      <c r="C895" s="5"/>
      <c r="G895" s="10"/>
    </row>
    <row r="896" spans="1:7" s="2" customFormat="1" ht="12.75">
      <c r="A896" s="7"/>
      <c r="C896" s="5"/>
      <c r="G896" s="10"/>
    </row>
    <row r="897" spans="1:7" s="2" customFormat="1" ht="12.75">
      <c r="A897" s="7"/>
      <c r="C897" s="5"/>
      <c r="G897" s="10"/>
    </row>
    <row r="898" spans="1:7" s="2" customFormat="1" ht="12.75">
      <c r="A898" s="7"/>
      <c r="C898" s="5"/>
      <c r="G898" s="10"/>
    </row>
    <row r="899" spans="1:7" s="2" customFormat="1" ht="12.75">
      <c r="A899" s="7"/>
      <c r="C899" s="5"/>
      <c r="G899" s="10"/>
    </row>
    <row r="900" spans="1:7" s="2" customFormat="1" ht="12.75">
      <c r="A900" s="7"/>
      <c r="C900" s="5"/>
      <c r="G900" s="10"/>
    </row>
    <row r="901" spans="1:7" s="2" customFormat="1" ht="12.75">
      <c r="A901" s="7"/>
      <c r="C901" s="5"/>
      <c r="G901" s="10"/>
    </row>
    <row r="902" spans="1:7" s="2" customFormat="1" ht="12.75">
      <c r="A902" s="7"/>
      <c r="C902" s="5"/>
      <c r="G902" s="10"/>
    </row>
    <row r="903" spans="1:7" s="2" customFormat="1" ht="12.75">
      <c r="A903" s="7"/>
      <c r="C903" s="5"/>
      <c r="G903" s="10"/>
    </row>
    <row r="904" spans="1:7" s="2" customFormat="1" ht="12.75">
      <c r="A904" s="7"/>
      <c r="C904" s="5"/>
      <c r="G904" s="10"/>
    </row>
    <row r="905" spans="1:7" s="2" customFormat="1" ht="12.75">
      <c r="A905" s="7"/>
      <c r="C905" s="5"/>
      <c r="G905" s="10"/>
    </row>
    <row r="906" spans="1:7" s="2" customFormat="1" ht="12.75">
      <c r="A906" s="7"/>
      <c r="C906" s="5"/>
      <c r="G906" s="10"/>
    </row>
    <row r="907" spans="1:7" s="2" customFormat="1" ht="12.75">
      <c r="A907" s="7"/>
      <c r="C907" s="5"/>
      <c r="G907" s="10"/>
    </row>
    <row r="908" spans="1:7" s="2" customFormat="1" ht="12.75">
      <c r="A908" s="7"/>
      <c r="C908" s="5"/>
      <c r="G908" s="10"/>
    </row>
    <row r="909" spans="1:7" s="2" customFormat="1" ht="12.75">
      <c r="A909" s="7"/>
      <c r="C909" s="5"/>
      <c r="G909" s="10"/>
    </row>
    <row r="910" spans="1:7" s="2" customFormat="1" ht="12.75">
      <c r="A910" s="7"/>
      <c r="C910" s="5"/>
      <c r="G910" s="10"/>
    </row>
    <row r="911" spans="1:7" s="2" customFormat="1" ht="12.75">
      <c r="A911" s="7"/>
      <c r="C911" s="5"/>
      <c r="G911" s="10"/>
    </row>
    <row r="912" spans="1:7" s="2" customFormat="1" ht="12.75">
      <c r="A912" s="7"/>
      <c r="C912" s="5"/>
      <c r="G912" s="10"/>
    </row>
    <row r="913" spans="1:7" s="2" customFormat="1" ht="12.75">
      <c r="A913" s="7"/>
      <c r="C913" s="5"/>
      <c r="G913" s="10"/>
    </row>
    <row r="914" spans="1:7" s="2" customFormat="1" ht="12.75">
      <c r="A914" s="7"/>
      <c r="C914" s="5"/>
      <c r="G914" s="10"/>
    </row>
    <row r="915" spans="1:7" s="2" customFormat="1" ht="12.75">
      <c r="A915" s="7"/>
      <c r="C915" s="5"/>
      <c r="G915" s="10"/>
    </row>
    <row r="916" spans="1:7" s="2" customFormat="1" ht="12.75">
      <c r="A916" s="7"/>
      <c r="C916" s="5"/>
      <c r="G916" s="10"/>
    </row>
    <row r="917" spans="1:7" s="2" customFormat="1" ht="12.75">
      <c r="A917" s="7"/>
      <c r="C917" s="5"/>
      <c r="G917" s="10"/>
    </row>
    <row r="918" spans="1:7" s="2" customFormat="1" ht="12.75">
      <c r="A918" s="7"/>
      <c r="C918" s="5"/>
      <c r="G918" s="10"/>
    </row>
    <row r="919" spans="1:7" s="2" customFormat="1" ht="12.75">
      <c r="A919" s="7"/>
      <c r="C919" s="5"/>
      <c r="G919" s="10"/>
    </row>
    <row r="920" spans="1:7" s="2" customFormat="1" ht="12.75">
      <c r="A920" s="7"/>
      <c r="C920" s="5"/>
      <c r="G920" s="10"/>
    </row>
    <row r="921" spans="1:7" s="2" customFormat="1" ht="12.75">
      <c r="A921" s="7"/>
      <c r="C921" s="5"/>
      <c r="G921" s="10"/>
    </row>
    <row r="922" spans="1:7" s="2" customFormat="1" ht="12.75">
      <c r="A922" s="7"/>
      <c r="C922" s="5"/>
      <c r="G922" s="10"/>
    </row>
    <row r="923" spans="1:7" s="2" customFormat="1" ht="12.75">
      <c r="A923" s="7"/>
      <c r="C923" s="5"/>
      <c r="G923" s="10"/>
    </row>
    <row r="924" spans="1:7" s="2" customFormat="1" ht="12.75">
      <c r="A924" s="7"/>
      <c r="C924" s="5"/>
      <c r="G924" s="10"/>
    </row>
    <row r="925" spans="1:7" s="2" customFormat="1" ht="12.75">
      <c r="A925" s="7"/>
      <c r="C925" s="5"/>
      <c r="G925" s="10"/>
    </row>
    <row r="926" spans="1:7" s="2" customFormat="1" ht="12.75">
      <c r="A926" s="7"/>
      <c r="C926" s="5"/>
      <c r="G926" s="10"/>
    </row>
    <row r="927" spans="1:7" s="2" customFormat="1" ht="12.75">
      <c r="A927" s="7"/>
      <c r="C927" s="5"/>
      <c r="G927" s="10"/>
    </row>
    <row r="928" spans="1:7" s="2" customFormat="1" ht="12.75">
      <c r="A928" s="7"/>
      <c r="C928" s="5"/>
      <c r="G928" s="10"/>
    </row>
    <row r="929" spans="1:7" s="2" customFormat="1" ht="12.75">
      <c r="A929" s="7"/>
      <c r="C929" s="5"/>
      <c r="G929" s="10"/>
    </row>
    <row r="930" spans="1:7" s="2" customFormat="1" ht="12.75">
      <c r="A930" s="7"/>
      <c r="C930" s="5"/>
      <c r="G930" s="10"/>
    </row>
    <row r="931" spans="1:7" s="2" customFormat="1" ht="12.75">
      <c r="A931" s="7"/>
      <c r="C931" s="5"/>
      <c r="G931" s="10"/>
    </row>
    <row r="932" spans="1:7" s="2" customFormat="1" ht="12.75">
      <c r="A932" s="7"/>
      <c r="C932" s="5"/>
      <c r="G932" s="10"/>
    </row>
    <row r="933" spans="1:7" s="2" customFormat="1" ht="12.75">
      <c r="A933" s="7"/>
      <c r="C933" s="5"/>
      <c r="G933" s="10"/>
    </row>
    <row r="934" spans="1:7" s="2" customFormat="1" ht="12.75">
      <c r="A934" s="7"/>
      <c r="C934" s="5"/>
      <c r="G934" s="10"/>
    </row>
    <row r="935" spans="1:7" s="2" customFormat="1" ht="12.75">
      <c r="A935" s="7"/>
      <c r="C935" s="5"/>
      <c r="G935" s="10"/>
    </row>
    <row r="936" spans="1:7" s="2" customFormat="1" ht="12.75">
      <c r="A936" s="7"/>
      <c r="C936" s="5"/>
      <c r="G936" s="10"/>
    </row>
    <row r="937" spans="1:7" s="2" customFormat="1" ht="12.75">
      <c r="A937" s="7"/>
      <c r="C937" s="5"/>
      <c r="G937" s="10"/>
    </row>
    <row r="938" spans="1:7" s="2" customFormat="1" ht="12.75">
      <c r="A938" s="7"/>
      <c r="C938" s="5"/>
      <c r="G938" s="10"/>
    </row>
    <row r="939" spans="1:7" s="2" customFormat="1" ht="12.75">
      <c r="A939" s="7"/>
      <c r="C939" s="5"/>
      <c r="G939" s="10"/>
    </row>
    <row r="940" spans="1:7" s="2" customFormat="1" ht="12.75">
      <c r="A940" s="7"/>
      <c r="C940" s="5"/>
      <c r="G940" s="10"/>
    </row>
    <row r="941" spans="1:7" s="2" customFormat="1" ht="12.75">
      <c r="A941" s="7"/>
      <c r="C941" s="5"/>
      <c r="G941" s="10"/>
    </row>
    <row r="942" spans="1:7" s="2" customFormat="1" ht="12.75">
      <c r="A942" s="7"/>
      <c r="C942" s="5"/>
      <c r="G942" s="10"/>
    </row>
    <row r="943" spans="1:7" s="2" customFormat="1" ht="12.75">
      <c r="A943" s="7"/>
      <c r="C943" s="5"/>
      <c r="G943" s="10"/>
    </row>
    <row r="944" spans="1:7" s="2" customFormat="1" ht="12.75">
      <c r="A944" s="7"/>
      <c r="C944" s="5"/>
      <c r="G944" s="10"/>
    </row>
    <row r="945" spans="1:7" s="2" customFormat="1" ht="12.75">
      <c r="A945" s="7"/>
      <c r="C945" s="5"/>
      <c r="G945" s="10"/>
    </row>
    <row r="946" spans="1:7" s="2" customFormat="1" ht="12.75">
      <c r="A946" s="7"/>
      <c r="C946" s="5"/>
      <c r="G946" s="10"/>
    </row>
    <row r="947" spans="1:7" s="2" customFormat="1" ht="12.75">
      <c r="A947" s="7"/>
      <c r="C947" s="5"/>
      <c r="G947" s="10"/>
    </row>
    <row r="948" spans="1:7" s="2" customFormat="1" ht="12.75">
      <c r="A948" s="7"/>
      <c r="C948" s="5"/>
      <c r="G948" s="10"/>
    </row>
    <row r="949" spans="1:7" s="2" customFormat="1" ht="12.75">
      <c r="A949" s="7"/>
      <c r="C949" s="5"/>
      <c r="G949" s="10"/>
    </row>
    <row r="950" spans="1:7" s="2" customFormat="1" ht="12.75">
      <c r="A950" s="7"/>
      <c r="C950" s="5"/>
      <c r="G950" s="10"/>
    </row>
    <row r="951" spans="1:7" s="2" customFormat="1" ht="12.75">
      <c r="A951" s="7"/>
      <c r="C951" s="5"/>
      <c r="G951" s="10"/>
    </row>
    <row r="952" spans="1:7" s="2" customFormat="1" ht="12.75">
      <c r="A952" s="7"/>
      <c r="C952" s="5"/>
      <c r="G952" s="10"/>
    </row>
    <row r="953" spans="1:7" s="2" customFormat="1" ht="12.75">
      <c r="A953" s="7"/>
      <c r="C953" s="5"/>
      <c r="G953" s="10"/>
    </row>
    <row r="954" spans="1:7" s="2" customFormat="1" ht="12.75">
      <c r="A954" s="7"/>
      <c r="C954" s="5"/>
      <c r="G954" s="10"/>
    </row>
    <row r="955" spans="1:7" s="2" customFormat="1" ht="12.75">
      <c r="A955" s="7"/>
      <c r="C955" s="5"/>
      <c r="G955" s="10"/>
    </row>
    <row r="956" spans="1:7" s="2" customFormat="1" ht="12.75">
      <c r="A956" s="7"/>
      <c r="C956" s="5"/>
      <c r="G956" s="10"/>
    </row>
    <row r="957" spans="1:7" s="2" customFormat="1" ht="12.75">
      <c r="A957" s="7"/>
      <c r="C957" s="5"/>
      <c r="G957" s="10"/>
    </row>
    <row r="958" spans="1:7" s="2" customFormat="1" ht="12.75">
      <c r="A958" s="7"/>
      <c r="C958" s="5"/>
      <c r="G958" s="10"/>
    </row>
    <row r="959" spans="1:7" s="2" customFormat="1" ht="12.75">
      <c r="A959" s="7"/>
      <c r="C959" s="5"/>
      <c r="G959" s="10"/>
    </row>
    <row r="960" spans="1:7" s="2" customFormat="1" ht="12.75">
      <c r="A960" s="7"/>
      <c r="C960" s="5"/>
      <c r="G960" s="10"/>
    </row>
    <row r="961" spans="1:7" s="2" customFormat="1" ht="12.75">
      <c r="A961" s="7"/>
      <c r="C961" s="5"/>
      <c r="G961" s="10"/>
    </row>
    <row r="962" spans="1:7" s="2" customFormat="1" ht="12.75">
      <c r="A962" s="7"/>
      <c r="C962" s="5"/>
      <c r="G962" s="10"/>
    </row>
    <row r="963" spans="1:7" s="2" customFormat="1" ht="12.75">
      <c r="A963" s="7"/>
      <c r="C963" s="5"/>
      <c r="G963" s="10"/>
    </row>
    <row r="964" spans="1:7" s="2" customFormat="1" ht="12.75">
      <c r="A964" s="7"/>
      <c r="C964" s="5"/>
      <c r="G964" s="10"/>
    </row>
    <row r="965" spans="1:7" s="2" customFormat="1" ht="12.75">
      <c r="A965" s="7"/>
      <c r="C965" s="5"/>
      <c r="G965" s="10"/>
    </row>
    <row r="966" spans="1:7" s="2" customFormat="1" ht="12.75">
      <c r="A966" s="7"/>
      <c r="C966" s="5"/>
      <c r="G966" s="10"/>
    </row>
    <row r="967" spans="1:7" s="2" customFormat="1" ht="12.75">
      <c r="A967" s="7"/>
      <c r="C967" s="5"/>
      <c r="G967" s="10"/>
    </row>
    <row r="968" spans="1:7" s="2" customFormat="1" ht="12.75">
      <c r="A968" s="7"/>
      <c r="C968" s="5"/>
      <c r="G968" s="10"/>
    </row>
    <row r="969" spans="1:7" s="2" customFormat="1" ht="12.75">
      <c r="A969" s="7"/>
      <c r="C969" s="5"/>
      <c r="G969" s="10"/>
    </row>
    <row r="970" spans="1:7" s="2" customFormat="1" ht="12.75">
      <c r="A970" s="7"/>
      <c r="C970" s="5"/>
      <c r="G970" s="10"/>
    </row>
    <row r="971" spans="1:7" s="2" customFormat="1" ht="12.75">
      <c r="A971" s="7"/>
      <c r="C971" s="5"/>
      <c r="G971" s="10"/>
    </row>
    <row r="972" spans="1:7" s="2" customFormat="1" ht="12.75">
      <c r="A972" s="7"/>
      <c r="C972" s="5"/>
      <c r="G972" s="10"/>
    </row>
    <row r="973" spans="1:7" s="2" customFormat="1" ht="12.75">
      <c r="A973" s="7"/>
      <c r="C973" s="5"/>
      <c r="G973" s="10"/>
    </row>
    <row r="974" spans="1:7" s="2" customFormat="1" ht="12.75">
      <c r="A974" s="7"/>
      <c r="C974" s="5"/>
      <c r="G974" s="10"/>
    </row>
    <row r="975" spans="1:7" s="2" customFormat="1" ht="12.75">
      <c r="A975" s="7"/>
      <c r="C975" s="5"/>
      <c r="G975" s="10"/>
    </row>
    <row r="976" spans="1:7" s="2" customFormat="1" ht="12.75">
      <c r="A976" s="7"/>
      <c r="C976" s="5"/>
      <c r="G976" s="10"/>
    </row>
    <row r="977" spans="1:7" s="2" customFormat="1" ht="12.75">
      <c r="A977" s="7"/>
      <c r="C977" s="5"/>
      <c r="G977" s="10"/>
    </row>
    <row r="978" spans="1:7" s="2" customFormat="1" ht="12.75">
      <c r="A978" s="7"/>
      <c r="C978" s="5"/>
      <c r="G978" s="10"/>
    </row>
    <row r="979" spans="1:7" s="2" customFormat="1" ht="12.75">
      <c r="A979" s="7"/>
      <c r="C979" s="5"/>
      <c r="G979" s="10"/>
    </row>
    <row r="980" spans="1:7" s="2" customFormat="1" ht="12.75">
      <c r="A980" s="7"/>
      <c r="C980" s="5"/>
      <c r="G980" s="10"/>
    </row>
    <row r="981" spans="1:7" s="2" customFormat="1" ht="12.75">
      <c r="A981" s="7"/>
      <c r="C981" s="5"/>
      <c r="G981" s="10"/>
    </row>
    <row r="982" spans="1:7" s="2" customFormat="1" ht="12.75">
      <c r="A982" s="7"/>
      <c r="C982" s="5"/>
      <c r="G982" s="10"/>
    </row>
    <row r="983" spans="1:7" s="2" customFormat="1" ht="12.75">
      <c r="A983" s="7"/>
      <c r="C983" s="5"/>
      <c r="G983" s="10"/>
    </row>
    <row r="984" spans="1:7" s="2" customFormat="1" ht="12.75">
      <c r="A984" s="7"/>
      <c r="C984" s="5"/>
      <c r="G984" s="10"/>
    </row>
    <row r="985" spans="1:7" s="2" customFormat="1" ht="12.75">
      <c r="A985" s="7"/>
      <c r="C985" s="5"/>
      <c r="G985" s="10"/>
    </row>
    <row r="986" spans="1:7" s="2" customFormat="1" ht="12.75">
      <c r="A986" s="7"/>
      <c r="C986" s="5"/>
      <c r="G986" s="10"/>
    </row>
    <row r="987" spans="1:7" s="2" customFormat="1" ht="12.75">
      <c r="A987" s="7"/>
      <c r="C987" s="5"/>
      <c r="G987" s="10"/>
    </row>
    <row r="988" spans="1:7" s="2" customFormat="1" ht="12.75">
      <c r="A988" s="7"/>
      <c r="C988" s="5"/>
      <c r="G988" s="10"/>
    </row>
    <row r="989" spans="1:7" s="2" customFormat="1" ht="12.75">
      <c r="A989" s="7"/>
      <c r="C989" s="5"/>
      <c r="G989" s="10"/>
    </row>
    <row r="990" spans="1:7" s="2" customFormat="1" ht="12.75">
      <c r="A990" s="7"/>
      <c r="C990" s="5"/>
      <c r="G990" s="10"/>
    </row>
    <row r="991" spans="1:7" s="2" customFormat="1" ht="12.75">
      <c r="A991" s="7"/>
      <c r="C991" s="5"/>
      <c r="G991" s="10"/>
    </row>
    <row r="992" spans="1:7" s="2" customFormat="1" ht="12.75">
      <c r="A992" s="7"/>
      <c r="C992" s="5"/>
      <c r="G992" s="10"/>
    </row>
    <row r="993" spans="1:7" s="2" customFormat="1" ht="12.75">
      <c r="A993" s="7"/>
      <c r="C993" s="5"/>
      <c r="G993" s="10"/>
    </row>
    <row r="994" spans="1:7" s="2" customFormat="1" ht="12.75">
      <c r="A994" s="7"/>
      <c r="C994" s="5"/>
      <c r="G994" s="10"/>
    </row>
    <row r="995" spans="1:7" s="2" customFormat="1" ht="12.75">
      <c r="A995" s="7"/>
      <c r="C995" s="5"/>
      <c r="G995" s="10"/>
    </row>
    <row r="996" spans="1:7" s="2" customFormat="1" ht="12.75">
      <c r="A996" s="7"/>
      <c r="C996" s="5"/>
      <c r="G996" s="10"/>
    </row>
    <row r="997" spans="1:7" s="2" customFormat="1" ht="12.75">
      <c r="A997" s="7"/>
      <c r="C997" s="5"/>
      <c r="G997" s="10"/>
    </row>
    <row r="998" spans="1:7" s="2" customFormat="1" ht="12.75">
      <c r="A998" s="7"/>
      <c r="C998" s="5"/>
      <c r="G998" s="10"/>
    </row>
    <row r="999" spans="1:7" s="2" customFormat="1" ht="12.75">
      <c r="A999" s="7"/>
      <c r="C999" s="5"/>
      <c r="G999" s="10"/>
    </row>
    <row r="1000" spans="1:7" s="2" customFormat="1" ht="12.75">
      <c r="A1000" s="7"/>
      <c r="C1000" s="5"/>
      <c r="G1000" s="10"/>
    </row>
    <row r="1001" spans="1:7" s="2" customFormat="1" ht="12.75">
      <c r="A1001" s="7"/>
      <c r="C1001" s="5"/>
      <c r="G1001" s="10"/>
    </row>
    <row r="1002" spans="1:7" s="2" customFormat="1" ht="12.75">
      <c r="A1002" s="7"/>
      <c r="C1002" s="5"/>
      <c r="G1002" s="10"/>
    </row>
    <row r="1003" spans="1:7" s="2" customFormat="1" ht="12.75">
      <c r="A1003" s="7"/>
      <c r="C1003" s="5"/>
      <c r="G1003" s="10"/>
    </row>
    <row r="1004" spans="1:7" s="2" customFormat="1" ht="12.75">
      <c r="A1004" s="7"/>
      <c r="C1004" s="5"/>
      <c r="G1004" s="10"/>
    </row>
    <row r="1005" spans="1:7" s="2" customFormat="1" ht="12.75">
      <c r="A1005" s="7"/>
      <c r="C1005" s="5"/>
      <c r="G1005" s="10"/>
    </row>
    <row r="1006" spans="1:7" s="2" customFormat="1" ht="12.75">
      <c r="A1006" s="7"/>
      <c r="C1006" s="5"/>
      <c r="G1006" s="10"/>
    </row>
    <row r="1007" spans="1:7" s="2" customFormat="1" ht="12.75">
      <c r="A1007" s="7"/>
      <c r="C1007" s="5"/>
      <c r="G1007" s="10"/>
    </row>
    <row r="1008" spans="1:7" s="2" customFormat="1" ht="12.75">
      <c r="A1008" s="7"/>
      <c r="C1008" s="5"/>
      <c r="G1008" s="10"/>
    </row>
    <row r="1009" spans="1:7" s="2" customFormat="1" ht="12.75">
      <c r="A1009" s="7"/>
      <c r="C1009" s="5"/>
      <c r="G1009" s="10"/>
    </row>
    <row r="1010" spans="1:7" s="2" customFormat="1" ht="12.75">
      <c r="A1010" s="7"/>
      <c r="C1010" s="5"/>
      <c r="G1010" s="10"/>
    </row>
    <row r="1011" spans="1:7" s="2" customFormat="1" ht="12.75">
      <c r="A1011" s="7"/>
      <c r="C1011" s="5"/>
      <c r="G1011" s="10"/>
    </row>
    <row r="1012" spans="1:7" s="2" customFormat="1" ht="12.75">
      <c r="A1012" s="7"/>
      <c r="C1012" s="5"/>
      <c r="G1012" s="10"/>
    </row>
    <row r="1013" spans="1:7" s="2" customFormat="1" ht="12.75">
      <c r="A1013" s="7"/>
      <c r="C1013" s="5"/>
      <c r="G1013" s="10"/>
    </row>
    <row r="1014" spans="1:7" s="2" customFormat="1" ht="12.75">
      <c r="A1014" s="7"/>
      <c r="C1014" s="5"/>
      <c r="G1014" s="10"/>
    </row>
    <row r="1015" spans="1:7" s="2" customFormat="1" ht="12.75">
      <c r="A1015" s="7"/>
      <c r="C1015" s="5"/>
      <c r="G1015" s="10"/>
    </row>
    <row r="1016" spans="1:7" s="2" customFormat="1" ht="12.75">
      <c r="A1016" s="7"/>
      <c r="C1016" s="5"/>
      <c r="G1016" s="10"/>
    </row>
    <row r="1017" spans="1:7" s="2" customFormat="1" ht="12.75">
      <c r="A1017" s="7"/>
      <c r="C1017" s="5"/>
      <c r="G1017" s="10"/>
    </row>
    <row r="1018" spans="1:7" s="2" customFormat="1" ht="12.75">
      <c r="A1018" s="7"/>
      <c r="C1018" s="5"/>
      <c r="G1018" s="10"/>
    </row>
    <row r="1019" spans="1:7" s="2" customFormat="1" ht="12.75">
      <c r="A1019" s="7"/>
      <c r="C1019" s="5"/>
      <c r="G1019" s="10"/>
    </row>
    <row r="1020" spans="1:7" s="2" customFormat="1" ht="12.75">
      <c r="A1020" s="7"/>
      <c r="C1020" s="5"/>
      <c r="G1020" s="10"/>
    </row>
    <row r="1021" spans="1:7" s="2" customFormat="1" ht="12.75">
      <c r="A1021" s="7"/>
      <c r="C1021" s="5"/>
      <c r="G1021" s="10"/>
    </row>
    <row r="1022" spans="1:7" s="2" customFormat="1" ht="12.75">
      <c r="A1022" s="7"/>
      <c r="C1022" s="5"/>
      <c r="G1022" s="10"/>
    </row>
    <row r="1023" spans="1:7" s="2" customFormat="1" ht="12.75">
      <c r="A1023" s="7"/>
      <c r="C1023" s="5"/>
      <c r="G1023" s="10"/>
    </row>
    <row r="1024" spans="1:7" s="2" customFormat="1" ht="12.75">
      <c r="A1024" s="7"/>
      <c r="C1024" s="5"/>
      <c r="G1024" s="10"/>
    </row>
    <row r="1025" spans="1:7" s="2" customFormat="1" ht="12.75">
      <c r="A1025" s="7"/>
      <c r="C1025" s="5"/>
      <c r="G1025" s="10"/>
    </row>
    <row r="1026" spans="1:7" s="2" customFormat="1" ht="12.75">
      <c r="A1026" s="7"/>
      <c r="C1026" s="5"/>
      <c r="G1026" s="10"/>
    </row>
    <row r="1027" spans="1:7" s="2" customFormat="1" ht="12.75">
      <c r="A1027" s="7"/>
      <c r="C1027" s="5"/>
      <c r="G1027" s="10"/>
    </row>
    <row r="1028" spans="1:7" s="2" customFormat="1" ht="12.75">
      <c r="A1028" s="7"/>
      <c r="C1028" s="5"/>
      <c r="G1028" s="10"/>
    </row>
    <row r="1029" spans="1:7" s="2" customFormat="1" ht="12.75">
      <c r="A1029" s="7"/>
      <c r="C1029" s="5"/>
      <c r="G1029" s="10"/>
    </row>
    <row r="1030" spans="1:7" s="2" customFormat="1" ht="12.75">
      <c r="A1030" s="7"/>
      <c r="C1030" s="5"/>
      <c r="G1030" s="10"/>
    </row>
    <row r="1031" spans="1:7" s="2" customFormat="1" ht="12.75">
      <c r="A1031" s="7"/>
      <c r="C1031" s="5"/>
      <c r="G1031" s="10"/>
    </row>
    <row r="1032" spans="1:7" s="2" customFormat="1" ht="12.75">
      <c r="A1032" s="7"/>
      <c r="C1032" s="5"/>
      <c r="G1032" s="10"/>
    </row>
    <row r="1033" spans="1:7" s="2" customFormat="1" ht="12.75">
      <c r="A1033" s="7"/>
      <c r="C1033" s="5"/>
      <c r="G1033" s="10"/>
    </row>
    <row r="1034" spans="1:7" s="2" customFormat="1" ht="12.75">
      <c r="A1034" s="7"/>
      <c r="C1034" s="5"/>
      <c r="G1034" s="10"/>
    </row>
    <row r="1035" spans="1:7" s="2" customFormat="1" ht="12.75">
      <c r="A1035" s="7"/>
      <c r="C1035" s="5"/>
      <c r="G1035" s="10"/>
    </row>
    <row r="1036" spans="1:7" s="2" customFormat="1" ht="12.75">
      <c r="A1036" s="7"/>
      <c r="C1036" s="5"/>
      <c r="G1036" s="10"/>
    </row>
    <row r="1037" spans="1:7" s="2" customFormat="1" ht="12.75">
      <c r="A1037" s="7"/>
      <c r="C1037" s="5"/>
      <c r="G1037" s="10"/>
    </row>
    <row r="1038" spans="1:7" s="2" customFormat="1" ht="12.75">
      <c r="A1038" s="7"/>
      <c r="C1038" s="5"/>
      <c r="G1038" s="10"/>
    </row>
    <row r="1039" spans="1:7" s="2" customFormat="1" ht="12.75">
      <c r="A1039" s="7"/>
      <c r="C1039" s="5"/>
      <c r="G1039" s="10"/>
    </row>
    <row r="1040" spans="1:7" s="2" customFormat="1" ht="12.75">
      <c r="A1040" s="7"/>
      <c r="C1040" s="5"/>
      <c r="G1040" s="10"/>
    </row>
    <row r="1041" spans="1:7" s="2" customFormat="1" ht="12.75">
      <c r="A1041" s="7"/>
      <c r="C1041" s="5"/>
      <c r="G1041" s="10"/>
    </row>
    <row r="1042" spans="1:7" s="2" customFormat="1" ht="12.75">
      <c r="A1042" s="7"/>
      <c r="C1042" s="5"/>
      <c r="G1042" s="10"/>
    </row>
    <row r="1043" spans="1:7" s="2" customFormat="1" ht="12.75">
      <c r="A1043" s="7"/>
      <c r="C1043" s="5"/>
      <c r="G1043" s="10"/>
    </row>
    <row r="1044" spans="1:7" s="2" customFormat="1" ht="12.75">
      <c r="A1044" s="7"/>
      <c r="C1044" s="5"/>
      <c r="G1044" s="10"/>
    </row>
    <row r="1045" spans="1:7" s="2" customFormat="1" ht="12.75">
      <c r="A1045" s="7"/>
      <c r="C1045" s="5"/>
      <c r="G1045" s="10"/>
    </row>
    <row r="1046" spans="1:7" s="2" customFormat="1" ht="12.75">
      <c r="A1046" s="7"/>
      <c r="C1046" s="5"/>
      <c r="G1046" s="10"/>
    </row>
    <row r="1047" spans="1:7" s="2" customFormat="1" ht="12.75">
      <c r="A1047" s="7"/>
      <c r="C1047" s="5"/>
      <c r="G1047" s="10"/>
    </row>
    <row r="1048" spans="1:7" s="2" customFormat="1" ht="12.75">
      <c r="A1048" s="7"/>
      <c r="C1048" s="5"/>
      <c r="G1048" s="10"/>
    </row>
    <row r="1049" spans="1:7" s="2" customFormat="1" ht="12.75">
      <c r="A1049" s="7"/>
      <c r="C1049" s="5"/>
      <c r="G1049" s="10"/>
    </row>
    <row r="1050" spans="1:7" s="2" customFormat="1" ht="12.75">
      <c r="A1050" s="7"/>
      <c r="C1050" s="5"/>
      <c r="G1050" s="10"/>
    </row>
    <row r="1051" spans="1:7" s="2" customFormat="1" ht="12.75">
      <c r="A1051" s="7"/>
      <c r="C1051" s="5"/>
      <c r="G1051" s="10"/>
    </row>
    <row r="1052" spans="1:7" s="2" customFormat="1" ht="12.75">
      <c r="A1052" s="7"/>
      <c r="C1052" s="5"/>
      <c r="G1052" s="10"/>
    </row>
    <row r="1053" spans="1:7" s="2" customFormat="1" ht="12.75">
      <c r="A1053" s="7"/>
      <c r="C1053" s="5"/>
      <c r="G1053" s="10"/>
    </row>
    <row r="1054" spans="1:7" s="2" customFormat="1" ht="12.75">
      <c r="A1054" s="7"/>
      <c r="C1054" s="5"/>
      <c r="G1054" s="10"/>
    </row>
    <row r="1055" spans="1:7" s="2" customFormat="1" ht="12.75">
      <c r="A1055" s="7"/>
      <c r="C1055" s="5"/>
      <c r="G1055" s="10"/>
    </row>
    <row r="1056" spans="1:7" s="2" customFormat="1" ht="12.75">
      <c r="A1056" s="7"/>
      <c r="C1056" s="5"/>
      <c r="G1056" s="10"/>
    </row>
    <row r="1057" spans="1:7" s="2" customFormat="1" ht="12.75">
      <c r="A1057" s="7"/>
      <c r="C1057" s="5"/>
      <c r="G1057" s="10"/>
    </row>
    <row r="1058" spans="1:7" s="2" customFormat="1" ht="12.75">
      <c r="A1058" s="7"/>
      <c r="C1058" s="5"/>
      <c r="G1058" s="10"/>
    </row>
    <row r="1059" spans="1:7" s="2" customFormat="1" ht="12.75">
      <c r="A1059" s="7"/>
      <c r="C1059" s="5"/>
      <c r="G1059" s="10"/>
    </row>
    <row r="1060" spans="1:7" s="2" customFormat="1" ht="12.75">
      <c r="A1060" s="7"/>
      <c r="C1060" s="5"/>
      <c r="G1060" s="10"/>
    </row>
    <row r="1061" spans="1:7" s="2" customFormat="1" ht="12.75">
      <c r="A1061" s="7"/>
      <c r="C1061" s="5"/>
      <c r="G1061" s="10"/>
    </row>
    <row r="1062" spans="1:7" s="2" customFormat="1" ht="12.75">
      <c r="A1062" s="7"/>
      <c r="C1062" s="5"/>
      <c r="G1062" s="10"/>
    </row>
    <row r="1063" spans="1:7" s="2" customFormat="1" ht="12.75">
      <c r="A1063" s="7"/>
      <c r="C1063" s="5"/>
      <c r="G1063" s="10"/>
    </row>
    <row r="1064" spans="1:7" s="2" customFormat="1" ht="12.75">
      <c r="A1064" s="7"/>
      <c r="C1064" s="5"/>
      <c r="G1064" s="10"/>
    </row>
    <row r="1065" spans="1:7" s="2" customFormat="1" ht="12.75">
      <c r="A1065" s="7"/>
      <c r="C1065" s="5"/>
      <c r="G1065" s="10"/>
    </row>
    <row r="1066" spans="1:7" s="2" customFormat="1" ht="12.75">
      <c r="A1066" s="7"/>
      <c r="C1066" s="5"/>
      <c r="G1066" s="10"/>
    </row>
    <row r="1067" spans="1:7" s="2" customFormat="1" ht="12.75">
      <c r="A1067" s="7"/>
      <c r="C1067" s="5"/>
      <c r="G1067" s="10"/>
    </row>
    <row r="1068" spans="1:7" s="2" customFormat="1" ht="12.75">
      <c r="A1068" s="7"/>
      <c r="C1068" s="5"/>
      <c r="G1068" s="10"/>
    </row>
    <row r="1069" spans="1:7" s="2" customFormat="1" ht="12.75">
      <c r="A1069" s="7"/>
      <c r="C1069" s="5"/>
      <c r="G1069" s="10"/>
    </row>
    <row r="1070" spans="1:7" s="2" customFormat="1" ht="12.75">
      <c r="A1070" s="7"/>
      <c r="C1070" s="5"/>
      <c r="G1070" s="10"/>
    </row>
    <row r="1071" spans="1:7" s="2" customFormat="1" ht="12.75">
      <c r="A1071" s="7"/>
      <c r="C1071" s="5"/>
      <c r="G1071" s="10"/>
    </row>
    <row r="1072" spans="1:7" s="2" customFormat="1" ht="12.75">
      <c r="A1072" s="7"/>
      <c r="C1072" s="5"/>
      <c r="G1072" s="10"/>
    </row>
    <row r="1073" spans="1:7" s="2" customFormat="1" ht="12.75">
      <c r="A1073" s="7"/>
      <c r="C1073" s="5"/>
      <c r="G1073" s="10"/>
    </row>
    <row r="1074" spans="1:7" s="2" customFormat="1" ht="12.75">
      <c r="A1074" s="7"/>
      <c r="C1074" s="5"/>
      <c r="G1074" s="10"/>
    </row>
    <row r="1075" spans="1:7" s="2" customFormat="1" ht="12.75">
      <c r="A1075" s="7"/>
      <c r="C1075" s="5"/>
      <c r="G1075" s="10"/>
    </row>
    <row r="1076" spans="1:7" s="2" customFormat="1" ht="12.75">
      <c r="A1076" s="7"/>
      <c r="C1076" s="5"/>
      <c r="G1076" s="10"/>
    </row>
    <row r="1077" spans="1:7" s="2" customFormat="1" ht="12.75">
      <c r="A1077" s="7"/>
      <c r="C1077" s="5"/>
      <c r="G1077" s="10"/>
    </row>
    <row r="1078" spans="1:7" s="2" customFormat="1" ht="12.75">
      <c r="A1078" s="7"/>
      <c r="C1078" s="5"/>
      <c r="G1078" s="10"/>
    </row>
    <row r="1079" spans="1:7" s="2" customFormat="1" ht="12.75">
      <c r="A1079" s="7"/>
      <c r="C1079" s="5"/>
      <c r="G1079" s="10"/>
    </row>
    <row r="1080" spans="1:7" s="2" customFormat="1" ht="12.75">
      <c r="A1080" s="7"/>
      <c r="C1080" s="5"/>
      <c r="G1080" s="10"/>
    </row>
    <row r="1081" spans="1:7" s="2" customFormat="1" ht="12.75">
      <c r="A1081" s="7"/>
      <c r="C1081" s="5"/>
      <c r="G1081" s="10"/>
    </row>
    <row r="1082" spans="1:7" s="2" customFormat="1" ht="12.75">
      <c r="A1082" s="7"/>
      <c r="C1082" s="5"/>
      <c r="G1082" s="10"/>
    </row>
    <row r="1083" spans="1:7" s="2" customFormat="1" ht="12.75">
      <c r="A1083" s="7"/>
      <c r="C1083" s="5"/>
      <c r="G1083" s="10"/>
    </row>
    <row r="1084" spans="1:7" s="2" customFormat="1" ht="12.75">
      <c r="A1084" s="7"/>
      <c r="C1084" s="5"/>
      <c r="G1084" s="10"/>
    </row>
    <row r="1085" spans="1:7" s="2" customFormat="1" ht="12.75">
      <c r="A1085" s="7"/>
      <c r="C1085" s="5"/>
      <c r="G1085" s="10"/>
    </row>
    <row r="1086" spans="1:7" s="2" customFormat="1" ht="12.75">
      <c r="A1086" s="7"/>
      <c r="C1086" s="5"/>
      <c r="G1086" s="10"/>
    </row>
    <row r="1087" spans="1:7" s="2" customFormat="1" ht="12.75">
      <c r="A1087" s="7"/>
      <c r="C1087" s="5"/>
      <c r="G1087" s="10"/>
    </row>
    <row r="1088" spans="1:7" s="2" customFormat="1" ht="12.75">
      <c r="A1088" s="7"/>
      <c r="C1088" s="5"/>
      <c r="G1088" s="10"/>
    </row>
    <row r="1089" spans="1:7" s="2" customFormat="1" ht="12.75">
      <c r="A1089" s="7"/>
      <c r="C1089" s="5"/>
      <c r="G1089" s="10"/>
    </row>
    <row r="1090" spans="1:7" s="2" customFormat="1" ht="12.75">
      <c r="A1090" s="7"/>
      <c r="C1090" s="5"/>
      <c r="G1090" s="10"/>
    </row>
    <row r="1091" spans="1:7" s="2" customFormat="1" ht="12.75">
      <c r="A1091" s="7"/>
      <c r="C1091" s="5"/>
      <c r="G1091" s="10"/>
    </row>
    <row r="1092" spans="1:7" s="2" customFormat="1" ht="12.75">
      <c r="A1092" s="7"/>
      <c r="C1092" s="5"/>
      <c r="G1092" s="10"/>
    </row>
    <row r="1093" spans="1:7" s="2" customFormat="1" ht="12.75">
      <c r="A1093" s="7"/>
      <c r="C1093" s="5"/>
      <c r="G1093" s="10"/>
    </row>
    <row r="1094" spans="1:7" s="2" customFormat="1" ht="12.75">
      <c r="A1094" s="7"/>
      <c r="C1094" s="5"/>
      <c r="G1094" s="10"/>
    </row>
    <row r="1095" spans="1:7" s="2" customFormat="1" ht="12.75">
      <c r="A1095" s="7"/>
      <c r="C1095" s="5"/>
      <c r="G1095" s="10"/>
    </row>
    <row r="1096" spans="1:7" s="2" customFormat="1" ht="12.75">
      <c r="A1096" s="7"/>
      <c r="C1096" s="5"/>
      <c r="G1096" s="10"/>
    </row>
    <row r="1097" spans="1:7" s="2" customFormat="1" ht="12.75">
      <c r="A1097" s="7"/>
      <c r="C1097" s="5"/>
      <c r="G1097" s="10"/>
    </row>
    <row r="1098" spans="1:7" s="2" customFormat="1" ht="12.75">
      <c r="A1098" s="7"/>
      <c r="C1098" s="5"/>
      <c r="G1098" s="10"/>
    </row>
    <row r="1099" spans="1:7" s="2" customFormat="1" ht="12.75">
      <c r="A1099" s="7"/>
      <c r="C1099" s="5"/>
      <c r="G1099" s="10"/>
    </row>
    <row r="1100" spans="1:7" s="2" customFormat="1" ht="12.75">
      <c r="A1100" s="7"/>
      <c r="C1100" s="5"/>
      <c r="G1100" s="10"/>
    </row>
    <row r="1101" spans="1:7" s="2" customFormat="1" ht="12.75">
      <c r="A1101" s="7"/>
      <c r="C1101" s="5"/>
      <c r="G1101" s="10"/>
    </row>
    <row r="1102" spans="1:7" s="2" customFormat="1" ht="12.75">
      <c r="A1102" s="7"/>
      <c r="C1102" s="5"/>
      <c r="G1102" s="10"/>
    </row>
    <row r="1103" spans="1:7" s="2" customFormat="1" ht="12.75">
      <c r="A1103" s="7"/>
      <c r="C1103" s="5"/>
      <c r="G1103" s="10"/>
    </row>
    <row r="1104" spans="1:7" s="2" customFormat="1" ht="12.75">
      <c r="A1104" s="7"/>
      <c r="C1104" s="5"/>
      <c r="G1104" s="10"/>
    </row>
    <row r="1105" spans="1:7" s="2" customFormat="1" ht="12.75">
      <c r="A1105" s="7"/>
      <c r="C1105" s="5"/>
      <c r="G1105" s="10"/>
    </row>
    <row r="1106" spans="1:7" s="2" customFormat="1" ht="12.75">
      <c r="A1106" s="7"/>
      <c r="C1106" s="5"/>
      <c r="G1106" s="10"/>
    </row>
    <row r="1107" spans="1:7" s="2" customFormat="1" ht="12.75">
      <c r="A1107" s="7"/>
      <c r="C1107" s="5"/>
      <c r="G1107" s="10"/>
    </row>
    <row r="1108" spans="1:7" s="2" customFormat="1" ht="12.75">
      <c r="A1108" s="7"/>
      <c r="C1108" s="5"/>
      <c r="G1108" s="10"/>
    </row>
    <row r="1109" spans="1:7" s="2" customFormat="1" ht="12.75">
      <c r="A1109" s="7"/>
      <c r="C1109" s="5"/>
      <c r="G1109" s="10"/>
    </row>
    <row r="1110" spans="1:7" s="2" customFormat="1" ht="12.75">
      <c r="A1110" s="7"/>
      <c r="C1110" s="5"/>
      <c r="G1110" s="10"/>
    </row>
    <row r="1111" spans="1:7" s="2" customFormat="1" ht="12.75">
      <c r="A1111" s="7"/>
      <c r="C1111" s="5"/>
      <c r="G1111" s="10"/>
    </row>
    <row r="1112" spans="1:7" s="2" customFormat="1" ht="12.75">
      <c r="A1112" s="7"/>
      <c r="C1112" s="5"/>
      <c r="G1112" s="10"/>
    </row>
    <row r="1113" spans="1:7" s="2" customFormat="1" ht="12.75">
      <c r="A1113" s="7"/>
      <c r="C1113" s="5"/>
      <c r="G1113" s="10"/>
    </row>
    <row r="1114" spans="1:7" s="2" customFormat="1" ht="12.75">
      <c r="A1114" s="7"/>
      <c r="C1114" s="5"/>
      <c r="G1114" s="10"/>
    </row>
    <row r="1115" spans="1:7" s="2" customFormat="1" ht="12.75">
      <c r="A1115" s="7"/>
      <c r="C1115" s="5"/>
      <c r="G1115" s="10"/>
    </row>
    <row r="1116" spans="1:7" s="2" customFormat="1" ht="12.75">
      <c r="A1116" s="7"/>
      <c r="C1116" s="5"/>
      <c r="G1116" s="10"/>
    </row>
    <row r="1117" spans="1:7" s="2" customFormat="1" ht="12.75">
      <c r="A1117" s="7"/>
      <c r="C1117" s="5"/>
      <c r="G1117" s="10"/>
    </row>
    <row r="1118" spans="1:7" s="2" customFormat="1" ht="12.75">
      <c r="A1118" s="7"/>
      <c r="C1118" s="5"/>
      <c r="G1118" s="10"/>
    </row>
    <row r="1119" spans="1:7" s="2" customFormat="1" ht="12.75">
      <c r="A1119" s="7"/>
      <c r="C1119" s="5"/>
      <c r="G1119" s="10"/>
    </row>
    <row r="1120" spans="1:7" s="2" customFormat="1" ht="12.75">
      <c r="A1120" s="7"/>
      <c r="C1120" s="5"/>
      <c r="G1120" s="10"/>
    </row>
    <row r="1121" spans="1:7" s="2" customFormat="1" ht="12.75">
      <c r="A1121" s="7"/>
      <c r="C1121" s="5"/>
      <c r="G1121" s="10"/>
    </row>
    <row r="1122" spans="1:7" s="2" customFormat="1" ht="12.75">
      <c r="A1122" s="7"/>
      <c r="C1122" s="5"/>
      <c r="G1122" s="10"/>
    </row>
    <row r="1123" spans="1:7" s="2" customFormat="1" ht="12.75">
      <c r="A1123" s="7"/>
      <c r="C1123" s="5"/>
      <c r="G1123" s="10"/>
    </row>
    <row r="1124" spans="1:7" s="2" customFormat="1" ht="12.75">
      <c r="A1124" s="7"/>
      <c r="C1124" s="5"/>
      <c r="G1124" s="10"/>
    </row>
    <row r="1125" spans="1:7" s="2" customFormat="1" ht="12.75">
      <c r="A1125" s="7"/>
      <c r="C1125" s="5"/>
      <c r="G1125" s="10"/>
    </row>
    <row r="1126" spans="1:7" s="2" customFormat="1" ht="12.75">
      <c r="A1126" s="7"/>
      <c r="C1126" s="5"/>
      <c r="G1126" s="10"/>
    </row>
    <row r="1127" spans="1:7" s="2" customFormat="1" ht="12.75">
      <c r="A1127" s="7"/>
      <c r="C1127" s="5"/>
      <c r="G1127" s="10"/>
    </row>
    <row r="1128" spans="1:7" s="2" customFormat="1" ht="12.75">
      <c r="A1128" s="7"/>
      <c r="C1128" s="5"/>
      <c r="G1128" s="10"/>
    </row>
    <row r="1129" spans="1:7" s="2" customFormat="1" ht="12.75">
      <c r="A1129" s="7"/>
      <c r="C1129" s="5"/>
      <c r="G1129" s="10"/>
    </row>
    <row r="1130" spans="1:7" s="2" customFormat="1" ht="12.75">
      <c r="A1130" s="7"/>
      <c r="C1130" s="5"/>
      <c r="G1130" s="10"/>
    </row>
    <row r="1131" spans="1:7" s="2" customFormat="1" ht="12.75">
      <c r="A1131" s="7"/>
      <c r="C1131" s="5"/>
      <c r="G1131" s="10"/>
    </row>
    <row r="1132" spans="1:7" s="2" customFormat="1" ht="12.75">
      <c r="A1132" s="7"/>
      <c r="C1132" s="5"/>
      <c r="G1132" s="10"/>
    </row>
    <row r="1133" spans="1:7" s="2" customFormat="1" ht="12.75">
      <c r="A1133" s="7"/>
      <c r="C1133" s="5"/>
      <c r="G1133" s="10"/>
    </row>
    <row r="1134" spans="1:7" s="2" customFormat="1" ht="12.75">
      <c r="A1134" s="7"/>
      <c r="C1134" s="5"/>
      <c r="G1134" s="10"/>
    </row>
    <row r="1135" spans="1:7" s="2" customFormat="1" ht="12.75">
      <c r="A1135" s="7"/>
      <c r="C1135" s="5"/>
      <c r="G1135" s="10"/>
    </row>
    <row r="1136" spans="1:7" s="2" customFormat="1" ht="12.75">
      <c r="A1136" s="7"/>
      <c r="C1136" s="5"/>
      <c r="G1136" s="10"/>
    </row>
    <row r="1137" spans="1:7" s="2" customFormat="1" ht="12.75">
      <c r="A1137" s="7"/>
      <c r="C1137" s="5"/>
      <c r="G1137" s="10"/>
    </row>
    <row r="1138" spans="1:7" s="2" customFormat="1" ht="12.75">
      <c r="A1138" s="7"/>
      <c r="C1138" s="5"/>
      <c r="G1138" s="10"/>
    </row>
    <row r="1139" spans="1:7" s="2" customFormat="1" ht="12.75">
      <c r="A1139" s="7"/>
      <c r="C1139" s="5"/>
      <c r="G1139" s="10"/>
    </row>
    <row r="1140" spans="1:7" s="2" customFormat="1" ht="12.75">
      <c r="A1140" s="7"/>
      <c r="C1140" s="5"/>
      <c r="G1140" s="10"/>
    </row>
    <row r="1141" spans="1:7" s="2" customFormat="1" ht="12.75">
      <c r="A1141" s="7"/>
      <c r="C1141" s="5"/>
      <c r="G1141" s="10"/>
    </row>
    <row r="1142" spans="1:7" s="2" customFormat="1" ht="12.75">
      <c r="A1142" s="7"/>
      <c r="C1142" s="5"/>
      <c r="G1142" s="10"/>
    </row>
    <row r="1143" spans="1:7" s="2" customFormat="1" ht="12.75">
      <c r="A1143" s="7"/>
      <c r="C1143" s="5"/>
      <c r="G1143" s="10"/>
    </row>
    <row r="1144" spans="1:7" s="2" customFormat="1" ht="12.75">
      <c r="A1144" s="7"/>
      <c r="C1144" s="5"/>
      <c r="G1144" s="10"/>
    </row>
    <row r="1145" spans="1:7" s="2" customFormat="1" ht="12.75">
      <c r="A1145" s="7"/>
      <c r="C1145" s="5"/>
      <c r="G1145" s="10"/>
    </row>
    <row r="1146" spans="1:7" s="2" customFormat="1" ht="12.75">
      <c r="A1146" s="7"/>
      <c r="C1146" s="5"/>
      <c r="G1146" s="10"/>
    </row>
    <row r="1147" spans="1:7" s="2" customFormat="1" ht="12.75">
      <c r="A1147" s="7"/>
      <c r="C1147" s="5"/>
      <c r="G1147" s="10"/>
    </row>
    <row r="1148" spans="1:7" s="2" customFormat="1" ht="12.75">
      <c r="A1148" s="7"/>
      <c r="C1148" s="5"/>
      <c r="G1148" s="10"/>
    </row>
    <row r="1149" spans="1:7" s="2" customFormat="1" ht="12.75">
      <c r="A1149" s="7"/>
      <c r="C1149" s="5"/>
      <c r="G1149" s="10"/>
    </row>
    <row r="1150" spans="1:7" s="2" customFormat="1" ht="12.75">
      <c r="A1150" s="7"/>
      <c r="C1150" s="5"/>
      <c r="G1150" s="10"/>
    </row>
    <row r="1151" spans="1:7" s="2" customFormat="1" ht="12.75">
      <c r="A1151" s="7"/>
      <c r="C1151" s="5"/>
      <c r="G1151" s="10"/>
    </row>
    <row r="1152" spans="1:7" s="2" customFormat="1" ht="12.75">
      <c r="A1152" s="7"/>
      <c r="C1152" s="5"/>
      <c r="G1152" s="10"/>
    </row>
    <row r="1153" spans="1:7" s="2" customFormat="1" ht="12.75">
      <c r="A1153" s="7"/>
      <c r="C1153" s="5"/>
      <c r="G1153" s="10"/>
    </row>
    <row r="1154" spans="1:7" s="2" customFormat="1" ht="12.75">
      <c r="A1154" s="7"/>
      <c r="C1154" s="5"/>
      <c r="G1154" s="10"/>
    </row>
    <row r="1155" spans="1:7" s="2" customFormat="1" ht="12.75">
      <c r="A1155" s="7"/>
      <c r="C1155" s="5"/>
      <c r="G1155" s="10"/>
    </row>
    <row r="1156" spans="1:7" s="2" customFormat="1" ht="12.75">
      <c r="A1156" s="7"/>
      <c r="C1156" s="5"/>
      <c r="G1156" s="10"/>
    </row>
    <row r="1157" spans="1:7" s="2" customFormat="1" ht="12.75">
      <c r="A1157" s="7"/>
      <c r="C1157" s="5"/>
      <c r="G1157" s="10"/>
    </row>
    <row r="1158" spans="1:7" s="2" customFormat="1" ht="12.75">
      <c r="A1158" s="7"/>
      <c r="C1158" s="5"/>
      <c r="G1158" s="10"/>
    </row>
    <row r="1159" spans="1:7" s="2" customFormat="1" ht="12.75">
      <c r="A1159" s="7"/>
      <c r="C1159" s="5"/>
      <c r="G1159" s="10"/>
    </row>
    <row r="1160" spans="1:7" s="2" customFormat="1" ht="12.75">
      <c r="A1160" s="7"/>
      <c r="C1160" s="5"/>
      <c r="G1160" s="10"/>
    </row>
    <row r="1161" spans="1:7" s="2" customFormat="1" ht="12.75">
      <c r="A1161" s="7"/>
      <c r="C1161" s="5"/>
      <c r="G1161" s="10"/>
    </row>
    <row r="1162" spans="1:7" s="2" customFormat="1" ht="12.75">
      <c r="A1162" s="7"/>
      <c r="C1162" s="5"/>
      <c r="G1162" s="10"/>
    </row>
    <row r="1163" spans="1:7" s="2" customFormat="1" ht="12.75">
      <c r="A1163" s="7"/>
      <c r="C1163" s="5"/>
      <c r="G1163" s="10"/>
    </row>
    <row r="1164" spans="1:7" s="2" customFormat="1" ht="12.75">
      <c r="A1164" s="7"/>
      <c r="C1164" s="5"/>
      <c r="G1164" s="10"/>
    </row>
    <row r="1165" spans="1:7" s="2" customFormat="1" ht="12.75">
      <c r="A1165" s="7"/>
      <c r="C1165" s="5"/>
      <c r="G1165" s="10"/>
    </row>
    <row r="1166" spans="1:7" s="2" customFormat="1" ht="12.75">
      <c r="A1166" s="7"/>
      <c r="C1166" s="5"/>
      <c r="G1166" s="10"/>
    </row>
    <row r="1167" spans="1:7" s="2" customFormat="1" ht="12.75">
      <c r="A1167" s="7"/>
      <c r="C1167" s="5"/>
      <c r="G1167" s="10"/>
    </row>
    <row r="1168" spans="1:7" s="2" customFormat="1" ht="12.75">
      <c r="A1168" s="7"/>
      <c r="C1168" s="5"/>
      <c r="G1168" s="10"/>
    </row>
    <row r="1169" spans="1:7" s="2" customFormat="1" ht="12.75">
      <c r="A1169" s="7"/>
      <c r="C1169" s="5"/>
      <c r="G1169" s="10"/>
    </row>
    <row r="1170" spans="1:7" s="2" customFormat="1" ht="12.75">
      <c r="A1170" s="7"/>
      <c r="C1170" s="5"/>
      <c r="G1170" s="10"/>
    </row>
    <row r="1171" spans="1:7" s="2" customFormat="1" ht="12.75">
      <c r="A1171" s="7"/>
      <c r="C1171" s="5"/>
      <c r="G1171" s="10"/>
    </row>
    <row r="1172" spans="1:7" s="2" customFormat="1" ht="12.75">
      <c r="A1172" s="7"/>
      <c r="C1172" s="5"/>
      <c r="G1172" s="10"/>
    </row>
    <row r="1173" spans="1:7" s="2" customFormat="1" ht="12.75">
      <c r="A1173" s="7"/>
      <c r="C1173" s="5"/>
      <c r="G1173" s="10"/>
    </row>
    <row r="1174" spans="1:7" s="2" customFormat="1" ht="12.75">
      <c r="A1174" s="7"/>
      <c r="C1174" s="5"/>
      <c r="G1174" s="10"/>
    </row>
    <row r="1175" spans="1:7" s="2" customFormat="1" ht="12.75">
      <c r="A1175" s="7"/>
      <c r="C1175" s="5"/>
      <c r="G1175" s="10"/>
    </row>
    <row r="1176" spans="1:7" s="2" customFormat="1" ht="12.75">
      <c r="A1176" s="7"/>
      <c r="C1176" s="5"/>
      <c r="G1176" s="10"/>
    </row>
    <row r="1177" spans="1:7" s="2" customFormat="1" ht="12.75">
      <c r="A1177" s="7"/>
      <c r="C1177" s="5"/>
      <c r="G1177" s="10"/>
    </row>
    <row r="1178" spans="1:7" s="2" customFormat="1" ht="12.75">
      <c r="A1178" s="7"/>
      <c r="C1178" s="5"/>
      <c r="G1178" s="10"/>
    </row>
    <row r="1179" spans="1:7" s="2" customFormat="1" ht="12.75">
      <c r="A1179" s="7"/>
      <c r="C1179" s="5"/>
      <c r="G1179" s="10"/>
    </row>
    <row r="1180" spans="1:7" s="2" customFormat="1" ht="12.75">
      <c r="A1180" s="7"/>
      <c r="C1180" s="5"/>
      <c r="G1180" s="10"/>
    </row>
    <row r="1181" spans="1:7" s="2" customFormat="1" ht="12.75">
      <c r="A1181" s="7"/>
      <c r="C1181" s="5"/>
      <c r="G1181" s="10"/>
    </row>
    <row r="1182" spans="1:7" s="2" customFormat="1" ht="12.75">
      <c r="A1182" s="7"/>
      <c r="C1182" s="5"/>
      <c r="G1182" s="10"/>
    </row>
    <row r="1183" spans="1:7" s="2" customFormat="1" ht="12.75">
      <c r="A1183" s="7"/>
      <c r="C1183" s="5"/>
      <c r="G1183" s="10"/>
    </row>
    <row r="1184" spans="1:7" s="2" customFormat="1" ht="12.75">
      <c r="A1184" s="7"/>
      <c r="C1184" s="5"/>
      <c r="G1184" s="10"/>
    </row>
    <row r="1185" spans="1:7" s="2" customFormat="1" ht="12.75">
      <c r="A1185" s="7"/>
      <c r="C1185" s="5"/>
      <c r="G1185" s="10"/>
    </row>
    <row r="1186" spans="1:7" s="2" customFormat="1" ht="12.75">
      <c r="A1186" s="7"/>
      <c r="C1186" s="5"/>
      <c r="G1186" s="10"/>
    </row>
    <row r="1187" spans="1:7" s="2" customFormat="1" ht="12.75">
      <c r="A1187" s="7"/>
      <c r="C1187" s="5"/>
      <c r="G1187" s="10"/>
    </row>
    <row r="1188" spans="1:7" s="2" customFormat="1" ht="12.75">
      <c r="A1188" s="7"/>
      <c r="C1188" s="5"/>
      <c r="G1188" s="10"/>
    </row>
    <row r="1189" spans="1:7" s="2" customFormat="1" ht="12.75">
      <c r="A1189" s="7"/>
      <c r="C1189" s="5"/>
      <c r="G1189" s="10"/>
    </row>
    <row r="1190" spans="1:7" s="2" customFormat="1" ht="12.75">
      <c r="A1190" s="7"/>
      <c r="C1190" s="5"/>
      <c r="G1190" s="10"/>
    </row>
    <row r="1191" spans="1:7" s="2" customFormat="1" ht="12.75">
      <c r="A1191" s="7"/>
      <c r="C1191" s="5"/>
      <c r="G1191" s="10"/>
    </row>
    <row r="1192" spans="1:7" s="2" customFormat="1" ht="12.75">
      <c r="A1192" s="7"/>
      <c r="C1192" s="5"/>
      <c r="G1192" s="10"/>
    </row>
    <row r="1193" spans="1:7" s="2" customFormat="1" ht="12.75">
      <c r="A1193" s="7"/>
      <c r="C1193" s="5"/>
      <c r="G1193" s="10"/>
    </row>
    <row r="1194" spans="1:7" s="2" customFormat="1" ht="12.75">
      <c r="A1194" s="7"/>
      <c r="C1194" s="5"/>
      <c r="G1194" s="10"/>
    </row>
    <row r="1195" spans="1:7" s="2" customFormat="1" ht="12.75">
      <c r="A1195" s="7"/>
      <c r="C1195" s="5"/>
      <c r="G1195" s="10"/>
    </row>
    <row r="1196" spans="1:7" s="2" customFormat="1" ht="12.75">
      <c r="A1196" s="7"/>
      <c r="C1196" s="5"/>
      <c r="G1196" s="10"/>
    </row>
    <row r="1197" spans="1:7" s="2" customFormat="1" ht="12.75">
      <c r="A1197" s="7"/>
      <c r="C1197" s="5"/>
      <c r="G1197" s="10"/>
    </row>
    <row r="1198" spans="1:7" s="2" customFormat="1" ht="12.75">
      <c r="A1198" s="7"/>
      <c r="C1198" s="5"/>
      <c r="G1198" s="10"/>
    </row>
    <row r="1199" spans="1:7" s="2" customFormat="1" ht="12.75">
      <c r="A1199" s="7"/>
      <c r="C1199" s="5"/>
      <c r="G1199" s="10"/>
    </row>
    <row r="1200" spans="1:7" s="2" customFormat="1" ht="12.75">
      <c r="A1200" s="7"/>
      <c r="C1200" s="5"/>
      <c r="G1200" s="10"/>
    </row>
    <row r="1201" spans="1:7" s="2" customFormat="1" ht="12.75">
      <c r="A1201" s="7"/>
      <c r="C1201" s="5"/>
      <c r="G1201" s="10"/>
    </row>
    <row r="1202" spans="1:7" s="2" customFormat="1" ht="12.75">
      <c r="A1202" s="7"/>
      <c r="C1202" s="5"/>
      <c r="G1202" s="10"/>
    </row>
    <row r="1203" spans="1:7" s="2" customFormat="1" ht="12.75">
      <c r="A1203" s="7"/>
      <c r="C1203" s="5"/>
      <c r="G1203" s="10"/>
    </row>
    <row r="1204" spans="1:7" s="2" customFormat="1" ht="12.75">
      <c r="A1204" s="7"/>
      <c r="C1204" s="5"/>
      <c r="G1204" s="10"/>
    </row>
    <row r="1205" spans="1:7" s="2" customFormat="1" ht="12.75">
      <c r="A1205" s="7"/>
      <c r="C1205" s="5"/>
      <c r="G1205" s="10"/>
    </row>
    <row r="1206" spans="1:7" s="2" customFormat="1" ht="12.75">
      <c r="A1206" s="7"/>
      <c r="C1206" s="5"/>
      <c r="G1206" s="10"/>
    </row>
    <row r="1207" spans="1:7" s="2" customFormat="1" ht="12.75">
      <c r="A1207" s="7"/>
      <c r="C1207" s="5"/>
      <c r="G1207" s="10"/>
    </row>
    <row r="1208" spans="1:7" s="2" customFormat="1" ht="12.75">
      <c r="A1208" s="7"/>
      <c r="C1208" s="5"/>
      <c r="G1208" s="10"/>
    </row>
    <row r="1209" spans="1:7" s="2" customFormat="1" ht="12.75">
      <c r="A1209" s="7"/>
      <c r="C1209" s="5"/>
      <c r="G1209" s="10"/>
    </row>
    <row r="1210" spans="1:7" s="2" customFormat="1" ht="12.75">
      <c r="A1210" s="7"/>
      <c r="C1210" s="5"/>
      <c r="G1210" s="10"/>
    </row>
    <row r="1211" spans="1:7" s="2" customFormat="1" ht="12.75">
      <c r="A1211" s="7"/>
      <c r="C1211" s="5"/>
      <c r="G1211" s="10"/>
    </row>
    <row r="1212" spans="1:7" s="2" customFormat="1" ht="12.75">
      <c r="A1212" s="7"/>
      <c r="C1212" s="5"/>
      <c r="G1212" s="10"/>
    </row>
    <row r="1213" spans="1:7" s="2" customFormat="1" ht="12.75">
      <c r="A1213" s="7"/>
      <c r="C1213" s="5"/>
      <c r="G1213" s="10"/>
    </row>
    <row r="1214" spans="1:7" s="2" customFormat="1" ht="12.75">
      <c r="A1214" s="7"/>
      <c r="C1214" s="5"/>
      <c r="G1214" s="10"/>
    </row>
    <row r="1215" spans="1:7" s="2" customFormat="1" ht="12.75">
      <c r="A1215" s="7"/>
      <c r="C1215" s="5"/>
      <c r="G1215" s="10"/>
    </row>
    <row r="1216" spans="1:7" s="2" customFormat="1" ht="12.75">
      <c r="A1216" s="7"/>
      <c r="C1216" s="5"/>
      <c r="G1216" s="10"/>
    </row>
    <row r="1217" spans="1:7" s="2" customFormat="1" ht="12.75">
      <c r="A1217" s="7"/>
      <c r="C1217" s="5"/>
      <c r="G1217" s="10"/>
    </row>
    <row r="1218" spans="1:7" s="2" customFormat="1" ht="12.75">
      <c r="A1218" s="7"/>
      <c r="C1218" s="5"/>
      <c r="G1218" s="10"/>
    </row>
    <row r="1219" spans="1:7" s="2" customFormat="1" ht="12.75">
      <c r="A1219" s="7"/>
      <c r="C1219" s="5"/>
      <c r="G1219" s="10"/>
    </row>
    <row r="1220" spans="1:7" s="2" customFormat="1" ht="12.75">
      <c r="A1220" s="7"/>
      <c r="C1220" s="5"/>
      <c r="G1220" s="10"/>
    </row>
    <row r="1221" spans="1:7" s="2" customFormat="1" ht="12.75">
      <c r="A1221" s="7"/>
      <c r="C1221" s="5"/>
      <c r="G1221" s="10"/>
    </row>
    <row r="1222" spans="1:7" s="2" customFormat="1" ht="12.75">
      <c r="A1222" s="7"/>
      <c r="C1222" s="5"/>
      <c r="G1222" s="10"/>
    </row>
    <row r="1223" spans="1:7" s="2" customFormat="1" ht="12.75">
      <c r="A1223" s="7"/>
      <c r="C1223" s="5"/>
      <c r="G1223" s="10"/>
    </row>
    <row r="1224" spans="1:7" s="2" customFormat="1" ht="12.75">
      <c r="A1224" s="7"/>
      <c r="C1224" s="5"/>
      <c r="G1224" s="10"/>
    </row>
    <row r="1225" spans="1:7" s="2" customFormat="1" ht="12.75">
      <c r="A1225" s="7"/>
      <c r="C1225" s="5"/>
      <c r="G1225" s="10"/>
    </row>
    <row r="1226" spans="1:7" s="2" customFormat="1" ht="12.75">
      <c r="A1226" s="7"/>
      <c r="C1226" s="5"/>
      <c r="G1226" s="10"/>
    </row>
    <row r="1227" spans="1:7" s="2" customFormat="1" ht="12.75">
      <c r="A1227" s="7"/>
      <c r="C1227" s="5"/>
      <c r="G1227" s="10"/>
    </row>
    <row r="1228" spans="1:7" s="2" customFormat="1" ht="12.75">
      <c r="A1228" s="7"/>
      <c r="C1228" s="5"/>
      <c r="G1228" s="10"/>
    </row>
    <row r="1229" spans="1:7" s="2" customFormat="1" ht="12.75">
      <c r="A1229" s="7"/>
      <c r="C1229" s="5"/>
      <c r="G1229" s="10"/>
    </row>
    <row r="1230" spans="1:7" s="2" customFormat="1" ht="12.75">
      <c r="A1230" s="7"/>
      <c r="C1230" s="5"/>
      <c r="G1230" s="10"/>
    </row>
    <row r="1231" spans="1:7" s="2" customFormat="1" ht="12.75">
      <c r="A1231" s="7"/>
      <c r="C1231" s="5"/>
      <c r="G1231" s="10"/>
    </row>
    <row r="1232" spans="1:7" s="2" customFormat="1" ht="12.75">
      <c r="A1232" s="7"/>
      <c r="C1232" s="5"/>
      <c r="G1232" s="10"/>
    </row>
    <row r="1233" spans="1:7" s="2" customFormat="1" ht="12.75">
      <c r="A1233" s="7"/>
      <c r="C1233" s="5"/>
      <c r="G1233" s="10"/>
    </row>
    <row r="1234" spans="1:7" s="2" customFormat="1" ht="12.75">
      <c r="A1234" s="7"/>
      <c r="C1234" s="5"/>
      <c r="G1234" s="10"/>
    </row>
    <row r="1235" spans="1:7" s="2" customFormat="1" ht="12.75">
      <c r="A1235" s="7"/>
      <c r="C1235" s="5"/>
      <c r="G1235" s="10"/>
    </row>
    <row r="1236" spans="1:7" s="2" customFormat="1" ht="12.75">
      <c r="A1236" s="7"/>
      <c r="C1236" s="5"/>
      <c r="G1236" s="10"/>
    </row>
    <row r="1237" spans="1:7" s="2" customFormat="1" ht="12.75">
      <c r="A1237" s="7"/>
      <c r="C1237" s="5"/>
      <c r="G1237" s="10"/>
    </row>
    <row r="1238" spans="1:7" s="2" customFormat="1" ht="12.75">
      <c r="A1238" s="7"/>
      <c r="C1238" s="5"/>
      <c r="G1238" s="10"/>
    </row>
    <row r="1239" spans="1:7" s="2" customFormat="1" ht="12.75">
      <c r="A1239" s="7"/>
      <c r="C1239" s="5"/>
      <c r="G1239" s="10"/>
    </row>
    <row r="1240" spans="1:7" s="2" customFormat="1" ht="12.75">
      <c r="A1240" s="7"/>
      <c r="C1240" s="5"/>
      <c r="G1240" s="10"/>
    </row>
    <row r="1241" spans="1:7" s="2" customFormat="1" ht="12.75">
      <c r="A1241" s="7"/>
      <c r="C1241" s="5"/>
      <c r="G1241" s="10"/>
    </row>
    <row r="1242" spans="1:7" s="2" customFormat="1" ht="12.75">
      <c r="A1242" s="7"/>
      <c r="C1242" s="5"/>
      <c r="G1242" s="10"/>
    </row>
    <row r="1243" spans="1:7" s="2" customFormat="1" ht="12.75">
      <c r="A1243" s="7"/>
      <c r="C1243" s="5"/>
      <c r="G1243" s="10"/>
    </row>
    <row r="1244" spans="1:7" s="2" customFormat="1" ht="12.75">
      <c r="A1244" s="7"/>
      <c r="C1244" s="5"/>
      <c r="G1244" s="10"/>
    </row>
    <row r="1245" spans="1:7" s="2" customFormat="1" ht="12.75">
      <c r="A1245" s="7"/>
      <c r="C1245" s="5"/>
      <c r="G1245" s="10"/>
    </row>
    <row r="1246" spans="1:7" s="2" customFormat="1" ht="12.75">
      <c r="A1246" s="7"/>
      <c r="C1246" s="5"/>
      <c r="G1246" s="10"/>
    </row>
    <row r="1247" spans="1:7" s="2" customFormat="1" ht="12.75">
      <c r="A1247" s="7"/>
      <c r="C1247" s="5"/>
      <c r="G1247" s="10"/>
    </row>
    <row r="1248" spans="1:7" s="2" customFormat="1" ht="12.75">
      <c r="A1248" s="7"/>
      <c r="C1248" s="5"/>
      <c r="G1248" s="10"/>
    </row>
    <row r="1249" spans="1:7" s="2" customFormat="1" ht="12.75">
      <c r="A1249" s="7"/>
      <c r="C1249" s="5"/>
      <c r="G1249" s="10"/>
    </row>
    <row r="1250" spans="1:7" s="2" customFormat="1" ht="12.75">
      <c r="A1250" s="7"/>
      <c r="C1250" s="5"/>
      <c r="G1250" s="10"/>
    </row>
    <row r="1251" spans="1:7" s="2" customFormat="1" ht="12.75">
      <c r="A1251" s="7"/>
      <c r="C1251" s="5"/>
      <c r="G1251" s="10"/>
    </row>
    <row r="1252" spans="1:7" s="2" customFormat="1" ht="12.75">
      <c r="A1252" s="7"/>
      <c r="C1252" s="5"/>
      <c r="G1252" s="10"/>
    </row>
    <row r="1253" spans="1:7" s="2" customFormat="1" ht="12.75">
      <c r="A1253" s="7"/>
      <c r="C1253" s="5"/>
      <c r="G1253" s="10"/>
    </row>
    <row r="1254" spans="1:7" s="2" customFormat="1" ht="12.75">
      <c r="A1254" s="7"/>
      <c r="C1254" s="5"/>
      <c r="G1254" s="10"/>
    </row>
    <row r="1255" spans="1:7" s="2" customFormat="1" ht="12.75">
      <c r="A1255" s="7"/>
      <c r="C1255" s="5"/>
      <c r="G1255" s="10"/>
    </row>
    <row r="1256" spans="1:7" s="2" customFormat="1" ht="12.75">
      <c r="A1256" s="7"/>
      <c r="C1256" s="5"/>
      <c r="G1256" s="10"/>
    </row>
    <row r="1257" spans="1:7" s="2" customFormat="1" ht="12.75">
      <c r="A1257" s="7"/>
      <c r="C1257" s="5"/>
      <c r="G1257" s="10"/>
    </row>
    <row r="1258" spans="1:7" s="2" customFormat="1" ht="12.75">
      <c r="A1258" s="7"/>
      <c r="C1258" s="5"/>
      <c r="G1258" s="10"/>
    </row>
    <row r="1259" spans="1:7" s="2" customFormat="1" ht="12.75">
      <c r="A1259" s="7"/>
      <c r="C1259" s="5"/>
      <c r="G1259" s="10"/>
    </row>
    <row r="1260" spans="1:7" s="2" customFormat="1" ht="12.75">
      <c r="A1260" s="7"/>
      <c r="C1260" s="5"/>
      <c r="G1260" s="10"/>
    </row>
    <row r="1261" spans="1:7" s="2" customFormat="1" ht="12.75">
      <c r="A1261" s="7"/>
      <c r="C1261" s="5"/>
      <c r="G1261" s="10"/>
    </row>
    <row r="1262" spans="1:7" s="2" customFormat="1" ht="12.75">
      <c r="A1262" s="7"/>
      <c r="C1262" s="5"/>
      <c r="G1262" s="10"/>
    </row>
    <row r="1263" spans="1:7" s="2" customFormat="1" ht="12.75">
      <c r="A1263" s="7"/>
      <c r="C1263" s="5"/>
      <c r="G1263" s="10"/>
    </row>
    <row r="1264" spans="1:7" s="2" customFormat="1" ht="12.75">
      <c r="A1264" s="7"/>
      <c r="C1264" s="5"/>
      <c r="G1264" s="10"/>
    </row>
    <row r="1265" spans="1:7" s="2" customFormat="1" ht="12.75">
      <c r="A1265" s="7"/>
      <c r="C1265" s="5"/>
      <c r="G1265" s="10"/>
    </row>
    <row r="1266" spans="1:7" s="2" customFormat="1" ht="12.75">
      <c r="A1266" s="7"/>
      <c r="C1266" s="5"/>
      <c r="G1266" s="10"/>
    </row>
    <row r="1267" spans="1:7" s="2" customFormat="1" ht="12.75">
      <c r="A1267" s="7"/>
      <c r="C1267" s="5"/>
      <c r="G1267" s="10"/>
    </row>
    <row r="1268" spans="1:7" s="2" customFormat="1" ht="12.75">
      <c r="A1268" s="7"/>
      <c r="C1268" s="5"/>
      <c r="G1268" s="10"/>
    </row>
    <row r="1269" spans="1:7" s="2" customFormat="1" ht="12.75">
      <c r="A1269" s="7"/>
      <c r="C1269" s="5"/>
      <c r="G1269" s="10"/>
    </row>
    <row r="1270" spans="1:7" s="2" customFormat="1" ht="12.75">
      <c r="A1270" s="7"/>
      <c r="C1270" s="5"/>
      <c r="G1270" s="10"/>
    </row>
    <row r="1271" spans="1:7" s="2" customFormat="1" ht="12.75">
      <c r="A1271" s="7"/>
      <c r="C1271" s="5"/>
      <c r="G1271" s="10"/>
    </row>
    <row r="1272" spans="1:7" s="2" customFormat="1" ht="12.75">
      <c r="A1272" s="7"/>
      <c r="C1272" s="5"/>
      <c r="G1272" s="10"/>
    </row>
    <row r="1273" spans="1:7" s="2" customFormat="1" ht="12.75">
      <c r="A1273" s="7"/>
      <c r="C1273" s="5"/>
      <c r="G1273" s="10"/>
    </row>
    <row r="1274" spans="1:7" s="2" customFormat="1" ht="12.75">
      <c r="A1274" s="7"/>
      <c r="C1274" s="5"/>
      <c r="G1274" s="10"/>
    </row>
    <row r="1275" spans="1:7" s="2" customFormat="1" ht="12.75">
      <c r="A1275" s="7"/>
      <c r="C1275" s="5"/>
      <c r="G1275" s="10"/>
    </row>
    <row r="1276" spans="1:7" s="2" customFormat="1" ht="12.75">
      <c r="A1276" s="7"/>
      <c r="C1276" s="5"/>
      <c r="G1276" s="10"/>
    </row>
    <row r="1277" spans="1:7" s="2" customFormat="1" ht="12.75">
      <c r="A1277" s="7"/>
      <c r="C1277" s="5"/>
      <c r="G1277" s="10"/>
    </row>
    <row r="1278" spans="1:7" s="2" customFormat="1" ht="12.75">
      <c r="A1278" s="7"/>
      <c r="C1278" s="5"/>
      <c r="G1278" s="10"/>
    </row>
    <row r="1279" spans="1:7" s="2" customFormat="1" ht="12.75">
      <c r="A1279" s="7"/>
      <c r="C1279" s="5"/>
      <c r="G1279" s="10"/>
    </row>
    <row r="1280" spans="1:7" s="2" customFormat="1" ht="12.75">
      <c r="A1280" s="7"/>
      <c r="C1280" s="5"/>
      <c r="G1280" s="10"/>
    </row>
    <row r="1281" spans="1:7" s="2" customFormat="1" ht="12.75">
      <c r="A1281" s="7"/>
      <c r="C1281" s="5"/>
      <c r="G1281" s="10"/>
    </row>
    <row r="1282" spans="1:7" s="2" customFormat="1" ht="12.75">
      <c r="A1282" s="7"/>
      <c r="C1282" s="5"/>
      <c r="G1282" s="10"/>
    </row>
    <row r="1283" spans="1:7" s="2" customFormat="1" ht="12.75">
      <c r="A1283" s="7"/>
      <c r="C1283" s="5"/>
      <c r="G1283" s="10"/>
    </row>
    <row r="1284" spans="1:7" s="2" customFormat="1" ht="12.75">
      <c r="A1284" s="7"/>
      <c r="C1284" s="5"/>
      <c r="G1284" s="10"/>
    </row>
    <row r="1285" spans="1:7" s="2" customFormat="1" ht="12.75">
      <c r="A1285" s="7"/>
      <c r="C1285" s="5"/>
      <c r="G1285" s="10"/>
    </row>
    <row r="1286" spans="1:7" s="2" customFormat="1" ht="12.75">
      <c r="A1286" s="7"/>
      <c r="C1286" s="5"/>
      <c r="G1286" s="10"/>
    </row>
    <row r="1287" spans="1:7" s="2" customFormat="1" ht="12.75">
      <c r="A1287" s="7"/>
      <c r="C1287" s="5"/>
      <c r="G1287" s="10"/>
    </row>
    <row r="1288" spans="1:7" s="2" customFormat="1" ht="12.75">
      <c r="A1288" s="7"/>
      <c r="C1288" s="5"/>
      <c r="G1288" s="10"/>
    </row>
    <row r="1289" spans="1:7" s="2" customFormat="1" ht="12.75">
      <c r="A1289" s="7"/>
      <c r="C1289" s="5"/>
      <c r="G1289" s="10"/>
    </row>
    <row r="1290" spans="1:7" s="2" customFormat="1" ht="12.75">
      <c r="A1290" s="7"/>
      <c r="C1290" s="5"/>
      <c r="G1290" s="10"/>
    </row>
    <row r="1291" spans="1:7" s="2" customFormat="1" ht="12.75">
      <c r="A1291" s="7"/>
      <c r="C1291" s="5"/>
      <c r="G1291" s="10"/>
    </row>
    <row r="1292" spans="1:7" s="2" customFormat="1" ht="12.75">
      <c r="A1292" s="7"/>
      <c r="C1292" s="5"/>
      <c r="G1292" s="10"/>
    </row>
    <row r="1293" spans="1:7" s="2" customFormat="1" ht="12.75">
      <c r="A1293" s="7"/>
      <c r="C1293" s="5"/>
      <c r="G1293" s="10"/>
    </row>
    <row r="1294" spans="1:7" s="2" customFormat="1" ht="12.75">
      <c r="A1294" s="7"/>
      <c r="C1294" s="5"/>
      <c r="G1294" s="10"/>
    </row>
    <row r="1295" spans="1:7" s="2" customFormat="1" ht="12.75">
      <c r="A1295" s="7"/>
      <c r="C1295" s="5"/>
      <c r="G1295" s="10"/>
    </row>
    <row r="1296" spans="1:7" s="2" customFormat="1" ht="12.75">
      <c r="A1296" s="7"/>
      <c r="C1296" s="5"/>
      <c r="G1296" s="10"/>
    </row>
    <row r="1297" spans="1:7" s="2" customFormat="1" ht="12.75">
      <c r="A1297" s="7"/>
      <c r="C1297" s="5"/>
      <c r="G1297" s="10"/>
    </row>
    <row r="1298" spans="1:7" s="2" customFormat="1" ht="12.75">
      <c r="A1298" s="7"/>
      <c r="C1298" s="5"/>
      <c r="G1298" s="10"/>
    </row>
    <row r="1299" spans="1:7" s="2" customFormat="1" ht="12.75">
      <c r="A1299" s="7"/>
      <c r="C1299" s="5"/>
      <c r="G1299" s="10"/>
    </row>
    <row r="1300" spans="1:7" s="2" customFormat="1" ht="12.75">
      <c r="A1300" s="7"/>
      <c r="C1300" s="5"/>
      <c r="G1300" s="10"/>
    </row>
    <row r="1301" spans="1:7" s="2" customFormat="1" ht="12.75">
      <c r="A1301" s="7"/>
      <c r="C1301" s="5"/>
      <c r="G1301" s="10"/>
    </row>
    <row r="1302" spans="1:7" s="2" customFormat="1" ht="12.75">
      <c r="A1302" s="7"/>
      <c r="C1302" s="5"/>
      <c r="G1302" s="10"/>
    </row>
    <row r="1303" spans="1:7" s="2" customFormat="1" ht="12.75">
      <c r="A1303" s="7"/>
      <c r="C1303" s="5"/>
      <c r="G1303" s="10"/>
    </row>
    <row r="1304" spans="1:7" s="2" customFormat="1" ht="12.75">
      <c r="A1304" s="7"/>
      <c r="C1304" s="5"/>
      <c r="G1304" s="10"/>
    </row>
    <row r="1305" spans="1:7" s="2" customFormat="1" ht="12.75">
      <c r="A1305" s="7"/>
      <c r="C1305" s="5"/>
      <c r="G1305" s="10"/>
    </row>
    <row r="1306" spans="1:7" s="2" customFormat="1" ht="12.75">
      <c r="A1306" s="7"/>
      <c r="C1306" s="5"/>
      <c r="G1306" s="10"/>
    </row>
    <row r="1307" spans="1:7" s="2" customFormat="1" ht="12.75">
      <c r="A1307" s="7"/>
      <c r="C1307" s="5"/>
      <c r="G1307" s="10"/>
    </row>
    <row r="1308" spans="1:7" s="2" customFormat="1" ht="12.75">
      <c r="A1308" s="7"/>
      <c r="C1308" s="5"/>
      <c r="G1308" s="10"/>
    </row>
    <row r="1309" spans="1:7" s="2" customFormat="1" ht="12.75">
      <c r="A1309" s="7"/>
      <c r="C1309" s="5"/>
      <c r="G1309" s="10"/>
    </row>
    <row r="1310" spans="1:7" s="2" customFormat="1" ht="12.75">
      <c r="A1310" s="7"/>
      <c r="C1310" s="5"/>
      <c r="G1310" s="10"/>
    </row>
    <row r="1311" spans="1:7" s="2" customFormat="1" ht="12.75">
      <c r="A1311" s="7"/>
      <c r="C1311" s="5"/>
      <c r="G1311" s="10"/>
    </row>
    <row r="1312" spans="1:7" s="2" customFormat="1" ht="12.75">
      <c r="A1312" s="7"/>
      <c r="C1312" s="5"/>
      <c r="G1312" s="10"/>
    </row>
    <row r="1313" spans="1:7" s="2" customFormat="1" ht="12.75">
      <c r="A1313" s="7"/>
      <c r="C1313" s="5"/>
      <c r="G1313" s="10"/>
    </row>
    <row r="1314" spans="1:7" s="2" customFormat="1" ht="12.75">
      <c r="A1314" s="7"/>
      <c r="C1314" s="5"/>
      <c r="G1314" s="10"/>
    </row>
    <row r="1315" spans="1:7" s="2" customFormat="1" ht="12.75">
      <c r="A1315" s="7"/>
      <c r="C1315" s="5"/>
      <c r="G1315" s="10"/>
    </row>
    <row r="1316" spans="1:7" s="2" customFormat="1" ht="12.75">
      <c r="A1316" s="7"/>
      <c r="C1316" s="5"/>
      <c r="G1316" s="10"/>
    </row>
    <row r="1317" spans="1:7" s="2" customFormat="1" ht="12.75">
      <c r="A1317" s="7"/>
      <c r="C1317" s="5"/>
      <c r="G1317" s="10"/>
    </row>
    <row r="1318" spans="1:7" s="2" customFormat="1" ht="12.75">
      <c r="A1318" s="7"/>
      <c r="C1318" s="5"/>
      <c r="G1318" s="10"/>
    </row>
    <row r="1319" spans="1:7" s="2" customFormat="1" ht="12.75">
      <c r="A1319" s="7"/>
      <c r="C1319" s="5"/>
      <c r="G1319" s="10"/>
    </row>
    <row r="1320" spans="1:7" s="2" customFormat="1" ht="12.75">
      <c r="A1320" s="7"/>
      <c r="C1320" s="5"/>
      <c r="G1320" s="10"/>
    </row>
    <row r="1321" spans="1:7" s="2" customFormat="1" ht="12.75">
      <c r="A1321" s="7"/>
      <c r="C1321" s="5"/>
      <c r="G1321" s="10"/>
    </row>
    <row r="1322" spans="1:7" s="2" customFormat="1" ht="12.75">
      <c r="A1322" s="7"/>
      <c r="C1322" s="5"/>
      <c r="G1322" s="10"/>
    </row>
    <row r="1323" spans="1:7" s="2" customFormat="1" ht="12.75">
      <c r="A1323" s="7"/>
      <c r="C1323" s="5"/>
      <c r="G1323" s="10"/>
    </row>
    <row r="1324" spans="1:7" s="2" customFormat="1" ht="12.75">
      <c r="A1324" s="7"/>
      <c r="C1324" s="5"/>
      <c r="G1324" s="10"/>
    </row>
    <row r="1325" spans="1:7" s="2" customFormat="1" ht="12.75">
      <c r="A1325" s="7"/>
      <c r="C1325" s="5"/>
      <c r="G1325" s="10"/>
    </row>
    <row r="1326" spans="1:7" s="2" customFormat="1" ht="12.75">
      <c r="A1326" s="7"/>
      <c r="C1326" s="5"/>
      <c r="G1326" s="10"/>
    </row>
    <row r="1327" spans="1:7" s="2" customFormat="1" ht="12.75">
      <c r="A1327" s="7"/>
      <c r="C1327" s="5"/>
      <c r="G1327" s="10"/>
    </row>
    <row r="1328" spans="1:7" s="2" customFormat="1" ht="12.75">
      <c r="A1328" s="7"/>
      <c r="C1328" s="5"/>
      <c r="G1328" s="10"/>
    </row>
    <row r="1329" spans="1:7" s="2" customFormat="1" ht="12.75">
      <c r="A1329" s="7"/>
      <c r="C1329" s="5"/>
      <c r="G1329" s="10"/>
    </row>
    <row r="1330" spans="1:7" s="2" customFormat="1" ht="12.75">
      <c r="A1330" s="7"/>
      <c r="C1330" s="5"/>
      <c r="G1330" s="10"/>
    </row>
    <row r="1331" spans="1:7" s="2" customFormat="1" ht="12.75">
      <c r="A1331" s="7"/>
      <c r="C1331" s="5"/>
      <c r="G1331" s="10"/>
    </row>
    <row r="1332" spans="1:7" s="2" customFormat="1" ht="12.75">
      <c r="A1332" s="7"/>
      <c r="C1332" s="5"/>
      <c r="G1332" s="10"/>
    </row>
    <row r="1333" spans="1:7" s="2" customFormat="1" ht="12.75">
      <c r="A1333" s="7"/>
      <c r="C1333" s="5"/>
      <c r="G1333" s="10"/>
    </row>
    <row r="1334" spans="1:7" s="2" customFormat="1" ht="12.75">
      <c r="A1334" s="7"/>
      <c r="C1334" s="5"/>
      <c r="G1334" s="10"/>
    </row>
    <row r="1335" spans="1:7" s="2" customFormat="1" ht="12.75">
      <c r="A1335" s="7"/>
      <c r="C1335" s="5"/>
      <c r="G1335" s="10"/>
    </row>
    <row r="1336" spans="1:7" s="2" customFormat="1" ht="12.75">
      <c r="A1336" s="7"/>
      <c r="C1336" s="5"/>
      <c r="G1336" s="10"/>
    </row>
    <row r="1337" spans="1:7" s="2" customFormat="1" ht="12.75">
      <c r="A1337" s="7"/>
      <c r="C1337" s="5"/>
      <c r="G1337" s="10"/>
    </row>
    <row r="1338" spans="1:7" s="2" customFormat="1" ht="12.75">
      <c r="A1338" s="7"/>
      <c r="C1338" s="5"/>
      <c r="G1338" s="10"/>
    </row>
    <row r="1339" spans="1:7" s="2" customFormat="1" ht="12.75">
      <c r="A1339" s="7"/>
      <c r="C1339" s="5"/>
      <c r="G1339" s="10"/>
    </row>
    <row r="1340" spans="1:7" s="2" customFormat="1" ht="12.75">
      <c r="A1340" s="7"/>
      <c r="C1340" s="5"/>
      <c r="G1340" s="10"/>
    </row>
    <row r="1341" spans="1:7" s="2" customFormat="1" ht="12.75">
      <c r="A1341" s="7"/>
      <c r="C1341" s="5"/>
      <c r="G1341" s="10"/>
    </row>
    <row r="1342" spans="1:7" s="2" customFormat="1" ht="12.75">
      <c r="A1342" s="7"/>
      <c r="C1342" s="5"/>
      <c r="G1342" s="10"/>
    </row>
    <row r="1343" spans="1:7" s="2" customFormat="1" ht="12.75">
      <c r="A1343" s="7"/>
      <c r="C1343" s="5"/>
      <c r="G1343" s="10"/>
    </row>
    <row r="1344" spans="1:7" s="2" customFormat="1" ht="12.75">
      <c r="A1344" s="7"/>
      <c r="C1344" s="5"/>
      <c r="G1344" s="10"/>
    </row>
    <row r="1345" spans="1:7" s="2" customFormat="1" ht="12.75">
      <c r="A1345" s="7"/>
      <c r="C1345" s="5"/>
      <c r="G1345" s="10"/>
    </row>
    <row r="1346" spans="1:7" s="2" customFormat="1" ht="12.75">
      <c r="A1346" s="7"/>
      <c r="C1346" s="5"/>
      <c r="G1346" s="10"/>
    </row>
    <row r="1347" spans="1:7" s="2" customFormat="1" ht="12.75">
      <c r="A1347" s="7"/>
      <c r="C1347" s="5"/>
      <c r="G1347" s="10"/>
    </row>
    <row r="1348" spans="1:7" s="2" customFormat="1" ht="12.75">
      <c r="A1348" s="7"/>
      <c r="C1348" s="5"/>
      <c r="G1348" s="10"/>
    </row>
    <row r="1349" spans="1:7" s="2" customFormat="1" ht="12.75">
      <c r="A1349" s="7"/>
      <c r="C1349" s="5"/>
      <c r="G1349" s="10"/>
    </row>
    <row r="1350" spans="1:7" s="2" customFormat="1" ht="12.75">
      <c r="A1350" s="7"/>
      <c r="C1350" s="5"/>
      <c r="G1350" s="10"/>
    </row>
    <row r="1351" spans="1:7" s="2" customFormat="1" ht="12.75">
      <c r="A1351" s="7"/>
      <c r="C1351" s="5"/>
      <c r="G1351" s="10"/>
    </row>
    <row r="1352" spans="1:7" s="2" customFormat="1" ht="12.75">
      <c r="A1352" s="7"/>
      <c r="C1352" s="5"/>
      <c r="G1352" s="10"/>
    </row>
    <row r="1353" spans="1:7" s="2" customFormat="1" ht="12.75">
      <c r="A1353" s="7"/>
      <c r="C1353" s="5"/>
      <c r="G1353" s="10"/>
    </row>
    <row r="1355" ht="12.75">
      <c r="F1355" s="15" t="e">
        <f>F77+#REF!+F81+F84+F87+F90+F93+F96+F99+F103+F106+F109+F112+F115+F122+F125+F128+F131+F133+F136+F149+#REF!+F178+#REF!+F345</f>
        <v>#REF!</v>
      </c>
    </row>
  </sheetData>
  <sheetProtection/>
  <mergeCells count="8">
    <mergeCell ref="G7:G8"/>
    <mergeCell ref="H7:H8"/>
    <mergeCell ref="D1:H3"/>
    <mergeCell ref="A4:H4"/>
    <mergeCell ref="A5:H5"/>
    <mergeCell ref="A7:A8"/>
    <mergeCell ref="B7:E7"/>
    <mergeCell ref="F7:F8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2019-12-02T04:59:41Z</cp:lastPrinted>
  <dcterms:created xsi:type="dcterms:W3CDTF">2007-09-27T04:48:52Z</dcterms:created>
  <dcterms:modified xsi:type="dcterms:W3CDTF">2019-12-23T07:26:19Z</dcterms:modified>
  <cp:category/>
  <cp:version/>
  <cp:contentType/>
  <cp:contentStatus/>
</cp:coreProperties>
</file>