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8 заседание декабрь 2019 г\Решения оригиналы декабрь 2019 г\669 Бюджет второе, третье чтение\"/>
    </mc:Choice>
  </mc:AlternateContent>
  <bookViews>
    <workbookView xWindow="120" yWindow="120" windowWidth="9720" windowHeight="7320"/>
  </bookViews>
  <sheets>
    <sheet name="2020" sheetId="21" r:id="rId1"/>
  </sheets>
  <definedNames>
    <definedName name="BFT_Print_Titles" localSheetId="0">'2020'!$7:$8</definedName>
    <definedName name="_xlnm.Print_Titles" localSheetId="0">'2020'!$7:$8</definedName>
    <definedName name="_xlnm.Print_Area" localSheetId="0">'2020'!$A$1:$F$58</definedName>
  </definedNames>
  <calcPr calcId="162913"/>
</workbook>
</file>

<file path=xl/calcChain.xml><?xml version="1.0" encoding="utf-8"?>
<calcChain xmlns="http://schemas.openxmlformats.org/spreadsheetml/2006/main">
  <c r="D37" i="21" l="1"/>
  <c r="F34" i="21"/>
  <c r="E34" i="21"/>
  <c r="D34" i="21"/>
  <c r="F33" i="21"/>
  <c r="E33" i="21"/>
  <c r="D33" i="21"/>
  <c r="F15" i="21"/>
  <c r="E15" i="21"/>
  <c r="D15" i="21"/>
  <c r="E52" i="21"/>
  <c r="F51" i="21"/>
  <c r="E51" i="21"/>
  <c r="D51" i="21"/>
  <c r="D48" i="21" s="1"/>
  <c r="F50" i="21"/>
  <c r="E50" i="21"/>
  <c r="D50" i="21"/>
  <c r="F54" i="21"/>
  <c r="F53" i="21" s="1"/>
  <c r="E54" i="21"/>
  <c r="D54" i="21"/>
  <c r="F44" i="21"/>
  <c r="E44" i="21"/>
  <c r="D44" i="21"/>
  <c r="F43" i="21"/>
  <c r="E43" i="21"/>
  <c r="D43" i="21"/>
  <c r="F41" i="21"/>
  <c r="E41" i="21"/>
  <c r="D41" i="21"/>
  <c r="F40" i="21"/>
  <c r="E40" i="21"/>
  <c r="D40" i="21"/>
  <c r="D38" i="21" s="1"/>
  <c r="F39" i="21"/>
  <c r="E39" i="21"/>
  <c r="D39" i="21"/>
  <c r="F18" i="21"/>
  <c r="E18" i="21"/>
  <c r="D18" i="21"/>
  <c r="F47" i="21"/>
  <c r="E47" i="21"/>
  <c r="D47" i="21"/>
  <c r="F46" i="21"/>
  <c r="F45" i="21" s="1"/>
  <c r="E46" i="21"/>
  <c r="D46" i="21"/>
  <c r="F32" i="21"/>
  <c r="E32" i="21"/>
  <c r="D32" i="21"/>
  <c r="D31" i="21" s="1"/>
  <c r="F30" i="21"/>
  <c r="E30" i="21"/>
  <c r="E25" i="21" s="1"/>
  <c r="D30" i="21"/>
  <c r="F27" i="21"/>
  <c r="E27" i="21"/>
  <c r="D27" i="21"/>
  <c r="F58" i="21"/>
  <c r="F57" i="21" s="1"/>
  <c r="E19" i="21"/>
  <c r="E53" i="21"/>
  <c r="D45" i="21"/>
  <c r="F56" i="21"/>
  <c r="F55" i="21" s="1"/>
  <c r="E56" i="21"/>
  <c r="E55" i="21" s="1"/>
  <c r="F23" i="21"/>
  <c r="E23" i="21"/>
  <c r="F22" i="21"/>
  <c r="E22" i="21"/>
  <c r="F36" i="21"/>
  <c r="F19" i="21"/>
  <c r="E57" i="21"/>
  <c r="E36" i="21"/>
  <c r="E31" i="21" l="1"/>
  <c r="F31" i="21"/>
  <c r="F38" i="21"/>
  <c r="E10" i="21"/>
  <c r="F21" i="21"/>
  <c r="F10" i="21"/>
  <c r="D25" i="21"/>
  <c r="D10" i="21"/>
  <c r="E21" i="21"/>
  <c r="F25" i="21"/>
  <c r="F48" i="21"/>
  <c r="E45" i="21"/>
  <c r="E48" i="21"/>
  <c r="E38" i="21"/>
  <c r="E9" i="21" l="1"/>
  <c r="F9" i="21"/>
  <c r="D21" i="21"/>
  <c r="D55" i="21"/>
  <c r="D57" i="21"/>
  <c r="D19" i="21"/>
  <c r="D53" i="21"/>
  <c r="D36" i="21"/>
  <c r="D9" i="21" l="1"/>
</calcChain>
</file>

<file path=xl/sharedStrings.xml><?xml version="1.0" encoding="utf-8"?>
<sst xmlns="http://schemas.openxmlformats.org/spreadsheetml/2006/main" count="157" uniqueCount="73">
  <si>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</si>
  <si>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</si>
  <si>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</si>
  <si>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</si>
  <si>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</si>
  <si>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</si>
  <si>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</si>
  <si>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</si>
  <si>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</si>
  <si>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</si>
  <si>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</si>
  <si>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</si>
  <si>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</si>
  <si>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</si>
  <si>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</si>
  <si>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</si>
  <si>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</si>
  <si>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</si>
  <si>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</si>
  <si>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</si>
  <si>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</si>
  <si>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</si>
  <si>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</si>
  <si>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</si>
  <si>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</si>
  <si>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</si>
  <si>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</si>
  <si>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</si>
  <si>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</si>
  <si>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</si>
  <si>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</si>
  <si>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</si>
  <si>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</si>
  <si>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</si>
  <si>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</si>
  <si>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</si>
  <si>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</si>
  <si>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</si>
  <si>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</si>
  <si>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</si>
  <si>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</si>
  <si>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</si>
  <si>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</si>
  <si>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</si>
  <si>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</si>
  <si>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</si>
  <si>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</si>
  <si>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</si>
  <si>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</si>
  <si>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</si>
  <si>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</si>
  <si>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</si>
  <si>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</si>
  <si>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</si>
  <si>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</si>
  <si>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</si>
  <si>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</si>
  <si>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</si>
  <si>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</si>
  <si>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</si>
  <si>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</si>
  <si>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</si>
  <si>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</si>
  <si>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</si>
  <si>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</si>
  <si>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</si>
  <si>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</si>
  <si>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</si>
  <si>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</si>
  <si>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</si>
  <si>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</si>
  <si>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</t>
  </si>
  <si>
    <t xml:space="preserve">Приложение № 6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2020 год                                                                                                                         и на плановый период 2021 и 2022 годов"                                                                                                                                                          от "18" декабря  2019 г. № 669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</si>
</sst>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 ;\-#,##0.00\ 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6" fillId="0" borderId="0" xfId="3" applyNumberFormat="1" applyFont="1" applyFill="1"/>
    <xf numFmtId="165" fontId="5" fillId="0" borderId="0" xfId="0" applyNumberFormat="1" applyFont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3" fontId="1" fillId="2" borderId="2" xfId="3" applyNumberFormat="1" applyFont="1" applyFill="1" applyBorder="1" applyAlignment="1">
      <alignment vertical="center"/>
    </xf>
    <xf numFmtId="43" fontId="1" fillId="4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vertical="center" wrapText="1"/>
    </xf>
    <xf numFmtId="43" fontId="2" fillId="3" borderId="2" xfId="3" applyNumberFormat="1" applyFont="1" applyFill="1" applyBorder="1" applyAlignment="1">
      <alignment horizontal="center" vertical="center" wrapText="1"/>
    </xf>
    <xf numFmtId="43" fontId="1" fillId="4" borderId="2" xfId="3" applyNumberFormat="1" applyFont="1" applyFill="1" applyBorder="1" applyAlignment="1">
      <alignment horizontal="center" vertical="center" wrapText="1"/>
    </xf>
    <xf numFmtId="43" fontId="2" fillId="3" borderId="2" xfId="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4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/>
    </xf>
    <xf numFmtId="166" fontId="2" fillId="3" borderId="2" xfId="3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showRuler="0" view="pageBreakPreview" zoomScale="90" zoomScaleSheetLayoutView="90" zoomScalePageLayoutView="84" workbookViewId="0">
      <selection activeCell="B1" sqref="B1:F1"/>
    </sheetView>
  </sheetViews>
  <sheetFormatPr defaultColWidth="8.85546875" defaultRowHeight="12.75" x14ac:dyDescent="0.2"/>
  <cols>
    <col min="1" max="1" width="67" customWidth="1"/>
    <col min="2" max="3" width="4.7109375" customWidth="1"/>
    <col min="4" max="4" width="17.28515625" style="10" customWidth="1"/>
    <col min="5" max="5" width="17" style="10" customWidth="1"/>
    <col min="6" max="6" width="16.85546875" style="10" customWidth="1"/>
    <col min="7" max="22" width="15.7109375" customWidth="1"/>
  </cols>
  <sheetData>
    <row r="1" spans="1:9" s="1" customFormat="1" ht="83.25" customHeight="1" x14ac:dyDescent="0.2">
      <c r="A1" s="37"/>
      <c r="B1" s="44" t="s">
        <v>72</v>
      </c>
      <c r="C1" s="44"/>
      <c r="D1" s="44"/>
      <c r="E1" s="44"/>
      <c r="F1" s="44"/>
      <c r="G1" s="12"/>
    </row>
    <row r="2" spans="1:9" s="1" customFormat="1" ht="15" customHeight="1" x14ac:dyDescent="0.2">
      <c r="A2" s="45" t="s">
        <v>71</v>
      </c>
      <c r="B2" s="45"/>
      <c r="C2" s="45"/>
      <c r="D2" s="45"/>
      <c r="E2" s="45"/>
      <c r="F2" s="45"/>
    </row>
    <row r="3" spans="1:9" ht="30" customHeight="1" x14ac:dyDescent="0.2">
      <c r="A3" s="45"/>
      <c r="B3" s="45"/>
      <c r="C3" s="45"/>
      <c r="D3" s="45"/>
      <c r="E3" s="45"/>
      <c r="F3" s="45"/>
    </row>
    <row r="4" spans="1:9" ht="12.75" hidden="1" customHeight="1" x14ac:dyDescent="0.2">
      <c r="A4" s="45"/>
      <c r="B4" s="45"/>
      <c r="C4" s="45"/>
      <c r="D4" s="45"/>
      <c r="E4" s="45"/>
      <c r="F4" s="45"/>
    </row>
    <row r="5" spans="1:9" ht="7.5" customHeight="1" x14ac:dyDescent="0.25">
      <c r="A5" s="14"/>
      <c r="B5" s="14"/>
      <c r="C5" s="14"/>
      <c r="D5" s="14"/>
      <c r="E5" s="34"/>
      <c r="F5" s="34"/>
    </row>
    <row r="6" spans="1:9" ht="12.75" customHeight="1" x14ac:dyDescent="0.25">
      <c r="A6" s="14"/>
      <c r="B6" s="13"/>
      <c r="C6" s="13"/>
      <c r="D6" s="14"/>
      <c r="E6" s="34"/>
      <c r="F6" s="34"/>
    </row>
    <row r="7" spans="1:9" ht="47.25" customHeight="1" x14ac:dyDescent="0.2">
      <c r="A7" s="3" t="s">
        <v>16</v>
      </c>
      <c r="B7" s="4" t="s">
        <v>3</v>
      </c>
      <c r="C7" s="4" t="s">
        <v>4</v>
      </c>
      <c r="D7" s="36">
        <v>2020</v>
      </c>
      <c r="E7" s="36">
        <v>2021</v>
      </c>
      <c r="F7" s="36">
        <v>2022</v>
      </c>
    </row>
    <row r="8" spans="1:9" x14ac:dyDescent="0.2">
      <c r="A8" s="9" t="s">
        <v>2</v>
      </c>
      <c r="B8" s="9" t="s">
        <v>20</v>
      </c>
      <c r="C8" s="9" t="s">
        <v>0</v>
      </c>
      <c r="D8" s="11" t="s">
        <v>1</v>
      </c>
      <c r="E8" s="38">
        <v>5</v>
      </c>
      <c r="F8" s="38">
        <v>6</v>
      </c>
    </row>
    <row r="9" spans="1:9" ht="18.75" customHeight="1" x14ac:dyDescent="0.2">
      <c r="A9" s="41" t="s">
        <v>49</v>
      </c>
      <c r="B9" s="42"/>
      <c r="C9" s="43"/>
      <c r="D9" s="26">
        <f>D10+D19+D21+D25+D31+D36+D38+D45+D48+D53+D55+D57</f>
        <v>3447277980</v>
      </c>
      <c r="E9" s="26">
        <f t="shared" ref="E9:F9" si="0">E10+E19+E21+E25+E31+E36+E38+E45+E48+E53+E55+E57</f>
        <v>3230102400</v>
      </c>
      <c r="F9" s="26">
        <f t="shared" si="0"/>
        <v>2611573300</v>
      </c>
      <c r="G9" s="35"/>
      <c r="H9" s="35"/>
      <c r="I9" s="35"/>
    </row>
    <row r="10" spans="1:9" ht="15.75" customHeight="1" x14ac:dyDescent="0.2">
      <c r="A10" s="22" t="s">
        <v>19</v>
      </c>
      <c r="B10" s="23" t="s">
        <v>5</v>
      </c>
      <c r="C10" s="23" t="s">
        <v>50</v>
      </c>
      <c r="D10" s="27">
        <f>D11+D12+D13+D15+D17+D18+D14+D16</f>
        <v>133951091</v>
      </c>
      <c r="E10" s="27">
        <f>E11+E12+E13+E15+E17+E18+E14</f>
        <v>118753323</v>
      </c>
      <c r="F10" s="27">
        <f>F11+F12+F13+F15+F17+F18+F14</f>
        <v>118808893</v>
      </c>
      <c r="G10" s="35"/>
      <c r="H10" s="35"/>
      <c r="I10" s="35"/>
    </row>
    <row r="11" spans="1:9" ht="25.5" customHeight="1" x14ac:dyDescent="0.2">
      <c r="A11" s="17" t="s">
        <v>51</v>
      </c>
      <c r="B11" s="18" t="s">
        <v>5</v>
      </c>
      <c r="C11" s="18" t="s">
        <v>6</v>
      </c>
      <c r="D11" s="28">
        <v>2052206</v>
      </c>
      <c r="E11" s="28">
        <v>2052206</v>
      </c>
      <c r="F11" s="28">
        <v>2052206</v>
      </c>
    </row>
    <row r="12" spans="1:9" ht="27" customHeight="1" x14ac:dyDescent="0.2">
      <c r="A12" s="19" t="s">
        <v>40</v>
      </c>
      <c r="B12" s="18" t="s">
        <v>5</v>
      </c>
      <c r="C12" s="18" t="s">
        <v>8</v>
      </c>
      <c r="D12" s="28">
        <v>4460085</v>
      </c>
      <c r="E12" s="28">
        <v>4460085</v>
      </c>
      <c r="F12" s="28">
        <v>4460085</v>
      </c>
    </row>
    <row r="13" spans="1:9" ht="34.5" customHeight="1" x14ac:dyDescent="0.2">
      <c r="A13" s="20" t="s">
        <v>21</v>
      </c>
      <c r="B13" s="18" t="s">
        <v>5</v>
      </c>
      <c r="C13" s="18" t="s">
        <v>7</v>
      </c>
      <c r="D13" s="28">
        <v>72247119</v>
      </c>
      <c r="E13" s="28">
        <v>71287119</v>
      </c>
      <c r="F13" s="28">
        <v>71287119</v>
      </c>
    </row>
    <row r="14" spans="1:9" ht="15" customHeight="1" x14ac:dyDescent="0.2">
      <c r="A14" s="20" t="s">
        <v>65</v>
      </c>
      <c r="B14" s="18" t="s">
        <v>5</v>
      </c>
      <c r="C14" s="18" t="s">
        <v>10</v>
      </c>
      <c r="D14" s="28">
        <v>7000</v>
      </c>
      <c r="E14" s="28">
        <v>7500</v>
      </c>
      <c r="F14" s="28">
        <v>41500</v>
      </c>
    </row>
    <row r="15" spans="1:9" ht="27" customHeight="1" x14ac:dyDescent="0.2">
      <c r="A15" s="19" t="s">
        <v>47</v>
      </c>
      <c r="B15" s="18" t="s">
        <v>5</v>
      </c>
      <c r="C15" s="18" t="s">
        <v>14</v>
      </c>
      <c r="D15" s="28">
        <f>3687839+19020617</f>
        <v>22708456</v>
      </c>
      <c r="E15" s="28">
        <f>3687839+18999047</f>
        <v>22686886</v>
      </c>
      <c r="F15" s="28">
        <f>3687839+19020617</f>
        <v>22708456</v>
      </c>
    </row>
    <row r="16" spans="1:9" ht="18" customHeight="1" x14ac:dyDescent="0.2">
      <c r="A16" s="19" t="s">
        <v>69</v>
      </c>
      <c r="B16" s="18" t="s">
        <v>5</v>
      </c>
      <c r="C16" s="18" t="s">
        <v>13</v>
      </c>
      <c r="D16" s="39">
        <v>3875370</v>
      </c>
      <c r="E16" s="39">
        <v>0</v>
      </c>
      <c r="F16" s="39">
        <v>0</v>
      </c>
    </row>
    <row r="17" spans="1:6" ht="15.75" customHeight="1" x14ac:dyDescent="0.2">
      <c r="A17" s="19" t="s">
        <v>22</v>
      </c>
      <c r="B17" s="18" t="s">
        <v>5</v>
      </c>
      <c r="C17" s="18" t="s">
        <v>15</v>
      </c>
      <c r="D17" s="28">
        <v>3305478</v>
      </c>
      <c r="E17" s="28">
        <v>836550</v>
      </c>
      <c r="F17" s="28">
        <v>836550</v>
      </c>
    </row>
    <row r="18" spans="1:6" ht="15.75" customHeight="1" x14ac:dyDescent="0.2">
      <c r="A18" s="21" t="s">
        <v>23</v>
      </c>
      <c r="B18" s="18" t="s">
        <v>5</v>
      </c>
      <c r="C18" s="18" t="s">
        <v>64</v>
      </c>
      <c r="D18" s="28">
        <f>23535377+50000+20000+1690000</f>
        <v>25295377</v>
      </c>
      <c r="E18" s="28">
        <f>17132977+50000+20000+220000</f>
        <v>17422977</v>
      </c>
      <c r="F18" s="28">
        <f>17132977+50000+20000+220000</f>
        <v>17422977</v>
      </c>
    </row>
    <row r="19" spans="1:6" ht="15.75" customHeight="1" x14ac:dyDescent="0.2">
      <c r="A19" s="24" t="s">
        <v>52</v>
      </c>
      <c r="B19" s="23" t="s">
        <v>6</v>
      </c>
      <c r="C19" s="23" t="s">
        <v>50</v>
      </c>
      <c r="D19" s="27">
        <f>D20</f>
        <v>3765400</v>
      </c>
      <c r="E19" s="27">
        <f>E20</f>
        <v>3821000</v>
      </c>
      <c r="F19" s="27">
        <f>F20</f>
        <v>4012600</v>
      </c>
    </row>
    <row r="20" spans="1:6" ht="15.75" customHeight="1" x14ac:dyDescent="0.2">
      <c r="A20" s="19" t="s">
        <v>46</v>
      </c>
      <c r="B20" s="18" t="s">
        <v>6</v>
      </c>
      <c r="C20" s="18" t="s">
        <v>8</v>
      </c>
      <c r="D20" s="28">
        <v>3765400</v>
      </c>
      <c r="E20" s="28">
        <v>3821000</v>
      </c>
      <c r="F20" s="28">
        <v>4012600</v>
      </c>
    </row>
    <row r="21" spans="1:6" ht="15.75" customHeight="1" x14ac:dyDescent="0.2">
      <c r="A21" s="25" t="s">
        <v>53</v>
      </c>
      <c r="B21" s="23" t="s">
        <v>8</v>
      </c>
      <c r="C21" s="23" t="s">
        <v>50</v>
      </c>
      <c r="D21" s="27">
        <f>D22+D23+D24</f>
        <v>5063000</v>
      </c>
      <c r="E21" s="27">
        <f>E22+E23+E24</f>
        <v>4970300</v>
      </c>
      <c r="F21" s="27">
        <f>F22+F23+F24</f>
        <v>5068700</v>
      </c>
    </row>
    <row r="22" spans="1:6" ht="15.75" customHeight="1" x14ac:dyDescent="0.2">
      <c r="A22" s="21" t="s">
        <v>24</v>
      </c>
      <c r="B22" s="18" t="s">
        <v>8</v>
      </c>
      <c r="C22" s="18" t="s">
        <v>7</v>
      </c>
      <c r="D22" s="28">
        <v>2336200</v>
      </c>
      <c r="E22" s="28">
        <f>1779000+2000+520000+192500</f>
        <v>2493500</v>
      </c>
      <c r="F22" s="28">
        <f>1779000+2000+520000+290900</f>
        <v>2591900</v>
      </c>
    </row>
    <row r="23" spans="1:6" ht="24.75" customHeight="1" x14ac:dyDescent="0.2">
      <c r="A23" s="19" t="s">
        <v>25</v>
      </c>
      <c r="B23" s="18" t="s">
        <v>8</v>
      </c>
      <c r="C23" s="18" t="s">
        <v>11</v>
      </c>
      <c r="D23" s="28">
        <v>980000</v>
      </c>
      <c r="E23" s="28">
        <f>200000+380000+150000</f>
        <v>730000</v>
      </c>
      <c r="F23" s="28">
        <f>200000+380000+150000</f>
        <v>730000</v>
      </c>
    </row>
    <row r="24" spans="1:6" ht="17.25" customHeight="1" x14ac:dyDescent="0.2">
      <c r="A24" s="19" t="s">
        <v>67</v>
      </c>
      <c r="B24" s="18" t="s">
        <v>8</v>
      </c>
      <c r="C24" s="18" t="s">
        <v>17</v>
      </c>
      <c r="D24" s="28">
        <v>1746800</v>
      </c>
      <c r="E24" s="28">
        <v>1746800</v>
      </c>
      <c r="F24" s="28">
        <v>1746800</v>
      </c>
    </row>
    <row r="25" spans="1:6" ht="17.25" customHeight="1" x14ac:dyDescent="0.2">
      <c r="A25" s="25" t="s">
        <v>54</v>
      </c>
      <c r="B25" s="23" t="s">
        <v>7</v>
      </c>
      <c r="C25" s="23" t="s">
        <v>50</v>
      </c>
      <c r="D25" s="27">
        <f>D26+D27+D28+D30+D29</f>
        <v>347445428</v>
      </c>
      <c r="E25" s="27">
        <f t="shared" ref="E25:F25" si="1">E26+E27+E28+E30+E29</f>
        <v>120849028</v>
      </c>
      <c r="F25" s="27">
        <f t="shared" si="1"/>
        <v>109555028</v>
      </c>
    </row>
    <row r="26" spans="1:6" ht="17.25" customHeight="1" x14ac:dyDescent="0.2">
      <c r="A26" s="21" t="s">
        <v>26</v>
      </c>
      <c r="B26" s="18" t="s">
        <v>7</v>
      </c>
      <c r="C26" s="18" t="s">
        <v>5</v>
      </c>
      <c r="D26" s="28">
        <v>413400</v>
      </c>
      <c r="E26" s="28">
        <v>413400</v>
      </c>
      <c r="F26" s="28">
        <v>413400</v>
      </c>
    </row>
    <row r="27" spans="1:6" ht="15.75" customHeight="1" x14ac:dyDescent="0.2">
      <c r="A27" s="19" t="s">
        <v>27</v>
      </c>
      <c r="B27" s="18" t="s">
        <v>7</v>
      </c>
      <c r="C27" s="18" t="s">
        <v>10</v>
      </c>
      <c r="D27" s="28">
        <f>1206000+3000</f>
        <v>1209000</v>
      </c>
      <c r="E27" s="28">
        <f>1456000+3000</f>
        <v>1459000</v>
      </c>
      <c r="F27" s="28">
        <f>752000+3000</f>
        <v>755000</v>
      </c>
    </row>
    <row r="28" spans="1:6" ht="15.75" customHeight="1" x14ac:dyDescent="0.2">
      <c r="A28" s="19" t="s">
        <v>28</v>
      </c>
      <c r="B28" s="18" t="s">
        <v>7</v>
      </c>
      <c r="C28" s="18" t="s">
        <v>11</v>
      </c>
      <c r="D28" s="28">
        <v>326817500</v>
      </c>
      <c r="E28" s="28">
        <v>101592100</v>
      </c>
      <c r="F28" s="28">
        <v>90352100</v>
      </c>
    </row>
    <row r="29" spans="1:6" ht="15.75" customHeight="1" x14ac:dyDescent="0.2">
      <c r="A29" s="19" t="s">
        <v>70</v>
      </c>
      <c r="B29" s="18" t="s">
        <v>7</v>
      </c>
      <c r="C29" s="18" t="s">
        <v>17</v>
      </c>
      <c r="D29" s="28">
        <v>2945000</v>
      </c>
      <c r="E29" s="28">
        <v>1324000</v>
      </c>
      <c r="F29" s="28">
        <v>1974000</v>
      </c>
    </row>
    <row r="30" spans="1:6" ht="15.75" customHeight="1" x14ac:dyDescent="0.2">
      <c r="A30" s="21" t="s">
        <v>29</v>
      </c>
      <c r="B30" s="18" t="s">
        <v>7</v>
      </c>
      <c r="C30" s="18" t="s">
        <v>12</v>
      </c>
      <c r="D30" s="28">
        <f>100000+15960528</f>
        <v>16060528</v>
      </c>
      <c r="E30" s="28">
        <f>100000+15960528</f>
        <v>16060528</v>
      </c>
      <c r="F30" s="28">
        <f>100000+15960528</f>
        <v>16060528</v>
      </c>
    </row>
    <row r="31" spans="1:6" ht="15.75" customHeight="1" x14ac:dyDescent="0.2">
      <c r="A31" s="24" t="s">
        <v>55</v>
      </c>
      <c r="B31" s="23" t="s">
        <v>10</v>
      </c>
      <c r="C31" s="23" t="s">
        <v>50</v>
      </c>
      <c r="D31" s="27">
        <f>D32+D33+D34+D35</f>
        <v>176696069</v>
      </c>
      <c r="E31" s="27">
        <f>E32+E33+E34+E35</f>
        <v>221885500</v>
      </c>
      <c r="F31" s="27">
        <f>F32+F33+F34+F35</f>
        <v>93301900</v>
      </c>
    </row>
    <row r="32" spans="1:6" ht="15.75" customHeight="1" x14ac:dyDescent="0.2">
      <c r="A32" s="21" t="s">
        <v>30</v>
      </c>
      <c r="B32" s="18" t="s">
        <v>10</v>
      </c>
      <c r="C32" s="18" t="s">
        <v>5</v>
      </c>
      <c r="D32" s="28">
        <f>1347469+350000</f>
        <v>1697469</v>
      </c>
      <c r="E32" s="28">
        <f>14746800+100000</f>
        <v>14846800</v>
      </c>
      <c r="F32" s="28">
        <f>4771600+100000</f>
        <v>4871600</v>
      </c>
    </row>
    <row r="33" spans="1:9" ht="15.75" customHeight="1" x14ac:dyDescent="0.2">
      <c r="A33" s="21" t="s">
        <v>31</v>
      </c>
      <c r="B33" s="18" t="s">
        <v>10</v>
      </c>
      <c r="C33" s="18" t="s">
        <v>6</v>
      </c>
      <c r="D33" s="28">
        <f>56719100+450000+18996200</f>
        <v>76165300</v>
      </c>
      <c r="E33" s="28">
        <f>113173800+450000+23635800</f>
        <v>137259600</v>
      </c>
      <c r="F33" s="28">
        <f>5396000+450000+23635800</f>
        <v>29481800</v>
      </c>
    </row>
    <row r="34" spans="1:9" ht="15.75" customHeight="1" x14ac:dyDescent="0.2">
      <c r="A34" s="21" t="s">
        <v>32</v>
      </c>
      <c r="B34" s="18" t="s">
        <v>10</v>
      </c>
      <c r="C34" s="18" t="s">
        <v>8</v>
      </c>
      <c r="D34" s="28">
        <f>15000000+26460700</f>
        <v>41460700</v>
      </c>
      <c r="E34" s="28">
        <f>8500000+29416200</f>
        <v>37916200</v>
      </c>
      <c r="F34" s="28">
        <f>8500000+30735300</f>
        <v>39235300</v>
      </c>
    </row>
    <row r="35" spans="1:9" ht="15.75" customHeight="1" x14ac:dyDescent="0.2">
      <c r="A35" s="21" t="s">
        <v>31</v>
      </c>
      <c r="B35" s="18" t="s">
        <v>10</v>
      </c>
      <c r="C35" s="18" t="s">
        <v>10</v>
      </c>
      <c r="D35" s="28">
        <v>57372600</v>
      </c>
      <c r="E35" s="28">
        <v>31862900</v>
      </c>
      <c r="F35" s="28">
        <v>19713200</v>
      </c>
    </row>
    <row r="36" spans="1:9" ht="15.75" customHeight="1" x14ac:dyDescent="0.2">
      <c r="A36" s="24" t="s">
        <v>56</v>
      </c>
      <c r="B36" s="23" t="s">
        <v>14</v>
      </c>
      <c r="C36" s="23" t="s">
        <v>50</v>
      </c>
      <c r="D36" s="27">
        <f>D37</f>
        <v>1100000</v>
      </c>
      <c r="E36" s="27">
        <f>E37</f>
        <v>100000</v>
      </c>
      <c r="F36" s="27">
        <f>F37</f>
        <v>100000</v>
      </c>
    </row>
    <row r="37" spans="1:9" ht="15.75" customHeight="1" x14ac:dyDescent="0.2">
      <c r="A37" s="21" t="s">
        <v>33</v>
      </c>
      <c r="B37" s="18" t="s">
        <v>14</v>
      </c>
      <c r="C37" s="18" t="s">
        <v>10</v>
      </c>
      <c r="D37" s="29">
        <f>100000+1000000</f>
        <v>1100000</v>
      </c>
      <c r="E37" s="29">
        <v>100000</v>
      </c>
      <c r="F37" s="29">
        <v>100000</v>
      </c>
      <c r="G37" s="7"/>
      <c r="H37" s="40"/>
      <c r="I37" s="40"/>
    </row>
    <row r="38" spans="1:9" ht="15.75" customHeight="1" x14ac:dyDescent="0.2">
      <c r="A38" s="24" t="s">
        <v>57</v>
      </c>
      <c r="B38" s="23" t="s">
        <v>13</v>
      </c>
      <c r="C38" s="23" t="s">
        <v>50</v>
      </c>
      <c r="D38" s="30">
        <f>D39+D40+D41+D44+D43+D42</f>
        <v>2056930683</v>
      </c>
      <c r="E38" s="30">
        <f>E39+E40+E41+E44+E43+E42</f>
        <v>2027663240</v>
      </c>
      <c r="F38" s="30">
        <f>F39+F40+F41+F44+F43+F42</f>
        <v>1528322070</v>
      </c>
      <c r="G38" s="7"/>
      <c r="H38" s="40"/>
      <c r="I38" s="40"/>
    </row>
    <row r="39" spans="1:9" ht="15.75" customHeight="1" x14ac:dyDescent="0.2">
      <c r="A39" s="19" t="s">
        <v>41</v>
      </c>
      <c r="B39" s="18" t="s">
        <v>13</v>
      </c>
      <c r="C39" s="18" t="s">
        <v>5</v>
      </c>
      <c r="D39" s="29">
        <f>5500000+158129000+508303045</f>
        <v>671932045</v>
      </c>
      <c r="E39" s="29">
        <f>1000+497397232</f>
        <v>497398232</v>
      </c>
      <c r="F39" s="29">
        <f>1000+494565132</f>
        <v>494566132</v>
      </c>
      <c r="G39" s="7"/>
      <c r="H39" s="40"/>
      <c r="I39" s="40"/>
    </row>
    <row r="40" spans="1:9" ht="15.75" customHeight="1" x14ac:dyDescent="0.2">
      <c r="A40" s="19" t="s">
        <v>37</v>
      </c>
      <c r="B40" s="18" t="s">
        <v>13</v>
      </c>
      <c r="C40" s="18" t="s">
        <v>6</v>
      </c>
      <c r="D40" s="29">
        <f>1500000+562192700+719809094</f>
        <v>1283501794</v>
      </c>
      <c r="E40" s="29">
        <f>731045500+694579964</f>
        <v>1425625464</v>
      </c>
      <c r="F40" s="29">
        <f>213700700+715623694</f>
        <v>929324394</v>
      </c>
      <c r="G40" s="7"/>
      <c r="H40" s="40"/>
      <c r="I40" s="40"/>
    </row>
    <row r="41" spans="1:9" ht="15.75" customHeight="1" x14ac:dyDescent="0.2">
      <c r="A41" s="19" t="s">
        <v>66</v>
      </c>
      <c r="B41" s="18" t="s">
        <v>13</v>
      </c>
      <c r="C41" s="18" t="s">
        <v>8</v>
      </c>
      <c r="D41" s="29">
        <f>39048500+26232890</f>
        <v>65281390</v>
      </c>
      <c r="E41" s="29">
        <f>39048500+26232890</f>
        <v>65281390</v>
      </c>
      <c r="F41" s="29">
        <f>39048500+26232890</f>
        <v>65281390</v>
      </c>
      <c r="G41" s="7"/>
      <c r="H41" s="40"/>
      <c r="I41" s="40"/>
    </row>
    <row r="42" spans="1:9" ht="15.75" customHeight="1" x14ac:dyDescent="0.2">
      <c r="A42" s="19" t="s">
        <v>68</v>
      </c>
      <c r="B42" s="18" t="s">
        <v>13</v>
      </c>
      <c r="C42" s="18" t="s">
        <v>10</v>
      </c>
      <c r="D42" s="29">
        <v>100000</v>
      </c>
      <c r="E42" s="29">
        <v>100000</v>
      </c>
      <c r="F42" s="29">
        <v>100000</v>
      </c>
      <c r="G42" s="7"/>
      <c r="H42" s="40"/>
      <c r="I42" s="40"/>
    </row>
    <row r="43" spans="1:9" ht="15.75" customHeight="1" x14ac:dyDescent="0.2">
      <c r="A43" s="19" t="s">
        <v>63</v>
      </c>
      <c r="B43" s="18" t="s">
        <v>13</v>
      </c>
      <c r="C43" s="18" t="s">
        <v>13</v>
      </c>
      <c r="D43" s="29">
        <f>430000+6587800</f>
        <v>7017800</v>
      </c>
      <c r="E43" s="29">
        <f>430000+3087800</f>
        <v>3517800</v>
      </c>
      <c r="F43" s="29">
        <f>430000+3087800</f>
        <v>3517800</v>
      </c>
      <c r="G43" s="7"/>
      <c r="H43" s="40"/>
      <c r="I43" s="40"/>
    </row>
    <row r="44" spans="1:9" ht="15.75" customHeight="1" x14ac:dyDescent="0.2">
      <c r="A44" s="19" t="s">
        <v>42</v>
      </c>
      <c r="B44" s="18" t="s">
        <v>13</v>
      </c>
      <c r="C44" s="18" t="s">
        <v>11</v>
      </c>
      <c r="D44" s="29">
        <f>50000+29047654</f>
        <v>29097654</v>
      </c>
      <c r="E44" s="29">
        <f>50000+35690354</f>
        <v>35740354</v>
      </c>
      <c r="F44" s="29">
        <f>50000+35482354</f>
        <v>35532354</v>
      </c>
      <c r="G44" s="7"/>
      <c r="H44" s="40"/>
      <c r="I44" s="40"/>
    </row>
    <row r="45" spans="1:9" ht="15.75" customHeight="1" x14ac:dyDescent="0.2">
      <c r="A45" s="25" t="s">
        <v>58</v>
      </c>
      <c r="B45" s="23" t="s">
        <v>9</v>
      </c>
      <c r="C45" s="23" t="s">
        <v>50</v>
      </c>
      <c r="D45" s="30">
        <f>D46+D47</f>
        <v>136514049</v>
      </c>
      <c r="E45" s="30">
        <f>E46+E47</f>
        <v>121110449</v>
      </c>
      <c r="F45" s="30">
        <f>F46+F47</f>
        <v>168631149</v>
      </c>
      <c r="G45" s="7"/>
      <c r="H45" s="40"/>
      <c r="I45" s="40"/>
    </row>
    <row r="46" spans="1:9" ht="15.75" customHeight="1" x14ac:dyDescent="0.2">
      <c r="A46" s="19" t="s">
        <v>38</v>
      </c>
      <c r="B46" s="18" t="s">
        <v>9</v>
      </c>
      <c r="C46" s="18" t="s">
        <v>5</v>
      </c>
      <c r="D46" s="29">
        <f>116603525</f>
        <v>116603525</v>
      </c>
      <c r="E46" s="29">
        <f>101199925</f>
        <v>101199925</v>
      </c>
      <c r="F46" s="29">
        <f>148720625</f>
        <v>148720625</v>
      </c>
      <c r="G46" s="7"/>
      <c r="H46" s="40"/>
      <c r="I46" s="40"/>
    </row>
    <row r="47" spans="1:9" ht="15.75" customHeight="1" x14ac:dyDescent="0.2">
      <c r="A47" s="17" t="s">
        <v>39</v>
      </c>
      <c r="B47" s="18" t="s">
        <v>9</v>
      </c>
      <c r="C47" s="18" t="s">
        <v>7</v>
      </c>
      <c r="D47" s="29">
        <f>19910524</f>
        <v>19910524</v>
      </c>
      <c r="E47" s="29">
        <f>19910524</f>
        <v>19910524</v>
      </c>
      <c r="F47" s="29">
        <f>19910524</f>
        <v>19910524</v>
      </c>
      <c r="G47" s="7"/>
      <c r="H47" s="40"/>
      <c r="I47" s="40"/>
    </row>
    <row r="48" spans="1:9" ht="15.75" customHeight="1" x14ac:dyDescent="0.2">
      <c r="A48" s="22" t="s">
        <v>59</v>
      </c>
      <c r="B48" s="23" t="s">
        <v>17</v>
      </c>
      <c r="C48" s="23" t="s">
        <v>50</v>
      </c>
      <c r="D48" s="30">
        <f>D49+D50+D51+D52</f>
        <v>494514860</v>
      </c>
      <c r="E48" s="30">
        <f>E49+E50+E51+E52</f>
        <v>497938360</v>
      </c>
      <c r="F48" s="30">
        <f>F49+F50+F51+F52</f>
        <v>508461760</v>
      </c>
      <c r="G48" s="7"/>
      <c r="H48" s="7"/>
      <c r="I48" s="7"/>
    </row>
    <row r="49" spans="1:9" ht="15.75" customHeight="1" x14ac:dyDescent="0.2">
      <c r="A49" s="17" t="s">
        <v>44</v>
      </c>
      <c r="B49" s="18" t="s">
        <v>17</v>
      </c>
      <c r="C49" s="18" t="s">
        <v>6</v>
      </c>
      <c r="D49" s="31">
        <v>27194700</v>
      </c>
      <c r="E49" s="31">
        <v>27266900</v>
      </c>
      <c r="F49" s="31">
        <v>27342000</v>
      </c>
      <c r="G49" s="7"/>
      <c r="H49" s="7"/>
      <c r="I49" s="7"/>
    </row>
    <row r="50" spans="1:9" ht="15.75" customHeight="1" x14ac:dyDescent="0.2">
      <c r="A50" s="19" t="s">
        <v>43</v>
      </c>
      <c r="B50" s="18" t="s">
        <v>17</v>
      </c>
      <c r="C50" s="18" t="s">
        <v>8</v>
      </c>
      <c r="D50" s="31">
        <f>302540823</f>
        <v>302540823</v>
      </c>
      <c r="E50" s="31">
        <f>306641923</f>
        <v>306641923</v>
      </c>
      <c r="F50" s="31">
        <f>315595423</f>
        <v>315595423</v>
      </c>
      <c r="G50" s="16"/>
      <c r="H50" s="7"/>
      <c r="I50" s="7"/>
    </row>
    <row r="51" spans="1:9" ht="15.75" customHeight="1" x14ac:dyDescent="0.2">
      <c r="A51" s="20" t="s">
        <v>35</v>
      </c>
      <c r="B51" s="18" t="s">
        <v>17</v>
      </c>
      <c r="C51" s="18" t="s">
        <v>7</v>
      </c>
      <c r="D51" s="31">
        <f>6064000+17797700+17393600+102045300</f>
        <v>143300600</v>
      </c>
      <c r="E51" s="31">
        <f>4485100+17797700+17393600+102874400</f>
        <v>142550800</v>
      </c>
      <c r="F51" s="31">
        <f>4968300+17797700+17393600+103736000</f>
        <v>143895600</v>
      </c>
      <c r="G51" s="7"/>
      <c r="H51" s="7"/>
      <c r="I51" s="7"/>
    </row>
    <row r="52" spans="1:9" ht="15.75" customHeight="1" x14ac:dyDescent="0.2">
      <c r="A52" s="19" t="s">
        <v>45</v>
      </c>
      <c r="B52" s="18" t="s">
        <v>17</v>
      </c>
      <c r="C52" s="18" t="s">
        <v>14</v>
      </c>
      <c r="D52" s="31">
        <v>21478737</v>
      </c>
      <c r="E52" s="31">
        <f>21478737</f>
        <v>21478737</v>
      </c>
      <c r="F52" s="31">
        <v>21628737</v>
      </c>
      <c r="G52" s="7"/>
      <c r="H52" s="7"/>
      <c r="I52" s="7"/>
    </row>
    <row r="53" spans="1:9" ht="15.75" customHeight="1" x14ac:dyDescent="0.2">
      <c r="A53" s="25" t="s">
        <v>60</v>
      </c>
      <c r="B53" s="23" t="s">
        <v>15</v>
      </c>
      <c r="C53" s="23" t="s">
        <v>50</v>
      </c>
      <c r="D53" s="32">
        <f>D54</f>
        <v>38518400</v>
      </c>
      <c r="E53" s="32">
        <f>E54</f>
        <v>71708200</v>
      </c>
      <c r="F53" s="32">
        <f>F54</f>
        <v>33508200</v>
      </c>
      <c r="G53" s="7"/>
      <c r="H53" s="7"/>
      <c r="I53" s="7"/>
    </row>
    <row r="54" spans="1:9" ht="15.75" customHeight="1" x14ac:dyDescent="0.2">
      <c r="A54" s="21" t="s">
        <v>34</v>
      </c>
      <c r="B54" s="18" t="s">
        <v>15</v>
      </c>
      <c r="C54" s="18" t="s">
        <v>6</v>
      </c>
      <c r="D54" s="33">
        <f>37564900+953500</f>
        <v>38518400</v>
      </c>
      <c r="E54" s="33">
        <f>70754700+953500</f>
        <v>71708200</v>
      </c>
      <c r="F54" s="33">
        <f>32554700+953500</f>
        <v>33508200</v>
      </c>
      <c r="G54" s="6"/>
      <c r="H54" s="5"/>
      <c r="I54" s="5"/>
    </row>
    <row r="55" spans="1:9" ht="15.75" customHeight="1" x14ac:dyDescent="0.2">
      <c r="A55" s="24" t="s">
        <v>61</v>
      </c>
      <c r="B55" s="23" t="s">
        <v>12</v>
      </c>
      <c r="C55" s="23" t="s">
        <v>50</v>
      </c>
      <c r="D55" s="27">
        <f>D56</f>
        <v>2400000</v>
      </c>
      <c r="E55" s="27">
        <f>E56</f>
        <v>1000000</v>
      </c>
      <c r="F55" s="27">
        <f>F56</f>
        <v>1500000</v>
      </c>
      <c r="G55" s="6"/>
      <c r="H55" s="5"/>
      <c r="I55" s="5"/>
    </row>
    <row r="56" spans="1:9" ht="15" customHeight="1" x14ac:dyDescent="0.2">
      <c r="A56" s="19" t="s">
        <v>36</v>
      </c>
      <c r="B56" s="18" t="s">
        <v>12</v>
      </c>
      <c r="C56" s="18" t="s">
        <v>6</v>
      </c>
      <c r="D56" s="29">
        <v>2400000</v>
      </c>
      <c r="E56" s="29">
        <f>1000000</f>
        <v>1000000</v>
      </c>
      <c r="F56" s="29">
        <f>1500000</f>
        <v>1500000</v>
      </c>
      <c r="G56" s="6"/>
      <c r="H56" s="5"/>
      <c r="I56" s="5"/>
    </row>
    <row r="57" spans="1:9" ht="29.25" customHeight="1" x14ac:dyDescent="0.2">
      <c r="A57" s="25" t="s">
        <v>62</v>
      </c>
      <c r="B57" s="23" t="s">
        <v>18</v>
      </c>
      <c r="C57" s="23" t="s">
        <v>50</v>
      </c>
      <c r="D57" s="30">
        <f>D58</f>
        <v>50379000</v>
      </c>
      <c r="E57" s="30">
        <f>E58</f>
        <v>40303000</v>
      </c>
      <c r="F57" s="30">
        <f>F58</f>
        <v>40303000</v>
      </c>
      <c r="G57" s="6"/>
      <c r="H57" s="5"/>
      <c r="I57" s="5"/>
    </row>
    <row r="58" spans="1:9" ht="15.75" customHeight="1" x14ac:dyDescent="0.2">
      <c r="A58" s="19" t="s">
        <v>48</v>
      </c>
      <c r="B58" s="18" t="s">
        <v>18</v>
      </c>
      <c r="C58" s="18" t="s">
        <v>5</v>
      </c>
      <c r="D58" s="28">
        <v>50379000</v>
      </c>
      <c r="E58" s="28">
        <v>40303000</v>
      </c>
      <c r="F58" s="28">
        <f>40303000</f>
        <v>40303000</v>
      </c>
    </row>
    <row r="59" spans="1:9" x14ac:dyDescent="0.2">
      <c r="A59" s="2"/>
      <c r="B59" s="2"/>
      <c r="C59" s="2"/>
      <c r="D59" s="15"/>
      <c r="E59" s="15"/>
      <c r="F59" s="15"/>
    </row>
    <row r="60" spans="1:9" x14ac:dyDescent="0.2">
      <c r="A60" s="2"/>
      <c r="B60" s="2"/>
      <c r="C60" s="2"/>
    </row>
    <row r="61" spans="1:9" ht="16.5" x14ac:dyDescent="0.25">
      <c r="A61" s="8"/>
      <c r="B61" s="2"/>
      <c r="C61" s="2"/>
    </row>
    <row r="62" spans="1:9" x14ac:dyDescent="0.2">
      <c r="A62" s="2"/>
      <c r="B62" s="2"/>
      <c r="C62" s="2"/>
    </row>
    <row r="63" spans="1:9" x14ac:dyDescent="0.2">
      <c r="A63" s="2"/>
      <c r="B63" s="2"/>
      <c r="C63" s="2"/>
    </row>
    <row r="64" spans="1:9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</sheetData>
  <mergeCells count="5">
    <mergeCell ref="I37:I47"/>
    <mergeCell ref="H37:H47"/>
    <mergeCell ref="A9:C9"/>
    <mergeCell ref="B1:F1"/>
    <mergeCell ref="A2:F4"/>
  </mergeCells>
  <phoneticPr fontId="7" type="noConversion"/>
  <pageMargins left="0.70866141732283472" right="0.31496062992125984" top="0.19685039370078741" bottom="0.19685039370078741" header="0.19685039370078741" footer="0.19685039370078741"/>
  <pageSetup paperSize="9" scale="73" orientation="portrait" r:id="rId1"/>
  <headerFooter scaleWithDoc="0">
    <oddFooter>&amp;C&amp;P</oddFooter>
  </headerFooter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2019-12-11T05:15:42Z</cp:lastPrinted>
  <dcterms:created xsi:type="dcterms:W3CDTF">1996-10-08T23:32:33Z</dcterms:created>
  <dcterms:modified xsi:type="dcterms:W3CDTF">2019-12-23T07:29:34Z</dcterms:modified>
</cp:coreProperties>
</file>