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60" windowWidth="20700" windowHeight="11760" tabRatio="490" firstSheet="7" activeTab="7"/>
  </bookViews>
  <sheets>
    <sheet name="осн. ИПР тариф" sheetId="1" state="hidden" r:id="rId1"/>
    <sheet name="нетариф" sheetId="2" state="hidden" r:id="rId2"/>
    <sheet name="Реконструкция 2013 " sheetId="4" state="hidden" r:id="rId3"/>
    <sheet name="Материалы 2013" sheetId="5" state="hidden" r:id="rId4"/>
    <sheet name="Реконструкция 2014" sheetId="6" state="hidden" r:id="rId5"/>
    <sheet name="Материалы 2014" sheetId="7" state="hidden" r:id="rId6"/>
    <sheet name="Лист1" sheetId="8" state="hidden" r:id="rId7"/>
    <sheet name="Лист2" sheetId="15" r:id="rId8"/>
  </sheets>
  <definedNames>
    <definedName name="_xlnm._FilterDatabase" localSheetId="7" hidden="1">Лист2!$A$4:$K$4</definedName>
    <definedName name="_xlnm._FilterDatabase" localSheetId="3" hidden="1">'Материалы 2013'!$A$6:$G$66</definedName>
    <definedName name="_xlnm._FilterDatabase" localSheetId="5" hidden="1">'Материалы 2014'!$A$6:$G$95</definedName>
    <definedName name="_xlnm._FilterDatabase" localSheetId="1" hidden="1">нетариф!$B$9:$R$75</definedName>
    <definedName name="_xlnm._FilterDatabase" localSheetId="0" hidden="1">'осн. ИПР тариф'!$B$9:$R$145</definedName>
    <definedName name="_xlnm._FilterDatabase" localSheetId="2" hidden="1">'Реконструкция 2013 '!$A$7:$L$429</definedName>
    <definedName name="_xlnm._FilterDatabase" localSheetId="4" hidden="1">'Реконструкция 2014'!$C$7:$L$1096</definedName>
    <definedName name="wrn.Сравнение._.с._.отраслями." localSheetId="3" hidden="1">{#N/A,#N/A,TRUE,"Лист1";#N/A,#N/A,TRUE,"Лист2";#N/A,#N/A,TRUE,"Лист3"}</definedName>
    <definedName name="wrn.Сравнение._.с._.отраслями." localSheetId="5" hidden="1">{#N/A,#N/A,TRUE,"Лист1";#N/A,#N/A,TRUE,"Лист2";#N/A,#N/A,TRUE,"Лист3"}</definedName>
    <definedName name="wrn.Сравнение._.с._.отраслями." localSheetId="2" hidden="1">{#N/A,#N/A,TRUE,"Лист1";#N/A,#N/A,TRUE,"Лист2";#N/A,#N/A,TRUE,"Лист3"}</definedName>
    <definedName name="wrn.Сравнение._.с._.отраслями." localSheetId="4" hidden="1">{#N/A,#N/A,TRUE,"Лист1";#N/A,#N/A,TRUE,"Лист2";#N/A,#N/A,TRUE,"Лист3"}</definedName>
    <definedName name="wrn.Сравнение._.с._.отраслями." hidden="1">{#N/A,#N/A,TRUE,"Лист1";#N/A,#N/A,TRUE,"Лист2";#N/A,#N/A,TRUE,"Лист3"}</definedName>
    <definedName name="Z_0817297F_4D14_41CB_813F_30053B1E5009_.wvu.FilterData" localSheetId="4" hidden="1">'Реконструкция 2014'!$C$7:$L$1096</definedName>
    <definedName name="Z_093E40B8_E5EA_4B51_A890_58572CB19FEC_.wvu.FilterData" localSheetId="1" hidden="1">нетариф!$B$9:$R$75</definedName>
    <definedName name="Z_093E40B8_E5EA_4B51_A890_58572CB19FEC_.wvu.FilterData" localSheetId="0" hidden="1">'осн. ИПР тариф'!$B$9:$R$145</definedName>
    <definedName name="Z_093E40B8_E5EA_4B51_A890_58572CB19FEC_.wvu.FilterData" localSheetId="2" hidden="1">'Реконструкция 2013 '!$B$7:$L$168</definedName>
    <definedName name="Z_093E40B8_E5EA_4B51_A890_58572CB19FEC_.wvu.FilterData" localSheetId="4" hidden="1">'Реконструкция 2014'!$D$7:$L$470</definedName>
    <definedName name="Z_18FAE551_3A1F_43F1_A09C_B10536EBB87D_.wvu.FilterData" localSheetId="4" hidden="1">'Реконструкция 2014'!$C$7:$O$1096</definedName>
    <definedName name="Z_2D1887A3_2F71_4E5D_A296_041E62FE4FD5_.wvu.Cols" localSheetId="4" hidden="1">'Реконструкция 2014'!#REF!,'Реконструкция 2014'!$J:$L,'Реконструкция 2014'!#REF!,'Реконструкция 2014'!#REF!,'Реконструкция 2014'!#REF!</definedName>
    <definedName name="Z_2D1887A3_2F71_4E5D_A296_041E62FE4FD5_.wvu.FilterData" localSheetId="4" hidden="1">'Реконструкция 2014'!$C$7:$O$1096</definedName>
    <definedName name="Z_2FB285ED_A4BC_4FCE_9B49_FD717F6DA4E4_.wvu.FilterData" localSheetId="2" hidden="1">'Реконструкция 2013 '!$A$7:$L$429</definedName>
    <definedName name="Z_2FB285ED_A4BC_4FCE_9B49_FD717F6DA4E4_.wvu.FilterData" localSheetId="4" hidden="1">'Реконструкция 2014'!$C$7:$O$1096</definedName>
    <definedName name="Z_342D1C85_F703_409D_863E_438C2E773D75_.wvu.FilterData" localSheetId="2" hidden="1">'Реконструкция 2013 '!$A$7:$L$429</definedName>
    <definedName name="Z_380B3471_B74B_475E_A1DB_466E6C3EF0A1_.wvu.FilterData" localSheetId="4" hidden="1">'Реконструкция 2014'!$C$7:$O$1096</definedName>
    <definedName name="Z_3D8EFDE8_4D24_4ACC_A48C_F2B017C5F9BE_.wvu.FilterData" localSheetId="1" hidden="1">нетариф!$B$9:$R$75</definedName>
    <definedName name="Z_3D8EFDE8_4D24_4ACC_A48C_F2B017C5F9BE_.wvu.FilterData" localSheetId="0" hidden="1">'осн. ИПР тариф'!$B$9:$R$145</definedName>
    <definedName name="Z_3D8EFDE8_4D24_4ACC_A48C_F2B017C5F9BE_.wvu.FilterData" localSheetId="2" hidden="1">'Реконструкция 2013 '!$B$7:$L$168</definedName>
    <definedName name="Z_3D8EFDE8_4D24_4ACC_A48C_F2B017C5F9BE_.wvu.FilterData" localSheetId="4" hidden="1">'Реконструкция 2014'!$D$7:$L$470</definedName>
    <definedName name="Z_3E6F07A5_0A18_4124_8011_B5E2A2C8DD26_.wvu.FilterData" localSheetId="1" hidden="1">нетариф!$B$9:$R$75</definedName>
    <definedName name="Z_3E6F07A5_0A18_4124_8011_B5E2A2C8DD26_.wvu.FilterData" localSheetId="0" hidden="1">'осн. ИПР тариф'!$B$9:$R$145</definedName>
    <definedName name="Z_3E6F07A5_0A18_4124_8011_B5E2A2C8DD26_.wvu.FilterData" localSheetId="2" hidden="1">'Реконструкция 2013 '!$B$7:$L$168</definedName>
    <definedName name="Z_3E6F07A5_0A18_4124_8011_B5E2A2C8DD26_.wvu.FilterData" localSheetId="4" hidden="1">'Реконструкция 2014'!$D$7:$L$470</definedName>
    <definedName name="Z_4FF9B319_7846_4AFA_989B_36DB3FD4F67B_.wvu.FilterData" localSheetId="1" hidden="1">нетариф!$B$9:$R$75</definedName>
    <definedName name="Z_4FF9B319_7846_4AFA_989B_36DB3FD4F67B_.wvu.FilterData" localSheetId="0" hidden="1">'осн. ИПР тариф'!$B$9:$R$145</definedName>
    <definedName name="Z_4FF9B319_7846_4AFA_989B_36DB3FD4F67B_.wvu.FilterData" localSheetId="2" hidden="1">'Реконструкция 2013 '!$B$7:$L$168</definedName>
    <definedName name="Z_4FF9B319_7846_4AFA_989B_36DB3FD4F67B_.wvu.FilterData" localSheetId="4" hidden="1">'Реконструкция 2014'!$D$7:$L$470</definedName>
    <definedName name="Z_51E8DB3F_61E6_4B1E_AB96_E32308EA930F_.wvu.FilterData" localSheetId="4" hidden="1">'Реконструкция 2014'!$C$7:$O$1096</definedName>
    <definedName name="Z_5269E5B4_C0D4_4F3D_93F1_9DF74BB80401_.wvu.FilterData" localSheetId="1" hidden="1">нетариф!$B$9:$R$75</definedName>
    <definedName name="Z_5269E5B4_C0D4_4F3D_93F1_9DF74BB80401_.wvu.FilterData" localSheetId="0" hidden="1">'осн. ИПР тариф'!$B$9:$R$145</definedName>
    <definedName name="Z_5269E5B4_C0D4_4F3D_93F1_9DF74BB80401_.wvu.FilterData" localSheetId="2" hidden="1">'Реконструкция 2013 '!$B$7:$L$168</definedName>
    <definedName name="Z_5269E5B4_C0D4_4F3D_93F1_9DF74BB80401_.wvu.FilterData" localSheetId="4" hidden="1">'Реконструкция 2014'!$D$7:$L$470</definedName>
    <definedName name="Z_5269E5B4_C0D4_4F3D_93F1_9DF74BB80401_.wvu.PrintTitles" localSheetId="1" hidden="1">нетариф!$6:$9</definedName>
    <definedName name="Z_5269E5B4_C0D4_4F3D_93F1_9DF74BB80401_.wvu.PrintTitles" localSheetId="0" hidden="1">'осн. ИПР тариф'!$6:$9</definedName>
    <definedName name="Z_5269E5B4_C0D4_4F3D_93F1_9DF74BB80401_.wvu.PrintTitles" localSheetId="2" hidden="1">'Реконструкция 2013 '!$5:$7</definedName>
    <definedName name="Z_5269E5B4_C0D4_4F3D_93F1_9DF74BB80401_.wvu.PrintTitles" localSheetId="4" hidden="1">'Реконструкция 2014'!$5:$7</definedName>
    <definedName name="Z_534F82C3_645A_4CE1_8BD3_02BCC472126E_.wvu.FilterData" localSheetId="1" hidden="1">нетариф!$B$9:$R$75</definedName>
    <definedName name="Z_534F82C3_645A_4CE1_8BD3_02BCC472126E_.wvu.FilterData" localSheetId="0" hidden="1">'осн. ИПР тариф'!$B$9:$R$145</definedName>
    <definedName name="Z_534F82C3_645A_4CE1_8BD3_02BCC472126E_.wvu.FilterData" localSheetId="2" hidden="1">'Реконструкция 2013 '!$B$7:$L$168</definedName>
    <definedName name="Z_534F82C3_645A_4CE1_8BD3_02BCC472126E_.wvu.FilterData" localSheetId="4" hidden="1">'Реконструкция 2014'!$D$7:$L$470</definedName>
    <definedName name="Z_534F82C3_645A_4CE1_8BD3_02BCC472126E_.wvu.PrintTitles" localSheetId="1" hidden="1">нетариф!$6:$9</definedName>
    <definedName name="Z_534F82C3_645A_4CE1_8BD3_02BCC472126E_.wvu.PrintTitles" localSheetId="0" hidden="1">'осн. ИПР тариф'!$6:$9</definedName>
    <definedName name="Z_534F82C3_645A_4CE1_8BD3_02BCC472126E_.wvu.PrintTitles" localSheetId="2" hidden="1">'Реконструкция 2013 '!$5:$7</definedName>
    <definedName name="Z_534F82C3_645A_4CE1_8BD3_02BCC472126E_.wvu.PrintTitles" localSheetId="4" hidden="1">'Реконструкция 2014'!$5:$7</definedName>
    <definedName name="Z_534F82C3_645A_4CE1_8BD3_02BCC472126E_.wvu.Rows" localSheetId="1" hidden="1">нетариф!#REF!</definedName>
    <definedName name="Z_534F82C3_645A_4CE1_8BD3_02BCC472126E_.wvu.Rows" localSheetId="0" hidden="1">'осн. ИПР тариф'!#REF!</definedName>
    <definedName name="Z_534F82C3_645A_4CE1_8BD3_02BCC472126E_.wvu.Rows" localSheetId="2" hidden="1">'Реконструкция 2013 '!#REF!</definedName>
    <definedName name="Z_534F82C3_645A_4CE1_8BD3_02BCC472126E_.wvu.Rows" localSheetId="4" hidden="1">'Реконструкция 2014'!#REF!</definedName>
    <definedName name="Z_535AB964_CB7D_4009_BF09_FAB4C06DEA41_.wvu.FilterData" localSheetId="2" hidden="1">'Реконструкция 2013 '!$A$7:$L$429</definedName>
    <definedName name="Z_535AB964_CB7D_4009_BF09_FAB4C06DEA41_.wvu.FilterData" localSheetId="4" hidden="1">'Реконструкция 2014'!$C$7:$O$1096</definedName>
    <definedName name="Z_5FA9D4BB_A939_4CA5_A51D_42F4FC617212_.wvu.FilterData" localSheetId="1" hidden="1">нетариф!$B$9:$R$75</definedName>
    <definedName name="Z_5FA9D4BB_A939_4CA5_A51D_42F4FC617212_.wvu.FilterData" localSheetId="0" hidden="1">'осн. ИПР тариф'!$B$9:$R$145</definedName>
    <definedName name="Z_5FA9D4BB_A939_4CA5_A51D_42F4FC617212_.wvu.FilterData" localSheetId="2" hidden="1">'Реконструкция 2013 '!$B$7:$L$168</definedName>
    <definedName name="Z_5FA9D4BB_A939_4CA5_A51D_42F4FC617212_.wvu.FilterData" localSheetId="4" hidden="1">'Реконструкция 2014'!$D$7:$L$470</definedName>
    <definedName name="Z_5FA9D4BB_A939_4CA5_A51D_42F4FC617212_.wvu.PrintTitles" localSheetId="1" hidden="1">нетариф!$6:$9</definedName>
    <definedName name="Z_5FA9D4BB_A939_4CA5_A51D_42F4FC617212_.wvu.PrintTitles" localSheetId="0" hidden="1">'осн. ИПР тариф'!$6:$9</definedName>
    <definedName name="Z_5FA9D4BB_A939_4CA5_A51D_42F4FC617212_.wvu.PrintTitles" localSheetId="2" hidden="1">'Реконструкция 2013 '!$5:$7</definedName>
    <definedName name="Z_5FA9D4BB_A939_4CA5_A51D_42F4FC617212_.wvu.PrintTitles" localSheetId="4" hidden="1">'Реконструкция 2014'!$5:$7</definedName>
    <definedName name="Z_5FA9D4BB_A939_4CA5_A51D_42F4FC617212_.wvu.Rows" localSheetId="1" hidden="1">нетариф!#REF!,нетариф!#REF!,нетариф!#REF!,нетариф!#REF!,нетариф!#REF!,нетариф!#REF!,нетариф!#REF!,нетариф!#REF!,нетариф!#REF!,нетариф!#REF!</definedName>
    <definedName name="Z_5FA9D4BB_A939_4CA5_A51D_42F4FC617212_.wvu.Rows" localSheetId="0" hidden="1">'осн. ИПР тариф'!$23:$24,'осн. ИПР тариф'!$27:$27,'осн. ИПР тариф'!$49:$49,'осн. ИПР тариф'!#REF!,'осн. ИПР тариф'!$54:$59,'осн. ИПР тариф'!$62:$64,'осн. ИПР тариф'!#REF!,'осн. ИПР тариф'!#REF!,'осн. ИПР тариф'!#REF!,'осн. ИПР тариф'!$73:$74</definedName>
    <definedName name="Z_5FA9D4BB_A939_4CA5_A51D_42F4FC617212_.wvu.Rows" localSheetId="2" hidden="1">'Реконструкция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definedName>
    <definedName name="Z_5FA9D4BB_A939_4CA5_A51D_42F4FC617212_.wvu.Rows" localSheetId="4" hidden="1">'Реконструкция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definedName>
    <definedName name="Z_69F3D048_2481_40DD_8E0A_7E7DEA8F651A_.wvu.FilterData" localSheetId="1" hidden="1">нетариф!$B$9:$R$75</definedName>
    <definedName name="Z_69F3D048_2481_40DD_8E0A_7E7DEA8F651A_.wvu.FilterData" localSheetId="0" hidden="1">'осн. ИПР тариф'!$B$9:$R$145</definedName>
    <definedName name="Z_69F3D048_2481_40DD_8E0A_7E7DEA8F651A_.wvu.FilterData" localSheetId="2" hidden="1">'Реконструкция 2013 '!$B$7:$L$168</definedName>
    <definedName name="Z_69F3D048_2481_40DD_8E0A_7E7DEA8F651A_.wvu.FilterData" localSheetId="4" hidden="1">'Реконструкция 2014'!$D$7:$L$470</definedName>
    <definedName name="Z_69F3D048_2481_40DD_8E0A_7E7DEA8F651A_.wvu.PrintTitles" localSheetId="1" hidden="1">нетариф!$6:$9</definedName>
    <definedName name="Z_69F3D048_2481_40DD_8E0A_7E7DEA8F651A_.wvu.PrintTitles" localSheetId="0" hidden="1">'осн. ИПР тариф'!$6:$9</definedName>
    <definedName name="Z_69F3D048_2481_40DD_8E0A_7E7DEA8F651A_.wvu.PrintTitles" localSheetId="2" hidden="1">'Реконструкция 2013 '!$5:$7</definedName>
    <definedName name="Z_69F3D048_2481_40DD_8E0A_7E7DEA8F651A_.wvu.PrintTitles" localSheetId="4" hidden="1">'Реконструкция 2014'!$5:$7</definedName>
    <definedName name="Z_78328C43_6D1D_43B7_B762_3D4E64DA3215_.wvu.FilterData" localSheetId="1" hidden="1">нетариф!$B$9:$R$75</definedName>
    <definedName name="Z_78328C43_6D1D_43B7_B762_3D4E64DA3215_.wvu.FilterData" localSheetId="0" hidden="1">'осн. ИПР тариф'!$B$9:$R$145</definedName>
    <definedName name="Z_78328C43_6D1D_43B7_B762_3D4E64DA3215_.wvu.FilterData" localSheetId="2" hidden="1">'Реконструкция 2013 '!$B$7:$L$168</definedName>
    <definedName name="Z_78328C43_6D1D_43B7_B762_3D4E64DA3215_.wvu.FilterData" localSheetId="4" hidden="1">'Реконструкция 2014'!$D$7:$L$470</definedName>
    <definedName name="Z_87EC2DFA_722A_4084_9E36_81076BF3D2BA_.wvu.FilterData" localSheetId="4" hidden="1">'Реконструкция 2014'!$C$7:$O$1096</definedName>
    <definedName name="Z_8A5A73FE_82D8_492C_A015_C50011E2EE8C_.wvu.Cols" localSheetId="4" hidden="1">'Реконструкция 2014'!#REF!,'Реконструкция 2014'!#REF!,'Реконструкция 2014'!#REF!,'Реконструкция 2014'!#REF!</definedName>
    <definedName name="Z_8A5A73FE_82D8_492C_A015_C50011E2EE8C_.wvu.FilterData" localSheetId="4" hidden="1">'Реконструкция 2014'!$C$7:$L$1096</definedName>
    <definedName name="Z_8D73EC56_0B4E_404C_864E_30E6E1D071F3_.wvu.Cols" localSheetId="4" hidden="1">'Реконструкция 2014'!#REF!,'Реконструкция 2014'!$J:$L,'Реконструкция 2014'!#REF!,'Реконструкция 2014'!#REF!,'Реконструкция 2014'!#REF!</definedName>
    <definedName name="Z_8D73EC56_0B4E_404C_864E_30E6E1D071F3_.wvu.FilterData" localSheetId="4" hidden="1">'Реконструкция 2014'!$C$7:$O$1096</definedName>
    <definedName name="Z_9A40AACE_1A90_4E01_9A67_81C6224AE841_.wvu.FilterData" localSheetId="1" hidden="1">нетариф!$B$9:$R$75</definedName>
    <definedName name="Z_9A40AACE_1A90_4E01_9A67_81C6224AE841_.wvu.FilterData" localSheetId="0" hidden="1">'осн. ИПР тариф'!$B$9:$R$145</definedName>
    <definedName name="Z_9A40AACE_1A90_4E01_9A67_81C6224AE841_.wvu.FilterData" localSheetId="2" hidden="1">'Реконструкция 2013 '!$B$7:$L$168</definedName>
    <definedName name="Z_9A40AACE_1A90_4E01_9A67_81C6224AE841_.wvu.FilterData" localSheetId="4" hidden="1">'Реконструкция 2014'!$D$7:$L$470</definedName>
    <definedName name="Z_A211E8FE_0EB8_4B84_973D_E1AEAFDEA977_.wvu.FilterData" localSheetId="3" hidden="1">'Материалы 2013'!$A$6:$G$66</definedName>
    <definedName name="Z_A211E8FE_0EB8_4B84_973D_E1AEAFDEA977_.wvu.FilterData" localSheetId="5" hidden="1">'Материалы 2014'!$A$6:$G$95</definedName>
    <definedName name="Z_A211E8FE_0EB8_4B84_973D_E1AEAFDEA977_.wvu.FilterData" localSheetId="1" hidden="1">нетариф!$B$9:$R$75</definedName>
    <definedName name="Z_A211E8FE_0EB8_4B84_973D_E1AEAFDEA977_.wvu.FilterData" localSheetId="0" hidden="1">'осн. ИПР тариф'!$B$9:$R$145</definedName>
    <definedName name="Z_A211E8FE_0EB8_4B84_973D_E1AEAFDEA977_.wvu.FilterData" localSheetId="2" hidden="1">'Реконструкция 2013 '!$A$7:$L$429</definedName>
    <definedName name="Z_A211E8FE_0EB8_4B84_973D_E1AEAFDEA977_.wvu.FilterData" localSheetId="4" hidden="1">'Реконструкция 2014'!$C$7:$L$1096</definedName>
    <definedName name="Z_A211E8FE_0EB8_4B84_973D_E1AEAFDEA977_.wvu.PrintArea" localSheetId="3" hidden="1">'Материалы 2013'!$A$1:$G$68</definedName>
    <definedName name="Z_A211E8FE_0EB8_4B84_973D_E1AEAFDEA977_.wvu.PrintArea" localSheetId="5" hidden="1">'Материалы 2014'!$A$1:$G$96</definedName>
    <definedName name="Z_A211E8FE_0EB8_4B84_973D_E1AEAFDEA977_.wvu.PrintArea" localSheetId="2" hidden="1">'Реконструкция 2013 '!$A$1:$N$429</definedName>
    <definedName name="Z_A211E8FE_0EB8_4B84_973D_E1AEAFDEA977_.wvu.PrintArea" localSheetId="4" hidden="1">'Реконструкция 2014'!$A$1:$N$1096</definedName>
    <definedName name="Z_A211E8FE_0EB8_4B84_973D_E1AEAFDEA977_.wvu.PrintTitles" localSheetId="2" hidden="1">'Реконструкция 2013 '!$5:$7</definedName>
    <definedName name="Z_A211E8FE_0EB8_4B84_973D_E1AEAFDEA977_.wvu.Rows" localSheetId="0" hidden="1">'осн. ИПР тариф'!$16:$16,'осн. ИПР тариф'!$23:$24,'осн. ИПР тариф'!$27:$27,'осн. ИПР тариф'!$54:$59,'осн. ИПР тариф'!$62:$64,'осн. ИПР тариф'!$70:$70</definedName>
    <definedName name="Z_AB4B389F_941B_482B_A953_048A21521BDA_.wvu.FilterData" localSheetId="4" hidden="1">'Реконструкция 2014'!$C$7:$O$1096</definedName>
    <definedName name="Z_ABED00C5_4827_4339_987A_C86E040B4009_.wvu.FilterData" localSheetId="4" hidden="1">'Реконструкция 2014'!$C$7:$O$1096</definedName>
    <definedName name="Z_AD7E442E_DD5C_42DD_BCA2_ACC5576F7C88_.wvu.FilterData" localSheetId="3" hidden="1">'Материалы 2013'!$A$6:$G$66</definedName>
    <definedName name="Z_AD7E442E_DD5C_42DD_BCA2_ACC5576F7C88_.wvu.FilterData" localSheetId="5" hidden="1">'Материалы 2014'!$A$6:$G$95</definedName>
    <definedName name="Z_AD7E442E_DD5C_42DD_BCA2_ACC5576F7C88_.wvu.FilterData" localSheetId="1" hidden="1">нетариф!$B$9:$R$75</definedName>
    <definedName name="Z_AD7E442E_DD5C_42DD_BCA2_ACC5576F7C88_.wvu.FilterData" localSheetId="0" hidden="1">'осн. ИПР тариф'!$B$9:$R$145</definedName>
    <definedName name="Z_AD7E442E_DD5C_42DD_BCA2_ACC5576F7C88_.wvu.FilterData" localSheetId="2" hidden="1">'Реконструкция 2013 '!$A$7:$L$429</definedName>
    <definedName name="Z_AD7E442E_DD5C_42DD_BCA2_ACC5576F7C88_.wvu.FilterData" localSheetId="4" hidden="1">'Реконструкция 2014'!$C$7:$L$1096</definedName>
    <definedName name="Z_AD7E442E_DD5C_42DD_BCA2_ACC5576F7C88_.wvu.PrintArea" localSheetId="3" hidden="1">'Материалы 2013'!$A$1:$G$68</definedName>
    <definedName name="Z_AD7E442E_DD5C_42DD_BCA2_ACC5576F7C88_.wvu.PrintArea" localSheetId="5" hidden="1">'Материалы 2014'!$A$1:$G$96</definedName>
    <definedName name="Z_AD7E442E_DD5C_42DD_BCA2_ACC5576F7C88_.wvu.PrintArea" localSheetId="2" hidden="1">'Реконструкция 2013 '!$A$1:$N$429</definedName>
    <definedName name="Z_AD7E442E_DD5C_42DD_BCA2_ACC5576F7C88_.wvu.PrintArea" localSheetId="4" hidden="1">'Реконструкция 2014'!$A$1:$N$1096</definedName>
    <definedName name="Z_AD7E442E_DD5C_42DD_BCA2_ACC5576F7C88_.wvu.PrintTitles" localSheetId="2" hidden="1">'Реконструкция 2013 '!$5:$7</definedName>
    <definedName name="Z_AD7E442E_DD5C_42DD_BCA2_ACC5576F7C88_.wvu.Rows" localSheetId="0" hidden="1">'осн. ИПР тариф'!$16:$16,'осн. ИПР тариф'!$23:$24,'осн. ИПР тариф'!$27:$27,'осн. ИПР тариф'!$54:$59,'осн. ИПР тариф'!$62:$64,'осн. ИПР тариф'!$70:$70</definedName>
    <definedName name="Z_B9025ADB_F195_400A_9039_3FBBDF36513B_.wvu.Cols" localSheetId="4" hidden="1">'Реконструкция 2014'!#REF!,'Реконструкция 2014'!$J:$L,'Реконструкция 2014'!#REF!,'Реконструкция 2014'!#REF!,'Реконструкция 2014'!#REF!</definedName>
    <definedName name="Z_B9025ADB_F195_400A_9039_3FBBDF36513B_.wvu.FilterData" localSheetId="4" hidden="1">'Реконструкция 2014'!$C$7:$O$1096</definedName>
    <definedName name="Z_BA37FB3E_577B_4E25_A1EF_D150CE219183_.wvu.FilterData" localSheetId="1" hidden="1">нетариф!$B$9:$R$75</definedName>
    <definedName name="Z_BA37FB3E_577B_4E25_A1EF_D150CE219183_.wvu.FilterData" localSheetId="0" hidden="1">'осн. ИПР тариф'!$B$9:$R$145</definedName>
    <definedName name="Z_BA37FB3E_577B_4E25_A1EF_D150CE219183_.wvu.FilterData" localSheetId="2" hidden="1">'Реконструкция 2013 '!$B$7:$L$168</definedName>
    <definedName name="Z_BA37FB3E_577B_4E25_A1EF_D150CE219183_.wvu.FilterData" localSheetId="4" hidden="1">'Реконструкция 2014'!$D$7:$L$470</definedName>
    <definedName name="Z_BBDF15F6_155F_46AD_921C_3DE51BD50772_.wvu.FilterData" localSheetId="4" hidden="1">'Реконструкция 2014'!$C$7:$O$1096</definedName>
    <definedName name="Z_BC3FCAD8_776B_41F5_9A50_92282C3921A2_.wvu.Cols" localSheetId="4" hidden="1">'Реконструкция 2014'!#REF!,'Реконструкция 2014'!$J:$L,'Реконструкция 2014'!#REF!,'Реконструкция 2014'!#REF!,'Реконструкция 2014'!#REF!</definedName>
    <definedName name="Z_BC3FCAD8_776B_41F5_9A50_92282C3921A2_.wvu.FilterData" localSheetId="4" hidden="1">'Реконструкция 2014'!$C$7:$O$1096</definedName>
    <definedName name="Z_C6A3FA7E_2F3F_491C_ADF6_C996BF072F24_.wvu.FilterData" localSheetId="1" hidden="1">нетариф!$B$9:$R$75</definedName>
    <definedName name="Z_C6A3FA7E_2F3F_491C_ADF6_C996BF072F24_.wvu.FilterData" localSheetId="0" hidden="1">'осн. ИПР тариф'!$B$9:$R$145</definedName>
    <definedName name="Z_C6A3FA7E_2F3F_491C_ADF6_C996BF072F24_.wvu.FilterData" localSheetId="2" hidden="1">'Реконструкция 2013 '!$B$7:$L$168</definedName>
    <definedName name="Z_C6A3FA7E_2F3F_491C_ADF6_C996BF072F24_.wvu.FilterData" localSheetId="4" hidden="1">'Реконструкция 2014'!$D$7:$L$470</definedName>
    <definedName name="Z_DA9AD136_0819_4AD4_9B53_9A7FEA3BBEBC_.wvu.FilterData" localSheetId="2" hidden="1">'Реконструкция 2013 '!$A$7:$L$429</definedName>
    <definedName name="Z_DA9AD136_0819_4AD4_9B53_9A7FEA3BBEBC_.wvu.FilterData" localSheetId="4" hidden="1">'Реконструкция 2014'!$C$7:$L$1096</definedName>
    <definedName name="Z_E07F9B56_99E1_4D60_AFAA_543C148A1676_.wvu.FilterData" localSheetId="1" hidden="1">нетариф!$B$9:$R$75</definedName>
    <definedName name="Z_E07F9B56_99E1_4D60_AFAA_543C148A1676_.wvu.FilterData" localSheetId="0" hidden="1">'осн. ИПР тариф'!$B$9:$R$145</definedName>
    <definedName name="Z_E07F9B56_99E1_4D60_AFAA_543C148A1676_.wvu.FilterData" localSheetId="2" hidden="1">'Реконструкция 2013 '!$B$7:$L$168</definedName>
    <definedName name="Z_E07F9B56_99E1_4D60_AFAA_543C148A1676_.wvu.FilterData" localSheetId="4" hidden="1">'Реконструкция 2014'!$D$7:$L$470</definedName>
    <definedName name="Z_E1C57F47_FBAC_4D73_989D_68AB1CA0D3D2_.wvu.FilterData" localSheetId="2" hidden="1">'Реконструкция 2013 '!$A$7:$L$429</definedName>
    <definedName name="Z_E1C57F47_FBAC_4D73_989D_68AB1CA0D3D2_.wvu.FilterData" localSheetId="4" hidden="1">'Реконструкция 2014'!$C$7:$O$1096</definedName>
    <definedName name="Z_E279C946_9E3F_4CDF_8CCF_BA37FE4247E7_.wvu.FilterData" localSheetId="4" hidden="1">'Реконструкция 2014'!$C$7:$O$1096</definedName>
    <definedName name="Z_E662C2DC_C809_4D95_96F2_C73AA9ED8366_.wvu.FilterData" localSheetId="1" hidden="1">нетариф!$B$9:$R$75</definedName>
    <definedName name="Z_E662C2DC_C809_4D95_96F2_C73AA9ED8366_.wvu.FilterData" localSheetId="0" hidden="1">'осн. ИПР тариф'!$B$9:$R$145</definedName>
    <definedName name="Z_E662C2DC_C809_4D95_96F2_C73AA9ED8366_.wvu.FilterData" localSheetId="2" hidden="1">'Реконструкция 2013 '!$B$7:$L$168</definedName>
    <definedName name="Z_E662C2DC_C809_4D95_96F2_C73AA9ED8366_.wvu.FilterData" localSheetId="4" hidden="1">'Реконструкция 2014'!$D$7:$L$470</definedName>
    <definedName name="вуув" localSheetId="3" hidden="1">{#N/A,#N/A,TRUE,"Лист1";#N/A,#N/A,TRUE,"Лист2";#N/A,#N/A,TRUE,"Лист3"}</definedName>
    <definedName name="вуув" localSheetId="5" hidden="1">{#N/A,#N/A,TRUE,"Лист1";#N/A,#N/A,TRUE,"Лист2";#N/A,#N/A,TRUE,"Лист3"}</definedName>
    <definedName name="вуув" localSheetId="2" hidden="1">{#N/A,#N/A,TRUE,"Лист1";#N/A,#N/A,TRUE,"Лист2";#N/A,#N/A,TRUE,"Лист3"}</definedName>
    <definedName name="вуув" localSheetId="4" hidden="1">{#N/A,#N/A,TRUE,"Лист1";#N/A,#N/A,TRUE,"Лист2";#N/A,#N/A,TRUE,"Лист3"}</definedName>
    <definedName name="вуув" hidden="1">{#N/A,#N/A,TRUE,"Лист1";#N/A,#N/A,TRUE,"Лист2";#N/A,#N/A,TRUE,"Лист3"}</definedName>
    <definedName name="грприрцфв00ав98" localSheetId="3" hidden="1">{#N/A,#N/A,TRUE,"Лист1";#N/A,#N/A,TRUE,"Лист2";#N/A,#N/A,TRUE,"Лист3"}</definedName>
    <definedName name="грприрцфв00ав98" localSheetId="5" hidden="1">{#N/A,#N/A,TRUE,"Лист1";#N/A,#N/A,TRUE,"Лист2";#N/A,#N/A,TRUE,"Лист3"}</definedName>
    <definedName name="грприрцфв00ав98" localSheetId="2" hidden="1">{#N/A,#N/A,TRUE,"Лист1";#N/A,#N/A,TRUE,"Лист2";#N/A,#N/A,TRUE,"Лист3"}</definedName>
    <definedName name="грприрцфв00ав98" localSheetId="4" hidden="1">{#N/A,#N/A,TRUE,"Лист1";#N/A,#N/A,TRUE,"Лист2";#N/A,#N/A,TRUE,"Лист3"}</definedName>
    <definedName name="грприрцфв00ав98" hidden="1">{#N/A,#N/A,TRUE,"Лист1";#N/A,#N/A,TRUE,"Лист2";#N/A,#N/A,TRUE,"Лист3"}</definedName>
    <definedName name="грфинцкавг98Х" localSheetId="3" hidden="1">{#N/A,#N/A,TRUE,"Лист1";#N/A,#N/A,TRUE,"Лист2";#N/A,#N/A,TRUE,"Лист3"}</definedName>
    <definedName name="грфинцкавг98Х" localSheetId="5" hidden="1">{#N/A,#N/A,TRUE,"Лист1";#N/A,#N/A,TRUE,"Лист2";#N/A,#N/A,TRUE,"Лист3"}</definedName>
    <definedName name="грфинцкавг98Х" localSheetId="2" hidden="1">{#N/A,#N/A,TRUE,"Лист1";#N/A,#N/A,TRUE,"Лист2";#N/A,#N/A,TRUE,"Лист3"}</definedName>
    <definedName name="грфинцкавг98Х" localSheetId="4" hidden="1">{#N/A,#N/A,TRUE,"Лист1";#N/A,#N/A,TRUE,"Лист2";#N/A,#N/A,TRUE,"Лист3"}</definedName>
    <definedName name="грфинцкавг98Х" hidden="1">{#N/A,#N/A,TRUE,"Лист1";#N/A,#N/A,TRUE,"Лист2";#N/A,#N/A,TRUE,"Лист3"}</definedName>
    <definedName name="_xlnm.Print_Titles" localSheetId="2">'Реконструкция 2013 '!$5:$7</definedName>
    <definedName name="индцкавг98" localSheetId="3" hidden="1">{#N/A,#N/A,TRUE,"Лист1";#N/A,#N/A,TRUE,"Лист2";#N/A,#N/A,TRUE,"Лист3"}</definedName>
    <definedName name="индцкавг98" localSheetId="5" hidden="1">{#N/A,#N/A,TRUE,"Лист1";#N/A,#N/A,TRUE,"Лист2";#N/A,#N/A,TRUE,"Лист3"}</definedName>
    <definedName name="индцкавг98" localSheetId="2" hidden="1">{#N/A,#N/A,TRUE,"Лист1";#N/A,#N/A,TRUE,"Лист2";#N/A,#N/A,TRUE,"Лист3"}</definedName>
    <definedName name="индцкавг98" localSheetId="4" hidden="1">{#N/A,#N/A,TRUE,"Лист1";#N/A,#N/A,TRUE,"Лист2";#N/A,#N/A,TRUE,"Лист3"}</definedName>
    <definedName name="индцкавг98" hidden="1">{#N/A,#N/A,TRUE,"Лист1";#N/A,#N/A,TRUE,"Лист2";#N/A,#N/A,TRUE,"Лист3"}</definedName>
    <definedName name="кеппппппппппп" localSheetId="3" hidden="1">{#N/A,#N/A,TRUE,"Лист1";#N/A,#N/A,TRUE,"Лист2";#N/A,#N/A,TRUE,"Лист3"}</definedName>
    <definedName name="кеппппппппппп" localSheetId="5" hidden="1">{#N/A,#N/A,TRUE,"Лист1";#N/A,#N/A,TRUE,"Лист2";#N/A,#N/A,TRUE,"Лист3"}</definedName>
    <definedName name="кеппппппппппп" localSheetId="2" hidden="1">{#N/A,#N/A,TRUE,"Лист1";#N/A,#N/A,TRUE,"Лист2";#N/A,#N/A,TRUE,"Лист3"}</definedName>
    <definedName name="кеппппппппппп" localSheetId="4" hidden="1">{#N/A,#N/A,TRUE,"Лист1";#N/A,#N/A,TRUE,"Лист2";#N/A,#N/A,TRUE,"Лист3"}</definedName>
    <definedName name="кеппппппппппп" hidden="1">{#N/A,#N/A,TRUE,"Лист1";#N/A,#N/A,TRUE,"Лист2";#N/A,#N/A,TRUE,"Лист3"}</definedName>
    <definedName name="_xlnm.Print_Area" localSheetId="3">'Материалы 2013'!$A$1:$G$68</definedName>
    <definedName name="_xlnm.Print_Area" localSheetId="5">'Материалы 2014'!$A$1:$G$96</definedName>
    <definedName name="_xlnm.Print_Area" localSheetId="2">'Реконструкция 2013 '!$A$1:$N$429</definedName>
    <definedName name="_xlnm.Print_Area" localSheetId="4">'Реконструкция 2014'!$A$1:$N$1096</definedName>
    <definedName name="прибыль3" localSheetId="3" hidden="1">{#N/A,#N/A,TRUE,"Лист1";#N/A,#N/A,TRUE,"Лист2";#N/A,#N/A,TRUE,"Лист3"}</definedName>
    <definedName name="прибыль3" localSheetId="5" hidden="1">{#N/A,#N/A,TRUE,"Лист1";#N/A,#N/A,TRUE,"Лист2";#N/A,#N/A,TRUE,"Лист3"}</definedName>
    <definedName name="прибыль3" localSheetId="2" hidden="1">{#N/A,#N/A,TRUE,"Лист1";#N/A,#N/A,TRUE,"Лист2";#N/A,#N/A,TRUE,"Лист3"}</definedName>
    <definedName name="прибыль3" localSheetId="4" hidden="1">{#N/A,#N/A,TRUE,"Лист1";#N/A,#N/A,TRUE,"Лист2";#N/A,#N/A,TRUE,"Лист3"}</definedName>
    <definedName name="прибыль3" hidden="1">{#N/A,#N/A,TRUE,"Лист1";#N/A,#N/A,TRUE,"Лист2";#N/A,#N/A,TRUE,"Лист3"}</definedName>
    <definedName name="рис1" localSheetId="3" hidden="1">{#N/A,#N/A,TRUE,"Лист1";#N/A,#N/A,TRUE,"Лист2";#N/A,#N/A,TRUE,"Лист3"}</definedName>
    <definedName name="рис1" localSheetId="5" hidden="1">{#N/A,#N/A,TRUE,"Лист1";#N/A,#N/A,TRUE,"Лист2";#N/A,#N/A,TRUE,"Лист3"}</definedName>
    <definedName name="рис1" localSheetId="2" hidden="1">{#N/A,#N/A,TRUE,"Лист1";#N/A,#N/A,TRUE,"Лист2";#N/A,#N/A,TRUE,"Лист3"}</definedName>
    <definedName name="рис1" localSheetId="4" hidden="1">{#N/A,#N/A,TRUE,"Лист1";#N/A,#N/A,TRUE,"Лист2";#N/A,#N/A,TRUE,"Лист3"}</definedName>
    <definedName name="рис1" hidden="1">{#N/A,#N/A,TRUE,"Лист1";#N/A,#N/A,TRUE,"Лист2";#N/A,#N/A,TRUE,"Лист3"}</definedName>
    <definedName name="тп" localSheetId="3" hidden="1">{#N/A,#N/A,TRUE,"Лист1";#N/A,#N/A,TRUE,"Лист2";#N/A,#N/A,TRUE,"Лист3"}</definedName>
    <definedName name="тп" localSheetId="5" hidden="1">{#N/A,#N/A,TRUE,"Лист1";#N/A,#N/A,TRUE,"Лист2";#N/A,#N/A,TRUE,"Лист3"}</definedName>
    <definedName name="тп" localSheetId="2" hidden="1">{#N/A,#N/A,TRUE,"Лист1";#N/A,#N/A,TRUE,"Лист2";#N/A,#N/A,TRUE,"Лист3"}</definedName>
    <definedName name="тп" localSheetId="4" hidden="1">{#N/A,#N/A,TRUE,"Лист1";#N/A,#N/A,TRUE,"Лист2";#N/A,#N/A,TRUE,"Лист3"}</definedName>
    <definedName name="тп"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2" hidden="1">{#N/A,#N/A,TRUE,"Лист1";#N/A,#N/A,TRUE,"Лист2";#N/A,#N/A,TRUE,"Лист3"}</definedName>
    <definedName name="укеееукеееееееееееееее" localSheetId="4"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5" hidden="1">{#N/A,#N/A,TRUE,"Лист1";#N/A,#N/A,TRUE,"Лист2";#N/A,#N/A,TRUE,"Лист3"}</definedName>
    <definedName name="укеукеуеуе" localSheetId="2" hidden="1">{#N/A,#N/A,TRUE,"Лист1";#N/A,#N/A,TRUE,"Лист2";#N/A,#N/A,TRUE,"Лист3"}</definedName>
    <definedName name="укеукеуеуе" localSheetId="4" hidden="1">{#N/A,#N/A,TRUE,"Лист1";#N/A,#N/A,TRUE,"Лист2";#N/A,#N/A,TRUE,"Лист3"}</definedName>
    <definedName name="укеукеуеуе" hidden="1">{#N/A,#N/A,TRUE,"Лист1";#N/A,#N/A,TRUE,"Лист2";#N/A,#N/A,TRUE,"Лист3"}</definedName>
    <definedName name="ыуаы" localSheetId="3" hidden="1">{#N/A,#N/A,TRUE,"Лист1";#N/A,#N/A,TRUE,"Лист2";#N/A,#N/A,TRUE,"Лист3"}</definedName>
    <definedName name="ыуаы" localSheetId="5" hidden="1">{#N/A,#N/A,TRUE,"Лист1";#N/A,#N/A,TRUE,"Лист2";#N/A,#N/A,TRUE,"Лист3"}</definedName>
    <definedName name="ыуаы" localSheetId="2" hidden="1">{#N/A,#N/A,TRUE,"Лист1";#N/A,#N/A,TRUE,"Лист2";#N/A,#N/A,TRUE,"Лист3"}</definedName>
    <definedName name="ыуаы" localSheetId="4" hidden="1">{#N/A,#N/A,TRUE,"Лист1";#N/A,#N/A,TRUE,"Лист2";#N/A,#N/A,TRUE,"Лист3"}</definedName>
    <definedName name="ыуаы" hidden="1">{#N/A,#N/A,TRUE,"Лист1";#N/A,#N/A,TRUE,"Лист2";#N/A,#N/A,TRUE,"Лист3"}</definedName>
  </definedNames>
  <calcPr calcId="145621" refMode="R1C1"/>
  <customWorkbookViews>
    <customWorkbookView name="Гаврилов Евгений Михайлович - Личное представление" guid="{AD7E442E-DD5C-42DD-BCA2-ACC5576F7C88}" mergeInterval="0" personalView="1" xWindow="7" yWindow="27" windowWidth="1878" windowHeight="906" activeSheetId="3"/>
    <customWorkbookView name="Чепурнова Наталья Николаевна - Личное представление" guid="{A211E8FE-0EB8-4B84-973D-E1AEAFDEA977}" mergeInterval="0" personalView="1" xWindow="17" yWindow="38" windowWidth="2894" windowHeight="733" activeSheetId="3"/>
  </customWorkbookViews>
</workbook>
</file>

<file path=xl/calcChain.xml><?xml version="1.0" encoding="utf-8"?>
<calcChain xmlns="http://schemas.openxmlformats.org/spreadsheetml/2006/main">
  <c r="D96" i="7" l="1"/>
  <c r="E1016" i="6" l="1"/>
  <c r="E899" i="6"/>
  <c r="E898" i="6" s="1"/>
  <c r="E779" i="6"/>
  <c r="E501" i="6"/>
  <c r="E500" i="6" s="1"/>
  <c r="E395" i="6"/>
  <c r="E336" i="6"/>
  <c r="E240" i="6"/>
  <c r="E190" i="6"/>
  <c r="E19" i="6"/>
  <c r="E10" i="6"/>
  <c r="E9" i="6" l="1"/>
  <c r="E335" i="6"/>
  <c r="E189" i="6"/>
  <c r="E8" i="6" s="1"/>
  <c r="D68" i="5"/>
  <c r="E396" i="4" l="1"/>
  <c r="E347" i="4"/>
  <c r="E346" i="4" s="1"/>
  <c r="E309" i="4"/>
  <c r="E176" i="4"/>
  <c r="E170" i="4" s="1"/>
  <c r="E132" i="4"/>
  <c r="E88" i="4"/>
  <c r="E87" i="4" s="1"/>
  <c r="E46" i="4"/>
  <c r="E29" i="4"/>
  <c r="E17" i="4"/>
  <c r="E10" i="4"/>
  <c r="E169" i="4" l="1"/>
  <c r="E28" i="4"/>
  <c r="E9" i="4"/>
  <c r="E8" i="4" l="1"/>
  <c r="C34" i="8"/>
  <c r="P46" i="2" l="1"/>
  <c r="N46" i="2"/>
  <c r="M46" i="2"/>
  <c r="E46" i="2" s="1"/>
  <c r="D46" i="2"/>
  <c r="P45" i="2"/>
  <c r="N45" i="2"/>
  <c r="M45" i="2"/>
  <c r="E45" i="2" s="1"/>
  <c r="D45" i="2"/>
  <c r="G44" i="2"/>
  <c r="E44" i="2" s="1"/>
  <c r="D44" i="2"/>
  <c r="P43" i="2"/>
  <c r="E43" i="2"/>
  <c r="D43" i="2"/>
  <c r="O42" i="2"/>
  <c r="N42" i="2"/>
  <c r="M42" i="2"/>
  <c r="E42" i="2" s="1"/>
  <c r="N41" i="2"/>
  <c r="M41" i="2"/>
  <c r="K41" i="2"/>
  <c r="D41" i="2"/>
  <c r="K40" i="2"/>
  <c r="E40" i="2" s="1"/>
  <c r="D40" i="2"/>
  <c r="E39" i="2"/>
  <c r="D39" i="2"/>
  <c r="Q38" i="2"/>
  <c r="P38" i="2" s="1"/>
  <c r="I38" i="2"/>
  <c r="E38" i="2" s="1"/>
  <c r="H38" i="2"/>
  <c r="D38" i="2" s="1"/>
  <c r="P37" i="2"/>
  <c r="I37" i="2"/>
  <c r="E37" i="2" s="1"/>
  <c r="D37" i="2"/>
  <c r="Q36" i="2"/>
  <c r="P36" i="2"/>
  <c r="N36" i="2"/>
  <c r="I36" i="2"/>
  <c r="E36" i="2" s="1"/>
  <c r="D36" i="2"/>
  <c r="Q35" i="2"/>
  <c r="P35" i="2" s="1"/>
  <c r="O35" i="2"/>
  <c r="N35" i="2"/>
  <c r="M35" i="2"/>
  <c r="K35" i="2"/>
  <c r="I35" i="2"/>
  <c r="H35" i="2"/>
  <c r="D35" i="2" s="1"/>
  <c r="G35" i="2"/>
  <c r="P34" i="2"/>
  <c r="D34" i="2"/>
  <c r="L33" i="2"/>
  <c r="K33" i="2"/>
  <c r="I33" i="2"/>
  <c r="D33" i="2"/>
  <c r="I32" i="2"/>
  <c r="E32" i="2" s="1"/>
  <c r="H32" i="2"/>
  <c r="D32" i="2" s="1"/>
  <c r="Q31" i="2"/>
  <c r="P31" i="2"/>
  <c r="O31" i="2"/>
  <c r="N31" i="2"/>
  <c r="M31" i="2"/>
  <c r="E31" i="2"/>
  <c r="N30" i="2"/>
  <c r="Q29" i="2"/>
  <c r="P29" i="2" s="1"/>
  <c r="M29" i="2"/>
  <c r="E29" i="2" s="1"/>
  <c r="O28" i="2"/>
  <c r="N28" i="2"/>
  <c r="M28" i="2"/>
  <c r="E28" i="2" s="1"/>
  <c r="P27" i="2"/>
  <c r="E27" i="2"/>
  <c r="D27" i="2"/>
  <c r="Q26" i="2"/>
  <c r="P26" i="2" s="1"/>
  <c r="N26" i="2"/>
  <c r="K26" i="2"/>
  <c r="E26" i="2" s="1"/>
  <c r="D26" i="2"/>
  <c r="Q25" i="2"/>
  <c r="P25" i="2" s="1"/>
  <c r="O25" i="2"/>
  <c r="N25" i="2"/>
  <c r="M25" i="2"/>
  <c r="K25" i="2"/>
  <c r="E25" i="2" s="1"/>
  <c r="D25" i="2"/>
  <c r="K24" i="2"/>
  <c r="E24" i="2" s="1"/>
  <c r="D24" i="2"/>
  <c r="M23" i="2"/>
  <c r="K23" i="2"/>
  <c r="D23" i="2"/>
  <c r="Q22" i="2"/>
  <c r="P22" i="2" s="1"/>
  <c r="N22" i="2"/>
  <c r="I22" i="2"/>
  <c r="E22" i="2" s="1"/>
  <c r="P21" i="2"/>
  <c r="N21" i="2"/>
  <c r="I21" i="2"/>
  <c r="E21" i="2" s="1"/>
  <c r="D21" i="2"/>
  <c r="P20" i="2"/>
  <c r="N20" i="2"/>
  <c r="L20" i="2"/>
  <c r="D20" i="2" s="1"/>
  <c r="I20" i="2"/>
  <c r="E20" i="2" s="1"/>
  <c r="Q19" i="2"/>
  <c r="P19" i="2" s="1"/>
  <c r="N19" i="2"/>
  <c r="M19" i="2"/>
  <c r="L19" i="2"/>
  <c r="K19" i="2"/>
  <c r="J19" i="2"/>
  <c r="H19" i="2"/>
  <c r="G19" i="2"/>
  <c r="P18" i="2"/>
  <c r="E18" i="2"/>
  <c r="D18" i="2"/>
  <c r="Q17" i="2"/>
  <c r="P17" i="2" s="1"/>
  <c r="O17" i="2"/>
  <c r="N17" i="2"/>
  <c r="M17" i="2"/>
  <c r="E17" i="2" s="1"/>
  <c r="D17" i="2"/>
  <c r="Q16" i="2"/>
  <c r="P16" i="2" s="1"/>
  <c r="O16" i="2"/>
  <c r="N16" i="2"/>
  <c r="M16" i="2"/>
  <c r="K16" i="2"/>
  <c r="E16" i="2" s="1"/>
  <c r="D16" i="2"/>
  <c r="P15" i="2"/>
  <c r="G15" i="2"/>
  <c r="E15" i="2" s="1"/>
  <c r="D15" i="2"/>
  <c r="K14" i="2"/>
  <c r="E14" i="2" s="1"/>
  <c r="D14" i="2"/>
  <c r="O13" i="2"/>
  <c r="N13" i="2"/>
  <c r="M13" i="2"/>
  <c r="K13" i="2"/>
  <c r="I13" i="2"/>
  <c r="D13" i="2"/>
  <c r="Q12" i="2"/>
  <c r="P12" i="2" s="1"/>
  <c r="O12" i="2"/>
  <c r="N12" i="2"/>
  <c r="M12" i="2"/>
  <c r="L12" i="2"/>
  <c r="K12" i="2"/>
  <c r="J12" i="2"/>
  <c r="J10" i="2" s="1"/>
  <c r="I12" i="2"/>
  <c r="G12" i="2"/>
  <c r="Q11" i="2"/>
  <c r="O11" i="2"/>
  <c r="N11" i="2"/>
  <c r="M11" i="2"/>
  <c r="K11" i="2"/>
  <c r="G11" i="2"/>
  <c r="D11" i="2"/>
  <c r="F10" i="2"/>
  <c r="F67" i="1"/>
  <c r="H67" i="1"/>
  <c r="J67" i="1"/>
  <c r="L67" i="1"/>
  <c r="D51" i="1"/>
  <c r="E51" i="1"/>
  <c r="F51" i="1"/>
  <c r="G51" i="1"/>
  <c r="H51" i="1"/>
  <c r="I51" i="1"/>
  <c r="J51" i="1"/>
  <c r="K51" i="1"/>
  <c r="L51" i="1"/>
  <c r="M51" i="1"/>
  <c r="N51" i="1"/>
  <c r="O51" i="1"/>
  <c r="P51" i="1"/>
  <c r="Q51" i="1"/>
  <c r="F48" i="1"/>
  <c r="G48" i="1"/>
  <c r="H48" i="1"/>
  <c r="L48" i="1"/>
  <c r="N48" i="1"/>
  <c r="R116" i="1"/>
  <c r="P116" i="1"/>
  <c r="N116" i="1"/>
  <c r="M116" i="1"/>
  <c r="E116" i="1" s="1"/>
  <c r="D116" i="1"/>
  <c r="P115" i="1"/>
  <c r="N115" i="1"/>
  <c r="M115" i="1"/>
  <c r="E115" i="1" s="1"/>
  <c r="D115" i="1"/>
  <c r="R114" i="1"/>
  <c r="G114" i="1"/>
  <c r="E114" i="1" s="1"/>
  <c r="D114" i="1"/>
  <c r="R113" i="1"/>
  <c r="P113" i="1"/>
  <c r="E113" i="1"/>
  <c r="D113" i="1"/>
  <c r="R112" i="1"/>
  <c r="O112" i="1"/>
  <c r="N112" i="1"/>
  <c r="M112" i="1"/>
  <c r="E112" i="1" s="1"/>
  <c r="R111" i="1"/>
  <c r="N111" i="1"/>
  <c r="M111" i="1"/>
  <c r="K111" i="1"/>
  <c r="D111" i="1"/>
  <c r="R110" i="1"/>
  <c r="K110" i="1"/>
  <c r="E110" i="1" s="1"/>
  <c r="D110" i="1"/>
  <c r="R109" i="1"/>
  <c r="E109" i="1"/>
  <c r="D109" i="1"/>
  <c r="R108" i="1"/>
  <c r="Q108" i="1"/>
  <c r="P108" i="1" s="1"/>
  <c r="I108" i="1"/>
  <c r="E108" i="1" s="1"/>
  <c r="H108" i="1"/>
  <c r="D108" i="1" s="1"/>
  <c r="R107" i="1"/>
  <c r="P107" i="1"/>
  <c r="I107" i="1"/>
  <c r="E107" i="1" s="1"/>
  <c r="D107" i="1"/>
  <c r="R106" i="1"/>
  <c r="Q106" i="1"/>
  <c r="P106" i="1" s="1"/>
  <c r="N106" i="1"/>
  <c r="I106" i="1"/>
  <c r="E106" i="1" s="1"/>
  <c r="D106" i="1"/>
  <c r="R105" i="1"/>
  <c r="Q105" i="1"/>
  <c r="P105" i="1" s="1"/>
  <c r="O105" i="1"/>
  <c r="N105" i="1"/>
  <c r="M105" i="1"/>
  <c r="K105" i="1"/>
  <c r="I105" i="1"/>
  <c r="H105" i="1"/>
  <c r="D105" i="1" s="1"/>
  <c r="G105" i="1"/>
  <c r="R104" i="1"/>
  <c r="P104" i="1"/>
  <c r="D104" i="1"/>
  <c r="R103" i="1"/>
  <c r="L103" i="1"/>
  <c r="D103" i="1" s="1"/>
  <c r="K103" i="1"/>
  <c r="I103" i="1"/>
  <c r="R102" i="1"/>
  <c r="I102" i="1"/>
  <c r="E102" i="1" s="1"/>
  <c r="H102" i="1"/>
  <c r="D102" i="1" s="1"/>
  <c r="Q101" i="1"/>
  <c r="P101" i="1" s="1"/>
  <c r="O101" i="1"/>
  <c r="N101" i="1"/>
  <c r="M101" i="1"/>
  <c r="E101" i="1" s="1"/>
  <c r="N100" i="1"/>
  <c r="Q99" i="1"/>
  <c r="P99" i="1" s="1"/>
  <c r="M99" i="1"/>
  <c r="E99" i="1" s="1"/>
  <c r="O98" i="1"/>
  <c r="N98" i="1"/>
  <c r="M98" i="1"/>
  <c r="E98" i="1" s="1"/>
  <c r="R97" i="1"/>
  <c r="P97" i="1"/>
  <c r="E97" i="1"/>
  <c r="D97" i="1"/>
  <c r="R96" i="1"/>
  <c r="Q96" i="1"/>
  <c r="P96" i="1" s="1"/>
  <c r="N96" i="1"/>
  <c r="K96" i="1"/>
  <c r="E96" i="1" s="1"/>
  <c r="D96" i="1"/>
  <c r="R95" i="1"/>
  <c r="Q95" i="1"/>
  <c r="P95" i="1" s="1"/>
  <c r="O95" i="1"/>
  <c r="N95" i="1"/>
  <c r="M95" i="1"/>
  <c r="K95" i="1"/>
  <c r="D95" i="1"/>
  <c r="R94" i="1"/>
  <c r="K94" i="1"/>
  <c r="E94" i="1" s="1"/>
  <c r="D94" i="1"/>
  <c r="R93" i="1"/>
  <c r="M93" i="1"/>
  <c r="K93" i="1"/>
  <c r="D93" i="1"/>
  <c r="R92" i="1"/>
  <c r="Q92" i="1"/>
  <c r="P92" i="1" s="1"/>
  <c r="N92" i="1"/>
  <c r="I92" i="1"/>
  <c r="E92" i="1" s="1"/>
  <c r="R91" i="1"/>
  <c r="P91" i="1"/>
  <c r="N91" i="1"/>
  <c r="I91" i="1"/>
  <c r="E91" i="1" s="1"/>
  <c r="D91" i="1"/>
  <c r="R90" i="1"/>
  <c r="P90" i="1"/>
  <c r="N90" i="1"/>
  <c r="L90" i="1"/>
  <c r="D90" i="1" s="1"/>
  <c r="I90" i="1"/>
  <c r="E90" i="1" s="1"/>
  <c r="R89" i="1"/>
  <c r="Q89" i="1"/>
  <c r="P89" i="1" s="1"/>
  <c r="N89" i="1"/>
  <c r="M89" i="1"/>
  <c r="L89" i="1"/>
  <c r="K89" i="1"/>
  <c r="J89" i="1"/>
  <c r="H89" i="1"/>
  <c r="G89" i="1"/>
  <c r="R88" i="1"/>
  <c r="P88" i="1"/>
  <c r="E88" i="1"/>
  <c r="D88" i="1"/>
  <c r="Q87" i="1"/>
  <c r="P87" i="1" s="1"/>
  <c r="O87" i="1"/>
  <c r="N87" i="1"/>
  <c r="M87" i="1"/>
  <c r="E87" i="1" s="1"/>
  <c r="D87" i="1"/>
  <c r="R86" i="1"/>
  <c r="Q86" i="1"/>
  <c r="P86" i="1" s="1"/>
  <c r="O86" i="1"/>
  <c r="N86" i="1"/>
  <c r="M86" i="1"/>
  <c r="K86" i="1"/>
  <c r="D86" i="1"/>
  <c r="R85" i="1"/>
  <c r="P85" i="1"/>
  <c r="G85" i="1"/>
  <c r="E85" i="1" s="1"/>
  <c r="D85" i="1"/>
  <c r="R84" i="1"/>
  <c r="K84" i="1"/>
  <c r="E84" i="1" s="1"/>
  <c r="D84" i="1"/>
  <c r="R83" i="1"/>
  <c r="O83" i="1"/>
  <c r="N83" i="1"/>
  <c r="M83" i="1"/>
  <c r="K83" i="1"/>
  <c r="I83" i="1"/>
  <c r="D83" i="1"/>
  <c r="R82" i="1"/>
  <c r="Q82" i="1"/>
  <c r="P82" i="1" s="1"/>
  <c r="O82" i="1"/>
  <c r="N82" i="1"/>
  <c r="M82" i="1"/>
  <c r="L82" i="1"/>
  <c r="K82" i="1"/>
  <c r="J82" i="1"/>
  <c r="I82" i="1"/>
  <c r="G82" i="1"/>
  <c r="R81" i="1"/>
  <c r="Q81" i="1"/>
  <c r="O81" i="1"/>
  <c r="N81" i="1"/>
  <c r="M81" i="1"/>
  <c r="K81" i="1"/>
  <c r="G81" i="1"/>
  <c r="D81" i="1"/>
  <c r="R80" i="1"/>
  <c r="F80" i="1"/>
  <c r="Q72" i="1"/>
  <c r="P72" i="1" s="1"/>
  <c r="P67" i="1" s="1"/>
  <c r="O72" i="1"/>
  <c r="N72" i="1"/>
  <c r="K72" i="1"/>
  <c r="G72" i="1"/>
  <c r="D72" i="1"/>
  <c r="O71" i="1"/>
  <c r="N71" i="1"/>
  <c r="M71" i="1"/>
  <c r="K71" i="1"/>
  <c r="G71" i="1"/>
  <c r="D71" i="1"/>
  <c r="N69" i="1"/>
  <c r="I69" i="1"/>
  <c r="G69" i="1"/>
  <c r="D69" i="1"/>
  <c r="O68" i="1"/>
  <c r="N68" i="1"/>
  <c r="M68" i="1"/>
  <c r="K68" i="1"/>
  <c r="I68" i="1"/>
  <c r="G68" i="1"/>
  <c r="D68" i="1"/>
  <c r="P66" i="1"/>
  <c r="P65" i="1" s="1"/>
  <c r="N66" i="1"/>
  <c r="N65" i="1" s="1"/>
  <c r="E66" i="1"/>
  <c r="E65" i="1" s="1"/>
  <c r="D66" i="1"/>
  <c r="D65" i="1" s="1"/>
  <c r="Q65" i="1"/>
  <c r="O65" i="1"/>
  <c r="M65" i="1"/>
  <c r="L65" i="1"/>
  <c r="K65" i="1"/>
  <c r="J65" i="1"/>
  <c r="I65" i="1"/>
  <c r="H65" i="1"/>
  <c r="G65" i="1"/>
  <c r="F65" i="1"/>
  <c r="P61" i="1"/>
  <c r="P60" i="1" s="1"/>
  <c r="O61" i="1"/>
  <c r="O60" i="1" s="1"/>
  <c r="N61" i="1"/>
  <c r="N60" i="1" s="1"/>
  <c r="M61" i="1"/>
  <c r="M60" i="1" s="1"/>
  <c r="K61" i="1"/>
  <c r="K60" i="1" s="1"/>
  <c r="I61" i="1"/>
  <c r="I60" i="1" s="1"/>
  <c r="G61" i="1"/>
  <c r="D61" i="1"/>
  <c r="D60" i="1" s="1"/>
  <c r="Q60" i="1"/>
  <c r="L60" i="1"/>
  <c r="J60" i="1"/>
  <c r="H60" i="1"/>
  <c r="F60" i="1"/>
  <c r="Q50" i="1"/>
  <c r="Q48" i="1" s="1"/>
  <c r="P50" i="1"/>
  <c r="P48" i="1" s="1"/>
  <c r="O50" i="1"/>
  <c r="O48" i="1" s="1"/>
  <c r="M50" i="1"/>
  <c r="M48" i="1" s="1"/>
  <c r="K50" i="1"/>
  <c r="K48" i="1" s="1"/>
  <c r="J50" i="1"/>
  <c r="J48" i="1" s="1"/>
  <c r="I50" i="1"/>
  <c r="I48" i="1" s="1"/>
  <c r="P46" i="1"/>
  <c r="N46" i="1"/>
  <c r="K46" i="1"/>
  <c r="I46" i="1"/>
  <c r="I38" i="1" s="1"/>
  <c r="D46" i="1"/>
  <c r="P45" i="1"/>
  <c r="G45" i="1"/>
  <c r="E45" i="1" s="1"/>
  <c r="D45" i="1"/>
  <c r="P44" i="1"/>
  <c r="N44" i="1"/>
  <c r="M44" i="1"/>
  <c r="E44" i="1" s="1"/>
  <c r="D44" i="1"/>
  <c r="P43" i="1"/>
  <c r="N43" i="1"/>
  <c r="M43" i="1"/>
  <c r="E43" i="1" s="1"/>
  <c r="D43" i="1"/>
  <c r="E42" i="1"/>
  <c r="D42" i="1"/>
  <c r="P41" i="1"/>
  <c r="N41" i="1"/>
  <c r="M41" i="1"/>
  <c r="K41" i="1"/>
  <c r="D41" i="1"/>
  <c r="E40" i="1"/>
  <c r="D40" i="1"/>
  <c r="E39" i="1"/>
  <c r="D39" i="1"/>
  <c r="Q38" i="1"/>
  <c r="O38" i="1"/>
  <c r="L38" i="1"/>
  <c r="J38" i="1"/>
  <c r="H38" i="1"/>
  <c r="F38" i="1"/>
  <c r="Q36" i="1"/>
  <c r="P36" i="1"/>
  <c r="O36" i="1"/>
  <c r="N36" i="1"/>
  <c r="M36" i="1"/>
  <c r="L36" i="1"/>
  <c r="K36" i="1"/>
  <c r="J36" i="1"/>
  <c r="I36" i="1"/>
  <c r="H36" i="1"/>
  <c r="H28" i="1" s="1"/>
  <c r="G36" i="1"/>
  <c r="F36" i="1"/>
  <c r="F28" i="1" s="1"/>
  <c r="E36" i="1"/>
  <c r="D36" i="1"/>
  <c r="E35" i="1"/>
  <c r="D35" i="1"/>
  <c r="L34" i="1"/>
  <c r="D34" i="1" s="1"/>
  <c r="E34" i="1"/>
  <c r="E32" i="1"/>
  <c r="D32" i="1"/>
  <c r="E31" i="1"/>
  <c r="D31" i="1"/>
  <c r="Q30" i="1"/>
  <c r="P30" i="1" s="1"/>
  <c r="O30" i="1"/>
  <c r="N30" i="1"/>
  <c r="M30" i="1"/>
  <c r="L30" i="1"/>
  <c r="K30" i="1"/>
  <c r="J30" i="1"/>
  <c r="I30" i="1"/>
  <c r="G30" i="1"/>
  <c r="G28" i="1" s="1"/>
  <c r="Q29" i="1"/>
  <c r="P29" i="1" s="1"/>
  <c r="O29" i="1"/>
  <c r="N29" i="1"/>
  <c r="M29" i="1"/>
  <c r="I29" i="1"/>
  <c r="D29" i="1"/>
  <c r="Q25" i="1"/>
  <c r="Q22" i="1" s="1"/>
  <c r="P25" i="1"/>
  <c r="P22" i="1" s="1"/>
  <c r="O25" i="1"/>
  <c r="O22" i="1" s="1"/>
  <c r="N25" i="1"/>
  <c r="N22" i="1" s="1"/>
  <c r="M25" i="1"/>
  <c r="M22" i="1" s="1"/>
  <c r="L25" i="1"/>
  <c r="L22" i="1" s="1"/>
  <c r="K25" i="1"/>
  <c r="K22" i="1" s="1"/>
  <c r="J25" i="1"/>
  <c r="J22" i="1" s="1"/>
  <c r="I25" i="1"/>
  <c r="I22" i="1" s="1"/>
  <c r="H25" i="1"/>
  <c r="H22" i="1" s="1"/>
  <c r="G25" i="1"/>
  <c r="G22" i="1" s="1"/>
  <c r="F25" i="1"/>
  <c r="F22" i="1" s="1"/>
  <c r="E25" i="1"/>
  <c r="E22" i="1" s="1"/>
  <c r="D25" i="1"/>
  <c r="D22" i="1" s="1"/>
  <c r="Q19" i="1"/>
  <c r="P19" i="1"/>
  <c r="O19" i="1"/>
  <c r="N19" i="1"/>
  <c r="M19" i="1"/>
  <c r="L19" i="1"/>
  <c r="K19" i="1"/>
  <c r="J19" i="1"/>
  <c r="I19" i="1"/>
  <c r="H19" i="1"/>
  <c r="G19" i="1"/>
  <c r="F19" i="1"/>
  <c r="E19" i="1"/>
  <c r="D19" i="1"/>
  <c r="Q17" i="1"/>
  <c r="P17" i="1"/>
  <c r="O17" i="1"/>
  <c r="N17" i="1"/>
  <c r="M17" i="1"/>
  <c r="L17" i="1"/>
  <c r="K17" i="1"/>
  <c r="J17" i="1"/>
  <c r="I17" i="1"/>
  <c r="H17" i="1"/>
  <c r="G17" i="1"/>
  <c r="F17" i="1"/>
  <c r="E17" i="1"/>
  <c r="D17" i="1"/>
  <c r="Q15" i="1"/>
  <c r="P15" i="1" s="1"/>
  <c r="N15" i="1"/>
  <c r="M15" i="1"/>
  <c r="G15" i="1"/>
  <c r="D15" i="1"/>
  <c r="N14" i="1"/>
  <c r="M14" i="1"/>
  <c r="E14" i="1" s="1"/>
  <c r="D14" i="1"/>
  <c r="E13" i="1"/>
  <c r="D13" i="1"/>
  <c r="E12" i="1"/>
  <c r="D12" i="1"/>
  <c r="Q11" i="1"/>
  <c r="O11" i="1"/>
  <c r="N11" i="1"/>
  <c r="M11" i="1"/>
  <c r="K11" i="1"/>
  <c r="I11" i="1"/>
  <c r="G11" i="1"/>
  <c r="D11" i="1"/>
  <c r="Q10" i="2" l="1"/>
  <c r="D19" i="2"/>
  <c r="K67" i="1"/>
  <c r="D82" i="1"/>
  <c r="O28" i="1"/>
  <c r="M67" i="1"/>
  <c r="K10" i="2"/>
  <c r="M28" i="1"/>
  <c r="G38" i="1"/>
  <c r="G10" i="2"/>
  <c r="I80" i="1"/>
  <c r="N10" i="2"/>
  <c r="O10" i="2"/>
  <c r="D12" i="2"/>
  <c r="D10" i="2" s="1"/>
  <c r="E12" i="2"/>
  <c r="M10" i="2"/>
  <c r="E23" i="2"/>
  <c r="E19" i="2"/>
  <c r="I28" i="1"/>
  <c r="K28" i="1"/>
  <c r="I67" i="1"/>
  <c r="O67" i="1"/>
  <c r="N80" i="1"/>
  <c r="E82" i="1"/>
  <c r="L80" i="1"/>
  <c r="E11" i="2"/>
  <c r="E33" i="2"/>
  <c r="K80" i="1"/>
  <c r="Q80" i="1"/>
  <c r="H10" i="2"/>
  <c r="L10" i="2"/>
  <c r="E13" i="2"/>
  <c r="E35" i="2"/>
  <c r="E41" i="2"/>
  <c r="D30" i="1"/>
  <c r="D28" i="1" s="1"/>
  <c r="D50" i="1"/>
  <c r="D48" i="1" s="1"/>
  <c r="I10" i="2"/>
  <c r="O10" i="1"/>
  <c r="F10" i="1"/>
  <c r="H10" i="1"/>
  <c r="N28" i="1"/>
  <c r="P28" i="1"/>
  <c r="D67" i="1"/>
  <c r="P10" i="2"/>
  <c r="E68" i="1"/>
  <c r="N67" i="1"/>
  <c r="Q67" i="1"/>
  <c r="G67" i="1"/>
  <c r="L28" i="1"/>
  <c r="L10" i="1" s="1"/>
  <c r="E103" i="1"/>
  <c r="E41" i="1"/>
  <c r="Q28" i="1"/>
  <c r="J28" i="1"/>
  <c r="J10" i="1" s="1"/>
  <c r="H80" i="1"/>
  <c r="D38" i="1"/>
  <c r="E89" i="1"/>
  <c r="E93" i="1"/>
  <c r="E11" i="1"/>
  <c r="E15" i="1"/>
  <c r="E29" i="1"/>
  <c r="K38" i="1"/>
  <c r="M38" i="1"/>
  <c r="P38" i="1"/>
  <c r="E71" i="1"/>
  <c r="E72" i="1"/>
  <c r="J80" i="1"/>
  <c r="E81" i="1"/>
  <c r="M80" i="1"/>
  <c r="O80" i="1"/>
  <c r="E86" i="1"/>
  <c r="E111" i="1"/>
  <c r="E95" i="1"/>
  <c r="N38" i="1"/>
  <c r="E46" i="1"/>
  <c r="E69" i="1"/>
  <c r="E61" i="1"/>
  <c r="E60" i="1" s="1"/>
  <c r="E50" i="1"/>
  <c r="E48" i="1" s="1"/>
  <c r="G60" i="1"/>
  <c r="G80" i="1"/>
  <c r="E83" i="1"/>
  <c r="D89" i="1"/>
  <c r="D80" i="1" s="1"/>
  <c r="P80" i="1"/>
  <c r="E30" i="1"/>
  <c r="E105" i="1"/>
  <c r="E10" i="2" l="1"/>
  <c r="M10" i="1"/>
  <c r="I10" i="1"/>
  <c r="E80" i="1"/>
  <c r="D10" i="1"/>
  <c r="G10" i="1"/>
  <c r="K10" i="1"/>
  <c r="P10" i="1"/>
  <c r="E38" i="1"/>
  <c r="N10" i="1"/>
  <c r="Q10" i="1"/>
  <c r="E67" i="1"/>
  <c r="E28" i="1"/>
  <c r="E10" i="1" l="1"/>
</calcChain>
</file>

<file path=xl/sharedStrings.xml><?xml version="1.0" encoding="utf-8"?>
<sst xmlns="http://schemas.openxmlformats.org/spreadsheetml/2006/main" count="20432" uniqueCount="10781">
  <si>
    <t>Отчет об исполнении инвестиционной программы  филиала ОАО "МРСК Урала" -"Челябэнерго" за 12 месяцев 2014 года</t>
  </si>
  <si>
    <t>№№</t>
  </si>
  <si>
    <t>****Наименование объекта</t>
  </si>
  <si>
    <t>Объем финансирования
 млн.руб. с НДС</t>
  </si>
  <si>
    <t>Освоено 
(закрыто актами 
выполненных работ)
млн.рублей без НДС)</t>
  </si>
  <si>
    <t>Введено оформлено актами ввода в эксплуатацию)
млн.рублей без НДС</t>
  </si>
  <si>
    <t>всего</t>
  </si>
  <si>
    <t>1 кв</t>
  </si>
  <si>
    <t>2 кв</t>
  </si>
  <si>
    <t>3 кв</t>
  </si>
  <si>
    <t>4 кв</t>
  </si>
  <si>
    <t>план**</t>
  </si>
  <si>
    <t>факт***</t>
  </si>
  <si>
    <t>план</t>
  </si>
  <si>
    <t>факт</t>
  </si>
  <si>
    <t xml:space="preserve">всего </t>
  </si>
  <si>
    <t>за 4 квартал</t>
  </si>
  <si>
    <t>Итого, по всему филиалу ОАО "МРСК Урала"-"Челябэнерго""</t>
  </si>
  <si>
    <t xml:space="preserve">   ВЛ-110 кВ"Шагол-Сосновская-Исаково (1, 2 ц.)" (4,5 этапы)</t>
  </si>
  <si>
    <t xml:space="preserve"> ВЛ 110 кВ Златоуст-Таганай (замена сечения провода, опор)</t>
  </si>
  <si>
    <t xml:space="preserve">  ВЛ 110 кВ Еманжелинка-Коркино 1,2 ц.  (замена сечения провода, опор)</t>
  </si>
  <si>
    <t>ВЛ 110 кВ на ПС Есаулка</t>
  </si>
  <si>
    <t>ВЛ 110-35 кВ расширение трасс</t>
  </si>
  <si>
    <t xml:space="preserve">            ВЛЭП 35 кВ (СН1)</t>
  </si>
  <si>
    <t xml:space="preserve">            ВЛЭП 1-20 кВ (СН2)</t>
  </si>
  <si>
    <t xml:space="preserve"> Реконструкция воздушных ЛЭП 6-10 кВ филиала Челябэнерго (1)</t>
  </si>
  <si>
    <t xml:space="preserve">            ВЛЭП 0,4 кВ (НН)</t>
  </si>
  <si>
    <t xml:space="preserve"> Реконструкция воздушных ЛЭП 0,4 кВ филиала Челябэнерго</t>
  </si>
  <si>
    <t xml:space="preserve"> Реконструкция воздушных ЛЭП 0,4 кВ филиала Челябэнерго (1)</t>
  </si>
  <si>
    <t xml:space="preserve">        кабельные линии, в т.ч.</t>
  </si>
  <si>
    <t xml:space="preserve">            КЛЭП 110 кВ (ВН)</t>
  </si>
  <si>
    <t xml:space="preserve">            КЛЭП 20-35 кВ (СН1)</t>
  </si>
  <si>
    <t xml:space="preserve">            КЛЭП 3-10 кВ (СН2)</t>
  </si>
  <si>
    <t xml:space="preserve"> Реконструкция кабельных ЛЭП 6-10 кВ филиала Челябэнерго</t>
  </si>
  <si>
    <t xml:space="preserve">            КЛЭП до 1 кВ (НН)</t>
  </si>
  <si>
    <t>1.1.1.2</t>
  </si>
  <si>
    <t xml:space="preserve">      Подстанции, в т. ч.</t>
  </si>
  <si>
    <t>ПС 110/10кВ Миасская (комплексная реконструкция)</t>
  </si>
  <si>
    <t>ПС 110/6кВ Первомайская (комплексная реконструкция)</t>
  </si>
  <si>
    <t>ПС 110кВ Таганай, ПС Тургояк (замена ошиновки яч. ВЛ Горная)</t>
  </si>
  <si>
    <t>ПС Еманжелинка (замена ошиновки яч. ВЛ Красногорка)</t>
  </si>
  <si>
    <t xml:space="preserve"> Замена аккумуляторных батарей филиала Челябэнерго.</t>
  </si>
  <si>
    <t>Реконструкция ПС филиала для прохождения ОЗП</t>
  </si>
  <si>
    <t>ПС 35/6кВ АМЗ (перевод на 110кВ)</t>
  </si>
  <si>
    <t xml:space="preserve">            Уровень входящего напряжения СН2</t>
  </si>
  <si>
    <t xml:space="preserve"> Реконструкция ТП (РП) 6-10/0,4 кВ филиала Челябэнерго</t>
  </si>
  <si>
    <t>1.1.1.3</t>
  </si>
  <si>
    <t xml:space="preserve">      Прочие электросетевые объекты (автоматизация, связь), в т.ч.</t>
  </si>
  <si>
    <t>Модернизация ССПИ филиала Челябэнерго</t>
  </si>
  <si>
    <t xml:space="preserve"> Развитие ИТ-инфраструктуры, автоматизация бизнес-процессов и финансово-хозяйственной деятельности филиала Челябэнерго</t>
  </si>
  <si>
    <t>Установка охранно-пожарной сигнализации на энергообъектах филиала Челябэнерго</t>
  </si>
  <si>
    <t>Ограждения по периметру объекта</t>
  </si>
  <si>
    <t>Средства охранной сигнализации по периметру объекта</t>
  </si>
  <si>
    <t>Система видеонаблюдения</t>
  </si>
  <si>
    <t>Реконструкция системы противоаварийной автоматики Челябинской энергосистемы (Сосновский узел)</t>
  </si>
  <si>
    <t>ПС 110, 35кВ установка комплектов АЧР  и АСН (150 шт.)</t>
  </si>
  <si>
    <t>Реконструкция устройств  РЗА на ПС 110 кВ</t>
  </si>
  <si>
    <t>1.1.2</t>
  </si>
  <si>
    <t xml:space="preserve">   Средства учета и контроля э/э, в т. ч.</t>
  </si>
  <si>
    <t>Автоматизация учета на ПС филиала "Челябэнерго"</t>
  </si>
  <si>
    <t>Модернизация систем учета на объектах филиала "Челябэнерго"</t>
  </si>
  <si>
    <t>1.1.4</t>
  </si>
  <si>
    <t xml:space="preserve">   Прочие производственные и хозяйственные объекты</t>
  </si>
  <si>
    <t xml:space="preserve"> Реконструкция производственных зданий и сооружений филиала Челябэнерго</t>
  </si>
  <si>
    <t xml:space="preserve"> Реконструкция производственных зданий и сооружений филиала Челябэнерго (1)</t>
  </si>
  <si>
    <t xml:space="preserve">      Сооружения (кроме электрических линий)</t>
  </si>
  <si>
    <t xml:space="preserve">      Земельные участки</t>
  </si>
  <si>
    <t xml:space="preserve">      Машины и оборудование (кроме подстанций)</t>
  </si>
  <si>
    <t xml:space="preserve">      Транспортные средства</t>
  </si>
  <si>
    <t xml:space="preserve">      Инвентарь</t>
  </si>
  <si>
    <t xml:space="preserve">      Прочие основные средства</t>
  </si>
  <si>
    <t>1.1.5</t>
  </si>
  <si>
    <t xml:space="preserve">   Оборудование, не входящее в сметы строек, в.т.ч.:</t>
  </si>
  <si>
    <t>Оборудование не требующее монтажа филиала Челябэнерго</t>
  </si>
  <si>
    <t>1.1.6</t>
  </si>
  <si>
    <t xml:space="preserve">   Объекты непроизводственной сферы, в т.ч.</t>
  </si>
  <si>
    <t>1.2</t>
  </si>
  <si>
    <t>Капитальные вложения в нематериальные активы, в т.ч.</t>
  </si>
  <si>
    <t>1.3</t>
  </si>
  <si>
    <t>Долгосрочные вложения</t>
  </si>
  <si>
    <t>Прочие мероприятия</t>
  </si>
  <si>
    <t>31</t>
  </si>
  <si>
    <t>Схема развития</t>
  </si>
  <si>
    <t>Новое строительство и расширение, в.т.ч.:</t>
  </si>
  <si>
    <t>КЛ 110 кВ ЧГРЭС - Массивная</t>
  </si>
  <si>
    <t>Строительство распредсети 10 кВ мкрн. "Тополиная аллея"  г.Челябинск</t>
  </si>
  <si>
    <t>Строительство ПС Архиповская 110/35/10 кВ 2х16 МВА со строительством ВЛ 110 кВ Кулуево-Архиповская со строительством двух ячеек 110 кВ на ПС Кулуево и ВЛ-110 кВ Архиповская-Пирит со строительством ячейки 110 кВ на ПС Пирит</t>
  </si>
  <si>
    <t xml:space="preserve"> Строительство ПС 110 кВ Новая им. Хамадуллина (Казачья)с выполнением работ на смежных ПС</t>
  </si>
  <si>
    <t>Деятельность по технологическому присоединению</t>
  </si>
  <si>
    <t xml:space="preserve">Справочно* </t>
  </si>
  <si>
    <t>за 3 квартал</t>
  </si>
  <si>
    <t xml:space="preserve"> Итого по  филиалу ОАО "МРСК Урала"-"Челябэнерго""( внетарифные источники финансирования)</t>
  </si>
  <si>
    <t xml:space="preserve">ПС 220кВ Новометаллургическая (Новометаллургическая – Промплощадка (1,2),  Новометаллургическая – Прогресс 2 (1,2),  Новометаллургическая – ТЭЦ 3, Новометаллургическая – Плавильная,  Новометаллургическая – ЧГРЭС (1,2)) </t>
  </si>
  <si>
    <t>ВЛ 110кВ отпайка на ПС АМЗ от ВЛ Исаково-Сосновская (вынос сетей)</t>
  </si>
  <si>
    <t xml:space="preserve"> Реконструкция ВЛ 110кВ Чебаркуль-Луговая, ВЛ 10кВ ф. Пустозёрово, ВЛ 10кВ ф. Травники (вынос сетей)</t>
  </si>
  <si>
    <t>Реконструкция ПС Южная (страховой случай).
АВР по замене токоограничивающих реакторов и восстановлению ячеек</t>
  </si>
  <si>
    <t>ПС Красная Горка 110/35/6/10 кВ (демонтажные, монтажные и пуско-наладочные работы по замене выключателя 35 кВ на ОРУ 110/35/6/10 кВ  (Инв. № 61688) . Страховой случай.</t>
  </si>
  <si>
    <t>Реконструкция ПС Ленинская (замена аккумуляторной батареи, установка КРУН)   договор компенсации</t>
  </si>
  <si>
    <t>Комплекс мероприятий по реконструкции сетей ОАО «МРСК Урала» – филиала «Челябэнерго» для присоединения энергоблоков №1 и №2 Южноуральской ГРЭС–2  (этапы 1, 2 Мероприятия по реконструкции ПС) договор компенсации</t>
  </si>
  <si>
    <t>Реконструкция ТП- 7151 с заменой оборудования с. Бородиновка ВРЭС (вынос сетей)</t>
  </si>
  <si>
    <t>Реконструкция ВЛ 10кВ № 24 ПС Заварухино (вынос сетей)</t>
  </si>
  <si>
    <t>Реконструкция ВЛ-10 кВ ТП-2441-РП-84  с реконструкцией ТП 2441 ул. Труда мкр. Западный Луч (вынос сетей)</t>
  </si>
  <si>
    <t>Реконструкция ВЛ 10кВ ф. Краснокаменка, ВЛ 10кВ ф. Увелка  (вынос сети)</t>
  </si>
  <si>
    <t>Реконструкция ВЛ 6 кВ от ТП-5198 до опоры № 28 ЧЭК,  г. Челябинск, ул. Магнитогорская (вынос) ЧГЭС</t>
  </si>
  <si>
    <t xml:space="preserve"> Реконструкция ВЛ-6кВ ТП-4212 - ТП-4126 (инв. №55933) с отпайкой на ТП-4077, ТП-4076 от опоры №14 до опоры №19, г. Челябинск, от ТП-4077 по ул. Первомайский до ТП-4076 по ул. Матросова (вынос сетей)</t>
  </si>
  <si>
    <t>Реконструкция ВЛ-6 от РП-15 до РП-19 (инв № 53592) пересечение ул. Марченко-Салютная (вынос сетей)</t>
  </si>
  <si>
    <t>Реконструкция ВЛ 10кВ от ПС Увельская (вынос сетей)</t>
  </si>
  <si>
    <t>Реконструкция ВЛ-10 кВ №4,13 от ПС «Миасская» (вынос из зоны строительства)</t>
  </si>
  <si>
    <t>Реконструкция ВЛ 10кВ с заменой двух опор с. Кайгородово (вынос сетей)</t>
  </si>
  <si>
    <t>Реконструкция  ВЛ-10 кВ №11 от ПС Лазурная (инв. № 66663) (вынос сетей)</t>
  </si>
  <si>
    <t>Строительство ВЛ 6кВ "Рыбхоз-2 от ПС Строительная (вынос сетей)</t>
  </si>
  <si>
    <t>Реконструкция ВЛ 10кВ № 2  от ПС Баландино ( вынос сетей )</t>
  </si>
  <si>
    <t>Реконструкция ВЛ 10кВ № 6 от ПС Смолино-Тяга, с реконструкцией ВЛ 0,4кВ и ТП 1450 п. Саргазы ЦЭС ( вынос сетей)</t>
  </si>
  <si>
    <t>Реконструкция ВЛ-0,4 кВ,  г.Челябинск, ул. Работниц (вынос сетей)</t>
  </si>
  <si>
    <t>Реконструкция ВЛ-0,4 кВ, ТП-5602  ул.Гюго, г.Челябинск (вынос сетей)</t>
  </si>
  <si>
    <t>Реконструкция ВЛ-0,4кВ от ТП2607 п.ЯсныеПоляны (вынос сетей)</t>
  </si>
  <si>
    <t xml:space="preserve">Реконструкция КЛ 10кВ от ПС Шершнёвская до ПС Паклинская, от РП-88 до ПС Шершнёвская, от РП-85 до РП-88 г.Челябинск (вынос сетей) </t>
  </si>
  <si>
    <t>Реконструкция КЛ 10кВ  ТП4721-РП125 К1,К2 для объекта г. Челябинск 53 мкр., ж/д №16/1, вынос сетей</t>
  </si>
  <si>
    <t>Реконструкция КЛ 6 кВ ТП 5689-ТП5694 для объекта по ул. Дзержинского 102 и Гагарина 30, вынос сетей</t>
  </si>
  <si>
    <t>Реконструкция КЛ 10кВ от ТП 2571 до ТП 2623 с реконструкцией КЛ 0,4кВ( инв №т 50992) ул. Молодогвардейцев г.Челябинск (вынос сетей)</t>
  </si>
  <si>
    <t>Реконструкция КЛ 6кВ от ТП 1409-ТП 1411 по ул. Курчатова г.Челябинск (вынос сетей)</t>
  </si>
  <si>
    <t xml:space="preserve">
Реконструкция КЛ 10 кВ ТП-5624-ТП-5730 (инв. № 54538, реконструкция КЛ 10 кВ ТП 5730-ТП 5662 (инв. № 54239, реконструкция КЛ 10 кВ РП 58-ТЭЦ 1 ф. 18 К1 (инв. № 54180, реконструкция КЛ 10 кВ РП 58-ТЭЦ 1 ф. 18 К2 (инв. № 54180.</t>
  </si>
  <si>
    <t>Переустройство КЛ-10 кВ ТП-4620 -РП 122 К1 (инв.№ 55807) из зоны строительства торгово-общественного комплекса, автостоянки расположенных по адресу г.Челябинск, пересечение ул.Бейвеля, Чичерина, С.Юлаева, 40 лет Победы (вынос сетей)</t>
  </si>
  <si>
    <t>Реконструкция КЛ-10 от РП м/з "Победа" - ТП 4087 (инв. № 163628), г. Челябинск (вынос)</t>
  </si>
  <si>
    <t>Строительство  объектов технологического присоединения</t>
  </si>
  <si>
    <t xml:space="preserve">Приобретение ЭСК филиала Челябэнерго </t>
  </si>
  <si>
    <t>* - в ценах отчетного года</t>
  </si>
  <si>
    <t>** - план, согласно утвержденной инвестиционной программе</t>
  </si>
  <si>
    <t>*** - накопленным итогом за год</t>
  </si>
  <si>
    <t>**** - перечень объектов заполняется согласно утв.ИПР</t>
  </si>
  <si>
    <t>МЭС</t>
  </si>
  <si>
    <t>ЧГЭС</t>
  </si>
  <si>
    <t>ЦЭС</t>
  </si>
  <si>
    <t>ТЭС</t>
  </si>
  <si>
    <t>ЗЭС</t>
  </si>
  <si>
    <t>дата договора</t>
  </si>
  <si>
    <t>№ договора ТП</t>
  </si>
  <si>
    <t>№ договора</t>
  </si>
  <si>
    <t>сумма по договору тыс.руб., с НДС</t>
  </si>
  <si>
    <t>Финансирование, тыс.руб, с НДС</t>
  </si>
  <si>
    <t>09.08.2013</t>
  </si>
  <si>
    <t>21.12.2012</t>
  </si>
  <si>
    <t>19.04.2013</t>
  </si>
  <si>
    <t>20.04.2012
26.04.2012</t>
  </si>
  <si>
    <t>20.11.2012</t>
  </si>
  <si>
    <t>01.11.2012</t>
  </si>
  <si>
    <t>30.11.2012</t>
  </si>
  <si>
    <t>06.12.2012</t>
  </si>
  <si>
    <t>18.07.2012</t>
  </si>
  <si>
    <t>21.01.2013</t>
  </si>
  <si>
    <t>29.12.2012</t>
  </si>
  <si>
    <t>30.01.2013</t>
  </si>
  <si>
    <t>18.02.2013</t>
  </si>
  <si>
    <t>29.01.2013</t>
  </si>
  <si>
    <t>29.04.2013</t>
  </si>
  <si>
    <t>25.12.2012</t>
  </si>
  <si>
    <t>13.02.2013</t>
  </si>
  <si>
    <t>27.12.2012</t>
  </si>
  <si>
    <t>12.12.2012</t>
  </si>
  <si>
    <t>26.12.2012</t>
  </si>
  <si>
    <t>05.12.2012</t>
  </si>
  <si>
    <t>27.11.2012</t>
  </si>
  <si>
    <t xml:space="preserve"> 27.12.2011</t>
  </si>
  <si>
    <t>23.04.2013</t>
  </si>
  <si>
    <t>16.04.2013</t>
  </si>
  <si>
    <t>06.08.2013</t>
  </si>
  <si>
    <t>09.04.2013</t>
  </si>
  <si>
    <t>28.06.2013</t>
  </si>
  <si>
    <t>25.07.2013</t>
  </si>
  <si>
    <t>22.01.2013</t>
  </si>
  <si>
    <t>6100015360</t>
  </si>
  <si>
    <t>15.03.2013</t>
  </si>
  <si>
    <t>05.08.2013</t>
  </si>
  <si>
    <t>12.03.2013</t>
  </si>
  <si>
    <t>04.04.2013</t>
  </si>
  <si>
    <t>23.05.2013</t>
  </si>
  <si>
    <t>06.05.2013</t>
  </si>
  <si>
    <t>01.03.2013</t>
  </si>
  <si>
    <t>26.04.2013</t>
  </si>
  <si>
    <t>29.05.2013</t>
  </si>
  <si>
    <t>20.05.2013</t>
  </si>
  <si>
    <t>13.05.2013</t>
  </si>
  <si>
    <t>10.06.2013</t>
  </si>
  <si>
    <t>28.02.2013</t>
  </si>
  <si>
    <t>Орган местного самоуправления "Комитет по управлению имуществом Златоустовского городского округа"</t>
  </si>
  <si>
    <t>Ульянов А.Н.</t>
  </si>
  <si>
    <t>Зюзина Е.А.</t>
  </si>
  <si>
    <t>ООО "УралПромМашАтом"</t>
  </si>
  <si>
    <t xml:space="preserve">ОАО "Ростелеком" </t>
  </si>
  <si>
    <t xml:space="preserve">ФГУП РТРС </t>
  </si>
  <si>
    <t>3059</t>
  </si>
  <si>
    <t>ОАО "МТС"</t>
  </si>
  <si>
    <t>2712</t>
  </si>
  <si>
    <t>ОАО "ВымпелКоммуникации"</t>
  </si>
  <si>
    <t>Администрация Нагайбакского сельского поселения</t>
  </si>
  <si>
    <t>0135</t>
  </si>
  <si>
    <t>2606
2625</t>
  </si>
  <si>
    <t>0357</t>
  </si>
  <si>
    <t>0485</t>
  </si>
  <si>
    <t>Продулов В.В.</t>
  </si>
  <si>
    <t>0449</t>
  </si>
  <si>
    <t>0448</t>
  </si>
  <si>
    <t>Воронов Д.В.</t>
  </si>
  <si>
    <t>0393</t>
  </si>
  <si>
    <t>0337</t>
  </si>
  <si>
    <t>ОАО "Ростелеком"</t>
  </si>
  <si>
    <t>6100010324
6100010361</t>
  </si>
  <si>
    <t>Герцог Г.А.
Порошина Л.Ю.</t>
  </si>
  <si>
    <t>Чернышков А.А.</t>
  </si>
  <si>
    <t>6100008419</t>
  </si>
  <si>
    <t>Кильдогулова Р.Р.</t>
  </si>
  <si>
    <t>6100012912</t>
  </si>
  <si>
    <t>Хамидуллина З.А.</t>
  </si>
  <si>
    <t>6100013021</t>
  </si>
  <si>
    <t>Комленков Н.В.</t>
  </si>
  <si>
    <t>6100012657</t>
  </si>
  <si>
    <t>Семенякин В.В.</t>
  </si>
  <si>
    <t>6100012766
6100012765</t>
  </si>
  <si>
    <t>Бердников К.М.
Давыдова Е.А.</t>
  </si>
  <si>
    <t>6100012758</t>
  </si>
  <si>
    <t>Кузнецов С.А.</t>
  </si>
  <si>
    <t>6100013004</t>
  </si>
  <si>
    <t>Магасумов З.Н.</t>
  </si>
  <si>
    <t>6100012768</t>
  </si>
  <si>
    <t>Колупаева В.В.</t>
  </si>
  <si>
    <t>6100012743</t>
  </si>
  <si>
    <t>Лукманов Т.Ш.</t>
  </si>
  <si>
    <t>6100012942</t>
  </si>
  <si>
    <t>Вершина Н.А.</t>
  </si>
  <si>
    <t>6100012904</t>
  </si>
  <si>
    <t>Салимгареева Л.А.</t>
  </si>
  <si>
    <t>6100013214</t>
  </si>
  <si>
    <t>Ерилов В.Г.</t>
  </si>
  <si>
    <t>Макаров Д.А.</t>
  </si>
  <si>
    <t>6100010431</t>
  </si>
  <si>
    <t>Беспалов В.Н.</t>
  </si>
  <si>
    <t>6100010579</t>
  </si>
  <si>
    <t>Зубков А.В.</t>
  </si>
  <si>
    <t>6100013705</t>
  </si>
  <si>
    <t>Пермяков Н.П.</t>
  </si>
  <si>
    <t>6100010959
6100011160</t>
  </si>
  <si>
    <t>Ковалева Т.В.
Касымова В.А.</t>
  </si>
  <si>
    <t>6100010982</t>
  </si>
  <si>
    <t>Малоземова К.А.</t>
  </si>
  <si>
    <t>6100011658</t>
  </si>
  <si>
    <t>Саблин А.Н.</t>
  </si>
  <si>
    <t>6100011871</t>
  </si>
  <si>
    <t>Шумаков А.И.</t>
  </si>
  <si>
    <t>6100010124</t>
  </si>
  <si>
    <t>Симонова Н.Ю.</t>
  </si>
  <si>
    <t>6100011889</t>
  </si>
  <si>
    <t>Воронов Е.И.</t>
  </si>
  <si>
    <t>6100011768</t>
  </si>
  <si>
    <t>Головко С.А.</t>
  </si>
  <si>
    <t>Уфимцев О.Л.
Аникина О.Б.</t>
  </si>
  <si>
    <t>Подкорытова Н.И.</t>
  </si>
  <si>
    <t>Баймухаметов Р.Р.</t>
  </si>
  <si>
    <t>Тихомиров А.В.</t>
  </si>
  <si>
    <t>Обабков А.Н.</t>
  </si>
  <si>
    <t>Черная Е.В.</t>
  </si>
  <si>
    <t>Забихуллина Р.Р.</t>
  </si>
  <si>
    <t>ИП Газибаева Т.О.</t>
  </si>
  <si>
    <t>Гурьев А.А.</t>
  </si>
  <si>
    <t>Тетюев Н.Ю.</t>
  </si>
  <si>
    <t>Хасанов А.Ж.</t>
  </si>
  <si>
    <t>Никонова Л.Г.</t>
  </si>
  <si>
    <t>ОАО "Мегафон"</t>
  </si>
  <si>
    <t>Пожарицкая И.В.</t>
  </si>
  <si>
    <t>6100011623
6100011636</t>
  </si>
  <si>
    <t>Халяпова А.Ф.</t>
  </si>
  <si>
    <t>6100012647
6100012648
6100012636
6100012635
6100012649
6100012651
6100012493
6100012494
6100012491
6100012609
6100012489
6100012490</t>
  </si>
  <si>
    <t>Александрова Н.Г.
Согрина О.П.
Шангин В.П.
Смолин А.А.
Петрова Л.И.
Мишнева О.И.
Макаренко В.И.
Куренкова В.И.
Костин В.К.
Колотушкин С.В.
Бухтояров И.Г.
Мандыч А.И.</t>
  </si>
  <si>
    <t>Ушакова Л.Н.</t>
  </si>
  <si>
    <t>Козлова Л.И.</t>
  </si>
  <si>
    <t>6100015445</t>
  </si>
  <si>
    <t>Шарипов В.Х.</t>
  </si>
  <si>
    <t>6100015793</t>
  </si>
  <si>
    <t>Хажеева Л.Р.</t>
  </si>
  <si>
    <t>Шаймарданов Р.Ж.</t>
  </si>
  <si>
    <t>Шарипова Р.Х.</t>
  </si>
  <si>
    <t>Сердечный А.В.</t>
  </si>
  <si>
    <t>Ремезова О.Н.</t>
  </si>
  <si>
    <t>ИП Богатова Л.Г.</t>
  </si>
  <si>
    <t>ОАО "Челябэнергосбыт"</t>
  </si>
  <si>
    <t>Дунаева И.Г.</t>
  </si>
  <si>
    <t>Берещинова Т.А.</t>
  </si>
  <si>
    <t>Цейзер Т.А.</t>
  </si>
  <si>
    <t>Желавский А.В.</t>
  </si>
  <si>
    <t>Белов Г.А.</t>
  </si>
  <si>
    <t>Томилов А.Г.</t>
  </si>
  <si>
    <t>Синявская Е.В.</t>
  </si>
  <si>
    <t>Рыхальский В.А.</t>
  </si>
  <si>
    <t>ОАО Ростелеком</t>
  </si>
  <si>
    <t>Сулейманова Г.А.</t>
  </si>
  <si>
    <t>Шиповалов А.В.</t>
  </si>
  <si>
    <t>Сафина Н.И.</t>
  </si>
  <si>
    <t>Шумков С.В.</t>
  </si>
  <si>
    <t>Артамонов В.А.</t>
  </si>
  <si>
    <t>Вороная О.В.</t>
  </si>
  <si>
    <t>Узунов А.Ю.</t>
  </si>
  <si>
    <t>ООО "ТЭСиС"</t>
  </si>
  <si>
    <t>Исламетдинова Т.М.</t>
  </si>
  <si>
    <t>Шабунина Е.М.</t>
  </si>
  <si>
    <t>Петров А.В.</t>
  </si>
  <si>
    <t>Горшкова Г.Н.</t>
  </si>
  <si>
    <t>филиал "РТРС" "Челябинский ОРТПЦ"</t>
  </si>
  <si>
    <t>Жернов Д.Е.</t>
  </si>
  <si>
    <t>Лыжин С.В.</t>
  </si>
  <si>
    <t>Коростелев В.В.</t>
  </si>
  <si>
    <t>Тимеркаева С.Х.</t>
  </si>
  <si>
    <t>ЗАО "Инсистрой"</t>
  </si>
  <si>
    <t>Юнышева Д.Р.</t>
  </si>
  <si>
    <t>Савиных Б.В.</t>
  </si>
  <si>
    <t>102</t>
  </si>
  <si>
    <t/>
  </si>
  <si>
    <t>109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</si>
  <si>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</si>
  <si>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</si>
  <si>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</si>
  <si>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</si>
  <si>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</si>
  <si>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</si>
  <si>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</si>
  <si>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</si>
  <si>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</si>
  <si>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</si>
  <si>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</si>
  <si>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</si>
  <si>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</si>
  <si>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</si>
  <si>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</si>
  <si>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</si>
  <si>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</si>
  <si>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</si>
  <si>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</si>
  <si>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</si>
  <si>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</si>
  <si>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</si>
  <si>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</si>
  <si>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</si>
  <si>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</si>
  <si>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</si>
  <si>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</si>
  <si>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</si>
  <si>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</si>
  <si>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</si>
  <si>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</si>
  <si>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</si>
  <si>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</si>
  <si>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</si>
  <si>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</si>
  <si>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</si>
  <si>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</si>
  <si>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</si>
  <si>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</si>
  <si>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</si>
  <si>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</si>
  <si>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</si>
  <si>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</si>
  <si>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</si>
  <si>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</si>
  <si>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</si>
  <si>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</si>
  <si>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</si>
  <si>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</si>
  <si>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</si>
  <si>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</si>
  <si>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</si>
  <si>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</si>
  <si>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</si>
  <si>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</si>
  <si>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</si>
  <si>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</si>
  <si>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</si>
  <si>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</si>
  <si>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</si>
  <si>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</si>
  <si>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</si>
  <si>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</si>
  <si>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</si>
  <si>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</si>
  <si>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</si>
  <si>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</si>
  <si>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</si>
  <si>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</si>
  <si>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</si>
  <si>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</si>
  <si>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</si>
  <si>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</si>
  <si>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</si>
  <si>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</si>
  <si>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</si>
  <si>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</si>
  <si>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</si>
  <si>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</si>
  <si>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</si>
  <si>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</si>
  <si>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</si>
  <si>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</si>
  <si>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</si>
  <si>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</si>
  <si>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</si>
  <si>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</si>
  <si>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</si>
  <si>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</si>
  <si>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</si>
  <si>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</si>
  <si>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</si>
  <si>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</si>
  <si>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</si>
  <si>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</si>
  <si>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</si>
  <si>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</si>
  <si>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</si>
  <si>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</si>
  <si>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</si>
  <si>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</si>
  <si>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</si>
  <si>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</si>
  <si>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</si>
  <si>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</si>
  <si>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</si>
  <si>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</si>
  <si>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110</t>
  </si>
  <si>
    <t>111</t>
  </si>
  <si>
    <t>112</t>
  </si>
  <si>
    <t>113</t>
  </si>
  <si>
    <t>114</t>
  </si>
  <si>
    <t>115</t>
  </si>
  <si>
    <t xml:space="preserve">ООО "ЭлектроСтрой"  </t>
  </si>
  <si>
    <t xml:space="preserve">ООО "Ростехэкспертиза"  </t>
  </si>
  <si>
    <t xml:space="preserve">6200005642  </t>
  </si>
  <si>
    <t xml:space="preserve">04.10.2013  </t>
  </si>
  <si>
    <t xml:space="preserve">852  </t>
  </si>
  <si>
    <t xml:space="preserve">6200005676  </t>
  </si>
  <si>
    <t xml:space="preserve">18.10.2013  </t>
  </si>
  <si>
    <t xml:space="preserve">720  </t>
  </si>
  <si>
    <t xml:space="preserve">ООО "СПС"  </t>
  </si>
  <si>
    <t xml:space="preserve">6200005690  </t>
  </si>
  <si>
    <t xml:space="preserve">17.10.2013  </t>
  </si>
  <si>
    <t xml:space="preserve">826  </t>
  </si>
  <si>
    <t xml:space="preserve">  </t>
  </si>
  <si>
    <t xml:space="preserve">11.03.2013  </t>
  </si>
  <si>
    <t xml:space="preserve">353  </t>
  </si>
  <si>
    <t xml:space="preserve">ООО "Зевс-М"  </t>
  </si>
  <si>
    <t xml:space="preserve">21.10.2013  </t>
  </si>
  <si>
    <t xml:space="preserve">ООО "МПСК"  </t>
  </si>
  <si>
    <t xml:space="preserve">6400004251  </t>
  </si>
  <si>
    <t xml:space="preserve">240  </t>
  </si>
  <si>
    <t xml:space="preserve">6400004328  </t>
  </si>
  <si>
    <t xml:space="preserve">11.11.2013  </t>
  </si>
  <si>
    <t xml:space="preserve">854  </t>
  </si>
  <si>
    <t xml:space="preserve">  ООО "Строй-М"</t>
  </si>
  <si>
    <t xml:space="preserve">  01.04.2013</t>
  </si>
  <si>
    <t xml:space="preserve">  6400003338</t>
  </si>
  <si>
    <t xml:space="preserve">  01.10.2012</t>
  </si>
  <si>
    <t xml:space="preserve">  ООО "ЭлектроСтрой"</t>
  </si>
  <si>
    <t xml:space="preserve">  18.10.2013</t>
  </si>
  <si>
    <t xml:space="preserve">  1389</t>
  </si>
  <si>
    <t xml:space="preserve">  01.10.2013</t>
  </si>
  <si>
    <t xml:space="preserve">  1111</t>
  </si>
  <si>
    <t xml:space="preserve">  ОАО "ИДЦ"</t>
  </si>
  <si>
    <t xml:space="preserve">  21.01.2013</t>
  </si>
  <si>
    <t xml:space="preserve">  873</t>
  </si>
  <si>
    <t xml:space="preserve">  17.10.2013</t>
  </si>
  <si>
    <t xml:space="preserve">  1398</t>
  </si>
  <si>
    <t>01.03.2013  05.09.2013</t>
  </si>
  <si>
    <t>ООО "ЭлектроСтрой"  ООО "Трансэнергосервис"</t>
  </si>
  <si>
    <t>17.04.2013  25.03.2013</t>
  </si>
  <si>
    <t>13.05.2013  10.04.2013</t>
  </si>
  <si>
    <t>6100016464  6100015451</t>
  </si>
  <si>
    <t>21.05.2013  01.02.2013</t>
  </si>
  <si>
    <t>ООО "ЭлектроСтрой"  ООО "ЭлектроСтрой"</t>
  </si>
  <si>
    <t xml:space="preserve">ООО "ЭлектроСтрой"  ООО "ЭлектроСтрой" </t>
  </si>
  <si>
    <t>20.02.2013  19.07.2013</t>
  </si>
  <si>
    <t xml:space="preserve">ООО "СпецПромСервис"  </t>
  </si>
  <si>
    <t xml:space="preserve">19.07.2013  </t>
  </si>
  <si>
    <t>ООО "ЭлектроСтрой"   ООО "ЭлектроСтрой"</t>
  </si>
  <si>
    <t xml:space="preserve">6613  </t>
  </si>
  <si>
    <t xml:space="preserve">20.06.2013  </t>
  </si>
  <si>
    <t xml:space="preserve">6100016958  </t>
  </si>
  <si>
    <t xml:space="preserve">21.06.2013  </t>
  </si>
  <si>
    <t xml:space="preserve">4709  </t>
  </si>
  <si>
    <t xml:space="preserve">ООО "ЭлектроСтрой"  ПТ "ЗАО ЧАПЭ и К"  </t>
  </si>
  <si>
    <t>31.07.2013  01.03.2013</t>
  </si>
  <si>
    <t>19.07.2013  20.02.2013</t>
  </si>
  <si>
    <t xml:space="preserve">ООО "ЭлектроСтрой"  ООО "СпецПромСервис" </t>
  </si>
  <si>
    <t>21.08.2013  20.05.2013</t>
  </si>
  <si>
    <t xml:space="preserve">5688  </t>
  </si>
  <si>
    <t xml:space="preserve">6100017946  </t>
  </si>
  <si>
    <t xml:space="preserve">21.08.2013  </t>
  </si>
  <si>
    <t xml:space="preserve">ООО СК "СтройСтандарт"  </t>
  </si>
  <si>
    <t>24.10.2013  29.12.2012</t>
  </si>
  <si>
    <t>24.10.2013  01.03.2013</t>
  </si>
  <si>
    <t>24.10.2013  05.03.2013</t>
  </si>
  <si>
    <t xml:space="preserve">5582  </t>
  </si>
  <si>
    <t xml:space="preserve">6100019459  </t>
  </si>
  <si>
    <t>21.10.2013  01.03.2013</t>
  </si>
  <si>
    <t>21.10.2013  29.12.2012</t>
  </si>
  <si>
    <t xml:space="preserve">ООО "ЭлектроСтрой"   ООО "ЭлектроСтрой" </t>
  </si>
  <si>
    <t xml:space="preserve">2569  </t>
  </si>
  <si>
    <t xml:space="preserve">6100020000  </t>
  </si>
  <si>
    <t xml:space="preserve">6100020026  </t>
  </si>
  <si>
    <t xml:space="preserve">918  </t>
  </si>
  <si>
    <t>6100020026  6100017239</t>
  </si>
  <si>
    <t>18.10.2013  01.07.2013</t>
  </si>
  <si>
    <t xml:space="preserve">6100020232  </t>
  </si>
  <si>
    <t xml:space="preserve">24.10.2013  </t>
  </si>
  <si>
    <t xml:space="preserve">1553  </t>
  </si>
  <si>
    <t xml:space="preserve">5009  </t>
  </si>
  <si>
    <t>24.10.2013  01.05.2013</t>
  </si>
  <si>
    <t xml:space="preserve">5250  </t>
  </si>
  <si>
    <t xml:space="preserve">6100020366  </t>
  </si>
  <si>
    <t>ООО "БазисЭнерго"  ООО "Инженерные сети-Проект"</t>
  </si>
  <si>
    <t>30.10.2013  05.02.2013</t>
  </si>
  <si>
    <t xml:space="preserve">6100020847  </t>
  </si>
  <si>
    <t xml:space="preserve">13.11.2013  </t>
  </si>
  <si>
    <t xml:space="preserve">2948  </t>
  </si>
  <si>
    <t xml:space="preserve">6100021031  </t>
  </si>
  <si>
    <t xml:space="preserve">20.11.2013  </t>
  </si>
  <si>
    <t xml:space="preserve">4712  </t>
  </si>
  <si>
    <t xml:space="preserve">ООО "СПС"  ООО "СпецПромСервис" </t>
  </si>
  <si>
    <t>18.11.2013  20.05.2013</t>
  </si>
  <si>
    <t xml:space="preserve">5227  </t>
  </si>
  <si>
    <t xml:space="preserve">ПТ "ЗАО ЧАПЭиК"  ПТ "ЗАО ЧАПЭ и К"  </t>
  </si>
  <si>
    <t>05.12.2013  01.03.2013</t>
  </si>
  <si>
    <t xml:space="preserve">3829  </t>
  </si>
  <si>
    <t>05.12.2013  29.12.2012</t>
  </si>
  <si>
    <t xml:space="preserve">5708  </t>
  </si>
  <si>
    <t xml:space="preserve">  ПТ "ЗАО ЧАПЭ и К"  </t>
  </si>
  <si>
    <t xml:space="preserve">  01.03.2013</t>
  </si>
  <si>
    <t xml:space="preserve">  470</t>
  </si>
  <si>
    <t xml:space="preserve">ЗАО "РОСИНВЕСТ-Проект"  </t>
  </si>
  <si>
    <t xml:space="preserve">ООО "Энергоучет-комплект"  </t>
  </si>
  <si>
    <t xml:space="preserve">22.08.2013  </t>
  </si>
  <si>
    <t xml:space="preserve">20.09.2013  </t>
  </si>
  <si>
    <t xml:space="preserve">  ЗАО "РОСИНВЕСТ-Проект"</t>
  </si>
  <si>
    <t xml:space="preserve">  6000008280</t>
  </si>
  <si>
    <t xml:space="preserve">  25.12.2013</t>
  </si>
  <si>
    <t xml:space="preserve">  2317</t>
  </si>
  <si>
    <t xml:space="preserve">6000008280  </t>
  </si>
  <si>
    <t xml:space="preserve">25.12.2013  </t>
  </si>
  <si>
    <t xml:space="preserve">2317  </t>
  </si>
  <si>
    <t xml:space="preserve">06.12.2013  </t>
  </si>
  <si>
    <t xml:space="preserve">  ООО "МПСК"</t>
  </si>
  <si>
    <t xml:space="preserve">  406</t>
  </si>
  <si>
    <t xml:space="preserve">  2013-4339</t>
  </si>
  <si>
    <t xml:space="preserve">  2013-4340</t>
  </si>
  <si>
    <t xml:space="preserve">  342</t>
  </si>
  <si>
    <t xml:space="preserve">  2013-4341</t>
  </si>
  <si>
    <t xml:space="preserve">  472</t>
  </si>
  <si>
    <t xml:space="preserve">455  </t>
  </si>
  <si>
    <t xml:space="preserve">05.11.2013  </t>
  </si>
  <si>
    <t xml:space="preserve">  20.02.2013</t>
  </si>
  <si>
    <t xml:space="preserve">5038  </t>
  </si>
  <si>
    <t xml:space="preserve">  30.04.2012</t>
  </si>
  <si>
    <t xml:space="preserve">  05.03.2013</t>
  </si>
  <si>
    <t xml:space="preserve">  ООО "СПС"</t>
  </si>
  <si>
    <t xml:space="preserve">20.01.2013  </t>
  </si>
  <si>
    <t xml:space="preserve">30.04.2012  </t>
  </si>
  <si>
    <t xml:space="preserve">13339  </t>
  </si>
  <si>
    <t xml:space="preserve">01.10.2012  </t>
  </si>
  <si>
    <t xml:space="preserve">15.05.2013  </t>
  </si>
  <si>
    <t xml:space="preserve">13642  </t>
  </si>
  <si>
    <t xml:space="preserve">10.01.2013  </t>
  </si>
  <si>
    <t xml:space="preserve">20.02.2013  </t>
  </si>
  <si>
    <t xml:space="preserve">05.03.2013  </t>
  </si>
  <si>
    <t xml:space="preserve">01.05.2013  </t>
  </si>
  <si>
    <t xml:space="preserve">05.03.2014  </t>
  </si>
  <si>
    <t>ООО "ЭлектроСтрой"   ООО "СпецПромСервис"</t>
  </si>
  <si>
    <t xml:space="preserve">  16375</t>
  </si>
  <si>
    <t xml:space="preserve">  496</t>
  </si>
  <si>
    <t xml:space="preserve">  173</t>
  </si>
  <si>
    <t xml:space="preserve">  351</t>
  </si>
  <si>
    <t xml:space="preserve">ООО ЭлектроСтрой  </t>
  </si>
  <si>
    <t xml:space="preserve">  246</t>
  </si>
  <si>
    <t xml:space="preserve">  241</t>
  </si>
  <si>
    <t xml:space="preserve">  ООО ЭлектроСтрой</t>
  </si>
  <si>
    <t>ООО ЭлектроСтрой  ООО ЭлектроСтрой</t>
  </si>
  <si>
    <t xml:space="preserve">13343  </t>
  </si>
  <si>
    <t xml:space="preserve">  331</t>
  </si>
  <si>
    <t xml:space="preserve">440  </t>
  </si>
  <si>
    <t xml:space="preserve">310  </t>
  </si>
  <si>
    <t xml:space="preserve">433  </t>
  </si>
  <si>
    <t xml:space="preserve">241  </t>
  </si>
  <si>
    <t xml:space="preserve">  388</t>
  </si>
  <si>
    <t>№ п/п</t>
  </si>
  <si>
    <t>№ тома</t>
  </si>
  <si>
    <t>Наименование объекта 
нового строительства</t>
  </si>
  <si>
    <t>наименование подрядной организации</t>
  </si>
  <si>
    <t xml:space="preserve">Реквизиты заключенного договора 
на технологическое присоединение </t>
  </si>
  <si>
    <t>потребитель</t>
  </si>
  <si>
    <t>Хранение материалов</t>
  </si>
  <si>
    <t>1.1</t>
  </si>
  <si>
    <t xml:space="preserve">Подряд ЗЭС </t>
  </si>
  <si>
    <t>1.1.1</t>
  </si>
  <si>
    <t>1.1.3</t>
  </si>
  <si>
    <t>1.1.7</t>
  </si>
  <si>
    <t>1.1.8</t>
  </si>
  <si>
    <t>Хозспособ ЗЭС</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</si>
  <si>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</si>
  <si>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</si>
  <si>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</si>
  <si>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</si>
  <si>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</si>
  <si>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</si>
  <si>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</si>
  <si>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</si>
  <si>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</si>
  <si>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</si>
  <si>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</si>
  <si>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</si>
  <si>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</si>
  <si>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</si>
  <si>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</si>
  <si>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</si>
  <si>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</si>
  <si>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</si>
  <si>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</si>
  <si>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</si>
  <si>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</si>
  <si>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</si>
  <si>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</si>
  <si>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</si>
  <si>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</si>
  <si>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</si>
  <si>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</si>
  <si>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</si>
  <si>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</si>
  <si>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</si>
  <si>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</si>
  <si>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</si>
  <si>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</si>
  <si>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</si>
  <si>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</si>
  <si>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</si>
  <si>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</si>
  <si>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</si>
  <si>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</si>
  <si>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</si>
  <si>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</si>
  <si>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</si>
  <si>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</si>
  <si>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</si>
  <si>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</si>
  <si>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</si>
  <si>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</si>
  <si>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</si>
  <si>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</si>
  <si>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</si>
  <si>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</si>
  <si>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</si>
  <si>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</si>
  <si>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</si>
  <si>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</si>
  <si>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</si>
  <si>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</si>
  <si>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</si>
  <si>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</si>
  <si>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</si>
  <si>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</si>
  <si>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</si>
  <si>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</si>
  <si>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</si>
  <si>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</si>
  <si>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</si>
  <si>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</si>
  <si>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</si>
  <si>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</si>
  <si>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</si>
  <si>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</si>
  <si>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2</t>
  </si>
  <si>
    <t>2.1</t>
  </si>
  <si>
    <t xml:space="preserve">Подряд МЭС </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</si>
  <si>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</si>
  <si>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</si>
  <si>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</si>
  <si>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</si>
  <si>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</si>
  <si>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</si>
  <si>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</si>
  <si>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</si>
  <si>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</si>
  <si>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</si>
  <si>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</si>
  <si>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</si>
  <si>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</si>
  <si>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</si>
  <si>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</si>
  <si>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</si>
  <si>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</si>
  <si>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</si>
  <si>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</si>
  <si>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</si>
  <si>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</si>
  <si>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</si>
  <si>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</si>
  <si>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</si>
  <si>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</si>
  <si>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</si>
  <si>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</si>
  <si>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</si>
  <si>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</si>
  <si>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</si>
  <si>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</si>
  <si>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</si>
  <si>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</si>
  <si>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</si>
  <si>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</si>
  <si>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</si>
  <si>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</si>
  <si>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</si>
  <si>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</si>
  <si>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</si>
  <si>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</si>
  <si>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Жумагулов К.Т.</t>
  </si>
  <si>
    <t>Юдин Е.В.</t>
  </si>
  <si>
    <t>Паников А.В.</t>
  </si>
  <si>
    <t>2.2</t>
  </si>
  <si>
    <t>Хозспособ МЭС</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</si>
  <si>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</si>
  <si>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</si>
  <si>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</si>
  <si>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</si>
  <si>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</si>
  <si>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</si>
  <si>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</si>
  <si>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</si>
  <si>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</si>
  <si>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</si>
  <si>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</si>
  <si>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</si>
  <si>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</si>
  <si>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</si>
  <si>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</si>
  <si>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</si>
  <si>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</si>
  <si>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</si>
  <si>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</si>
  <si>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</si>
  <si>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</si>
  <si>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</si>
  <si>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</si>
  <si>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</si>
  <si>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</si>
  <si>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</si>
  <si>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</si>
  <si>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</si>
  <si>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</si>
  <si>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</si>
  <si>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</si>
  <si>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</si>
  <si>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</si>
  <si>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</si>
  <si>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</si>
  <si>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</si>
  <si>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</si>
  <si>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</si>
  <si>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</si>
  <si>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</si>
  <si>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</si>
  <si>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</si>
  <si>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</si>
  <si>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</si>
  <si>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</si>
  <si>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</si>
  <si>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</si>
  <si>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</si>
  <si>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</si>
  <si>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</si>
  <si>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</si>
  <si>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</si>
  <si>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</si>
  <si>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</si>
  <si>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</si>
  <si>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</si>
  <si>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</si>
  <si>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</si>
  <si>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</si>
  <si>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</si>
  <si>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</si>
  <si>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</si>
  <si>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</si>
  <si>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</si>
  <si>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</si>
  <si>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</si>
  <si>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</si>
  <si>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</si>
  <si>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</si>
  <si>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</si>
  <si>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</si>
  <si>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</si>
  <si>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</si>
  <si>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</si>
  <si>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</si>
  <si>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Ержанов Н.И.</t>
  </si>
  <si>
    <t>Кударов С.М.</t>
  </si>
  <si>
    <t>Кулямин В.В.</t>
  </si>
  <si>
    <t>ИП Шагалиханов Д.Ф.</t>
  </si>
  <si>
    <t>Боборов Е.В.</t>
  </si>
  <si>
    <t>ИП Ковалец Д.В.</t>
  </si>
  <si>
    <t>Ахмегалеев Р.И.</t>
  </si>
  <si>
    <t>Муртазина З.М.</t>
  </si>
  <si>
    <t>Комников В.А.
Лучинин В.В.</t>
  </si>
  <si>
    <t>3</t>
  </si>
  <si>
    <t xml:space="preserve">Подряд ТЭС </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</si>
  <si>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</si>
  <si>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</si>
  <si>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</si>
  <si>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</si>
  <si>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</si>
  <si>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</si>
  <si>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</si>
  <si>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</si>
  <si>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</si>
  <si>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</si>
  <si>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</si>
  <si>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</si>
  <si>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</si>
  <si>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</si>
  <si>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</si>
  <si>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</si>
  <si>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</si>
  <si>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</si>
  <si>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</si>
  <si>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</si>
  <si>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</si>
  <si>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</si>
  <si>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</si>
  <si>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</si>
  <si>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</si>
  <si>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</si>
  <si>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</si>
  <si>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</si>
  <si>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</si>
  <si>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</si>
  <si>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</si>
  <si>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</si>
  <si>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</si>
  <si>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</si>
  <si>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</si>
  <si>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</si>
  <si>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</si>
  <si>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</si>
  <si>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</si>
  <si>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</si>
  <si>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</si>
  <si>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</si>
  <si>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</si>
  <si>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</si>
  <si>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</si>
  <si>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</si>
  <si>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</si>
  <si>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</si>
  <si>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</si>
  <si>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</si>
  <si>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</si>
  <si>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</si>
  <si>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Хозспособ ТЭС</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</si>
  <si>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</si>
  <si>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</si>
  <si>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</si>
  <si>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</si>
  <si>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</si>
  <si>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</si>
  <si>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</si>
  <si>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</si>
  <si>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</si>
  <si>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</si>
  <si>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</si>
  <si>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</si>
  <si>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</si>
  <si>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</si>
  <si>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</si>
  <si>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</si>
  <si>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</si>
  <si>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</si>
  <si>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</si>
  <si>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</si>
  <si>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</si>
  <si>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</si>
  <si>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</si>
  <si>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</si>
  <si>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</si>
  <si>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</si>
  <si>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</si>
  <si>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</si>
  <si>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</si>
  <si>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</si>
  <si>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</si>
  <si>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</si>
  <si>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</si>
  <si>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</si>
  <si>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</si>
  <si>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</si>
  <si>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</si>
  <si>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</si>
  <si>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</si>
  <si>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</si>
  <si>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</si>
  <si>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</si>
  <si>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</si>
  <si>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</si>
  <si>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</si>
  <si>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</si>
  <si>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4</t>
  </si>
  <si>
    <t>4.1</t>
  </si>
  <si>
    <t xml:space="preserve">Подряд ЦЭС </t>
  </si>
  <si>
    <t>4.2</t>
  </si>
  <si>
    <t>Хозспособ ЦЭС</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</si>
  <si>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</si>
  <si>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</si>
  <si>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</si>
  <si>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</si>
  <si>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</si>
  <si>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</si>
  <si>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</si>
  <si>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</si>
  <si>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</si>
  <si>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</si>
  <si>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</si>
  <si>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</si>
  <si>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</si>
  <si>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</si>
  <si>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</si>
  <si>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</si>
  <si>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</si>
  <si>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</si>
  <si>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</si>
  <si>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</si>
  <si>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</si>
  <si>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</si>
  <si>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</si>
  <si>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</si>
  <si>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</si>
  <si>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</si>
  <si>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</si>
  <si>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</si>
  <si>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</si>
  <si>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</si>
  <si>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</si>
  <si>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</si>
  <si>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</si>
  <si>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</si>
  <si>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</si>
  <si>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</si>
  <si>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</si>
  <si>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</si>
  <si>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</si>
  <si>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</si>
  <si>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</si>
  <si>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</si>
  <si>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</si>
  <si>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</si>
  <si>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</si>
  <si>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</si>
  <si>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</si>
  <si>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</si>
  <si>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</si>
  <si>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</si>
  <si>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</si>
  <si>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</si>
  <si>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</si>
  <si>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</si>
  <si>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</si>
  <si>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</si>
  <si>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</si>
  <si>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</si>
  <si>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</si>
  <si>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</si>
  <si>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</si>
  <si>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</si>
  <si>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</si>
  <si>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</si>
  <si>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</si>
  <si>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</si>
  <si>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</si>
  <si>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</si>
  <si>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</si>
  <si>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</si>
  <si>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</si>
  <si>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</si>
  <si>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</si>
  <si>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</si>
  <si>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</si>
  <si>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</si>
  <si>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</si>
  <si>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</si>
  <si>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</si>
  <si>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</si>
  <si>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</si>
  <si>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</si>
  <si>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</si>
  <si>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</si>
  <si>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</si>
  <si>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</si>
  <si>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</si>
  <si>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</si>
  <si>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</si>
  <si>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</si>
  <si>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</si>
  <si>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</si>
  <si>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</si>
  <si>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</si>
  <si>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</si>
  <si>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</si>
  <si>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</si>
  <si>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</si>
  <si>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</si>
  <si>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</si>
  <si>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</si>
  <si>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</si>
  <si>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</si>
  <si>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</si>
  <si>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</si>
  <si>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</si>
  <si>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</si>
  <si>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</si>
  <si>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</si>
  <si>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</si>
  <si>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</si>
  <si>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</si>
  <si>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</si>
  <si>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</si>
  <si>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</si>
  <si>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</si>
  <si>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</si>
  <si>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</si>
  <si>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</si>
  <si>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</si>
  <si>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</si>
  <si>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</si>
  <si>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</si>
  <si>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</si>
  <si>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</si>
  <si>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</si>
  <si>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</si>
  <si>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</si>
  <si>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</si>
  <si>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</si>
  <si>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</si>
  <si>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</si>
  <si>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</si>
  <si>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</si>
  <si>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</si>
  <si>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</si>
  <si>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</si>
  <si>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</si>
  <si>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</si>
  <si>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</si>
  <si>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</si>
  <si>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</si>
  <si>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</si>
  <si>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4.1.144</t>
  </si>
  <si>
    <t>4.1.145</t>
  </si>
  <si>
    <t>4.1.146</t>
  </si>
  <si>
    <t>4.1.147</t>
  </si>
  <si>
    <t>4.1.148</t>
  </si>
  <si>
    <t>4.1.149</t>
  </si>
  <si>
    <t>4.1.150</t>
  </si>
  <si>
    <t>4.1.151</t>
  </si>
  <si>
    <t>4.1.152</t>
  </si>
  <si>
    <t>4.1.153</t>
  </si>
  <si>
    <t>4.1.154</t>
  </si>
  <si>
    <t>4.1.155</t>
  </si>
  <si>
    <t>4.1.156</t>
  </si>
  <si>
    <t>4.1.157</t>
  </si>
  <si>
    <t>4.1.158</t>
  </si>
  <si>
    <t>4.1.159</t>
  </si>
  <si>
    <t>4.1.160</t>
  </si>
  <si>
    <t>4.1.161</t>
  </si>
  <si>
    <t>4.1.162</t>
  </si>
  <si>
    <t>4.1.163</t>
  </si>
  <si>
    <t>4.1.164</t>
  </si>
  <si>
    <t>4.1.165</t>
  </si>
  <si>
    <t>4.1.166</t>
  </si>
  <si>
    <t>4.1.167</t>
  </si>
  <si>
    <t>4.1.168</t>
  </si>
  <si>
    <t>4.1.169</t>
  </si>
  <si>
    <t>4.1.170</t>
  </si>
  <si>
    <t>4.1.171</t>
  </si>
  <si>
    <t>4.1.172</t>
  </si>
  <si>
    <t>4.1.173</t>
  </si>
  <si>
    <t>4.1.174</t>
  </si>
  <si>
    <t>4.1.175</t>
  </si>
  <si>
    <t>4.1.176</t>
  </si>
  <si>
    <t>4.1.177</t>
  </si>
  <si>
    <t>4.1.178</t>
  </si>
  <si>
    <t>4.1.179</t>
  </si>
  <si>
    <t>4.1.180</t>
  </si>
  <si>
    <t>4.1.181</t>
  </si>
  <si>
    <t>4.1.182</t>
  </si>
  <si>
    <t>4.1.183</t>
  </si>
  <si>
    <t>4.1.184</t>
  </si>
  <si>
    <t>4.1.185</t>
  </si>
  <si>
    <t>4.1.186</t>
  </si>
  <si>
    <t>4.1.187</t>
  </si>
  <si>
    <t>4.1.188</t>
  </si>
  <si>
    <t>4.1.189</t>
  </si>
  <si>
    <t>4.1.190</t>
  </si>
  <si>
    <t>4.1.191</t>
  </si>
  <si>
    <t>4.1.192</t>
  </si>
  <si>
    <t>4.1.193</t>
  </si>
  <si>
    <t>4.1.194</t>
  </si>
  <si>
    <t>4.1.195</t>
  </si>
  <si>
    <t>4.1.196</t>
  </si>
  <si>
    <t>4.1.197</t>
  </si>
  <si>
    <t>4.1.198</t>
  </si>
  <si>
    <t>4.1.199</t>
  </si>
  <si>
    <t>4.1.200</t>
  </si>
  <si>
    <t>4.1.201</t>
  </si>
  <si>
    <t>4.1.202</t>
  </si>
  <si>
    <t>4.1.203</t>
  </si>
  <si>
    <t>4.1.204</t>
  </si>
  <si>
    <t>4.1.205</t>
  </si>
  <si>
    <t>4.1.206</t>
  </si>
  <si>
    <t>4.1.207</t>
  </si>
  <si>
    <t>4.1.208</t>
  </si>
  <si>
    <t>4.1.209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</si>
  <si>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</si>
  <si>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</si>
  <si>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</si>
  <si>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</si>
  <si>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</si>
  <si>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</si>
  <si>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</si>
  <si>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</si>
  <si>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</si>
  <si>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</si>
  <si>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</si>
  <si>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</si>
  <si>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</si>
  <si>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</si>
  <si>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</si>
  <si>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</si>
  <si>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</si>
  <si>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</si>
  <si>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</si>
  <si>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</si>
  <si>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</si>
  <si>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</si>
  <si>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</si>
  <si>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t>4.1.233</t>
  </si>
  <si>
    <t>4.1.234</t>
  </si>
  <si>
    <t>4.1.235</t>
  </si>
  <si>
    <t>4.1.236</t>
  </si>
  <si>
    <t>4.1.237</t>
  </si>
  <si>
    <t>4.1.238</t>
  </si>
  <si>
    <t>4.1.239</t>
  </si>
  <si>
    <t>4.1.240</t>
  </si>
  <si>
    <t>4.1.241</t>
  </si>
  <si>
    <t>4.1.242</t>
  </si>
  <si>
    <t>4.1.243</t>
  </si>
  <si>
    <t>4.1.244</t>
  </si>
  <si>
    <t>4.1.245</t>
  </si>
  <si>
    <t>4.1.246</t>
  </si>
  <si>
    <t>4.1.247</t>
  </si>
  <si>
    <t>4.1.248</t>
  </si>
  <si>
    <t>4.1.249</t>
  </si>
  <si>
    <t>4.1.250</t>
  </si>
  <si>
    <t>4.1.251</t>
  </si>
  <si>
    <t>4.1.252</t>
  </si>
  <si>
    <t>4.1.253</t>
  </si>
  <si>
    <t>4.1.254</t>
  </si>
  <si>
    <t>4.1.255</t>
  </si>
  <si>
    <t>4.1.256</t>
  </si>
  <si>
    <t>4.1.257</t>
  </si>
  <si>
    <t>4.1.258</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</si>
  <si>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</si>
  <si>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</si>
  <si>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</si>
  <si>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</si>
  <si>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</si>
  <si>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</si>
  <si>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</si>
  <si>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</si>
  <si>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</si>
  <si>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</si>
  <si>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</si>
  <si>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</si>
  <si>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</si>
  <si>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</si>
  <si>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</si>
  <si>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</si>
  <si>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</si>
  <si>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</si>
  <si>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</si>
  <si>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</si>
  <si>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</si>
  <si>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</si>
  <si>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</si>
  <si>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</si>
  <si>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</si>
  <si>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</si>
  <si>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</si>
  <si>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</si>
  <si>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</si>
  <si>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</si>
  <si>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</si>
  <si>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</si>
  <si>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</si>
  <si>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</si>
  <si>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</si>
  <si>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</si>
  <si>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</si>
  <si>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</si>
  <si>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</si>
  <si>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</si>
  <si>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</si>
  <si>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</si>
  <si>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</si>
  <si>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</si>
  <si>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</si>
  <si>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</si>
  <si>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</si>
  <si>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</si>
  <si>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</si>
  <si>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</si>
  <si>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</si>
  <si>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</si>
  <si>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</si>
  <si>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</si>
  <si>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</si>
  <si>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</si>
  <si>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</si>
  <si>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</si>
  <si>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</si>
  <si>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</si>
  <si>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</si>
  <si>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</si>
  <si>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</si>
  <si>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</si>
  <si>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</si>
  <si>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</si>
  <si>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</si>
  <si>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</si>
  <si>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</si>
  <si>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</si>
  <si>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</si>
  <si>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</si>
  <si>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</si>
  <si>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</si>
  <si>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</si>
  <si>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</si>
  <si>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</si>
  <si>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</si>
  <si>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</si>
  <si>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</si>
  <si>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</si>
  <si>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</si>
  <si>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</si>
  <si>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</si>
  <si>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</si>
  <si>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</si>
  <si>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</si>
  <si>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</si>
  <si>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</si>
  <si>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</si>
  <si>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</si>
  <si>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</si>
  <si>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</si>
  <si>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</si>
  <si>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</si>
  <si>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</si>
  <si>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</si>
  <si>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</si>
  <si>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</si>
  <si>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4.2.100</t>
  </si>
  <si>
    <t>4.2.101</t>
  </si>
  <si>
    <t>4.2.102</t>
  </si>
  <si>
    <t>4.2.103</t>
  </si>
  <si>
    <t>4.2.104</t>
  </si>
  <si>
    <t>4.2.105</t>
  </si>
  <si>
    <t>4.2.106</t>
  </si>
  <si>
    <t>4.2.107</t>
  </si>
  <si>
    <t>4.2.108</t>
  </si>
  <si>
    <t>4.2.109</t>
  </si>
  <si>
    <t>4.2.110</t>
  </si>
  <si>
    <t>4.2.111</t>
  </si>
  <si>
    <t>4.2.112</t>
  </si>
  <si>
    <t>4.2.113</t>
  </si>
  <si>
    <t>4.2.114</t>
  </si>
  <si>
    <t>4.2.115</t>
  </si>
  <si>
    <t>4.2.116</t>
  </si>
  <si>
    <t>5</t>
  </si>
  <si>
    <t>5.1</t>
  </si>
  <si>
    <t xml:space="preserve">Подряд ЧГЭС </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</si>
  <si>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</si>
  <si>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</si>
  <si>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</si>
  <si>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</si>
  <si>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</si>
  <si>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</si>
  <si>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</si>
  <si>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</si>
  <si>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</si>
  <si>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</si>
  <si>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</si>
  <si>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</si>
  <si>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</si>
  <si>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</si>
  <si>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</si>
  <si>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</si>
  <si>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</si>
  <si>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</si>
  <si>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</si>
  <si>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</si>
  <si>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</si>
  <si>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</si>
  <si>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</si>
  <si>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</si>
  <si>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Хозспособ ЧГЭС</t>
  </si>
  <si>
    <t>5.2</t>
  </si>
  <si>
    <t>5.2.1</t>
  </si>
  <si>
    <t>5.2.2</t>
  </si>
  <si>
    <t>5.2.3</t>
  </si>
  <si>
    <t>5.2.4</t>
  </si>
  <si>
    <t>5.2.5</t>
  </si>
  <si>
    <t>ООО "ЧЭПК"</t>
  </si>
  <si>
    <t>ООО "Электрострой"</t>
  </si>
  <si>
    <t>3.2.46</t>
  </si>
  <si>
    <t>5.1.25</t>
  </si>
  <si>
    <t>5.1.26</t>
  </si>
  <si>
    <t>5.1.27</t>
  </si>
  <si>
    <t>5.1.28</t>
  </si>
  <si>
    <t>№ диска DVD-R</t>
  </si>
  <si>
    <t>Производственное отделение</t>
  </si>
  <si>
    <t>Реестр объектов реконструкции технологического присоединения, в т.ч. льготной категории заявителей ИПР 2013г. филиала ОАО «МРСК Урала» – «Челябэнерго»,
 выполненных за счёт источника, включённого в тариф на оказание услуг по передаче электрической энергии</t>
  </si>
  <si>
    <t>Наименование объекта реконструкции</t>
  </si>
  <si>
    <t>Реквизиты договора подряда</t>
  </si>
  <si>
    <t xml:space="preserve">Реквизиты договора 
на технологическое присоединение </t>
  </si>
  <si>
    <t>Путь к материалам на диске</t>
  </si>
  <si>
    <t>Реконструкция "Трансформаторной подстанции КТП- 217, с.Речное" (инв. №76699). Челяб.обл., Уйский р-он, п.Речное</t>
  </si>
  <si>
    <t xml:space="preserve">ООО "Златкомэнерго"  </t>
  </si>
  <si>
    <t xml:space="preserve">6200004476  </t>
  </si>
  <si>
    <t xml:space="preserve">28.01.2013  </t>
  </si>
  <si>
    <t xml:space="preserve">286  </t>
  </si>
  <si>
    <t>ООО "Квадроинвест" управляющей компанией ООО "Уйские пески"</t>
  </si>
  <si>
    <t>Обосновывающие материалы по ТП_2013/ЗЭС/Реконструкция/Подряд/Подряд_001</t>
  </si>
  <si>
    <t xml:space="preserve">Реконструкция "Комплектной трансформаторной подстанции" (инв. №79481): Челябинская обл., г.Златоуст, п/о Куваши, пос.Южный </t>
  </si>
  <si>
    <t>0094</t>
  </si>
  <si>
    <t>Обосновывающие материалы по ТП_2013/ЗЭС/Реконструкция/Подряд/Подряд_002</t>
  </si>
  <si>
    <t>Реконструкция "ЛЭП-0,4кВ пос.Березовый Мост" (инв. №75501) и "Трансформаторной подстанции МТП-88, с.Березовый мост" (инв. №75578): Челябинская обл., Саткинский р-он, п.Березовый Мост</t>
  </si>
  <si>
    <t>6200004052</t>
  </si>
  <si>
    <t>ООО "Дорожник"</t>
  </si>
  <si>
    <t>Обосновывающие материалы по ТП_2013/ЗЭС/Реконструкция/Подряд/Подряд_003</t>
  </si>
  <si>
    <t>Реконструкция "ВЛ-0,4кВ от ТП-1 до ул.Еловой, 4" (инв. №80074): Челябинская обл., г.Катав-Ивановск</t>
  </si>
  <si>
    <t>Щукина Е.Г.</t>
  </si>
  <si>
    <t>Обосновывающие материалы по ТП_2013/ЗЭС/Реконструкция/Подряд/Подряд_004</t>
  </si>
  <si>
    <t xml:space="preserve">Реконструкция ВЛ-0,4кВ от РУ-0,4кВ гр.№4 ТП №281: Челяб. обл., Чебаркульский р-он., с.Кундравы </t>
  </si>
  <si>
    <t>Прытков С.В.</t>
  </si>
  <si>
    <t>Обосновывающие материалы по ТП_2013/ЗЭС/Реконструкция/Подряд/Подряд_005</t>
  </si>
  <si>
    <t>Реконструкция отпайки 0,4кВ от опоры №26 ВЛ-0,4кВ №9 от ТП №19: Челяб.обл., г.Юрюзань</t>
  </si>
  <si>
    <t>Обосновывающие материалы по ТП_2013/ЗЭС/Реконструкция/Подряд/Подряд_006</t>
  </si>
  <si>
    <t>Реконструкция ВЛ-0,4кВ ул.Борьбы, ул.Парковая от ТП 6/0,4кВ, опора №6: Челяб.обл.,г.Куса</t>
  </si>
  <si>
    <t>Носков С.В.</t>
  </si>
  <si>
    <t>Обосновывающие материалы по ТП_2013/ЗЭС/Реконструкция/Хозспособ/ХС_001</t>
  </si>
  <si>
    <t>Реконструкция "ВЛ-0,4кВ от ул.Тропынина, 6 до ул.Сулимовых, 42; ул.Тропынина от д.27 до д.35" (инв. №80116): Челябинская обл., г.Катав-Ивановск</t>
  </si>
  <si>
    <t>Воробьева Г.А.</t>
  </si>
  <si>
    <t>Обосновывающие материалы по ТП_2013/ЗЭС/Реконструкция/Хозспособ/ХС_002</t>
  </si>
  <si>
    <t>Реконструкция "Воздушная линия -0,4кВ от МТПн №7 до ул.Чехова, Куйбышева, Фрунзе" (инв. №80798): Челябинская обл., Кусинский р-он., пгт.Магнитка</t>
  </si>
  <si>
    <t>Арестов Е.Д.</t>
  </si>
  <si>
    <t>Обосновывающие материалы по ТП_2013/ЗЭС/Реконструкция/Хозспособ/ХС_003</t>
  </si>
  <si>
    <t>Реконструкция ВЛ-0,4кВ №3 от ТП №422П, опора №2: Челяб.обл., Уйский р-он, с.Уйское</t>
  </si>
  <si>
    <t>Мамедов С.Н.</t>
  </si>
  <si>
    <t>Обосновывающие материалы по ТП_2013/ЗЭС/Реконструкция/Хозспособ/ХС_004</t>
  </si>
  <si>
    <t>Реконструкция "ЛЭП-0,4кВ с.Кидыш" (инв. №76521): Челяб.обл., Уйский р-он., с.Кидыш</t>
  </si>
  <si>
    <t>Николаева Л.А.</t>
  </si>
  <si>
    <t>Обосновывающие материалы по ТП_2013/ЗЭС/Реконструкция/Хозспособ/ХС_005</t>
  </si>
  <si>
    <t>Реконструкция "ВЛ-0,4кВ от ТП №39 до ул.Свердловской, 202; ул.Свердловская, 20 до ул.Пугачевской, 232; от ул.Свердловской 205; до ул.Красной 3; ул.Свердловская от д.207 до д.235; от ТП №39 до клуба; ул.Кошевого от д.31 до. д.2; от ул.Кошевого, 11 до ул.Есенина, 12" (инв. №80050): Челяб.обл., г.Катав-Ивановск</t>
  </si>
  <si>
    <t>Обосновывающие материалы по ТП_2013/ЗЭС/Реконструкция/Хозспособ/ХС_006</t>
  </si>
  <si>
    <t>Реконструкция "ЛЭП-0,4кВ, с.Кундравы" (инв. №77296): Челяб.обл., Чебаркульский р-он, с.Кундравы</t>
  </si>
  <si>
    <t>Прыткова Т.Г.</t>
  </si>
  <si>
    <t>Обосновывающие материалы по ТП_2013/ЗЭС/Реконструкция/Хозспособ/ХС_007</t>
  </si>
  <si>
    <t>Реконструкция "Оборудования КРУН-10 кВ" (инв. №77465) (ячейка ф. 10 кВ Кундравы).  Реконструкция "Трансформаторной подстанции КТП-37 с.Кундравы" (инв. №77568) (ТП № 37).  Челяб.обл.,Чебаркульский р-н, с.Кундравы</t>
  </si>
  <si>
    <t>0165</t>
  </si>
  <si>
    <t>ООО "Уралпром"</t>
  </si>
  <si>
    <t>Обосновывающие материалы по ТП_2013/ЗЭС/Реконструкция/Хозспособ/ХС_008</t>
  </si>
  <si>
    <t xml:space="preserve">Реконструкция "ТП №36 Овощехранилище ул.Пушкина, у д.№78" (инв. №79951): Челяб.обл., г.Юрюзань                                  </t>
  </si>
  <si>
    <t>Обосновывающие материалы по ТП_2013/ЗЭС/Реконструкция/Хозспособ/ХС_009</t>
  </si>
  <si>
    <t>Реконструкция "Трансформатор ТМ-630/6 №1</t>
  </si>
  <si>
    <t>ИП Алешин А.В.</t>
  </si>
  <si>
    <t>Обосновывающие материалы по ТП_2013/ЗЭС/Реконструкция/Хозспособ/ХС_010</t>
  </si>
  <si>
    <t>Реконструкция  ТП № 505,  г.Верхнеуральск</t>
  </si>
  <si>
    <t xml:space="preserve">ООО "Гиперпроектплюс"  </t>
  </si>
  <si>
    <t xml:space="preserve">6400002176  </t>
  </si>
  <si>
    <t xml:space="preserve">24.10.2011  </t>
  </si>
  <si>
    <t xml:space="preserve">572  </t>
  </si>
  <si>
    <t>1523</t>
  </si>
  <si>
    <t>ОВД по Верхнеуральскому муниципальному району</t>
  </si>
  <si>
    <t>Обосновывающие материалы по ТП_2013/МЭС/Реконструкция/Подряд/Подряд_001</t>
  </si>
  <si>
    <t>Реконструкция ТП №391, Верхнеуральский район, п.Новотоминский</t>
  </si>
  <si>
    <t xml:space="preserve">ООО "Строй-М"  </t>
  </si>
  <si>
    <t xml:space="preserve">6400003126  </t>
  </si>
  <si>
    <t xml:space="preserve">17.09.2012  </t>
  </si>
  <si>
    <t xml:space="preserve">441  </t>
  </si>
  <si>
    <t>1437</t>
  </si>
  <si>
    <t>Администрация Петропавловского сельского поселения</t>
  </si>
  <si>
    <t>Обосновывающие материалы по ТП_2013/МЭС/Реконструкция/Подряд/Подряд_002</t>
  </si>
  <si>
    <t>Реконструкция ВЛ-0,4 кВ ф.1, Кизильский район, п.Карабулак</t>
  </si>
  <si>
    <t xml:space="preserve">6400003392  </t>
  </si>
  <si>
    <t xml:space="preserve">17.12.2012  </t>
  </si>
  <si>
    <t xml:space="preserve">332  </t>
  </si>
  <si>
    <t>1860</t>
  </si>
  <si>
    <t>СПОССК "Клевер"</t>
  </si>
  <si>
    <t>Обосновывающие материалы по ТП_2013/МЭС/Реконструкция/Подряд/Подряд_003</t>
  </si>
  <si>
    <t>Реконструкция ВЛ-0,4 кВ ф.1 от ТП №103, Верхнеуральский район, п.Казанцевский</t>
  </si>
  <si>
    <t xml:space="preserve">ООО "Град"  </t>
  </si>
  <si>
    <t xml:space="preserve">6400003649  </t>
  </si>
  <si>
    <t xml:space="preserve">645  </t>
  </si>
  <si>
    <t>Обосновывающие материалы по ТП_2013/МЭС/Реконструкция/Подряд/Подряд_004</t>
  </si>
  <si>
    <t>Реконструкция ВЛ-10 кВ ф."ЖОС"; ВЛ 0,4кВ,  Агаповский район, п.Желтинский</t>
  </si>
  <si>
    <t xml:space="preserve">ООО "ГРАД"  </t>
  </si>
  <si>
    <t xml:space="preserve">6400003650  </t>
  </si>
  <si>
    <t xml:space="preserve">680  </t>
  </si>
  <si>
    <t>2984</t>
  </si>
  <si>
    <t>Бурмистрова О.Д.</t>
  </si>
  <si>
    <t>Обосновывающие материалы по ТП_2013/МЭС/Реконструкция/Подряд/Подряд_005</t>
  </si>
  <si>
    <t>Реконструкция ВЛ-0,4 кВ  ф.4 ТП №519, установить прибор учёта на ГБП (на опоре №6), Агаповский район, п.Желтинский</t>
  </si>
  <si>
    <t>Реконструкция ВЛ-0,4 кВ ф.2  от        ТП №156 до опоры №9  на           ВЛИ -0,4 кВ,  Нагайбакский район,   с. Фершампенуаз</t>
  </si>
  <si>
    <t xml:space="preserve">6400003658  </t>
  </si>
  <si>
    <t xml:space="preserve">01.04.2013  </t>
  </si>
  <si>
    <t>2742</t>
  </si>
  <si>
    <t>Гарибян Г.В.</t>
  </si>
  <si>
    <t>Обосновывающие материалы по ТП_2013/МЭС/Реконструкция/Подряд/Подряд_006</t>
  </si>
  <si>
    <t>Реконструкция ВЛ-0,4 кВ ф.2 от ТП №309  до опоры  №17, установить расчетный учет электроэнергии на опоре №17,  Нагайбакский район,  п.Кужебаевский</t>
  </si>
  <si>
    <t>2831</t>
  </si>
  <si>
    <t>Хадиева Х.Т.</t>
  </si>
  <si>
    <t>Реконструкция ТП №385, Нагайбакский район, с.Фершампенуаз</t>
  </si>
  <si>
    <t>Реконструкция Системы дистанционного сбора данных</t>
  </si>
  <si>
    <t>ООО "Зевс-М"  ООО "МПСК"</t>
  </si>
  <si>
    <t>6400004218  6400004328</t>
  </si>
  <si>
    <t>21.10.2013  11.11.2013</t>
  </si>
  <si>
    <t>605  854</t>
  </si>
  <si>
    <t>Обосновывающие материалы по ТП_2013/МЭС/Реконструкция/Подряд/Подряд_007</t>
  </si>
  <si>
    <t xml:space="preserve">6400004218  </t>
  </si>
  <si>
    <t xml:space="preserve">605  </t>
  </si>
  <si>
    <t>Жакаева С.М.</t>
  </si>
  <si>
    <t>Реконструкция ВЛ-10 кВ Шеметовский-к; ТП №45, Верхнеуральский район, п.Сурменевский</t>
  </si>
  <si>
    <t>Обосновывающие материалы по ТП_2013/МЭС/Реконструкция/Подряд/Подряд_008</t>
  </si>
  <si>
    <t>Реконструкция ВЛ-0,4 кВ ф.3 от ТП №348; ТП №348, Карталинский район, п.Варшавка</t>
  </si>
  <si>
    <t>Реконструкция ТП №259, Карталинский район, п.Южно-Степной</t>
  </si>
  <si>
    <t>Создание cистемы дистанционного сбора данных учета электрической энергии
(Агаповский РЭС)</t>
  </si>
  <si>
    <t>Дрогина Т.А.</t>
  </si>
  <si>
    <t>Обосновывающие материалы по ТП_2013/МЭС/Реконструкция/Подряд/Подряд_009</t>
  </si>
  <si>
    <t>Реконструкция cистемы дистанционного сбора данных</t>
  </si>
  <si>
    <t>Яковенцев К.М.</t>
  </si>
  <si>
    <t>Обосновывающие материалы по ТП_2013/МЭС/Реконструкция/Подряд/Подряд_010</t>
  </si>
  <si>
    <t>Реконструкция ВЛ-0,4 кВ ф.3 от опоры №11 до опоры №15, Верхнеуральский район, п.Новокопаловский</t>
  </si>
  <si>
    <t>Копытов С.А.</t>
  </si>
  <si>
    <t>Обосновывающие материалы по ТП_2013/МЭС/Реконструкция/Хозспособ/ХС_001</t>
  </si>
  <si>
    <t>Реконструкция ВЛ-0,4 кВ ф.1 от опоры №9 до опоры №13, Верхнеуральский район, п.Новокопаловский</t>
  </si>
  <si>
    <t>3563</t>
  </si>
  <si>
    <t>Калинин А.В.</t>
  </si>
  <si>
    <t>Реконструкция ТП №96; ВЛ-0,4 кВ ф.3 от ТП №96 до опоры №9, Нагайбакский район, с.Париж</t>
  </si>
  <si>
    <t>ООО "Зевс-М"  
ООО "МПСК"</t>
  </si>
  <si>
    <t>605  
854</t>
  </si>
  <si>
    <t>3695</t>
  </si>
  <si>
    <t>Вдовин П.Б.</t>
  </si>
  <si>
    <t>Реконструкция ВЛ-0,4 кВ ф.4 от ТП №519 до опоры №7/1, Агаповский район, п.Желтинский</t>
  </si>
  <si>
    <t>3724</t>
  </si>
  <si>
    <t>Реконструкция ТП №141; ВЛ-0,4 кВ ф.Жилойсектор от опоры №9 до опоры №4/2, Нагайбакский район, п.Придорожный</t>
  </si>
  <si>
    <t>Бажакова Б.К.</t>
  </si>
  <si>
    <t>Обосновывающие материалы по ТП_2013/МЭС/Реконструкция/Хозспособ/ХС_002</t>
  </si>
  <si>
    <t>Реконструкция ВЛ-0,4 кВ ф.1 от  ТП до оп, ТП №98; Верхнеуральский район</t>
  </si>
  <si>
    <t>3599</t>
  </si>
  <si>
    <t>Маркова Н.П.</t>
  </si>
  <si>
    <t>Реконструкция  ВЛ-0,4 кВ ф.2 от ТП, ТП №236;  Нагайбакский район</t>
  </si>
  <si>
    <t>3722</t>
  </si>
  <si>
    <t>Утямышева А.М.</t>
  </si>
  <si>
    <t>Реконструкция ВЛ-0,4 кВ от ТП №34 до опоры №28; реконструкция ТП №34, Верхнеуральский район, п.Карагайский</t>
  </si>
  <si>
    <t>Иванова Е.Ю.</t>
  </si>
  <si>
    <t>Реконструкция ВЛ-0,4 кВ ф.Поселок от ТП, ТП №104, Нагайбакский район</t>
  </si>
  <si>
    <t>3741</t>
  </si>
  <si>
    <t>Реконструкция ТП №117, Верхнеуральский район</t>
  </si>
  <si>
    <t>Реконструкция ВЛ-0,4 кВ ф.3, Верхнеуральский район, п.Петропавловский</t>
  </si>
  <si>
    <t>1721</t>
  </si>
  <si>
    <t>Власов А.К.</t>
  </si>
  <si>
    <t>Обосновывающие материалы по ТП_2013/МЭС/Реконструкция/Хозспособ/ХС_003</t>
  </si>
  <si>
    <t xml:space="preserve">Реконструкция ВЛ-0,4 кВ ф.4 от ТП №32 до опоры № 18, п. Гумбейский, Агаповский район </t>
  </si>
  <si>
    <t>Шигапов К.И.</t>
  </si>
  <si>
    <t>Обосновывающие материалы по ТП_2013/МЭС/Реконструкция/Хозспособ/ХС_004</t>
  </si>
  <si>
    <t>Реконструкция ВЛ-0,4 кВ ф.Скважина от ТП</t>
  </si>
  <si>
    <t>3653</t>
  </si>
  <si>
    <t>Обосновывающие материалы по ТП_2013/МЭС/Реконструкция/Хозспособ/ХС_005</t>
  </si>
  <si>
    <t>Реконструкция  ВЛ-0,4 кВ ф.1 от опоры №3</t>
  </si>
  <si>
    <t>Каламбаева Ш.Б.</t>
  </si>
  <si>
    <t>Обосновывающие материалы по ТП_2013/МЭС/Реконструкция/Хозспособ/ХС_006</t>
  </si>
  <si>
    <t>Реконструкция ВЛ-0,4 кВ от опоры №11 до опоры №11-1, Карталинский район, п.Новокаолиновый</t>
  </si>
  <si>
    <t>Ронжина О.М.</t>
  </si>
  <si>
    <t>Обосновывающие материалы по ТП_2013/МЭС/Реконструкция/Хозспособ/ХС_007</t>
  </si>
  <si>
    <t>Реконструкция ВЛ-0,4 кВ ф.2 ТП №143 от опоры №19 до опоры №23, г.Карталы</t>
  </si>
  <si>
    <t>Калугин С.А.</t>
  </si>
  <si>
    <t>Обосновывающие материалы по ТП_2013/МЭС/Реконструкция/Хозспособ/ХС_008</t>
  </si>
  <si>
    <t>Реконструкция ТП №21; ВЛ-0,4 кВ ф.1 от ТП №21 до опоры №20, Карталинский район, п.Ольховка</t>
  </si>
  <si>
    <t>Жапаспаев К.</t>
  </si>
  <si>
    <t>Обосновывающие материалы по ТП_2013/МЭС/Реконструкция/Хозспособ/ХС_009</t>
  </si>
  <si>
    <t>Реконструкция ВЛ-0,4 кВ ф.Ленина, инв. №59179 (от опоры №4 до опоры №11), г.Верхнеуральск</t>
  </si>
  <si>
    <t>Обосновывающие материалы по ТП_2013/МЭС/Реконструкция/Хозспособ/ХС_010</t>
  </si>
  <si>
    <t>Реконструкция ВЛ-0,4 кВ от опоры №7 до опоры №22, Верхнеуральский район, п.Волковский</t>
  </si>
  <si>
    <t>Шульго К.М.</t>
  </si>
  <si>
    <t>Обосновывающие материалы по ТП_2013/МЭС/Реконструкция/Хозспособ/ХС_011</t>
  </si>
  <si>
    <t xml:space="preserve">Реконструкция ВЛ-0,4 кВ ф.Быт ТП №59 от опоры №15 до опоры №19 (инв. №59182), Верхнеуральский район, с.Форштадт </t>
  </si>
  <si>
    <t>Гр.Курц Константин Васильевич</t>
  </si>
  <si>
    <t>Обосновывающие материалы по ТП_2013/МЭС/Реконструкция/Хозспособ/ХС_012</t>
  </si>
  <si>
    <t>Реконструкция  ВЛ-0,4 кВ ф.2  (инв. №62265), ТП №277 (инв.№62633) Брединский район, п.Андреевский</t>
  </si>
  <si>
    <t>Обосновывающие материалы по ТП_2013/МЭС/Реконструкция/Хозспособ/ХС_013</t>
  </si>
  <si>
    <t>Реконструкция ВЛ-0,4 кВ ф.1 (инв. №60858),  Агаповский район, п.Горный</t>
  </si>
  <si>
    <t>Обосновывающие материалы по ТП_2013/МЭС/Реконструкция/Хозспособ/ХС_014</t>
  </si>
  <si>
    <t>Реконструкция ВЛ-0,4 кВ ф.Столовая ТП №26 от ТП до опоры №3 (инв. №61564), Нагайбакский район, п.Нагайбакский</t>
  </si>
  <si>
    <t>Московкин Д.Ю.</t>
  </si>
  <si>
    <t>Обосновывающие материалы по ТП_2013/МЭС/Реконструкция/Хозспособ/ХС_015</t>
  </si>
  <si>
    <t>Реконструкция ВЛ-0,4 кВ ф.1 от опоры №15 до опоры №15/1, Агаповский район, с.Верхнекизильское</t>
  </si>
  <si>
    <t>3711</t>
  </si>
  <si>
    <t>Кривоногова Н.Г.</t>
  </si>
  <si>
    <t>Обосновывающие материалы по ТП_2013/МЭС/Реконструкция/Хозспособ/ХС_016</t>
  </si>
  <si>
    <t>Реконструкция ТП №156, Верхнеуральский район, п.Петропавловский</t>
  </si>
  <si>
    <t>Обосновывающие материалы по ТП_2013/МЭС/Реконструкция/Хозспособ/ХС_017</t>
  </si>
  <si>
    <t>Реконструкция ТП №98, г. Магнитогорск</t>
  </si>
  <si>
    <t>1010
1011
1036
1028</t>
  </si>
  <si>
    <t>25.10.2010
25.10.2010
26.08.2010
23.07.2010</t>
  </si>
  <si>
    <t>Воронина О.Ю.
Пристансков А.А.
Неретина Л.Г.
Степанова В.И.</t>
  </si>
  <si>
    <t>Обосновывающие материалы по ТП_2013/МЭС/Реконструкция/Хозспособ/ХС_018</t>
  </si>
  <si>
    <t>Реконструкция ТП №281, Верхнеуральский район, п.Смеловск</t>
  </si>
  <si>
    <t>1538</t>
  </si>
  <si>
    <t>Агеев С.А.</t>
  </si>
  <si>
    <t>Обосновывающие материалы по ТП_2013/МЭС/Реконструкция/Хозспособ/ХС_019</t>
  </si>
  <si>
    <t>Реконструкция ТП №404, г.Верхнеуральск</t>
  </si>
  <si>
    <t>1746</t>
  </si>
  <si>
    <t>Шведова О.Г.</t>
  </si>
  <si>
    <t>Обосновывающие материалы по ТП_2013/МЭС/Реконструкция/Хозспособ/ХС_020</t>
  </si>
  <si>
    <t>Реконструкция ТП №222, ВЛ-0,4 кВ г.Верхнеуральск, Верхнеуральский район</t>
  </si>
  <si>
    <t>1971</t>
  </si>
  <si>
    <t>Верета Е.Г.</t>
  </si>
  <si>
    <t>Обосновывающие материалы по ТП_2013/МЭС/Реконструкция/Хозспособ/ХС_021</t>
  </si>
  <si>
    <t>Реконструкция ТП № 341, п. Спасский, Верхнеуральский район</t>
  </si>
  <si>
    <t>1332</t>
  </si>
  <si>
    <t>Пожилов С.Н.</t>
  </si>
  <si>
    <t>Обосновывающие материалы по ТП_2013/МЭС/Реконструкция/Хозспособ/ХС_022</t>
  </si>
  <si>
    <t>Реконструкция ТП №35,   п.Карагайский, Верхнеуральский район</t>
  </si>
  <si>
    <t>Моисеев П.Н.</t>
  </si>
  <si>
    <t>Обосновывающие материалы по ТП_2013/МЭС/Реконструкция/Хозспособ/ХС_023</t>
  </si>
  <si>
    <t xml:space="preserve">Реконструкция ТП№87, Агаповский р-н, п. Первомайский </t>
  </si>
  <si>
    <t xml:space="preserve">Администрация Первомайского сельского поселения </t>
  </si>
  <si>
    <t>Обосновывающие материалы по ТП_2013/МЭС/Реконструкция/Хозспособ/ХС_024</t>
  </si>
  <si>
    <t xml:space="preserve">Реконструкция ТП № 122, Верхнеуральский </t>
  </si>
  <si>
    <t xml:space="preserve">  6400003661</t>
  </si>
  <si>
    <t>Хусаинов К.Г.</t>
  </si>
  <si>
    <t>Обосновывающие материалы по ТП_2013/МЭС/Реконструкция/Хозспособ/ХС_025</t>
  </si>
  <si>
    <t>Реконструкция ТП №5 (инв. №61765), Нагайбакский район, с.Фершампенуаз</t>
  </si>
  <si>
    <t>Обосновывающие материалы по ТП_2013/МЭС/Реконструкция/Хозспособ/ХС_026</t>
  </si>
  <si>
    <t>Реконструкция ТП №26 (инв.№179979), г.Верхнеуральск</t>
  </si>
  <si>
    <t>Артемьев А.А.</t>
  </si>
  <si>
    <t>Обосновывающие материалы по ТП_2013/МЭС/Реконструкция/Хозспособ/ХС_027</t>
  </si>
  <si>
    <t>Реконструкция ТП №461 ф.2, Кизильский район, п.Александровский</t>
  </si>
  <si>
    <t>Заплатин В.А.</t>
  </si>
  <si>
    <t>Обосновывающие материалы по ТП_2013/МЭС/Реконструкция/Хозспособ/ХС_028</t>
  </si>
  <si>
    <t>Реконструкция ТП№374, Нагайбакский район</t>
  </si>
  <si>
    <t>Администрация Фершампенуазского сельского поселения</t>
  </si>
  <si>
    <t>Обосновывающие материалы по ТП_2013/МЭС/Реконструкция/Хозспособ/ХС_029</t>
  </si>
  <si>
    <t>Реконструкция ВЛ-0,4 кВ от ТП №303 до опоры №4, г.Верхнеуральск</t>
  </si>
  <si>
    <t xml:space="preserve">  ООО "МагнитогорскСтройПроект"</t>
  </si>
  <si>
    <t>2487</t>
  </si>
  <si>
    <t>ИП Шинина Л.Н.</t>
  </si>
  <si>
    <t>Обосновывающие материалы по ТП_2013/МЭС/Реконструкция/Хозспособ/ХС_030</t>
  </si>
  <si>
    <t>Реконструкция ВЛ-0,4 кВ ф.1 ТП №294, Карталинский район, п.Мичуринский</t>
  </si>
  <si>
    <t>Обосновывающие материалы по ТП_2013/МЭС/Реконструкция/Хозспособ/ХС_031</t>
  </si>
  <si>
    <t>Реконструкция ВЛ-0,4 кВ ф.2 от ТП №90 до опоры № 5/7, установка прибора учёта на опоре №5/7, Нагайбакский район, п.Астафьевский</t>
  </si>
  <si>
    <t>2619</t>
  </si>
  <si>
    <t>Филимонова К.В.</t>
  </si>
  <si>
    <t>Обосновывающие материалы по ТП_2013/МЭС/Реконструкция/Хозспособ/ХС_032</t>
  </si>
  <si>
    <t>Реконструкция  ВЛ 0,4 кВ Фидер-4 инв.101260000830 с.Октябрь</t>
  </si>
  <si>
    <t>0104</t>
  </si>
  <si>
    <t>Кутепова У.И.</t>
  </si>
  <si>
    <t>Обосновывающие материалы по ТП_2013/ТЭС/Реконструкция/Подряд/Подряд_001</t>
  </si>
  <si>
    <t>Реконструкция ВЛ-0,4кВ «Фидер-2» (инв. №47930), в селе Октябрьское</t>
  </si>
  <si>
    <t xml:space="preserve">  6300004339</t>
  </si>
  <si>
    <t>0891</t>
  </si>
  <si>
    <t>Вольф Е.В.</t>
  </si>
  <si>
    <t>Обосновывающие материалы по ТП_2013/ТЭС/Реконструкция/Подряд/Подряд_002</t>
  </si>
  <si>
    <t>Реконструкция ВЛ-0,4кВ «Фидер №1» (инв.№900001000005) в городе Троицк</t>
  </si>
  <si>
    <t>0239
0546</t>
  </si>
  <si>
    <t>27.03.2012
26.07.2012</t>
  </si>
  <si>
    <t>Новиков В.П.
Попов Г.Н.</t>
  </si>
  <si>
    <t>Реконструкция ВЛ-0,4кВ «Село-1» (инв. №49264) в селе Лейпциг</t>
  </si>
  <si>
    <t>0048</t>
  </si>
  <si>
    <t>Матвеева Н.А.</t>
  </si>
  <si>
    <t>Обосновывающие материалы по ТП_2013/ТЭС/Реконструкция/Подряд/Подряд_003</t>
  </si>
  <si>
    <t>Реконструкция ВЛ-0,4кВ «Советская» (инв. №48913) в поселке Покровка</t>
  </si>
  <si>
    <t>0603</t>
  </si>
  <si>
    <t>Сушко В.М.</t>
  </si>
  <si>
    <t>Реконструкция ВЛ-0,4кВ «Базовка-1» (инв. №48722) в поселке Солнце</t>
  </si>
  <si>
    <t>0123</t>
  </si>
  <si>
    <t>Раджабов  Р.М.</t>
  </si>
  <si>
    <t>Реконструкция ВЛ-04 кВ №3 "Быт" инв. №46209, с. Клястицкое</t>
  </si>
  <si>
    <t xml:space="preserve">  6300004341</t>
  </si>
  <si>
    <t>0270</t>
  </si>
  <si>
    <t>Шуленин А.И.</t>
  </si>
  <si>
    <t>Обосновывающие материалы по ТП_2013/ТЭС/Реконструкция/Подряд/Подряд_004</t>
  </si>
  <si>
    <t>Реконструкция ВЛ-0,4кВ «Поселок» (инв. №101260000421) в поселке Летягино</t>
  </si>
  <si>
    <t>0658</t>
  </si>
  <si>
    <t>Мельников А.И.</t>
  </si>
  <si>
    <t>Обосновывающие материалы по ТП_2013/ТЭС/Реконструкция/Подряд/Подряд_005</t>
  </si>
  <si>
    <t>0726</t>
  </si>
  <si>
    <t>Брезгина С.В.</t>
  </si>
  <si>
    <t>Реконструкция ВЛ-0,4кВ «Быт» (инв. №46864) в поселке Березовка</t>
  </si>
  <si>
    <t>0612</t>
  </si>
  <si>
    <t>Комитет строительства и инфраструктуры</t>
  </si>
  <si>
    <t>Реконструкция ВЛ-0,4кВ «Поселок» (инв. №47173) в поселке Синий Бор</t>
  </si>
  <si>
    <t>0611</t>
  </si>
  <si>
    <t>Обосновывающие материалы по ТП_2013/ТЭС/Реконструкция/Подряд/Подряд_006</t>
  </si>
  <si>
    <t>Реконструкция ВЛ-0,4кВ «Зерноток» (инв. №46529) в селе Воронино</t>
  </si>
  <si>
    <t>0695</t>
  </si>
  <si>
    <t>Ировский В.Г.</t>
  </si>
  <si>
    <t>Обосновывающие материалы по ТП_2013/ТЭС/Реконструкция/Подряд/Подряд_007</t>
  </si>
  <si>
    <t>Реконструкция ВЛ-10кВ "МТМ" от ПС «Новотроицкая» Челябинская область, Троицкий район, п.Ясные Поляны</t>
  </si>
  <si>
    <t xml:space="preserve">  3704/2547</t>
  </si>
  <si>
    <t>Панова О.К.</t>
  </si>
  <si>
    <t>Тагинцев Г.И.</t>
  </si>
  <si>
    <t>Латыпова Ю.Н.</t>
  </si>
  <si>
    <t>Бернацкая В.О.</t>
  </si>
  <si>
    <t>Нещерет А.Н.</t>
  </si>
  <si>
    <t>Шумских А.В.</t>
  </si>
  <si>
    <t>Фадеев Е.В.</t>
  </si>
  <si>
    <t>Носырев А.А.</t>
  </si>
  <si>
    <t>Носыреа А.А.</t>
  </si>
  <si>
    <t>Капитонов Л.Л.</t>
  </si>
  <si>
    <t>Пещеров П.Д.</t>
  </si>
  <si>
    <t>Кашпур Д.С.</t>
  </si>
  <si>
    <t>Наухацкая Т.В.</t>
  </si>
  <si>
    <t>Алимкина Т.М.</t>
  </si>
  <si>
    <t>Кожиев М.В.</t>
  </si>
  <si>
    <t>Рыжова В.Г.</t>
  </si>
  <si>
    <t>Яцкевич Е.В.</t>
  </si>
  <si>
    <t>Ренева О.Ю.</t>
  </si>
  <si>
    <t>Богомолов В.В.</t>
  </si>
  <si>
    <t>Зверев В.А.</t>
  </si>
  <si>
    <t>Жукова А.В.</t>
  </si>
  <si>
    <t>Зверев А.А.</t>
  </si>
  <si>
    <t>Герман Н.В.</t>
  </si>
  <si>
    <t>Колосов Ю.А.</t>
  </si>
  <si>
    <t>Колосов Е.Ю.</t>
  </si>
  <si>
    <t>Васильженко Л.В.</t>
  </si>
  <si>
    <t>Бадретдинов Р.А.</t>
  </si>
  <si>
    <t>Ермолова Е.М.</t>
  </si>
  <si>
    <t>Матросова Ю.В.</t>
  </si>
  <si>
    <t>Давыдова Н.В.</t>
  </si>
  <si>
    <t>Реконструкция ВЛ 0,4 кВ "Фидер-2" инв. №47929 с.Октябрьское</t>
  </si>
  <si>
    <t>0112</t>
  </si>
  <si>
    <t>Сидоров Е.В.</t>
  </si>
  <si>
    <t>Обосновывающие материалы по ТП_2013/ТЭС/Реконструкция/Хозспособ/ХС_001</t>
  </si>
  <si>
    <t>Реконструкция ВЛ-04 кВ "Поселок" (инв. №45494) с. Дробышев</t>
  </si>
  <si>
    <t>0133</t>
  </si>
  <si>
    <t>Долматова Г.Т.</t>
  </si>
  <si>
    <t>Реконструкция ВЛ- 04 кВ "Поселок-1" инв. 45494, с. Дробышево</t>
  </si>
  <si>
    <t>0292</t>
  </si>
  <si>
    <t>Аксянов Г.Н.</t>
  </si>
  <si>
    <t>Реконструкция ТП-21119 инв. №182160, с. Бобровка</t>
  </si>
  <si>
    <t xml:space="preserve"> 18.07.2011</t>
  </si>
  <si>
    <t>Махнева О.Н.</t>
  </si>
  <si>
    <t>Реконструкция ТП-41122 инв. №48028, с. Октябрьское</t>
  </si>
  <si>
    <t>0521</t>
  </si>
  <si>
    <t>Скорина Н.А.</t>
  </si>
  <si>
    <t>Реконструкция ВЛ-0,4кВ, п.Баландино</t>
  </si>
  <si>
    <t xml:space="preserve">  6300004340</t>
  </si>
  <si>
    <t>0628</t>
  </si>
  <si>
    <t>Мозерова Н.Н.</t>
  </si>
  <si>
    <t>Обосновывающие материалы по ТП_2013/ТЭС/Реконструкция/Хозспособ/ХС_002</t>
  </si>
  <si>
    <t>Реконструкция ВЛ-0,4кВ "Жилые дома" инв.№48800 с.Варна</t>
  </si>
  <si>
    <t>0530</t>
  </si>
  <si>
    <t>Реброва Г.М.</t>
  </si>
  <si>
    <t>Реконструкция ТП-5110 инв.№48311, с. Чесма</t>
  </si>
  <si>
    <t>ИП Сорокина К.П.</t>
  </si>
  <si>
    <t>Реконструкция ТП-7516 (инв. №49292) п. Алексеевка</t>
  </si>
  <si>
    <t>0911</t>
  </si>
  <si>
    <t>Реконструкция ВЛ-0,4кВ п.Ясные Поляны</t>
  </si>
  <si>
    <t>0054</t>
  </si>
  <si>
    <t>ИП Сафарова Е.А.</t>
  </si>
  <si>
    <t>Обосновывающие материалы по ТП_2013/ТЭС/Реконструкция/Хозспособ/ХС_003</t>
  </si>
  <si>
    <t>Реконструкция ВЛ 0,4 кВ ф.№2 Быт" (инв.№46212) п. Ясные Поляны</t>
  </si>
  <si>
    <t>Пелепцов А.В</t>
  </si>
  <si>
    <t>Реконструкция ВЛ-0,22 кВ (инв№26212), ТП-2621 (инв№46235), п. Ляпино</t>
  </si>
  <si>
    <t>Омельченко С.Г.</t>
  </si>
  <si>
    <t>Реконструкция ТП-51131 инв.№48358 с.Чесма</t>
  </si>
  <si>
    <t>Серков А.В.</t>
  </si>
  <si>
    <t>Реконструкция ТП-2692, инв. №46209, с. Клястицкое</t>
  </si>
  <si>
    <t>Реконструкция ВЛ 0,4 кВ "Баня" ин.№101260000471 п.Каменски</t>
  </si>
  <si>
    <t>0912</t>
  </si>
  <si>
    <t>Цвирко С.К.</t>
  </si>
  <si>
    <t>Обосновывающие материалы по ТП_2013/ТЭС/Реконструкция/Хозспособ/ХС_004</t>
  </si>
  <si>
    <t>Реконструкция ВЛ 0,4 кВ "Чкалова" ин №47161" п. Увельский</t>
  </si>
  <si>
    <t>0245</t>
  </si>
  <si>
    <t>Гусев С.С.</t>
  </si>
  <si>
    <t>Реконструкция ВЛ-0,4 кВ "Набережная"(101260000481)</t>
  </si>
  <si>
    <t>0045</t>
  </si>
  <si>
    <t>Тюлебаев Е.С.</t>
  </si>
  <si>
    <t>Обосновывающие материалы по ТП_2013/ТЭС/Реконструкция/Хозспособ/ХС_005</t>
  </si>
  <si>
    <t>Реконструкция ВЛ-0,4 кВ "Поселок №2" (45512) п. Кам. речка</t>
  </si>
  <si>
    <t>0432</t>
  </si>
  <si>
    <t>Чудаева А.В.</t>
  </si>
  <si>
    <t>Обосновывающие материалы по ТП_2013/ТЭС/Реконструкция/Хозспособ/ХС_006</t>
  </si>
  <si>
    <t>Реконструкция ВЛ-0,4 кВ "Фидер 2" (инв. 10126000830) с. Октябрьское</t>
  </si>
  <si>
    <t>0438</t>
  </si>
  <si>
    <t>Гертус М.В.</t>
  </si>
  <si>
    <t>Обосновывающие материалы по ТП_2013/ТЭС/Реконструкция/Хозспособ/ХС_007</t>
  </si>
  <si>
    <t>Реконструкция ВЛ 0,4кВ "Фидер№2" (45657), с. Бобровка</t>
  </si>
  <si>
    <t>0531</t>
  </si>
  <si>
    <t>Игуменщев Е.Ф.</t>
  </si>
  <si>
    <t xml:space="preserve">Реконструкция ВЛ 0,4кВ от ТП51132 с.Чесма </t>
  </si>
  <si>
    <t>0682</t>
  </si>
  <si>
    <t>Безматерных С.Н.</t>
  </si>
  <si>
    <t>Обосновывающие материалы по ТП_2013/ТЭС/Реконструкция/Хозспособ/ХС_008</t>
  </si>
  <si>
    <t>Реконструкция ВЛ-0,4 кВ "Мельничная" (инв48226) с. Чесма</t>
  </si>
  <si>
    <t>0347</t>
  </si>
  <si>
    <t>Миркин М.И.</t>
  </si>
  <si>
    <t>Обосновывающие материалы по ТП_2013/ТЭС/Реконструкция/Хозспособ/ХС_009</t>
  </si>
  <si>
    <t>Реконструкция ВЛ- 0,4 кВ "ПропусПункт" (49264) с. Казановка</t>
  </si>
  <si>
    <t>0018</t>
  </si>
  <si>
    <t>УФСБ</t>
  </si>
  <si>
    <t>Обосновывающие материалы по ТП_2013/ТЭС/Реконструкция/Хозспособ/ХС_010</t>
  </si>
  <si>
    <t>Реконструкция ВЛ 0,4 кВ "Фидер-3" (10126000830) с.Октябрь</t>
  </si>
  <si>
    <t>0439</t>
  </si>
  <si>
    <t>Грибченко Е.С.</t>
  </si>
  <si>
    <t>Обосновывающие материалы по ТП_2013/ТЭС/Реконструкция/Хозспособ/ХС_011</t>
  </si>
  <si>
    <t>Реконструкция ВЛ 0,4кВ "Деревня",с. Кумляк</t>
  </si>
  <si>
    <t>Обосновывающие материалы по ТП_2013/ТЭС/Реконструкция/Хозспособ/ХС_012</t>
  </si>
  <si>
    <t>Реконструкция ВЛ-0,4 кВ "Заречная" (48221) с. Чесма</t>
  </si>
  <si>
    <t>0477</t>
  </si>
  <si>
    <t>ИП Мылкин Е.И.</t>
  </si>
  <si>
    <t>Обосновывающие материалы по ТП_2013/ТЭС/Реконструкция/Хозспособ/ХС_013</t>
  </si>
  <si>
    <t>Реконструкция ВЛ 0,4кВ "Поселок" (46310) п. Репино</t>
  </si>
  <si>
    <t xml:space="preserve">  ООО "Спец ПромСервис" изыскания</t>
  </si>
  <si>
    <t>0457</t>
  </si>
  <si>
    <t>Курмангалеев М.Н.</t>
  </si>
  <si>
    <t>Обосновывающие материалы по ТП_2013/ТЭС/Реконструкция/Хозспособ/ХС_014</t>
  </si>
  <si>
    <t>Реконструкция ВЛ 0,4кВ "Фидер-1" (45656), с. Бобровка</t>
  </si>
  <si>
    <t>0446</t>
  </si>
  <si>
    <t xml:space="preserve">Чайка А.Г. </t>
  </si>
  <si>
    <t>Обосновывающие материалы по ТП_2013/ТЭС/Реконструкция/Хозспособ/ХС_015</t>
  </si>
  <si>
    <t>Реконструкция ВЛ 0,4кВ "Октябрь-2" (47961), с Октябрьск</t>
  </si>
  <si>
    <t>4324</t>
  </si>
  <si>
    <t>Демидова А.В.</t>
  </si>
  <si>
    <t>Обосновывающие материалы по ТП_2013/ТЭС/Реконструкция/Хозспособ/ХС_016</t>
  </si>
  <si>
    <t>Реконструкция ВЛ 0,4кВ "Фидер-2" (1012600830) с. Октябрьское</t>
  </si>
  <si>
    <t>0282</t>
  </si>
  <si>
    <t>Саханская Н.Ф.</t>
  </si>
  <si>
    <t>Обосновывающие материалы по ТП_2013/ТЭС/Реконструкция/Хозспособ/ХС_017</t>
  </si>
  <si>
    <t>Реконструкция ВЛ 0,4кВ "Советская" (48919) с Катенино</t>
  </si>
  <si>
    <t>4451</t>
  </si>
  <si>
    <t>Окуловских В.А.</t>
  </si>
  <si>
    <t>Обосновывающие материалы по ТП_2013/ТЭС/Реконструкция/Хозспособ/ХС_018</t>
  </si>
  <si>
    <t>Реконструкция ВЛ 0,4кВ "Мира" (48918) с. Катенино</t>
  </si>
  <si>
    <t>4452</t>
  </si>
  <si>
    <t>Змиевская Н.Н.</t>
  </si>
  <si>
    <t>Обосновывающие материалы по ТП_2013/ТЭС/Реконструкция/Хозспособ/ХС_019</t>
  </si>
  <si>
    <t>Реконструкция ВЛ 0,4кВ "Фидер№2" (47553) п. Свободный</t>
  </si>
  <si>
    <t>4443</t>
  </si>
  <si>
    <t>Зайнагабдинова Л.Ю.</t>
  </si>
  <si>
    <t>Обосновывающие материалы по ТП_2013/ТЭС/Реконструкция/Хозспособ/ХС_020</t>
  </si>
  <si>
    <t>Реконструкция ТП-2664 с. Кадомцево</t>
  </si>
  <si>
    <t>0430</t>
  </si>
  <si>
    <t>МКОУ Кадомцевская основная общеобразовательная школа</t>
  </si>
  <si>
    <t>Обосновывающие материалы по ТП_2013/ТЭС/Реконструкция/Хозспособ/ХС_021</t>
  </si>
  <si>
    <t>Реконструкция ТП-2481 (45602), с. Дробышево</t>
  </si>
  <si>
    <t>0473</t>
  </si>
  <si>
    <t>Дергунов А.Ю.</t>
  </si>
  <si>
    <t>Обосновывающие материалы по ТП_2013/ТЭС/Реконструкция/Хозспособ/ХС_022</t>
  </si>
  <si>
    <t>Реконструкция ТП-2684 (46284) с. Клястицкое</t>
  </si>
  <si>
    <t>0506</t>
  </si>
  <si>
    <t>Джанджгава М.Г.</t>
  </si>
  <si>
    <t>Обосновывающие материалы по ТП_2013/ТЭС/Реконструкция/Хозспособ/ХС_023</t>
  </si>
  <si>
    <t>Реконструкция ПС Кирпичная 110/6кВ</t>
  </si>
  <si>
    <t>ООО "Энергоучет-комплект"  
ООО "Энергоучет"</t>
  </si>
  <si>
    <t>6100013644  6100013644</t>
  </si>
  <si>
    <t>01.11.2012  01.11.2012</t>
  </si>
  <si>
    <t>230  
230</t>
  </si>
  <si>
    <t>ООО "Верта"</t>
  </si>
  <si>
    <t>Обосновывающие материалы по ТП_2013/ЦЭС/Реконструкция/Подряд/Подряд_001</t>
  </si>
  <si>
    <t>Реконструкция ВЛ-0,4 кВ №3, Челябинская область, Аргаяшский район, д.Б.Усманова</t>
  </si>
  <si>
    <t>ПТ ЗАО "Челябинскагропромэнерго и компания"  
ООО "ЭлектроСтрой"</t>
  </si>
  <si>
    <t>6100014689  6100017184</t>
  </si>
  <si>
    <t>29.12.2012  31.07.2013</t>
  </si>
  <si>
    <t>336  
5438</t>
  </si>
  <si>
    <t>6100009540</t>
  </si>
  <si>
    <t>Ильмурзин А.А.</t>
  </si>
  <si>
    <t>Обосновывающие материалы по ТП_2013/ЦЭС/Реконструкция/Подряд/Подряд_002</t>
  </si>
  <si>
    <t>Реконструкция ВЛ-0,4 кВ №2, Челябинская область, Сосновский район, д.Султаева</t>
  </si>
  <si>
    <t xml:space="preserve">ООО "Кабель и арматура"  ООО "ЭлектроСтрой" </t>
  </si>
  <si>
    <t>6100015350  6100017946</t>
  </si>
  <si>
    <t>20.01.2013  21.08.2013</t>
  </si>
  <si>
    <t>472  
5688</t>
  </si>
  <si>
    <t>6100010604</t>
  </si>
  <si>
    <t>Ильина Я.Б.</t>
  </si>
  <si>
    <t>Обосновывающие материалы по ТП_2013/ЦЭС/Реконструкция/Подряд/Подряд_003</t>
  </si>
  <si>
    <t>Реконструкция ВЛ-0,4 кВ, Челябинская область, Сосновский район, с.Кременкуль</t>
  </si>
  <si>
    <t>ООО «Инженерные Сети - Проект»  
ООО СК СтройСтандарт</t>
  </si>
  <si>
    <t>6100015585  6100017212</t>
  </si>
  <si>
    <t>05.02.2013   12.07.2013</t>
  </si>
  <si>
    <t>396 
5250</t>
  </si>
  <si>
    <t>08.06.2012
18.06.2013</t>
  </si>
  <si>
    <t>Обосновывающие материалы по ТП_2013/ЦЭС/Реконструкция/Подряд/Подряд_004</t>
  </si>
  <si>
    <t>Реконструкция ВЛ-0,4 кВ №2, Челябинская область, Сосновский район, д.Новое Поле</t>
  </si>
  <si>
    <t>396  
1848</t>
  </si>
  <si>
    <t>6100011038
6100011040</t>
  </si>
  <si>
    <t>Смолина Т.В.
Керчина Ф.Г.</t>
  </si>
  <si>
    <t>Реконструкция кабельных выходов от ячеек №4 и №7 ПС "Губернская", ВЛ-10 кВ №7 ПС "Губернская", Челябинская бласть, Аргаяшский район</t>
  </si>
  <si>
    <t xml:space="preserve">6100015615  </t>
  </si>
  <si>
    <t xml:space="preserve">25.03.2013  </t>
  </si>
  <si>
    <t xml:space="preserve">2064  </t>
  </si>
  <si>
    <t>6100004087</t>
  </si>
  <si>
    <t>ЗАО "Наука, техника и маркетинг в строительстве"</t>
  </si>
  <si>
    <t>Обосновывающие материалы по ТП_2013/ЦЭС/Реконструкция/Подряд/Подряд_005</t>
  </si>
  <si>
    <t>Реконструкция ВЛ-0,4 кВ №3, Челябинская область, Аргаяшский район, д.Большая Усманова</t>
  </si>
  <si>
    <t xml:space="preserve">ПТ ЗАО "Челябинскагропромэнерго и компания"  
ООО "ЭлектроСтрой" </t>
  </si>
  <si>
    <t>6100015680  6100017185</t>
  </si>
  <si>
    <t>483  
5817</t>
  </si>
  <si>
    <t>Обосновывающие материалы по ТП_2013/ЦЭС/Реконструкция/Подряд/Подряд_006</t>
  </si>
  <si>
    <t>Реконструкция ВЛ-0,4 кВ №1, Челябинская область, Еткульский район, с.Еманжелинка</t>
  </si>
  <si>
    <t>6100015870  6100015808</t>
  </si>
  <si>
    <t>4134 
497</t>
  </si>
  <si>
    <t>6100011184</t>
  </si>
  <si>
    <t>Устьянцев Г.В.</t>
  </si>
  <si>
    <t>Обосновывающие материалы по ТП_2013/ЦЭС/Реконструкция/Подряд/Подряд_007</t>
  </si>
  <si>
    <t>Реконструкция ВЛ-0,4 кВ №1, Челябинская область, Еткульский район, с.Устьянцево</t>
  </si>
  <si>
    <t>4134  
497</t>
  </si>
  <si>
    <t>6100011947</t>
  </si>
  <si>
    <t>Шапкина Т.Э.</t>
  </si>
  <si>
    <t>Реконструкция ВЛ-0,4 кВ №1, Челябинская область, Сосновский район, д.Ужевка</t>
  </si>
  <si>
    <t>ООО СК "СтройСтандарт" 
ООО ЧелябЭнергоПроектКом</t>
  </si>
  <si>
    <t>6100016043  6100015909</t>
  </si>
  <si>
    <t>4206  
454</t>
  </si>
  <si>
    <t>6100009645</t>
  </si>
  <si>
    <t>Ладейщиков В.А.</t>
  </si>
  <si>
    <t>Обосновывающие материалы по ТП_2013/ЦЭС/Реконструкция/Подряд/Подряд_008</t>
  </si>
  <si>
    <t>Реконструкция ВЛ-0,4 кВ №4, Челябинская область, Сосновский район, п.Смолино</t>
  </si>
  <si>
    <t>6100016043  6100015908</t>
  </si>
  <si>
    <t>4206  
434</t>
  </si>
  <si>
    <t>6100009422</t>
  </si>
  <si>
    <t>Немухин Н.Н.</t>
  </si>
  <si>
    <t>Реконструкция ТП-1799, Челябинская область, Сосновский район, д.Малиновка</t>
  </si>
  <si>
    <t xml:space="preserve">ООО "Электрострой"  ООО "ЭлектроСтрой" </t>
  </si>
  <si>
    <t>5564  
445</t>
  </si>
  <si>
    <t>Бондарюк О.А.</t>
  </si>
  <si>
    <t>Обосновывающие материалы по ТП_2013/ЦЭС/Реконструкция/Подряд/Подряд_009</t>
  </si>
  <si>
    <t>Андреев А.А.</t>
  </si>
  <si>
    <t>Мишина О.Г.</t>
  </si>
  <si>
    <t>Мохова Л.И.</t>
  </si>
  <si>
    <t>Пономарева С.А.</t>
  </si>
  <si>
    <t>Сметанина И.А.</t>
  </si>
  <si>
    <t>Сагитов С.У.</t>
  </si>
  <si>
    <t>Семенова О.Е.</t>
  </si>
  <si>
    <t>Сторожева О.Н.</t>
  </si>
  <si>
    <t>Фахритдинова Ф.А.</t>
  </si>
  <si>
    <t>Хомутовская Е.Б.</t>
  </si>
  <si>
    <t>Пантелейчук Н.П.</t>
  </si>
  <si>
    <t>Реконструкция КЛ-10 кВ №34 и №102 от ПС "Полевая",   г.Челябинск</t>
  </si>
  <si>
    <t>6100016576  6100014702;  6100016579</t>
  </si>
  <si>
    <t>04.06.2013  25.12.2012;  04.06.2013</t>
  </si>
  <si>
    <t>6100010753</t>
  </si>
  <si>
    <t>ООО "Лигас"</t>
  </si>
  <si>
    <t>Обосновывающие материалы по ТП_2013/ЦЭС/Реконструкция/Подряд/Подряд_010</t>
  </si>
  <si>
    <t>Реконструкция ВЛ-0,4 кВ №1, Челябинская область, Сосновский район, п.Садовый</t>
  </si>
  <si>
    <t>6100016646  16800</t>
  </si>
  <si>
    <t xml:space="preserve">443  </t>
  </si>
  <si>
    <t>Обосновывающие материалы по ТП_2013/ЦЭС/Реконструкция/Подряд/Подряд_011</t>
  </si>
  <si>
    <t>Реконструкция ВЛ-0,4 кВ №1, Челябинская область, Сосновский район, п.Витаминный</t>
  </si>
  <si>
    <t xml:space="preserve">ООО "ЭлектроСтрой"  ООО "Зевс-М" </t>
  </si>
  <si>
    <t>6100016646  18318</t>
  </si>
  <si>
    <t>20.02.2013   22.08.2013</t>
  </si>
  <si>
    <t>6100013122</t>
  </si>
  <si>
    <t>Ткач.В.А.</t>
  </si>
  <si>
    <t>Реконструкция ВЛЗ-10 кВ №17, №21, Челябинская область, Сосновский район</t>
  </si>
  <si>
    <t xml:space="preserve">ООО "ЭлектроСтрой"  ОГАУ "УГЭПД ТП и ИЗ Челябинской облачти" </t>
  </si>
  <si>
    <t>6100016742  1391</t>
  </si>
  <si>
    <t>04.06.2013  26.06.2013</t>
  </si>
  <si>
    <t xml:space="preserve">9877  </t>
  </si>
  <si>
    <t>2971</t>
  </si>
  <si>
    <t>ООО СтройГрад +</t>
  </si>
  <si>
    <t>Обосновывающие материалы по ТП_2013/ЦЭС/Реконструкция/Подряд/Подряд_012</t>
  </si>
  <si>
    <t>Реконструкция ВЛ-0,4 кВ № 1, Челябинская область, Сосновский район, д.Мамаево</t>
  </si>
  <si>
    <t xml:space="preserve">ООО "СпецПромСервис"  ООО "Зевс-М" </t>
  </si>
  <si>
    <t>6100016793  18318</t>
  </si>
  <si>
    <t>20.05.2013   22.08.2013</t>
  </si>
  <si>
    <t xml:space="preserve">486  </t>
  </si>
  <si>
    <t>6100010000</t>
  </si>
  <si>
    <t>Хасанов Д.М.</t>
  </si>
  <si>
    <t>Обосновывающие материалы по ТП_2013/ЦЭС/Реконструкция/Подряд/Подряд_013</t>
  </si>
  <si>
    <t>Реконструкция ВЛ-0,4 кВ № 2, Челябинская область, Сосновский район, д.Урефты</t>
  </si>
  <si>
    <t xml:space="preserve">6100016796  </t>
  </si>
  <si>
    <t xml:space="preserve">20.05.2013  </t>
  </si>
  <si>
    <t xml:space="preserve">437  </t>
  </si>
  <si>
    <t>6100009926</t>
  </si>
  <si>
    <t>Городцовой Н.Н.</t>
  </si>
  <si>
    <t>Обосновывающие материалы по ТП_2013/ЦЭС/Реконструкция/Подряд/Подряд_014</t>
  </si>
  <si>
    <t>Реконструкция ТП-10/0,4 кВ (№1799), Челябинская область, Сосновский район, д.Малиновка</t>
  </si>
  <si>
    <t xml:space="preserve">6100016801  </t>
  </si>
  <si>
    <t xml:space="preserve">6258  </t>
  </si>
  <si>
    <t>Пихуля Д.Г.</t>
  </si>
  <si>
    <t>Обосновывающие материалы по ТП_2013/ЦЭС/Реконструкция/Подряд/Подряд_015</t>
  </si>
  <si>
    <t>Габдуллин Ш.Ш.</t>
  </si>
  <si>
    <t>Абдрахманов Н.С.</t>
  </si>
  <si>
    <t>Бурлев А.Г.</t>
  </si>
  <si>
    <t>Микляев Ю.В.</t>
  </si>
  <si>
    <t>Рязанов С.В.</t>
  </si>
  <si>
    <t>Сладовская Л.А.</t>
  </si>
  <si>
    <t>Шевлякова Т.С.</t>
  </si>
  <si>
    <t>Яблонских А.С.</t>
  </si>
  <si>
    <t>Большакова С.В.</t>
  </si>
  <si>
    <t>Шароглазова С.М.</t>
  </si>
  <si>
    <t>Шаркову В.Ф.</t>
  </si>
  <si>
    <t>Набиулин Д.В.</t>
  </si>
  <si>
    <t>Орешин Е.И.</t>
  </si>
  <si>
    <t>Орешина П.В.</t>
  </si>
  <si>
    <t>Реконструкция ВЛ-0,4 кВ №2, Челябинская область, Сосновский район, д.Ключевка</t>
  </si>
  <si>
    <t>6100016955  15509</t>
  </si>
  <si>
    <t>20.06.2013  01.02.2013</t>
  </si>
  <si>
    <t>Обосновывающие материалы по ТП_2013/ЦЭС/Реконструкция/Подряд/Подряд_016</t>
  </si>
  <si>
    <t>Реконструкция ВЛ-0,4 кВ №2, Челябинская область, Сосновский район, вблизи д.Ключевка</t>
  </si>
  <si>
    <t xml:space="preserve">ООО "Электрострой"  </t>
  </si>
  <si>
    <t xml:space="preserve">6100016955  </t>
  </si>
  <si>
    <t>Реконструкция ВЛ-0,4 кВ №4, Челябинская область, Сосновский район, п.Красное Поле</t>
  </si>
  <si>
    <t>ООО "Электрострой"   ООО "ЭлектроСтрой"</t>
  </si>
  <si>
    <t>20.06.2013   01.02.2013</t>
  </si>
  <si>
    <t>6100010126</t>
  </si>
  <si>
    <t>Рассохина Н.В.</t>
  </si>
  <si>
    <t>Реконструция ВЛ-0,4 кВ "Халтурина, Ключевская", Челябинская область, г.Верхний Уфалей</t>
  </si>
  <si>
    <t>6100011882</t>
  </si>
  <si>
    <t>Максимюк М.В.</t>
  </si>
  <si>
    <t>Обосновывающие материалы по ТП_2013/ЦЭС/Реконструкция/Подряд/Подряд_017</t>
  </si>
  <si>
    <t>Реконструкция ВЛ-0,4 кВ "Мичурина", Челябинская область, г.Верхний Уфалей</t>
  </si>
  <si>
    <t>6100006187</t>
  </si>
  <si>
    <t>Жерноклеев В.В.</t>
  </si>
  <si>
    <t>Реконструкция ВЛ-0,4 кВ "Ленина", Челябинская область, г.Верхний Уфалей</t>
  </si>
  <si>
    <t>6100011113</t>
  </si>
  <si>
    <t>Королев А.В.</t>
  </si>
  <si>
    <t>Реконструкция ВЛ-0,4 кВ "Бабикова-Ленина", Челябинская область, г.В.Уфалей</t>
  </si>
  <si>
    <t xml:space="preserve">ООО "Зевс-М"  ПТ "ЗАО ЧАПЭ и К"  </t>
  </si>
  <si>
    <t>6100016958  15528</t>
  </si>
  <si>
    <t>21.06.2013  20.02.2013</t>
  </si>
  <si>
    <t>6100009913</t>
  </si>
  <si>
    <t>Сельницыной В.Е.</t>
  </si>
  <si>
    <t>Реконструкция ВЛ-0,4 кВ "Кутузова, Уральская", Челябинская область, г.В.Уфалей</t>
  </si>
  <si>
    <t>6100007950
6100008749</t>
  </si>
  <si>
    <t>12.10.2011
20.12.2011</t>
  </si>
  <si>
    <t>Овечкина Е.П.
Галушко А.Н.</t>
  </si>
  <si>
    <t>Реконструкция ВЛ-0,4 кВ № "Бахтинова", Челябинская область, г.В.Уфалей</t>
  </si>
  <si>
    <t>Шушарина Т.П.</t>
  </si>
  <si>
    <t>Реконструкция ВЛ-0,4 кВ №2, Челябинская область, Аргаяшский район, с.Аргаяш</t>
  </si>
  <si>
    <t>6100017184  14692</t>
  </si>
  <si>
    <t>31.07.2013   29.12.2012</t>
  </si>
  <si>
    <t xml:space="preserve">5438  </t>
  </si>
  <si>
    <t>6100009471</t>
  </si>
  <si>
    <t>Гильмитдинова Л.А.</t>
  </si>
  <si>
    <t>Обосновывающие материалы по ТП_2013/ЦЭС/Реконструкция/Подряд/Подряд_018</t>
  </si>
  <si>
    <t>Реконструкция ВЛ-0,4 кВ №1, Челябинская область, Сосновский район, д.Медиак</t>
  </si>
  <si>
    <t>6100017184  16646</t>
  </si>
  <si>
    <t>31.07.2013   20.02.2013</t>
  </si>
  <si>
    <t>Реконструкция ВЛ-0,4 кВ №1, Челябинская область, Аргаяшский район, д.илимбетова</t>
  </si>
  <si>
    <t>6100017184  15677</t>
  </si>
  <si>
    <t>6100012598</t>
  </si>
  <si>
    <t xml:space="preserve">Гузаирова Г.Г., Гузаирова Э.Р., Гузаиров Р.Р. </t>
  </si>
  <si>
    <t>Рекоснтрукция ВЛ-0,4 кВ №2, Челябинская область, Аргаяшский район, с.Аргаяш</t>
  </si>
  <si>
    <t>6100012593</t>
  </si>
  <si>
    <t>Пыхтин Б.С.</t>
  </si>
  <si>
    <t>Реконструкция ВЛ-0,4 кВ №2, Челябинская область, Аргаяшский район, д.Суфино</t>
  </si>
  <si>
    <t>Реконструкция ВЛ-0,4 кВ №1, Челябинская область, Сосновский район, д.Осиновка</t>
  </si>
  <si>
    <t>Реконструкция ВЛ-0,4 кВ №1, Челябинская область, Сосновский район, п.Саргазы</t>
  </si>
  <si>
    <t>Реконструкция ВЛ-0,4 кВ №2, Челябинская область, Аргаяшский район, д.Байгазина</t>
  </si>
  <si>
    <t>Реконструкция ВЛ-0,4 кВ №1, Челябинская область, Еткульский район, д.Печенкино</t>
  </si>
  <si>
    <t>6100017586  15515</t>
  </si>
  <si>
    <t xml:space="preserve">5291  </t>
  </si>
  <si>
    <t>Обосновывающие материалы по ТП_2013/ЦЭС/Реконструкция/Подряд/Подряд_019</t>
  </si>
  <si>
    <t>Реконструкция ВЛ-0,4 кВ №2, Челябинская область, Еткульский район, с.Каратабан</t>
  </si>
  <si>
    <t xml:space="preserve">ООО "ЭлектроСтрой"  ООО "Трансэнергосервис" </t>
  </si>
  <si>
    <t>6100017586  15808</t>
  </si>
  <si>
    <t>19.07.2013   25.03.2013</t>
  </si>
  <si>
    <t>6100013124</t>
  </si>
  <si>
    <t>Плешко Д.П.</t>
  </si>
  <si>
    <t>6100010372</t>
  </si>
  <si>
    <t>Баратов З.Г.</t>
  </si>
  <si>
    <t>Реконструкция ВЛ-0,4 кВ №3, Челябинская область, Еткульский район, с.Шеломенцево</t>
  </si>
  <si>
    <t xml:space="preserve">6100017586  </t>
  </si>
  <si>
    <t>Реконструкция ВЛ-0,4 кВ № 2, Челябинская область, Сосновский район, п.Трубный</t>
  </si>
  <si>
    <t>6100017946  16796</t>
  </si>
  <si>
    <t>Гришко Л.Д.</t>
  </si>
  <si>
    <t>Обосновывающие материалы по ТП_2013/ЦЭС/Реконструкция/Подряд/Подряд_020</t>
  </si>
  <si>
    <t>Каманцев Ю.В.
Каманцева Я.Р.
Каманцев И.Р.</t>
  </si>
  <si>
    <t>Маркарян П.А.</t>
  </si>
  <si>
    <t>Кивалова Л.С.
Кивалова К.С.</t>
  </si>
  <si>
    <t>РыжковаВ.Л.</t>
  </si>
  <si>
    <t>Реконструкция ВЛ-0,4 кВ №2, Челябинская область, Сосновский район, жилая застройка "Вавиловец"</t>
  </si>
  <si>
    <t xml:space="preserve">ООО "ЭлектроСтрой"  ООО "Кабельная арматура" </t>
  </si>
  <si>
    <t>6100017946  15350</t>
  </si>
  <si>
    <t>21.08.2013  20.01.2013</t>
  </si>
  <si>
    <t>6100009402</t>
  </si>
  <si>
    <t>Вальт В.А.</t>
  </si>
  <si>
    <t>Реконструкция ВЛ-0,4 кВ №3, Челябинская область, Сосновский район, с.Кременкуль</t>
  </si>
  <si>
    <t>6100010590</t>
  </si>
  <si>
    <t>Еременко В.Я.</t>
  </si>
  <si>
    <t>Реконструкция ТП-10/0,4 кВ, Челябинская область, г.Челябинск, пос.Челябэнерго 37</t>
  </si>
  <si>
    <t xml:space="preserve">ООО "ЭлектроСтрой"  ООО "Легион-Проект" </t>
  </si>
  <si>
    <t>6100019089  14874</t>
  </si>
  <si>
    <t>01.10.2013  22.01.2013</t>
  </si>
  <si>
    <t xml:space="preserve">501  </t>
  </si>
  <si>
    <t>6100009873</t>
  </si>
  <si>
    <t>ЗАО "Строительная  компания- Легион"</t>
  </si>
  <si>
    <t>Обосновывающие материалы по ТП_2013/ЦЭС/Реконструкция/Подряд/Подряд_022</t>
  </si>
  <si>
    <t>Реконструкция ВЛ-0,4 кВ №1, Челябинская область, Аргаяшский район, д.Куянбаева</t>
  </si>
  <si>
    <t>6100019451  14693</t>
  </si>
  <si>
    <t xml:space="preserve">5389  </t>
  </si>
  <si>
    <t>6100009523</t>
  </si>
  <si>
    <t>Абдуллин А.А.</t>
  </si>
  <si>
    <t>Обосновывающие материалы по ТП_2013/ЦЭС/Реконструкция/Подряд/Подряд_023</t>
  </si>
  <si>
    <t>Реконструкция ВЛ-0,4 кВ №1 Челябинская область, Аргаяшский район, д.Яраткулова</t>
  </si>
  <si>
    <t>6100019451  15676</t>
  </si>
  <si>
    <t>6100012206
6100012199</t>
  </si>
  <si>
    <t>Сибагатуллина М.М.
Юнусова Ф.Ю.</t>
  </si>
  <si>
    <t>Реконструкция ВЛ-0,4 кВ №1, Челябинская область, Аргаяшский район, д.Яраткулова</t>
  </si>
  <si>
    <t>6100019451  15669</t>
  </si>
  <si>
    <t>24.10.2013   01.03.2013</t>
  </si>
  <si>
    <t>6100010031</t>
  </si>
  <si>
    <t>Асадуллина Р.Р.</t>
  </si>
  <si>
    <t>Реконструкция ВЛ-0,4 кВ №1, Челябинская область, Аргаяшский район, д.Мавлютова</t>
  </si>
  <si>
    <t>6100019451  16011</t>
  </si>
  <si>
    <t>6100009933</t>
  </si>
  <si>
    <t>Администрация Байрамгуловского сельского поселения</t>
  </si>
  <si>
    <t>Реконструкция ВЛ-0,4 кВ № 2, Челябинская область, Аргаяшский район, д.Мавлютова</t>
  </si>
  <si>
    <t>6100019451  15520</t>
  </si>
  <si>
    <t>24.10.2013   20.02.2013</t>
  </si>
  <si>
    <t>6100010025</t>
  </si>
  <si>
    <t>Хуснутдинова Р.И.</t>
  </si>
  <si>
    <t>Реконструкция ТП-10/0,4 кВ, Челябинская область, Аргаяшский район, д.Крутолапова</t>
  </si>
  <si>
    <t>6100019451  15677</t>
  </si>
  <si>
    <t>18.07.2012
18.04.2012</t>
  </si>
  <si>
    <t>Реконструкция ВЛ-0,4 кВ №3, Челябинская область, Сосновский район, д.Дубровка</t>
  </si>
  <si>
    <t>6100019459  16646</t>
  </si>
  <si>
    <t>21.10.2013   20.02.2013</t>
  </si>
  <si>
    <t>6100013132</t>
  </si>
  <si>
    <t>Звягинцева Н.И., Звягинцев О.И.</t>
  </si>
  <si>
    <t>Обосновывающие материалы по ТП_2013/ЦЭС/Реконструкция/Подряд/Подряд_024</t>
  </si>
  <si>
    <t>Реконструкция ВЛ-0,4 кВ №1, Челябинская область, Сосновский район, с.Большое Баландино</t>
  </si>
  <si>
    <t>6100019459  15517</t>
  </si>
  <si>
    <t>6100010538</t>
  </si>
  <si>
    <t>Позяев С.А.</t>
  </si>
  <si>
    <t>Реконструкция ВЛ-0,4 кВ №2, Челябинская область, Каслинский район, с.Тюбук</t>
  </si>
  <si>
    <t>6100019460  15680</t>
  </si>
  <si>
    <t xml:space="preserve">4964  </t>
  </si>
  <si>
    <t>16</t>
  </si>
  <si>
    <t>Обосновывающие материалы по ТП_2013/ЦЭС/Реконструкция/Подряд/Подряд_025</t>
  </si>
  <si>
    <t>Реконструкция ВЛ-0,4 кВ №1 Челябинская область, Екаслинский район, с.Тюбук</t>
  </si>
  <si>
    <t>6100019460  15669</t>
  </si>
  <si>
    <t>6100011945</t>
  </si>
  <si>
    <t>Хакимов Ш.Г.</t>
  </si>
  <si>
    <t>Реконструкция ВЛ-0,4 кВ №2, Челябинская область, Каслинский район, с.Воскресенское</t>
  </si>
  <si>
    <t xml:space="preserve">6100019460  </t>
  </si>
  <si>
    <t>Реконструкция ВЛ 0,4кВ с.Воскресенское</t>
  </si>
  <si>
    <t>6100019460  14694</t>
  </si>
  <si>
    <t>610009398 
6100009413</t>
  </si>
  <si>
    <t>15.02.2012
15.02.2012</t>
  </si>
  <si>
    <t>Реконструкция ВЛ-0,4 кВ №1, Челябинская область, Каслинский район, с.Булзи</t>
  </si>
  <si>
    <t xml:space="preserve">6100019708  </t>
  </si>
  <si>
    <t xml:space="preserve">14.10.2013  </t>
  </si>
  <si>
    <t xml:space="preserve">2985  </t>
  </si>
  <si>
    <t>Лим Ю.И.</t>
  </si>
  <si>
    <t>Обосновывающие материалы по ТП_2013/ЦЭС/Реконструкция/Подряд/Подряд_026</t>
  </si>
  <si>
    <t>Реконструкция ВЛ-0,4кВ №2 п. Саргазы</t>
  </si>
  <si>
    <t>17185  15510</t>
  </si>
  <si>
    <t>05.09.2013   20.02.2013</t>
  </si>
  <si>
    <t>Обосновывающие материалы по ТП_2013/ЦЭС/Реконструкция/Подряд/Подряд_027</t>
  </si>
  <si>
    <t>Реконструкция ВЛ-0,4кВ №6 с. Долгодеревенское</t>
  </si>
  <si>
    <t>Еськов Е.Н., 
Шадыев А.С., Дададжанов М.М.</t>
  </si>
  <si>
    <t>Реконструкция ВЛ-0,4кВ №3 с. МИасское</t>
  </si>
  <si>
    <t>Реконструкция ВЛ-0,4кВ №2 п.Сагаусты</t>
  </si>
  <si>
    <t>Реконструкция ВЛ-0,4кВ №1 д. Кулат</t>
  </si>
  <si>
    <t>Реконструкция ВЛ-0,4кВ №1 с. Долгодеревенское</t>
  </si>
  <si>
    <t>Селихин С.В., 
Селихина Н.А.</t>
  </si>
  <si>
    <t>Реконструкция ВЛ 0,4 кВ №1 д.Марксист</t>
  </si>
  <si>
    <t>Обосновывающие материалы по ТП_2013/ЦЭС/Реконструкция/Подряд/Подряд_028</t>
  </si>
  <si>
    <t>Реконструкция ТП-2669, Челябинская область, Аргаяшский район, п.Увильды</t>
  </si>
  <si>
    <t>ООО "СПС"  
ООО "СПС"</t>
  </si>
  <si>
    <t>918  
1108</t>
  </si>
  <si>
    <t>04.09.2012
04.09.2012
05.09.2012
04.08.2012
04.12.2012
04.09.2012
04.09.2012
04.09.2012
04.09.2012
04.09.2012
04.09.2012
04.09.2012</t>
  </si>
  <si>
    <t>Реконструкция ВЛ 0,4 г.В.Уфалей</t>
  </si>
  <si>
    <t>Обосновывающие материалы по ТП_2013/ЦЭС/Реконструкция/Подряд/Подряд_029</t>
  </si>
  <si>
    <t>Реконструкция ВЛ 0,4 г.В.Уф</t>
  </si>
  <si>
    <t>ИП Швалев А.И.</t>
  </si>
  <si>
    <t>Реконструкция ВЛ-0,4 кВ "Чусовская", Челябинская область, г.Верхний Уфалей</t>
  </si>
  <si>
    <t>Галимьянова Р.Ф.</t>
  </si>
  <si>
    <t>Реконструкция ВЛ-0,4 кВ №1, Челябинская область, Еткульский район, д.Назарово</t>
  </si>
  <si>
    <t>6100020238  15515</t>
  </si>
  <si>
    <t>6100010986</t>
  </si>
  <si>
    <t>Курбатов Т.Н.</t>
  </si>
  <si>
    <t>Обосновывающие материалы по ТП_2013/ЦЭС/Реконструкция/Подряд/Подряд_030</t>
  </si>
  <si>
    <t>Реконструкция ВЛ-0,4 кВ №2, Челябинская область, Еткульский район, д.Кораблево</t>
  </si>
  <si>
    <t>Реконструкция ВЛ-0,4 кВ №2, Челябинская область, Сосновский район, д.Бухарино</t>
  </si>
  <si>
    <t>6100020366  17940</t>
  </si>
  <si>
    <t>6100008878</t>
  </si>
  <si>
    <t>Мироненко В.М.</t>
  </si>
  <si>
    <t>Обосновывающие материалы по ТП_2013/ЦЭС/Реконструкция/Подряд/Подряд_031</t>
  </si>
  <si>
    <t>Реконструкция ВЛ-0,4 кВ № 1, Челябинская область, Сосновский район, с.Кременкуль</t>
  </si>
  <si>
    <t>6100020366  16793</t>
  </si>
  <si>
    <t>24.10.2013  20.05.2013</t>
  </si>
  <si>
    <t>6100010007</t>
  </si>
  <si>
    <t>Миназова С.Д.</t>
  </si>
  <si>
    <t>Реконструкция ВЛ-0,4 кВ №2, Челябинская область, Сосновский район, д.Костыли</t>
  </si>
  <si>
    <t>6100009538</t>
  </si>
  <si>
    <t>Танян А.А.</t>
  </si>
  <si>
    <t>Реконструкция ВЛ-0,4 кВ №1, Челябинская область, Сосновский район, д.Полетаево-1</t>
  </si>
  <si>
    <t>6100011066</t>
  </si>
  <si>
    <t>Рева А.А.</t>
  </si>
  <si>
    <t>Реконструкция ВЛ-0,4 кВ №3, Челябинская область, Сосновский район, п.Солнечный</t>
  </si>
  <si>
    <t>Реконструкция ВЛ-0,4 кВ №2, Челябинская область, Сосновский район, д.Полетаево-2</t>
  </si>
  <si>
    <t>6100020366  15350</t>
  </si>
  <si>
    <t>24.10.2013  20.01.2013</t>
  </si>
  <si>
    <t>6100011523</t>
  </si>
  <si>
    <t>Смирнов Ю.А.</t>
  </si>
  <si>
    <t>Реконструкция ВЛ-0,4 кВ №1, Челябинская область, Сосновский район, с.Архангельское</t>
  </si>
  <si>
    <t>6100009411</t>
  </si>
  <si>
    <t>Вонненберг В.Ф.</t>
  </si>
  <si>
    <t>Реконструкция ВЛ-0,4 кВ №2, Челябинская область, Сосновский район, п.Сагаусты</t>
  </si>
  <si>
    <t>Реконструкция ВЛ-0,4 кВ №2, Челябинская область, Сосновский район, д.Казанцево</t>
  </si>
  <si>
    <t>ООО "ЭлектроСтрой"  ООО "Инженерные сети-Проект"</t>
  </si>
  <si>
    <t>6100020366  15585</t>
  </si>
  <si>
    <t>24.10.2013   05.02.2013</t>
  </si>
  <si>
    <t>Реконструкция ВЛ-0,4 кВ №1, Челябинская область, Сосновский район, д.Алишево</t>
  </si>
  <si>
    <t>6100011758</t>
  </si>
  <si>
    <t>Ахматчин Д.Х.</t>
  </si>
  <si>
    <t>Реконструкция ВЛ-0,4 кВ №1, Челябинская область, Сосновский район, с.Долгодеревенское</t>
  </si>
  <si>
    <t>6100020493  15585</t>
  </si>
  <si>
    <t>30.10.2013   05.02.2013</t>
  </si>
  <si>
    <t xml:space="preserve">6560  </t>
  </si>
  <si>
    <t>6100010612</t>
  </si>
  <si>
    <t>Плаксин М.А.</t>
  </si>
  <si>
    <t>Обосновывающие материалы по ТП_2013/ЦЭС/Реконструкция/Подряд/Подряд_032</t>
  </si>
  <si>
    <t>Реконструкция ТП-10/0,4 кВ (№1804), Челябинская область, Сосновский район, д.Малиновка</t>
  </si>
  <si>
    <t>6100020493  15589</t>
  </si>
  <si>
    <t>6560  
1848</t>
  </si>
  <si>
    <t>6100011292
6100011226
6100011232
6100011233
6100011234
6100011236
6100011237
6100011252
6100011215
6100011213
6100011212
6100011224
6100011223
6100011238
6100011239
6100011240
6100011227
6100011229
6100011230
6100011231
6100011220
6100011219
6100011222
6100011221
6100012258</t>
  </si>
  <si>
    <t>21.06.2012
20.06.2012
20.06.2012
20.06.2012
20.06.2012
20.06.2012
20.06.2012
20.06.2012
20.06.2012
20.06.2012
20.06.2012
20.06.2012
20.06.2012
20.06.2012
20.06.2012
20.06.2012
20.06.2012
20.06.2012
20.06.2012
20.06.2012
20.06.2012
20.06.2012
20.06.2012
20.06.2012
23.08.2012</t>
  </si>
  <si>
    <t>Бриль А.И.
Васильева Н.Г.
Воличенко М.А.
Грибенникова Е.А.
Журавлев А.А.
Журавлев П.М.
Ильченко А.П.
Козырев И.Б.
Кузьмин О.Л.
Леонидова И.И.
Леонидова И.И.
Меньшенина Н.В.
Морозов С.В.
Санин О.Л.
Сосновская Е.А.
Стародубов Е.Ю.
Суханова Ю.В.
Тетюев Е.А.
Фекличев А.Б.
Черкасов Е.Н.
Бочкарев М.Ю.
Резяпкин В.П.
Морозов И.В.
Турышев О.В.
Зайцев А.В.</t>
  </si>
  <si>
    <t>Реконструкция ТП-10/0,4 кВ (№1806), Челябинская область, Сосновский район, д.Малиновка</t>
  </si>
  <si>
    <t>6100011243
6100011244
6100011246
6100011241</t>
  </si>
  <si>
    <t>Хафизов Р.Р.
Мартынов В.П.
Богданова С.И.
Ядрышников А.А.</t>
  </si>
  <si>
    <t>Реконструкция Вл-0,4 кВ №1, Челябинская область, Соновский район, п.Саргазы</t>
  </si>
  <si>
    <t>ООО "Зевс-М"  
ООО "ЭлектроСтрой"</t>
  </si>
  <si>
    <t>18318  
15798</t>
  </si>
  <si>
    <t>22.08.2013  20.02.2013</t>
  </si>
  <si>
    <t>Реконструкция ВЛ-0,4кВ №3д.Б.Усмановка</t>
  </si>
  <si>
    <t>6100014931</t>
  </si>
  <si>
    <t>Гилязов Р.К.</t>
  </si>
  <si>
    <t>Обосновывающие материалы по ТП_2013/ЦЭС/Реконструкция/Подряд/Подряд_033</t>
  </si>
  <si>
    <t>Реконструкция ВЛ-0,4 кВ №1  с. Аргаяш</t>
  </si>
  <si>
    <t>6100014810</t>
  </si>
  <si>
    <t>Самахужин В.Ш., Самохужина Ф.Х.</t>
  </si>
  <si>
    <t>Реконструкция  ВЛ-0,4 кВ №2 с. Кулуево</t>
  </si>
  <si>
    <t>6100014470</t>
  </si>
  <si>
    <t>Валеева Е.В.</t>
  </si>
  <si>
    <t>Реконструкция  ВЛ-0,4 кВ №1 д. Яраткулов</t>
  </si>
  <si>
    <t>6100013843</t>
  </si>
  <si>
    <t>Климова Л.Г.</t>
  </si>
  <si>
    <t>Реконструкция  ВЛ-0,4 кВ №1 с. Байрамгулово</t>
  </si>
  <si>
    <t>6100014761</t>
  </si>
  <si>
    <t>Кербс М.А., 
Кербс Н.Ю., 
Кербс К.М., 
Кербс А.М.</t>
  </si>
  <si>
    <t>Реконструкция  ТП-2727  СПК "Здоровье"</t>
  </si>
  <si>
    <t>Гареев Р.К., 
Курапова Т.Н., 
Мусин П.Б.</t>
  </si>
  <si>
    <t>Реконструкция ВЛ-0,4 кВ №4, Челябинская область, Сосновский район, п.Сагаусты</t>
  </si>
  <si>
    <t>6100010375</t>
  </si>
  <si>
    <t>Капранов И.Г.</t>
  </si>
  <si>
    <t>Обосновывающие материалы по ТП_2013/ЦЭС/Реконструкция/Подряд/Подряд_034</t>
  </si>
  <si>
    <t>Реконструкция ВЛ-0,4 кВ №1, Челябинская область, Сосновский район, п.Мирный</t>
  </si>
  <si>
    <t>6100010432</t>
  </si>
  <si>
    <t>Шабанова Т.М</t>
  </si>
  <si>
    <t>Реконструкция ВЛ-0,4 кВ №1, Челябинская область, Сосновский район, ст.Смолино</t>
  </si>
  <si>
    <t>6100021036  16796</t>
  </si>
  <si>
    <t>6100010368
6100010367</t>
  </si>
  <si>
    <t>Дадов А.Г.
Белов Н.В.</t>
  </si>
  <si>
    <t>Обосновывающие материалы по ТП_2013/ЦЭС/Реконструкция/Подряд/Подряд_035</t>
  </si>
  <si>
    <t>Реконструкция ПС "Мирная"</t>
  </si>
  <si>
    <t xml:space="preserve">ООО ПМП "Контакт"  </t>
  </si>
  <si>
    <t xml:space="preserve">6100021107  </t>
  </si>
  <si>
    <t xml:space="preserve">30.11.2013  </t>
  </si>
  <si>
    <t xml:space="preserve">342  </t>
  </si>
  <si>
    <t>ООО Агрофирма "Ильинка"</t>
  </si>
  <si>
    <t>Обосновывающие материалы по ТП_2013/ЦЭС/Реконструкция/Подряд/Подряд_036</t>
  </si>
  <si>
    <t>6100021371  15676</t>
  </si>
  <si>
    <t>Обосновывающие материалы по ТП_2013/ЦЭС/Реконструкция/Подряд/Подряд_037</t>
  </si>
  <si>
    <t>Реконструкция ВЛ-0,4 кВ №3, Челябинская область, Аргаяшский район, с.Аргаяш</t>
  </si>
  <si>
    <t>6100021371  16011</t>
  </si>
  <si>
    <t>05.12.2013  05.03.2013</t>
  </si>
  <si>
    <t>6100010482
6100011059</t>
  </si>
  <si>
    <t>10.05.2012
08.06.2012</t>
  </si>
  <si>
    <t>Тимирбулатова Х.Т.
Сайфуллин Ш.Г.</t>
  </si>
  <si>
    <t>Реконструкция ВЛ 0,22кВ № 2 с.Аргаяш</t>
  </si>
  <si>
    <t>6100021371  14693</t>
  </si>
  <si>
    <t>Валеев М.М., 
Влеева Е.А.</t>
  </si>
  <si>
    <t>Реконструкция ВЛ-0,4 кВ№2, Челябинская область, Сосновский район, ст.Смолино</t>
  </si>
  <si>
    <t>6100021396  16796</t>
  </si>
  <si>
    <t>10.12.2013   20.05.2013</t>
  </si>
  <si>
    <t>6100009884
6100010334</t>
  </si>
  <si>
    <t>13.04.2012
02.05.2012</t>
  </si>
  <si>
    <t>Лысов А.Д.
Лысов К.А.
Еркович О.В.</t>
  </si>
  <si>
    <t>Обосновывающие материалы по ТП_2013/ЦЭС/Реконструкция/Подряд/Подряд_038</t>
  </si>
  <si>
    <t>Реконструкция  ВЛ-0,4 кВ №1, Челябинская область, Сосновский район, п.Саргазы</t>
  </si>
  <si>
    <t>Реконструкция ПС "Пластмасс" и ПС "Ю.Копи", установка ВЧ защит</t>
  </si>
  <si>
    <t xml:space="preserve">ООО ПК "Сила тока"   ООО "ЭлектроСтрой" </t>
  </si>
  <si>
    <t xml:space="preserve">8600005052  2013-5347 </t>
  </si>
  <si>
    <t>09.07.2013  01.10.2013</t>
  </si>
  <si>
    <t xml:space="preserve">566  </t>
  </si>
  <si>
    <t>2794</t>
  </si>
  <si>
    <t>ОАО "Фортум"</t>
  </si>
  <si>
    <t>Обосновывающие материалы по ТП_2013/ЦЭС/Реконструкция/Подряд/Подряд_039</t>
  </si>
  <si>
    <t>Реконструкция ВЛ-0,4 кВ №1, Челябинская область, Аргаяшский район, с.Аргаяш</t>
  </si>
  <si>
    <t>6100009113</t>
  </si>
  <si>
    <t>Алферова И.А.</t>
  </si>
  <si>
    <t>Обосновывающие материалы по ТП_2013/ЦЭС/Реконструкция/Подряд/Подряд_040</t>
  </si>
  <si>
    <t>Реконструкция ВЛ-0,4 кВ "Мира", Челябинская область, г.Верхний Уфалей</t>
  </si>
  <si>
    <t>6100009548</t>
  </si>
  <si>
    <t>Мажитов М.А.</t>
  </si>
  <si>
    <t>Обосновывающие материалы по ТП_2013/ЦЭС/Реконструкция/Подряд/Подряд_041</t>
  </si>
  <si>
    <t>Реконструкция ВЛ-0,4 кВ №1, Челябинская область, Сосновский район, д.Чишма</t>
  </si>
  <si>
    <t>6100009354</t>
  </si>
  <si>
    <t>Ручкина Г.С.</t>
  </si>
  <si>
    <t>Обосновывающие материалы по ТП_2013/ЦЭС/Реконструкция/Подряд/Подряд_042</t>
  </si>
  <si>
    <t>Реконструкция ЛЭП-0,4 кВ, Челябинская область, Красноармейский район, п.Слава</t>
  </si>
  <si>
    <t>6100007906</t>
  </si>
  <si>
    <t>Долгов Е.В.</t>
  </si>
  <si>
    <t>Обосновывающие материалы по ТП_2013/ЦЭС/Реконструкция/Подряд/Подряд_043</t>
  </si>
  <si>
    <t>6100011624</t>
  </si>
  <si>
    <t>Евгасов В.Х.</t>
  </si>
  <si>
    <t>Обосновывающие материалы по ТП_2013/ЦЭС/Реконструкция/Подряд/Подряд_044</t>
  </si>
  <si>
    <t>Обосновывающие материалы по ТП_2013/ЦЭС/Реконструкция/Подряд/Подряд_045</t>
  </si>
  <si>
    <t>Реконструкция ВЛ-0,4кВ  д.Сосновка</t>
  </si>
  <si>
    <t>Обосновывающие материалы по ТП_2013/ЦЭС/Реконструкция/Хозспособ/ХС_001</t>
  </si>
  <si>
    <t>Реконструкция ВЛ-0,4 кВ №2, Челябинская область, Каслинский район, с.Багаряк</t>
  </si>
  <si>
    <t>ООО "ЭлектроСтрой"  ООО "Урал Инжиниринг"</t>
  </si>
  <si>
    <t>6100021017  6100021782</t>
  </si>
  <si>
    <t>20.11.2013  25.12.2013</t>
  </si>
  <si>
    <t>4129  
5587</t>
  </si>
  <si>
    <t>6100012411</t>
  </si>
  <si>
    <t>Лаврентьева Г.Л.</t>
  </si>
  <si>
    <t>Обосновывающие материалы по ТП_2013/ЦЭС/Реконструкция/Хозспособ/ХС_002</t>
  </si>
  <si>
    <t>Реконструкция ВЛ 0,4кВ №2 п.Тихомировка</t>
  </si>
  <si>
    <t xml:space="preserve">6100021141  </t>
  </si>
  <si>
    <t xml:space="preserve">02.12.2013  </t>
  </si>
  <si>
    <t xml:space="preserve">476  </t>
  </si>
  <si>
    <t>6100014548</t>
  </si>
  <si>
    <t>Стороженко А.И.</t>
  </si>
  <si>
    <t>Обосновывающие материалы по ТП_2013/ЦЭС/Реконструкция/Хозспособ/ХС_003</t>
  </si>
  <si>
    <t>Реконструкция ВЛ 0,4 кВ №2 п.Маук</t>
  </si>
  <si>
    <t>Удеревская А.</t>
  </si>
  <si>
    <t>Реконструкция ВЛ-0,4 кВ №2 п.Тихомировка</t>
  </si>
  <si>
    <t xml:space="preserve">6100021812  </t>
  </si>
  <si>
    <t xml:space="preserve">27.12.2013  </t>
  </si>
  <si>
    <t xml:space="preserve">1232  </t>
  </si>
  <si>
    <t>6100015318</t>
  </si>
  <si>
    <t>06.03.2013</t>
  </si>
  <si>
    <t>Санникова Т.Н.</t>
  </si>
  <si>
    <t>Обосновывающие материалы по ТП_2013/ЦЭС/Реконструкция/Хозспособ/ХС_004</t>
  </si>
  <si>
    <t>Реконструкция ВЛ-0,4 кВ №1, Челябинская область, Аргаяшский район, д.Халитова</t>
  </si>
  <si>
    <t>6100007156</t>
  </si>
  <si>
    <t>Хусаинова Л.А.</t>
  </si>
  <si>
    <t>Обосновывающие материалы по ТП_2013/ЦЭС/Реконструкция/Хозспособ/ХС_005</t>
  </si>
  <si>
    <t>6100006968</t>
  </si>
  <si>
    <t>Хазырова А.Р.</t>
  </si>
  <si>
    <t>Обосновывающие материалы по ТП_2013/ЦЭС/Реконструкция/Хозспособ/ХС_006</t>
  </si>
  <si>
    <t>Реконструкция ВЛ-0,4 кВ №1, Челябинская область, кунашакский район, д.Баракова</t>
  </si>
  <si>
    <t>6100007497</t>
  </si>
  <si>
    <t>Закиров З.З.</t>
  </si>
  <si>
    <t>Обосновывающие материалы по ТП_2013/ЦЭС/Реконструкция/Хозспособ/ХС_007</t>
  </si>
  <si>
    <t>Реконструкция ВЛ-0,4 кВ №1, Челябинская область, Кунашакский район, с.Кунашак</t>
  </si>
  <si>
    <t>6100008474</t>
  </si>
  <si>
    <t>Рожков С.Э.</t>
  </si>
  <si>
    <t>Обосновывающие материалы по ТП_2013/ЦЭС/Реконструкция/Хозспособ/ХС_008</t>
  </si>
  <si>
    <t xml:space="preserve">  6100015676</t>
  </si>
  <si>
    <t>6100012372</t>
  </si>
  <si>
    <t>Ладейшиков С.П., Ладейщиков С.Ю., Ладейщиков Д.С., Ладейщикова О.С.</t>
  </si>
  <si>
    <t>Обосновывающие материалы по ТП_2013/ЦЭС/Реконструкция/Хозспособ/ХС_009</t>
  </si>
  <si>
    <t>Реконструкция ЛЭП-0,4 кВ №1, Аргаяшский район, д.Крутолапова, Барышникова Р.Г., Кононова Н.В.</t>
  </si>
  <si>
    <t>6100008941,  6100008935</t>
  </si>
  <si>
    <t>Барышникова Р.Г.
Кононова Н.В.</t>
  </si>
  <si>
    <t>Обосновывающие материалы по ТП_2013/ЦЭС/Реконструкция/Хозспособ/ХС_010</t>
  </si>
  <si>
    <t>Реконструкция ВЛ 0,4кВ № 1 п.Полетаево</t>
  </si>
  <si>
    <t>Пешков В.Н.</t>
  </si>
  <si>
    <t>Обосновывающие материалы по ТП_2013/ЦЭС/Реконструкция/Хозспособ/ХС_011</t>
  </si>
  <si>
    <t>Реконструкция ВЛ 0,4кВ № 3 д.Б.Харлуши</t>
  </si>
  <si>
    <t>Бойко А.С.</t>
  </si>
  <si>
    <t>Обосновывающие материалы по ТП_2013/ЦЭС/Реконструкция/Хозспособ/ХС_012</t>
  </si>
  <si>
    <t>Мод-ция сиситемы учета эл.энергии в ЦЭС</t>
  </si>
  <si>
    <t>6100013153</t>
  </si>
  <si>
    <t>Обосновывающие материалы по ТП_2013/ЦЭС/Реконструкция/Хозспособ/ХС_013</t>
  </si>
  <si>
    <t>Шарафутдинов Д.Р.</t>
  </si>
  <si>
    <t>Обосновывающие материалы по ТП_2013/ЦЭС/Реконструкция/Хозспособ/ХС_014</t>
  </si>
  <si>
    <t>Реконструкция ВЛ-0,4 кВ №5 п.Зауральский</t>
  </si>
  <si>
    <t>6100015581</t>
  </si>
  <si>
    <t>26.03.2013</t>
  </si>
  <si>
    <t>Сахаров Т.С.</t>
  </si>
  <si>
    <t>Обосновывающие материалы по ТП_2013/ЦЭС/Реконструкция/Хозспособ/ХС_015</t>
  </si>
  <si>
    <t>Реконструкция ВЛ-0,4кВ Палкина, Красная" В.Уфалей</t>
  </si>
  <si>
    <t>Сергеев В.Л.</t>
  </si>
  <si>
    <t>Обосновывающие материалы по ТП_2013/ЦЭС/Реконструкция/Хозспособ/ХС_016</t>
  </si>
  <si>
    <t>Реконструкция ВЛ 0,4 кВ №1 д. Печенкино</t>
  </si>
  <si>
    <t>6100013667</t>
  </si>
  <si>
    <t>08.11.2012</t>
  </si>
  <si>
    <t>Печенкина Е.Н.</t>
  </si>
  <si>
    <t>Обосновывающие материалы по ТП_2013/ЦЭС/Реконструкция/Хозспособ/ХС_017</t>
  </si>
  <si>
    <t>Реконструкция ВЛ 0,4 №2 кВ д.Бажикаева</t>
  </si>
  <si>
    <t>Ахметжанова К.М.</t>
  </si>
  <si>
    <t>Обосновывающие материалы по ТП_2013/ЦЭС/Реконструкция/Хозспособ/ХС_018</t>
  </si>
  <si>
    <t>Реконструкция ВЛ0,4кВ№1 с.Воскресенское</t>
  </si>
  <si>
    <t>Дорошенко Т.И.</t>
  </si>
  <si>
    <t>Обосновывающие материалы по ТП_2013/ЦЭС/Реконструкция/Хозспособ/ХС_019</t>
  </si>
  <si>
    <t>Реконструкция  ВЛ-0,4кВ №2  п.Есаульский</t>
  </si>
  <si>
    <t>Обосновывающие материалы по ТП_2013/ЦЭС/Реконструкция/Хозспособ/ХС_020</t>
  </si>
  <si>
    <t>Реконструкция ВЛ-0,4 кВ №1 д. Аминева</t>
  </si>
  <si>
    <t>Обосновывающие материалы по ТП_2013/ЦЭС/Реконструкция/Хозспособ/ХС_021</t>
  </si>
  <si>
    <t>Реконструкция ВЛ-0,4 кВ №1 д.Чебаркуль</t>
  </si>
  <si>
    <t>Обосновывающие материалы по ТП_2013/ЦЭС/Реконструкция/Хозспособ/ХС_022</t>
  </si>
  <si>
    <t>Реконструкция ВЛ-0,4 кВ "Красная.."В.Уфал</t>
  </si>
  <si>
    <t>Савинов С.Н.</t>
  </si>
  <si>
    <t>Обосновывающие материалы по ТП_2013/ЦЭС/Реконструкция/Хозспособ/ХС_023</t>
  </si>
  <si>
    <t>Реконструкция ВЛ 0,4 №2 кВ с.Кунашак</t>
  </si>
  <si>
    <t>Обосновывающие материалы по ТП_2013/ЦЭС/Реконструкция/Хозспособ/ХС_024</t>
  </si>
  <si>
    <t>Реконструкция ВЛ-0,4 кВ №2 д.Курманова</t>
  </si>
  <si>
    <t>6100016308</t>
  </si>
  <si>
    <t>Шамсутдинов В.Р., Якупова Д.М., Шамсуутдинова В.Г.</t>
  </si>
  <si>
    <t>Обосновывающие материалы по ТП_2013/ЦЭС/Реконструкция/Хозспособ/ХС_025</t>
  </si>
  <si>
    <t>Реконструкция ВЛ-0,4 кВ №1 с.Воскресенское</t>
  </si>
  <si>
    <t>06.06.2013</t>
  </si>
  <si>
    <t>Юсупов В.Ф.</t>
  </si>
  <si>
    <t>Обосновывающие материалы по ТП_2013/ЦЭС/Реконструкция/Хозспособ/ХС_026</t>
  </si>
  <si>
    <t>Реконструкция ВЛ-0,4кВ №1 с.Воскресенское</t>
  </si>
  <si>
    <t>Кабиров Б.А, 
Поленкова Г.А.</t>
  </si>
  <si>
    <t>Обосновывающие материалы по ТП_2013/ЦЭС/Реконструкция/Хозспособ/ХС_027</t>
  </si>
  <si>
    <t xml:space="preserve">Реконструкция ВЛ-0,4 кВ №1 п.Лесной </t>
  </si>
  <si>
    <t>Екимов С.С.</t>
  </si>
  <si>
    <t>Обосновывающие материалы по ТП_2013/ЦЭС/Реконструкция/Хозспособ/ХС_028</t>
  </si>
  <si>
    <t>Реконструкция ВЛ-0,4 кВ №1 п.Депутатский</t>
  </si>
  <si>
    <t>МКУК ЦБС Еманжелинского с.п.</t>
  </si>
  <si>
    <t>Обосновывающие материалы по ТП_2013/ЦЭС/Реконструкция/Хозспособ/ХС_029</t>
  </si>
  <si>
    <t>Реконструкция ВЛ-0,4 кВ №1 п.Черкаскуль</t>
  </si>
  <si>
    <t>Милова Л.В.</t>
  </si>
  <si>
    <t>Обосновывающие материалы по ТП_2013/ЦЭС/Реконструкция/Хозспособ/ХС_030</t>
  </si>
  <si>
    <t>Реконструкция ВЛ-0,4 кВ №2 с.Писклово</t>
  </si>
  <si>
    <t>Семенов А.С., 
Семенова О.С.</t>
  </si>
  <si>
    <t>Обосновывающие материалы по ТП_2013/ЦЭС/Реконструкция/Хозспособ/ХС_031</t>
  </si>
  <si>
    <t>Реконструкция ВЛ-0,4 кВ №1 с.Кунашак</t>
  </si>
  <si>
    <t>Обосновывающие материалы по ТП_2013/ЦЭС/Реконструкция/Хозспособ/ХС_032</t>
  </si>
  <si>
    <t>Реконструкция ТП-252 , ЛЭП 0,4кВ от ТП-252, д.Аракаева Аргаяшского р-</t>
  </si>
  <si>
    <t>6100007209 
6100007283</t>
  </si>
  <si>
    <t>24.08.2011
24.08.2011</t>
  </si>
  <si>
    <t>Новиков А.Б.
Плоткина У.М.</t>
  </si>
  <si>
    <t>Обосновывающие материалы по ТП_2013/ЦЭС/Реконструкция/Хозспособ/ХС_033</t>
  </si>
  <si>
    <t>Реконструкция ТП 2680 , ЛЭП 0,4кВ,п.Увильды СК Здоровье(Гавриш В.В.Шмотина А.В.Толстых Т.А. и др.)</t>
  </si>
  <si>
    <t>6100006179
6100007915
6100007373
6100007370
6100006171</t>
  </si>
  <si>
    <t>29.06.2011
05.10.2011
06.09.2011
06.09.2011
29.06.2011</t>
  </si>
  <si>
    <t>Гавриш В.В.
Шмотина А.В.
Толстых Т.А.
Теренина Л.Н.
Шалышкин М.Ю.</t>
  </si>
  <si>
    <t>Обосновывающие материалы по ТП_2013/ЦЭС/Реконструкция/Хозспособ/ХС_034</t>
  </si>
  <si>
    <t>Реконструкция ТП-30 г. В. Уфалей</t>
  </si>
  <si>
    <t>УПФР в г.В.Уфалее Челябинской области</t>
  </si>
  <si>
    <t>Обосновывающие материалы по ТП_2013/ЦЭС/Реконструкция/Хозспособ/ХС_035</t>
  </si>
  <si>
    <t>Реконструкция РП-89 (инв. № 51839), г. Челябинск,  ул. 250 лет Челябинску</t>
  </si>
  <si>
    <t xml:space="preserve">6000006089  </t>
  </si>
  <si>
    <t xml:space="preserve">27.08.2012  </t>
  </si>
  <si>
    <t xml:space="preserve">15700  </t>
  </si>
  <si>
    <t>ООО "АРХСТРОЙ-СЕРВИС"</t>
  </si>
  <si>
    <t>Обосновывающие материалы по ТП_2013/ЧГЭС/Реконструкция/Подряд/Подряд_001</t>
  </si>
  <si>
    <t>Реконструкция ПС Северная ф.20, ТП4170 для электроснабжения объекта, расположенного по адресу: г.Челябинск, ул.Островского, 81</t>
  </si>
  <si>
    <t xml:space="preserve">6000006235  </t>
  </si>
  <si>
    <t xml:space="preserve">15.05.2014  </t>
  </si>
  <si>
    <t xml:space="preserve">252  </t>
  </si>
  <si>
    <t>5074</t>
  </si>
  <si>
    <t>ГБУЗ "Областная клиническая больница № 4"</t>
  </si>
  <si>
    <t>Обосновывающие материалы по ТП_2013/ЧГЭС/Реконструкция/Подряд/Подряд_002</t>
  </si>
  <si>
    <t>Реконструкция ТП1053 для электроснабжения объекта, расположенного по адресу: г.Челябинск, ул. Сулимова, 7 (стр.)</t>
  </si>
  <si>
    <t xml:space="preserve">ООО УралТехноСтрой  </t>
  </si>
  <si>
    <t xml:space="preserve">2011-0129  </t>
  </si>
  <si>
    <t xml:space="preserve">15.12.2011  </t>
  </si>
  <si>
    <t xml:space="preserve">448  </t>
  </si>
  <si>
    <t>0204-Дтп</t>
  </si>
  <si>
    <t xml:space="preserve">ООО "Челябинскавтотранс" </t>
  </si>
  <si>
    <t>Обосновывающие материалы по ТП_2013/ЧГЭС/Реконструкция/Подряд/Подряд_003</t>
  </si>
  <si>
    <t>Реконструкция оборудования ТП-2448, установка приборов учета в ТП для электроснабжения объекта, расположенного по адресу: г. Челябинск, ул. Володарского, 30</t>
  </si>
  <si>
    <t xml:space="preserve">ООО "Энергопрогресс"  </t>
  </si>
  <si>
    <t xml:space="preserve">6000006438  </t>
  </si>
  <si>
    <t xml:space="preserve">20.11.2012  </t>
  </si>
  <si>
    <t xml:space="preserve">296  </t>
  </si>
  <si>
    <t>0052-Дтп</t>
  </si>
  <si>
    <t xml:space="preserve">ООО "Центр эстетической реставрации "Визит к стоматологу" </t>
  </si>
  <si>
    <t>Обосновывающие материалы по ТП_2013/ЧГЭС/Реконструкция/Подряд/Подряд_004</t>
  </si>
  <si>
    <t>Реконструкция ТП-3026 для присоединения жилого дома, расположенного по адресу г.Челябинск ул.Хохрякова</t>
  </si>
  <si>
    <t xml:space="preserve">ЗАО "Монтажное управление №3"  </t>
  </si>
  <si>
    <t xml:space="preserve">6000006443  </t>
  </si>
  <si>
    <t xml:space="preserve">28.11.2012  </t>
  </si>
  <si>
    <t xml:space="preserve">972  </t>
  </si>
  <si>
    <t>4273</t>
  </si>
  <si>
    <t>ООО "Уралметаллургремонт-4"</t>
  </si>
  <si>
    <t>Обосновывающие материалы по ТП_2013/ЧГЭС/Реконструкция/Подряд/Подряд_005</t>
  </si>
  <si>
    <t>Реконструкция ТП-1144, 1139 для объекта, расположенного по адресу: г. Челябинск, ул. Курчатова, 12</t>
  </si>
  <si>
    <t xml:space="preserve">ЗАО "Энергия"  </t>
  </si>
  <si>
    <t xml:space="preserve">6000006454  </t>
  </si>
  <si>
    <t xml:space="preserve">03.10.2012  </t>
  </si>
  <si>
    <t xml:space="preserve">1805  </t>
  </si>
  <si>
    <t>1281</t>
  </si>
  <si>
    <t xml:space="preserve">ЗАО "Южурал-Транстелеком" </t>
  </si>
  <si>
    <t>Обосновывающие материалы по ТП_2013/ЧГЭС/Реконструкция/Подряд/Подряд_006</t>
  </si>
  <si>
    <t>Реконструкция ТП-5734 для объекта, расположенного по адресу: г. Челябинск, ул. Ш. Руставели, 49</t>
  </si>
  <si>
    <t xml:space="preserve">6000006455  </t>
  </si>
  <si>
    <t xml:space="preserve">30.11.2012  </t>
  </si>
  <si>
    <t xml:space="preserve">2799  </t>
  </si>
  <si>
    <t>3915</t>
  </si>
  <si>
    <t>ЗАО "Трест Уралавтострой"</t>
  </si>
  <si>
    <t>Обосновывающие материалы по ТП_2013/ЧГЭС/Реконструкция/Подряд/Подряд_007</t>
  </si>
  <si>
    <t>Реконструкция ТП-5728 для объекта, расположенного по адресу: г.Челябинск, ул. Кронштадтская</t>
  </si>
  <si>
    <t xml:space="preserve">6000006456  </t>
  </si>
  <si>
    <t xml:space="preserve">2822  </t>
  </si>
  <si>
    <t>0252-Дтп</t>
  </si>
  <si>
    <t>ООО "НТ Подрядчик"</t>
  </si>
  <si>
    <t>Обосновывающие материалы по ТП_2013/ЧГЭС/Реконструкция/Подряд/Подряд_008</t>
  </si>
  <si>
    <t>Реконструкция ТП-1404 с прокладкой нового кабеля 6 кВ от ТП-1030 до ТП-1404 для электроснабжения объекта, расположенного по адресу: г. Челябинск, пересечение ул. Свободы и ул. Торговая</t>
  </si>
  <si>
    <t xml:space="preserve">ООО "ЧелябЭнергоПроектКом"  </t>
  </si>
  <si>
    <t xml:space="preserve">6000006632  </t>
  </si>
  <si>
    <t xml:space="preserve">20.12.2012  </t>
  </si>
  <si>
    <t xml:space="preserve">495  </t>
  </si>
  <si>
    <t>5729</t>
  </si>
  <si>
    <t>ООО "Гарант"</t>
  </si>
  <si>
    <t>Обосновывающие материалы по ТП_2013/ЧГЭС/Реконструкция/Подряд/Подряд_009</t>
  </si>
  <si>
    <t>Реконструкция ТП-4610 для объекта, расположенного по адресу: г.Челябинск, ул. Молдавская - Комсомольский пр.</t>
  </si>
  <si>
    <t xml:space="preserve">ООО "Альфа-Проект"  </t>
  </si>
  <si>
    <t xml:space="preserve">6000006722  </t>
  </si>
  <si>
    <t xml:space="preserve">09.01.2013  </t>
  </si>
  <si>
    <t xml:space="preserve">114  </t>
  </si>
  <si>
    <t>3677</t>
  </si>
  <si>
    <t>ООО "ЮжУралБизнес"</t>
  </si>
  <si>
    <t>Обосновывающие материалы по ТП_2013/ЧГЭС/Реконструкция/Подряд/Подряд_010</t>
  </si>
  <si>
    <t>Реконструкция КЛ-10 кВ ТП-5638 - ТП-5704 для объектов, расопложенных по адресу: г. Челябинск, ул. Дзержинского, №52,53,55,56,57,58</t>
  </si>
  <si>
    <t xml:space="preserve">6000006855  </t>
  </si>
  <si>
    <t xml:space="preserve">1062  </t>
  </si>
  <si>
    <t>5580
5082
5085</t>
  </si>
  <si>
    <t>04.06.2012
28.02.2012
28.02.2012</t>
  </si>
  <si>
    <t>ООО "СтройРесурс"
ООО "Уралметаллургремонт-4"
ООО "Уралметаллургремонт-4"</t>
  </si>
  <si>
    <t>Обосновывающие материалы по ТП_2013/ЧГЭС/Реконструкция/Подряд/Подряд_011</t>
  </si>
  <si>
    <t>Реконструкция ТП1263 для электроснабжения объекта, расположенного, по адресу: пр.Ленина, 59</t>
  </si>
  <si>
    <t xml:space="preserve">6000006911  </t>
  </si>
  <si>
    <t xml:space="preserve">20.03.2013  </t>
  </si>
  <si>
    <t xml:space="preserve">2300  </t>
  </si>
  <si>
    <t>4625</t>
  </si>
  <si>
    <t>Управление делами Губернатора Челябинской обл.</t>
  </si>
  <si>
    <t>Обосновывающие материалы по ТП_2013/ЧГЭС/Реконструкция/Подряд/Подряд_012</t>
  </si>
  <si>
    <t>Реконструкция ТП-1296, КЛ-6 кВ от ТП-1463 до ТП-1111, ТП-1171, РП-4 (пр.Ленина, 76)</t>
  </si>
  <si>
    <t xml:space="preserve">6000006969  </t>
  </si>
  <si>
    <t xml:space="preserve">26.04.2013  </t>
  </si>
  <si>
    <t xml:space="preserve">791  </t>
  </si>
  <si>
    <t>5715</t>
  </si>
  <si>
    <t>ФГБОУ ВПО "ЮУрГУ"</t>
  </si>
  <si>
    <t>Обосновывающие материалы по ТП_2013/ЧГЭС/Реконструкция/Подряд/Подряд_013</t>
  </si>
  <si>
    <t>Реконструкция ТП-2573, ТП-2571, РП-62, ПС «Аэродромная» для объекта, расположенного по адресу: г. Челябинск, ул. Молодогвардейцев, 31</t>
  </si>
  <si>
    <t xml:space="preserve">6000007036  </t>
  </si>
  <si>
    <t xml:space="preserve">29.04.2013  </t>
  </si>
  <si>
    <t xml:space="preserve">1227  </t>
  </si>
  <si>
    <t>0196</t>
  </si>
  <si>
    <t>ООО КПФ "СДС"</t>
  </si>
  <si>
    <t>Обосновывающие материалы по ТП_2013/ЧГЭС/Реконструкция/Подряд/Подряд_014</t>
  </si>
  <si>
    <t>Реконструкция ТП-1406 для электроснабжения медицинского центра, расположенного по адресу: г. Челябинск, ул. Воровского, 38б</t>
  </si>
  <si>
    <t xml:space="preserve">6000007080  </t>
  </si>
  <si>
    <t xml:space="preserve">543  </t>
  </si>
  <si>
    <t>5717</t>
  </si>
  <si>
    <t>ГБОУ ВПО "Челябинская медицинская академия" Минздравсоцразвития РФ</t>
  </si>
  <si>
    <t>Обосновывающие материалы по ТП_2013/ЧГЭС/Реконструкция/Подряд/Подряд_015</t>
  </si>
  <si>
    <t>Реконструкция ПС Гранитная с установкой дополнительных ячеек 10 кВ в ЗРУ-10 ПС 110/10 кВ для электроснабжения объекта расположенного по адресу: г.Челябинск ул.Енисейская, 52</t>
  </si>
  <si>
    <t xml:space="preserve">6000007098  </t>
  </si>
  <si>
    <t xml:space="preserve">13.05.2013  </t>
  </si>
  <si>
    <t xml:space="preserve">4575  </t>
  </si>
  <si>
    <t>3349</t>
  </si>
  <si>
    <t>ООО "БВК"</t>
  </si>
  <si>
    <t>Обосновывающие материалы по ТП_2013/ЧГЭС/Реконструкция/Подряд/Подряд_016</t>
  </si>
  <si>
    <t>Реконструкция ТП5689 для электроснабжения объекта расположенного по адресу: г.Челябинск, ул.Гагарина-ул.Дзержинского</t>
  </si>
  <si>
    <t xml:space="preserve">6000007121  </t>
  </si>
  <si>
    <t xml:space="preserve">8536  </t>
  </si>
  <si>
    <t>5198</t>
  </si>
  <si>
    <t>Смуров Д.В.</t>
  </si>
  <si>
    <t>Обосновывающие материалы по ТП_2013/ЧГЭС/Реконструкция/Подряд/Подряд_017</t>
  </si>
  <si>
    <t>Реконструкция системы дистанционного сбора данных учета электрической энергии СРЭС (инв.№ 168253), ТП-1440 для объекта, расположенного по адресу: г. Челябинск, ул. Российская, 260</t>
  </si>
  <si>
    <t xml:space="preserve">6000007135  </t>
  </si>
  <si>
    <t xml:space="preserve">03.06.2013  </t>
  </si>
  <si>
    <t xml:space="preserve">266  </t>
  </si>
  <si>
    <t>6782</t>
  </si>
  <si>
    <t>Обосновывающие материалы по ТП_2013/ЧГЭС/Реконструкция/Подряд/Подряд_018</t>
  </si>
  <si>
    <t>Реконструкция системы дистанционного сбора данных приборов учета электрической энергии СРЭС (инв.168253), для объекта, расположенного по адресу: г.Челябинск, ул. Российская, 275</t>
  </si>
  <si>
    <t xml:space="preserve">6000007370  </t>
  </si>
  <si>
    <t xml:space="preserve">24.07.2013  </t>
  </si>
  <si>
    <t xml:space="preserve">193  </t>
  </si>
  <si>
    <t>5180</t>
  </si>
  <si>
    <t>ИП Тарасов А.Н.</t>
  </si>
  <si>
    <t>Обосновывающие материалы по ТП_2013/ЧГЭС/Реконструкция/Подряд/Подряд_019</t>
  </si>
  <si>
    <t>Реконструкция оборудования РП-34 (инв. № 52878) г. Челябинск, ул. Цвилинга, 77а</t>
  </si>
  <si>
    <t xml:space="preserve">6000007480  </t>
  </si>
  <si>
    <t xml:space="preserve">15.07.2013  </t>
  </si>
  <si>
    <t xml:space="preserve">908  </t>
  </si>
  <si>
    <t>4591</t>
  </si>
  <si>
    <t>ОАО "ЧЭК"</t>
  </si>
  <si>
    <t>Обосновывающие материалы по ТП_2013/ЧГЭС/Реконструкция/Подряд/Подряд_020</t>
  </si>
  <si>
    <t>Реконструкция охранной сигнализации РП,ТП СРЭС</t>
  </si>
  <si>
    <t>Обосновывающие материалы по ТП_2013/ЧГЭС/Реконструкция/Подряд/Подряд_021</t>
  </si>
  <si>
    <t>Реконструкция ТП4570 (монтаж ячейки 10кВ) для электроснабжения объекта, расположенного по адресу: г.Челябинск, Комсомольский пр., 65</t>
  </si>
  <si>
    <t xml:space="preserve">ООО "Каскад-Энерго"  </t>
  </si>
  <si>
    <t xml:space="preserve">6000007544  </t>
  </si>
  <si>
    <t xml:space="preserve">594  </t>
  </si>
  <si>
    <t>5131</t>
  </si>
  <si>
    <t>ООО "Астреб"</t>
  </si>
  <si>
    <t>Обосновывающие материалы по ТП_2013/ЧГЭС/Реконструкция/Подряд/Подряд_022</t>
  </si>
  <si>
    <t>Реконструкция ТП-2376 для объекта, расположенного</t>
  </si>
  <si>
    <t xml:space="preserve">ООО "ПКП "ФинСтройИнвест"  </t>
  </si>
  <si>
    <t xml:space="preserve">6000007605  </t>
  </si>
  <si>
    <t xml:space="preserve">10.09.2013  </t>
  </si>
  <si>
    <t xml:space="preserve">2769  </t>
  </si>
  <si>
    <t>ООО "Планета Авто"</t>
  </si>
  <si>
    <t>Обосновывающие материалы по ТП_2013/ЧГЭС/Реконструкция/Подряд/Подряд_023</t>
  </si>
  <si>
    <t>Реконструкция ТП5722 для электроснабжения жилого дома, расположенного по адресу: г.Челябинск, ул. Суркова, д.5.15 (стр.)</t>
  </si>
  <si>
    <t xml:space="preserve">6000007646  </t>
  </si>
  <si>
    <t xml:space="preserve">19.09.2013  </t>
  </si>
  <si>
    <t xml:space="preserve">6892  </t>
  </si>
  <si>
    <t>4671</t>
  </si>
  <si>
    <t>ООО "Домостроительная компания № 1"</t>
  </si>
  <si>
    <t>Обосновывающие материалы по ТП_2013/ЧГЭС/Реконструкция/Подряд/Подряд_024</t>
  </si>
  <si>
    <t>Реконструкция ПС "Спортивная" и РП 26 для электроснабжения объекта, расположенного по адресу: г.Челябинск, ул.Энгельса - ул.Труда</t>
  </si>
  <si>
    <t xml:space="preserve">6000007647  </t>
  </si>
  <si>
    <t xml:space="preserve">963  </t>
  </si>
  <si>
    <t>2524</t>
  </si>
  <si>
    <t>ООО "Отель Строй"</t>
  </si>
  <si>
    <t>Обосновывающие материалы по ТП_2013/ЧГЭС/Реконструкция/Подряд/Подряд_025</t>
  </si>
  <si>
    <t>Реконструкция ОРУ 110 кВ ПС Спортивная и РП-26, строительство распредсети 10-0,4 для объекта расположенного по адресу г. Челябинск ул. Энгельса - Ул. Труда</t>
  </si>
  <si>
    <t>Обосновывающие материалы по ТП_2013/ЧГЭС/Реконструкция/Подряд/Подряд_026</t>
  </si>
  <si>
    <t>Обосновывающие материалы по ТП_2013/ЧГЭС/Реконструкция/Подряд/Подряд_027</t>
  </si>
  <si>
    <t>Реконструкция ТП-2323 для электроснабжения объекта, расположенного по адресу: г.Челябинск, ул.Бр. Кашириных</t>
  </si>
  <si>
    <t xml:space="preserve">ООО "Электромонтажремонт"  </t>
  </si>
  <si>
    <t xml:space="preserve">6000005781  </t>
  </si>
  <si>
    <t xml:space="preserve">30.07.2012  </t>
  </si>
  <si>
    <t xml:space="preserve">1913  </t>
  </si>
  <si>
    <t>2050</t>
  </si>
  <si>
    <t>ООО "Жилстрой № 9"</t>
  </si>
  <si>
    <t>Обосновывающие материалы по ТП_2013/ЧГЭС/Реконструкция/Подряд/Подряд_028</t>
  </si>
  <si>
    <t>5.1.29</t>
  </si>
  <si>
    <t>Реконструкция ЗРУ-6 кВ ПС "АМЗ 35/6 кВ"  (инв.№55120), ф.14, реконструкция оборудования ТП-1433 (инв. 52833),  реконструкция КЛ 6 кВ ЧТТУ18-ТП-1433  (инв.№52081) для объекта, расположенного по адресу: г. Челябинск, ул. Блюхера</t>
  </si>
  <si>
    <t xml:space="preserve">ООО "Проектная мастерская "ЭКСПОЛАЙН"
ООО "ЭлектроСтрой"  </t>
  </si>
  <si>
    <t>6000006640
6000007633</t>
  </si>
  <si>
    <t>20.11.2012
17.09.2013</t>
  </si>
  <si>
    <t>370
5437
92024</t>
  </si>
  <si>
    <t>Обосновывающие материалы по ТП_2013/ЧГЭС/Реконструкция/Подряд/Подряд_029</t>
  </si>
  <si>
    <t>5.1.30</t>
  </si>
  <si>
    <t>РеконструкцияТП5643 для электроснабжения жилого дома, расположенного по адресу: г.Челябинск, пересечение ул. Гагарина - ул. Новороссийская</t>
  </si>
  <si>
    <t xml:space="preserve">ООО "ЭнергоПрогресс"  </t>
  </si>
  <si>
    <t xml:space="preserve">6000007671  </t>
  </si>
  <si>
    <t xml:space="preserve">2246  </t>
  </si>
  <si>
    <t>0233-Дтп</t>
  </si>
  <si>
    <t>ООО "ДЭФА"</t>
  </si>
  <si>
    <t>Обосновывающие материалы по ТП_2013/ЧГЭС/Реконструкция/Подряд/Подряд_030</t>
  </si>
  <si>
    <t>5.1.31</t>
  </si>
  <si>
    <t>Реконструкция КЛ-0,4 кВ от ТП-2384 до объекта, расположенного по адресу: г. Челябинск, микрорайон №42, создание пункта учета электрической энергии ЦРЭС ПО «ЧГЭС»,</t>
  </si>
  <si>
    <t xml:space="preserve">6000007900  </t>
  </si>
  <si>
    <t xml:space="preserve">28.10.2013  </t>
  </si>
  <si>
    <t xml:space="preserve">205  </t>
  </si>
  <si>
    <t>Эфрос В.В.</t>
  </si>
  <si>
    <t>Обосновывающие материалы по ТП_2013/ЧГЭС/Реконструкция/Подряд/Подряд_031</t>
  </si>
  <si>
    <t>5.1.32</t>
  </si>
  <si>
    <t>Реконструкция ВЛ-6 кВ ТП-5196 - ТП-5183</t>
  </si>
  <si>
    <t xml:space="preserve">6000008014  </t>
  </si>
  <si>
    <t xml:space="preserve">19.11.2013  </t>
  </si>
  <si>
    <t xml:space="preserve">1068  </t>
  </si>
  <si>
    <t>Обосновывающие материалы по ТП_2013/ЧГЭС/Реконструкция/Подряд/Подряд_032</t>
  </si>
  <si>
    <t>5.1.33</t>
  </si>
  <si>
    <t>Реконструкция оборудования ЗРУ-10 кВ ПС 110/10 "Шершневская" (инв. №55143), Челябинская обл., Сосоновский район</t>
  </si>
  <si>
    <t>ЗАО "РОСИНВЕСТ-Проект"  ООО Вертикаль</t>
  </si>
  <si>
    <t>6000008018  6000006431</t>
  </si>
  <si>
    <t>19.11.2013  20.11.2012</t>
  </si>
  <si>
    <t>495  33</t>
  </si>
  <si>
    <t>0303-Дтп</t>
  </si>
  <si>
    <t>СНТ "Электрометаллург"</t>
  </si>
  <si>
    <t>Обосновывающие материалы по ТП_2013/ЧГЭС/Реконструкция/Подряд/Подряд_034</t>
  </si>
  <si>
    <t>5.1.34</t>
  </si>
  <si>
    <t>Реконструкция ТП-2054 для объекта, расположенного по адресу: г.Челябинск, ул. К. Маркса, 81</t>
  </si>
  <si>
    <t>ЗАО "РОСИНВЕСТ-Проект"  ООО Горнозаводское объединение</t>
  </si>
  <si>
    <t>6000008018  6000006729</t>
  </si>
  <si>
    <t>19.11.2013  26.01.2013</t>
  </si>
  <si>
    <t>495  36</t>
  </si>
  <si>
    <t>6081</t>
  </si>
  <si>
    <t>Хвесюк М.С.</t>
  </si>
  <si>
    <t>Обосновывающие материалы по ТП_2013/ЧГЭС/Реконструкция/Подряд/Подряд_035</t>
  </si>
  <si>
    <t>5.1.35</t>
  </si>
  <si>
    <t>Реконструкция центров питания для объектов технологического присоединения ПО "ЧГЭС"</t>
  </si>
  <si>
    <t xml:space="preserve">6000008109  </t>
  </si>
  <si>
    <t xml:space="preserve">11.12.2013  </t>
  </si>
  <si>
    <t xml:space="preserve">4302  </t>
  </si>
  <si>
    <t>2527
2010-0148
2005/04-1/8-17-11
1185
1367
0696</t>
  </si>
  <si>
    <t>18.08.2011
11.03.2010
17.02.2011
16.09.2008
12.08.2010
24.06.2010</t>
  </si>
  <si>
    <t>ООО "Энергоснабжающая сетевая компания"
ООО "Инвестпроект"
ОАО "ЮУ КЖСИ"
ОАО "Челябинский часовой завод "Молния"
ООО "КПД Заказчик"
СК "Магистр"</t>
  </si>
  <si>
    <t>Обосновывающие материалы по ТП_2013/ЧГЭС/Реконструкция/Подряд/Подряд_036</t>
  </si>
  <si>
    <t>5.1.36</t>
  </si>
  <si>
    <t>Реконструкция ТП-1203 для электроснабжения объекта, расположенного по адресу: г.Челябинск, ул.Рылеева</t>
  </si>
  <si>
    <t>ООО "ПКП "ФинСтройИнвест"  ООО Олдриж Мадера</t>
  </si>
  <si>
    <t>6000008140  6000005357</t>
  </si>
  <si>
    <t>17.12.2013  16.04.2012</t>
  </si>
  <si>
    <t xml:space="preserve">1389  </t>
  </si>
  <si>
    <t>4706</t>
  </si>
  <si>
    <t>Обосновывающие материалы по ТП_2013/ЧГЭС/Реконструкция/Подряд/Подряд_037</t>
  </si>
  <si>
    <t>5.1.37</t>
  </si>
  <si>
    <t>Реконструкция ТП-1203 до объекта, г. Челябинск, Реконструкция охранной сигнализации ТП</t>
  </si>
  <si>
    <t xml:space="preserve">6000008140  </t>
  </si>
  <si>
    <t xml:space="preserve">17.12.2013  </t>
  </si>
  <si>
    <t>Обосновывающие материалы по ТП_2013/ЧГЭС/Реконструкция/Подряд/Подряд_038</t>
  </si>
  <si>
    <t>5.1.38</t>
  </si>
  <si>
    <t>Реконструкция системы дистанционного сбора данных приборов учета электрической энергии КРЭС (инв. №168249)</t>
  </si>
  <si>
    <t>ООО "ПКП "ФинСтройИнвест"  
ЗАО "РОСИНВЕСТ-Проект"</t>
  </si>
  <si>
    <t>6000010591  6000008274</t>
  </si>
  <si>
    <t>07.04.2015  30.12.2013</t>
  </si>
  <si>
    <t>1507  189</t>
  </si>
  <si>
    <t>ООО "Альянс"</t>
  </si>
  <si>
    <t>Обосновывающие материалы по ТП_2013/ЧГЭС/Реконструкция/Подряд/Подряд_039</t>
  </si>
  <si>
    <t>5.1.39</t>
  </si>
  <si>
    <t>Реконструкция ВЛ-0,4 кВ от ТП-3398 гр. 4 для объекта, расположенного по адресу: г. Челябинск, ул. Фабрично-Заводская, д.63</t>
  </si>
  <si>
    <t>Борисик С.В., 
Борисик Л.Н.</t>
  </si>
  <si>
    <t>Обосновывающие материалы по ТП_2013/ЧГЭС/Реконструкция/Подряд/Подряд_040</t>
  </si>
  <si>
    <t>5.1.40</t>
  </si>
  <si>
    <t>Реконструкция ВКЛ-0,4 кВ от ТП-1082 гр.2 до объекта, расположенного по адресу: г.Челябинск, ул. Архангельская, 2</t>
  </si>
  <si>
    <t>6140</t>
  </si>
  <si>
    <t>Букин Е.М.</t>
  </si>
  <si>
    <t>Обосновывающие материалы по ТП_2013/ЧГЭС/Реконструкция/Подряд/Подряд_041</t>
  </si>
  <si>
    <t>5.1.41</t>
  </si>
  <si>
    <t>Реконструкция ВЛ-0,4 кВ от ТП-4090 щ.1 гр.8 до объекта, расположенного по адресу: г.Челябинск, ул. Новгородская, 14</t>
  </si>
  <si>
    <t>6017</t>
  </si>
  <si>
    <t>Бабичев В.И.</t>
  </si>
  <si>
    <t>Обосновывающие материалы по ТП_2013/ЧГЭС/Реконструкция/Подряд/Подряд_042</t>
  </si>
  <si>
    <t>5.1.42</t>
  </si>
  <si>
    <t>Реконструкция ВЛ-0,4 кВ от ТП-4218 гр.2 до объекта, расположенного по адресу: г.Челябинск, ул. Ямальская, 94</t>
  </si>
  <si>
    <t>6880</t>
  </si>
  <si>
    <t>Петросян В.Д.</t>
  </si>
  <si>
    <t>Обосновывающие материалы по ТП_2013/ЧГЭС/Реконструкция/Подряд/Подряд_043</t>
  </si>
  <si>
    <t>5.1.43</t>
  </si>
  <si>
    <t>Реконструкция ВЛ-0,4 кВ от ТП-5635 гр8 для объекта, расположенного по адресу: г.Челябинск, ул.Грозненская, д.34</t>
  </si>
  <si>
    <t>6191</t>
  </si>
  <si>
    <t>Хамидов М.Б.</t>
  </si>
  <si>
    <t>Обосновывающие материалы по ТП_2013/ЧГЭС/Реконструкция/Подряд/Подряд_044</t>
  </si>
  <si>
    <t>5.1.44</t>
  </si>
  <si>
    <t>Реконструкция кабельного вывода 0,4 кВ от ТП-3582 (инв. № 53728) от опоры №4/2 до объекта, расположенного по адресу: г. Челябинск, ул. Каракульская, 18, кв. 1</t>
  </si>
  <si>
    <t>7103</t>
  </si>
  <si>
    <t>Горбачевских И.С.</t>
  </si>
  <si>
    <t>Обосновывающие материалы по ТП_2013/ЧГЭС/Реконструкция/Подряд/Подряд_045</t>
  </si>
  <si>
    <t>5.1.45</t>
  </si>
  <si>
    <t>Реконструкция ВЛ-0,4 кВ от ТП-1037 гр.3 для объекта, расположенного по адресу: г. Челябинск, ул. Профинтерна, 66</t>
  </si>
  <si>
    <t>Пермяков В.В.</t>
  </si>
  <si>
    <t>Обосновывающие материалы по ТП_2013/ЧГЭС/Реконструкция/Подряд/Подряд_046</t>
  </si>
  <si>
    <t>5.1.46</t>
  </si>
  <si>
    <t>Реконструкция ВКЛ 0,4 кВ от 2БКТП-3652, гр.10</t>
  </si>
  <si>
    <t>Обосновывающие материалы по ТП_2013/ЧГЭС/Реконструкция/Подряд/Подряд_047</t>
  </si>
  <si>
    <t>5.1.47</t>
  </si>
  <si>
    <t>Реконструкция системы дистанционного сбора данных учета электрической энергии ЛРЭС (инв. № 168250), реконструкция ВЛ-0,4 кВ от ТП-5179 щ.2 гр.2 для объекта, расположенного по адресу: г. Челябинск, СНТ "Колющенец", улица 1, участок №33-а</t>
  </si>
  <si>
    <t>Черкун Г.С.</t>
  </si>
  <si>
    <t>Обосновывающие материалы по ТП_2013/ЧГЭС/Реконструкция/Подряд/Подряд_048</t>
  </si>
  <si>
    <t>5.1.48</t>
  </si>
  <si>
    <t>Реконструкция ВЛ-04 кВ от ТП-ЭЧ-1 для электроснабжения объекта, расположенного по адресу: г.Челябинск, пос.Исаково, ул. Железнодорожная, д.51а</t>
  </si>
  <si>
    <t>6566</t>
  </si>
  <si>
    <t>Лысов Н.Е.</t>
  </si>
  <si>
    <t>Обосновывающие материалы по ТП_2013/ЧГЭС/Реконструкция/Подряд/Подряд_049</t>
  </si>
  <si>
    <t>Реконструкция ТП4268 для электроснабжения объекта, расположенного по адресу: г.Челябинск, Свердловский тракт, 3-н</t>
  </si>
  <si>
    <t xml:space="preserve">ООО "Компания НеоКрил"  </t>
  </si>
  <si>
    <t xml:space="preserve">6000007035  </t>
  </si>
  <si>
    <t xml:space="preserve">22.04.2013  </t>
  </si>
  <si>
    <t xml:space="preserve">2327  </t>
  </si>
  <si>
    <t>ООО "Корунд"</t>
  </si>
  <si>
    <t>Обосновывающие материалы по ТП_2013/ЧГЭС/Реконструкция/Хозспособ/ХС_001</t>
  </si>
  <si>
    <t>Реконструкция ВЛ-0,4 кВ от ТП-5184  гр.1 г. Челябинск мкр." Смоленский" уч. 3</t>
  </si>
  <si>
    <t xml:space="preserve">ООО "ЧЭПК"  </t>
  </si>
  <si>
    <t xml:space="preserve">6000008030  </t>
  </si>
  <si>
    <t xml:space="preserve">24.11.2013  </t>
  </si>
  <si>
    <t xml:space="preserve">424  </t>
  </si>
  <si>
    <t>Асямов А.Д.</t>
  </si>
  <si>
    <t>Обосновывающие материалы по ТП_2013/ЧГЭС/Реконструкция/Хозспособ/ХС_002</t>
  </si>
  <si>
    <t xml:space="preserve">Реконструкция ВЛ-0,4 кВ от ТП-2181, гр. 1 (кабельный вывод 0,4 кВ от ТП-2181 инв. № 51532) до ул. Ижевская,50  </t>
  </si>
  <si>
    <t>Казанцев В.М., Емельянов Е.В.</t>
  </si>
  <si>
    <t>Обосновывающие материалы по ТП_2013/ЧГЭС/Реконструкция/Хозспособ/ХС_003</t>
  </si>
  <si>
    <t>Реконструкция ВЛ-0,4 кВ от ТП-5179 щ.2 гр.2 до СНТ "Колющинец" улица 1, участок №57</t>
  </si>
  <si>
    <t xml:space="preserve">Смольянов Р.П. </t>
  </si>
  <si>
    <t>Обосновывающие материалы по ТП_2013/ЧГЭС/Реконструкция/Хозспособ/ХС_004</t>
  </si>
  <si>
    <t>Реконструкция ВЛ-0,4 кВ от ТП-5635  гр.1 г. Челябинск ул. Барановическая 3</t>
  </si>
  <si>
    <t>Долотказин А.Р.</t>
  </si>
  <si>
    <t>Обосновывающие материалы по ТП_2013/ЧГЭС/Реконструкция/Хозспособ/ХС_005</t>
  </si>
  <si>
    <t>5.2.6</t>
  </si>
  <si>
    <t>Реконструкция ВЛ-0,4 кВ от ТП-5635  щ.1, г. Челябинск ул. Олега Кашевого 70 -72</t>
  </si>
  <si>
    <t>Мязитов Д.Р.</t>
  </si>
  <si>
    <t>Обосновывающие материалы по ТП_2013/ЧГЭС/Реконструкция/Хозспособ/ХС_006</t>
  </si>
  <si>
    <t>5.2.7</t>
  </si>
  <si>
    <t>Реконструкция ВЛ-0,4 кВ от КТПН-5190  пос. Сухомесова пер. мятный 9</t>
  </si>
  <si>
    <t>Обосновывающие материалы по ТП_2013/ЧГЭС/Реконструкция/Хозспособ/ХС_007</t>
  </si>
  <si>
    <t>5.2.8</t>
  </si>
  <si>
    <t>Реконструкция ВЛ-0,4 кВ от ТП-1172 гр.3 г. Челябинск ул. Марата 3</t>
  </si>
  <si>
    <t>0728-1-0096-Дтп</t>
  </si>
  <si>
    <t>Козлов А.В.</t>
  </si>
  <si>
    <t>Обосновывающие материалы по ТП_2013/ЧГЭС/Реконструкция/Хозспособ/ХС_008</t>
  </si>
  <si>
    <t>5.2.9</t>
  </si>
  <si>
    <t>Реконструкция ВЛ-0,4 кВ от ТП-5190 гр.8 г. Челябинск ул. Чернотальская 2</t>
  </si>
  <si>
    <t>Децук У.В.</t>
  </si>
  <si>
    <t>Обосновывающие материалы по ТП_2013/ЧГЭС/Реконструкция/Хозспособ/ХС_009</t>
  </si>
  <si>
    <t>5.2.10</t>
  </si>
  <si>
    <t>Реконструкция ВЛ-0,4 кВ ТП-4165 ТП-4167</t>
  </si>
  <si>
    <t>Гордеев К.А.</t>
  </si>
  <si>
    <t>Обосновывающие материалы по ТП_2013/ЧГЭС/Реконструкция/Хозспособ/ХС_010</t>
  </si>
  <si>
    <t>5.2.11</t>
  </si>
  <si>
    <t>Реконструкция пункта учета э/энергии ЛРЭС</t>
  </si>
  <si>
    <t>Обосновывающие материалы по ТП_2013/ЧГЭС/Реконструкция/Хозспособ/ХС_011</t>
  </si>
  <si>
    <t>5.2.12</t>
  </si>
  <si>
    <t>Реконструкция ВЛ-0,4 кВ от ТП4127 до объекта по ул. 1 Шагольская 5</t>
  </si>
  <si>
    <t>Обосновывающие материалы по ТП_2013/ЧГЭС/Реконструкция/Хозспособ/ХС_012</t>
  </si>
  <si>
    <t>5.2.13</t>
  </si>
  <si>
    <t>реконструкция ВЛ-0,4 кВ от ТП-3311 до обьекта по ул Комарова 102</t>
  </si>
  <si>
    <t>Гунствин И.П.</t>
  </si>
  <si>
    <t>Обосновывающие материалы по ТП_2013/ЧГЭС/Реконструкция/Хозспособ/ХС_013</t>
  </si>
  <si>
    <t>5.2.14</t>
  </si>
  <si>
    <t>Реконструкция ВЛ-0,4 кВ от ТП-4117 г. Челябинск ул. Шершневская , 4</t>
  </si>
  <si>
    <t>Абузаров Г.А.</t>
  </si>
  <si>
    <t>Обосновывающие материалы по ТП_2013/ЧГЭС/Реконструкция/Хозспособ/ХС_014</t>
  </si>
  <si>
    <t>5.2.15</t>
  </si>
  <si>
    <t>Реконструкция ВЛ-0,4 кВ от ТП-2481 гр.2 до ул. Рабоче-Колхозная, 1а</t>
  </si>
  <si>
    <t>Горячева И.В.</t>
  </si>
  <si>
    <t>Обосновывающие материалы по ТП_2013/ЧГЭС/Реконструкция/Хозспособ/ХС_015</t>
  </si>
  <si>
    <t>5.2.16</t>
  </si>
  <si>
    <t>Реконструкция СДСД СРЭС</t>
  </si>
  <si>
    <t xml:space="preserve">6000004641  </t>
  </si>
  <si>
    <t xml:space="preserve">07.11.2011  </t>
  </si>
  <si>
    <t xml:space="preserve">115  </t>
  </si>
  <si>
    <t>0332-Дтп</t>
  </si>
  <si>
    <t>ООО "Капитал Сити"</t>
  </si>
  <si>
    <t>Обосновывающие материалы по ТП_2013/ЧГЭС/Реконструкция/Хозспособ/ХС_016</t>
  </si>
  <si>
    <t>5.2.17</t>
  </si>
  <si>
    <t>Реконструкция ВЛ-0,4 кВ от ТП-5199 гр.1 (инв. № 54298) для объекта по адресу: г. Челябинск, пос. Новосинеглазово, ул. Лесная, д.91</t>
  </si>
  <si>
    <t>Серебренников В.А.</t>
  </si>
  <si>
    <t>Обосновывающие материалы по ТП_2013/ЧГЭС/Реконструкция/Хозспособ/ХС_017</t>
  </si>
  <si>
    <t>5.2.18</t>
  </si>
  <si>
    <t>Реконструкция ВКЛ 0,4 кВ от ТП-1082 щ.1, до объекта по ул. Камышовая, 37</t>
  </si>
  <si>
    <t>Губайдулин М.Р.</t>
  </si>
  <si>
    <t>Обосновывающие материалы по ТП_2013/ЧГЭС/Реконструкция/Хозспособ/ХС_018</t>
  </si>
  <si>
    <t>5.2.19</t>
  </si>
  <si>
    <t>Реконструкция пункта учета э/энергии СРЭС</t>
  </si>
  <si>
    <t>0100-Дтп</t>
  </si>
  <si>
    <t>ООО "Град"</t>
  </si>
  <si>
    <t>Обосновывающие материалы по ТП_2013/ЧГЭС/Реконструкция/Хозспособ/ХС_019</t>
  </si>
  <si>
    <t>5.2.20</t>
  </si>
  <si>
    <t>Реконструкция пункта учета э/энергии ЦРЭС</t>
  </si>
  <si>
    <t>Обосновывающие материалы по ТП_2013/ЧГЭС/Реконструкция/Хозспособ/ХС_020</t>
  </si>
  <si>
    <t>5.2.21</t>
  </si>
  <si>
    <t>Реконструкция ВЛ-0,4 кВ от ТП-4127 до объекта пос. Шагол уч. 22</t>
  </si>
  <si>
    <t>Обосновывающие материалы по ТП_2013/ЧГЭС/Реконструкция/Хозспособ/ХС_021</t>
  </si>
  <si>
    <t>5.2.22</t>
  </si>
  <si>
    <t>Реконструкция ВЛ-0,4 кВ от ТП-4117 гр.1</t>
  </si>
  <si>
    <t>Сулимов А.С.</t>
  </si>
  <si>
    <t>Обосновывающие материалы по ТП_2013/ЧГЭС/Реконструкция/Хозспособ/ХС_022</t>
  </si>
  <si>
    <t>5.2.23</t>
  </si>
  <si>
    <t>Реконструкция ВЛ-0,4 кВ от ТП-1081 щ.2, г. Челябинск ул. Кировоградская, 24</t>
  </si>
  <si>
    <t>Бухина Т.А.</t>
  </si>
  <si>
    <t>Обосновывающие материалы по ТП_2013/ЧГЭС/Реконструкция/Хозспособ/ХС_023</t>
  </si>
  <si>
    <t>5.2.24</t>
  </si>
  <si>
    <t>Реконструкция ВЛ-0,4 кВ от ТП-1081 щ.2, г. Челябинск ул. Блюхера, 31</t>
  </si>
  <si>
    <t>Васильченко А.Г., Алексеев М.А., 
Ковач В.А., 
Кравченко А.В., 
Протасов С.С.</t>
  </si>
  <si>
    <t>Обосновывающие материалы по ТП_2013/ЧГЭС/Реконструкция/Хозспособ/ХС_024</t>
  </si>
  <si>
    <t>5.2.25</t>
  </si>
  <si>
    <t>Реконструкция ВЛ-0,4 кВ от ТП-2058  до объекта по ул. Дальневосточная, 22</t>
  </si>
  <si>
    <t>7119</t>
  </si>
  <si>
    <t>Попова Е.В.</t>
  </si>
  <si>
    <t>Обосновывающие материалы по ТП_2013/ЧГЭС/Реконструкция/Хозспособ/ХС_025</t>
  </si>
  <si>
    <t>5.2.26</t>
  </si>
  <si>
    <t>реконструкция ВЛ-0,4 кВ от ТП-3326 до обьекта по ул. Октябрьская , 22</t>
  </si>
  <si>
    <t>7530</t>
  </si>
  <si>
    <t>Маскаев С.Н.</t>
  </si>
  <si>
    <t>Обосновывающие материалы по ТП_2013/ЧГЭС/Реконструкция/Хозспособ/ХС_026</t>
  </si>
  <si>
    <t>5.2.27</t>
  </si>
  <si>
    <t>Реконструкция ВЛ-0,4 КВ от ТП-2484 пос. Шершни уч. 24</t>
  </si>
  <si>
    <t>7580</t>
  </si>
  <si>
    <t>Клепов Ю.В.</t>
  </si>
  <si>
    <t>Обосновывающие материалы по ТП_2013/ЧГЭС/Реконструкция/Хозспособ/ХС_027</t>
  </si>
  <si>
    <t>5.2.28</t>
  </si>
  <si>
    <t xml:space="preserve">Реконструкция ВЛ-0,4 кВ от ТП4127 до объекта по пер. 2 Шагольский, 1 </t>
  </si>
  <si>
    <t>Ветошкин В.В.</t>
  </si>
  <si>
    <t>Обосновывающие материалы по ТП_2013/ЧГЭС/Реконструкция/Хозспособ/ХС_028</t>
  </si>
  <si>
    <t>5.2.29</t>
  </si>
  <si>
    <t>Реконструкция ВЛ-0,4 кВ от ТП-1172 пер. Алданский 18</t>
  </si>
  <si>
    <t xml:space="preserve">Нечеухин О.И. </t>
  </si>
  <si>
    <t>Обосновывающие материалы по ТП_2013/ЧГЭС/Реконструкция/Хозспособ/ХС_029</t>
  </si>
  <si>
    <t>5.2.30</t>
  </si>
  <si>
    <t>Реконструкция кабельного вывода 0,4 кВ ул. Дальневосточная, 22</t>
  </si>
  <si>
    <t>Обосновывающие материалы по ТП_2013/ЧГЭС/Реконструкция/Хозспособ/ХС_030</t>
  </si>
  <si>
    <t>5.2.31</t>
  </si>
  <si>
    <t>Реконструкция ТП-4268 для объекта, расположенного по адресу: г.Челябинск, Свердловский тр., 3-н</t>
  </si>
  <si>
    <t>Обосновывающие материалы по ТП_2013/ЧГЭС/Реконструкция/Хозспособ/ХС_031</t>
  </si>
  <si>
    <t>5.2.32</t>
  </si>
  <si>
    <t>Реконструкция ТП-5602 щ.1 гр. 6 (инв. № 54501), г.Челябинск, ул. Станиславского, д.3</t>
  </si>
  <si>
    <t>6601</t>
  </si>
  <si>
    <t>Лупандин С.В.</t>
  </si>
  <si>
    <t>Обосновывающие материалы по ТП_2013/ЧГЭС/Реконструкция/Хозспособ/ХС_032</t>
  </si>
  <si>
    <t>5.2.33</t>
  </si>
  <si>
    <t>Реконструкция ТП-5690  гр. 2  ул. 3-я Электровозная , 21</t>
  </si>
  <si>
    <t>Корнилова Д.В., Корнилов А.И.</t>
  </si>
  <si>
    <t>Обосновывающие материалы по ТП_2013/ЧГЭС/Реконструкция/Хозспособ/ХС_033</t>
  </si>
  <si>
    <t>Реестр поставки материалов для реализации технологического присоединения, 
выполняемых хозяйственным способом в 2013 году</t>
  </si>
  <si>
    <t>Официальный номер договора</t>
  </si>
  <si>
    <t>Предмет договора</t>
  </si>
  <si>
    <t>Дата заключения договора</t>
  </si>
  <si>
    <t>Стоимость договора 
(тыс. руб. с НДС)</t>
  </si>
  <si>
    <t>Контрагент</t>
  </si>
  <si>
    <t>Наименование</t>
  </si>
  <si>
    <t>ИНН</t>
  </si>
  <si>
    <t>КПП</t>
  </si>
  <si>
    <t>6100015239</t>
  </si>
  <si>
    <t>Поставка катанки</t>
  </si>
  <si>
    <t>ООО "Энергоспецконтракт"</t>
  </si>
  <si>
    <t>7451304043</t>
  </si>
  <si>
    <t>745101001</t>
  </si>
  <si>
    <t>6100015461</t>
  </si>
  <si>
    <t>Поставка по ТП</t>
  </si>
  <si>
    <t>ООО "РемСтройМонтаж"</t>
  </si>
  <si>
    <t>7447200450</t>
  </si>
  <si>
    <t>744701001</t>
  </si>
  <si>
    <t>6100017908</t>
  </si>
  <si>
    <t>Поставка электротехнических материалов</t>
  </si>
  <si>
    <t>ООО "ЭлитМассив"</t>
  </si>
  <si>
    <t>7447209196</t>
  </si>
  <si>
    <t>2013-0184</t>
  </si>
  <si>
    <t>Поставка провода АС-50 по ТП</t>
  </si>
  <si>
    <t>ООО "УСЭК"</t>
  </si>
  <si>
    <t>6674361371</t>
  </si>
  <si>
    <t>667950001</t>
  </si>
  <si>
    <t>2013-0252</t>
  </si>
  <si>
    <t>Покупка материалов по ТП (2квартал)</t>
  </si>
  <si>
    <t>2013-0694</t>
  </si>
  <si>
    <t>Поставка линейных изоляторов по ТП 3кв.</t>
  </si>
  <si>
    <t>ЗАО "НБЭ"</t>
  </si>
  <si>
    <t>7424022191</t>
  </si>
  <si>
    <t>742401001</t>
  </si>
  <si>
    <t>2013-3797</t>
  </si>
  <si>
    <t>Договор поставки прочих материалов дляТП</t>
  </si>
  <si>
    <t>2013-4288</t>
  </si>
  <si>
    <t>Договор поставки валов привода РЛНД</t>
  </si>
  <si>
    <t>ОМТО/ЧЭ/2013-12</t>
  </si>
  <si>
    <t>Поставка опор СВ д/ТП 1кв 2013</t>
  </si>
  <si>
    <t>ООО "Корунд Вест"</t>
  </si>
  <si>
    <t>5902704910</t>
  </si>
  <si>
    <t>590201001</t>
  </si>
  <si>
    <t>ОМТО/ЧЭ/2013-13</t>
  </si>
  <si>
    <t>Поставка сетевого ЖБ д/ТП 1 кв 2013г.</t>
  </si>
  <si>
    <t>ООО "ПО "Гарантия"</t>
  </si>
  <si>
    <t>6674335237</t>
  </si>
  <si>
    <t>667401001</t>
  </si>
  <si>
    <t>ОМТО/ЧЭ/2013-15</t>
  </si>
  <si>
    <t>Поставка арматуры к СИП до 1000 В</t>
  </si>
  <si>
    <t>ОМТО/ЧЭ/2013-17</t>
  </si>
  <si>
    <t>Поставка энерголеса ТП 1 кв. 2013г.</t>
  </si>
  <si>
    <t>ОМТО/ЧЭ/2013-20</t>
  </si>
  <si>
    <t>Поставка провода СИП</t>
  </si>
  <si>
    <t>ООО "ТД "Ункомтех"</t>
  </si>
  <si>
    <t>7731530768</t>
  </si>
  <si>
    <t>667203001</t>
  </si>
  <si>
    <t>ОМТО/ЧЭ/2013-33</t>
  </si>
  <si>
    <t>Покупка изоляторов и лин.арм.</t>
  </si>
  <si>
    <t>ОМТО/ЧЭ/2013-35</t>
  </si>
  <si>
    <t>Поставка металла ТП 2 кв. 2013г.</t>
  </si>
  <si>
    <t>ОМТО/ЧЭ/2013-36</t>
  </si>
  <si>
    <t>Поставка строит.материалов ТП 2 кв. 13г.</t>
  </si>
  <si>
    <t>ООО "Мизторг"</t>
  </si>
  <si>
    <t>7453069370</t>
  </si>
  <si>
    <t>744901001</t>
  </si>
  <si>
    <t>ОМТО/ЧЭ/2013-38</t>
  </si>
  <si>
    <t>Покупка изм тр-ров до 20кВ</t>
  </si>
  <si>
    <t>ОМТО/ЧЭ/2013-37</t>
  </si>
  <si>
    <t>Поставка щебня, песка ТП 2 кв.2013г.</t>
  </si>
  <si>
    <t>ООО "ТехноПРОМ-Инвест"</t>
  </si>
  <si>
    <t>7447139929</t>
  </si>
  <si>
    <t>ОМТО/ЧЭ/2013-34</t>
  </si>
  <si>
    <t>Поставка инструмента ТП 2 кв. 2013г.</t>
  </si>
  <si>
    <t>ООО "Форвард"</t>
  </si>
  <si>
    <t>7448144590</t>
  </si>
  <si>
    <t>744801001</t>
  </si>
  <si>
    <t>ОМТО/ЧЭ/2013-39</t>
  </si>
  <si>
    <t>Поставка металлоконструкций</t>
  </si>
  <si>
    <t>ООО "Элепром"</t>
  </si>
  <si>
    <t>6673182980</t>
  </si>
  <si>
    <t>ОМТО/ЧЭ/2013-40</t>
  </si>
  <si>
    <t>Поставка счетчиков</t>
  </si>
  <si>
    <t>ООО "ЭнергоАльянс"</t>
  </si>
  <si>
    <t>6659214421</t>
  </si>
  <si>
    <t>665901001</t>
  </si>
  <si>
    <t>ОМТО/ЧЭ/2013-42</t>
  </si>
  <si>
    <t>ООО "НИЛЕД"</t>
  </si>
  <si>
    <t>5036078497</t>
  </si>
  <si>
    <t>503601001</t>
  </si>
  <si>
    <t>ОМТО/ЧЭ/2013-46</t>
  </si>
  <si>
    <t>Поставка приставок ТП 2 кв. 2013г.</t>
  </si>
  <si>
    <t>ОМТО/ЧЭ/2013-45</t>
  </si>
  <si>
    <t>ООО "ТД "Электрокабель"</t>
  </si>
  <si>
    <t>7842490084</t>
  </si>
  <si>
    <t>784201001</t>
  </si>
  <si>
    <t>ОМТО/ЧЭ/2013-48</t>
  </si>
  <si>
    <t>Поставка разъединителей</t>
  </si>
  <si>
    <t>ООО "Тюльганский</t>
  </si>
  <si>
    <t>5650005291</t>
  </si>
  <si>
    <t>565001001</t>
  </si>
  <si>
    <t>ОМТО/ЧЭ/2013-50</t>
  </si>
  <si>
    <t>Покупка кабеля 35-110 кВ</t>
  </si>
  <si>
    <t>ООО "Северный кабель"</t>
  </si>
  <si>
    <t>7842489681</t>
  </si>
  <si>
    <t>ОМТО/ЧЭ/2013-54</t>
  </si>
  <si>
    <t>Поставка энерголеса ТП 2кв. 2013г.</t>
  </si>
  <si>
    <t>ОМТО/ЧЭ/2013-67</t>
  </si>
  <si>
    <t>Поставка ж/б изделий по ТП 2кв. 2013г.</t>
  </si>
  <si>
    <t>ОМТО/ЧЭ/2013-77</t>
  </si>
  <si>
    <t>Покупка опор СВ ТП 2 кв. 2013г.</t>
  </si>
  <si>
    <t>ОМТО/ЧЭ/2013-85</t>
  </si>
  <si>
    <t>Поставка стройки ТП 3 кв. 2013г.</t>
  </si>
  <si>
    <t>ООО"Союз"</t>
  </si>
  <si>
    <t>7438012901</t>
  </si>
  <si>
    <t>ОМТО/ЧЭ/2013-90</t>
  </si>
  <si>
    <t>Поставка энерголеса ТП 3 кв.2013г.</t>
  </si>
  <si>
    <t>ОМТО/ЧЭ/2013-94</t>
  </si>
  <si>
    <t>Поставка инструмента ТП 3кв. 2013г.</t>
  </si>
  <si>
    <t>ООО "ЭХО"</t>
  </si>
  <si>
    <t>7722543873</t>
  </si>
  <si>
    <t>772401001</t>
  </si>
  <si>
    <t>ОМТО/ЧЭ/2013-97</t>
  </si>
  <si>
    <t>Покупка сетевого жб ТП 3 кв.2013г.</t>
  </si>
  <si>
    <t>ОМТО/ЧЭ/2013-101</t>
  </si>
  <si>
    <t>Поставка опор типа СВ ТП 3 кв.2013г.</t>
  </si>
  <si>
    <t>ОМТО/ЧЭ/2013-103</t>
  </si>
  <si>
    <t>Поставка силового кабеля</t>
  </si>
  <si>
    <t>ООО "МКК"</t>
  </si>
  <si>
    <t>6670325534</t>
  </si>
  <si>
    <t>667001001</t>
  </si>
  <si>
    <t>ОМТО/ЧЭ/2013-106</t>
  </si>
  <si>
    <t>ОМТО/ЧЭ/2013-95</t>
  </si>
  <si>
    <t>ОМТО/ЧЭ/2013-107</t>
  </si>
  <si>
    <t>ОМТО/ЧЭ/2013-96</t>
  </si>
  <si>
    <t>Покупка провода СИП до 35 кВ</t>
  </si>
  <si>
    <t>ОМТО/ЧЭ/2013-111</t>
  </si>
  <si>
    <t>Поставка кирпича ТП 3 кв.2013г.</t>
  </si>
  <si>
    <t>ОМТО/ЧЭ/2013-120</t>
  </si>
  <si>
    <t>Поставка автоматических выключателей</t>
  </si>
  <si>
    <t>ООО "Спектр-Электро"</t>
  </si>
  <si>
    <t>7813130640</t>
  </si>
  <si>
    <t>780401001</t>
  </si>
  <si>
    <t>ОМТО/ЧЭ/2013-121</t>
  </si>
  <si>
    <t>Поставка разрядников</t>
  </si>
  <si>
    <t>ООО "Техэнергохолдинг"</t>
  </si>
  <si>
    <t>5038078816</t>
  </si>
  <si>
    <t>503801001</t>
  </si>
  <si>
    <t>ОМТО/ЧЭ/2013-122</t>
  </si>
  <si>
    <t>Поставка неизолированного провода</t>
  </si>
  <si>
    <t>ООО "ТД "Донкабель"</t>
  </si>
  <si>
    <t>7733828856</t>
  </si>
  <si>
    <t>773301001</t>
  </si>
  <si>
    <t>ОМТО/ЧЭ/2013-127</t>
  </si>
  <si>
    <t>Покупка линейных стеклянных изоляторов</t>
  </si>
  <si>
    <t>ООО "ДЖИ Ай ДЖИ"</t>
  </si>
  <si>
    <t>7447094900</t>
  </si>
  <si>
    <t>667101001</t>
  </si>
  <si>
    <t>ОМТО/ЧЭ/2013-126</t>
  </si>
  <si>
    <t>ООО "ТД "Кама"</t>
  </si>
  <si>
    <t>7838485719</t>
  </si>
  <si>
    <t>503101001</t>
  </si>
  <si>
    <t>ОМТО/ЧЭ/2013-129</t>
  </si>
  <si>
    <t>Покупка строительных материалов</t>
  </si>
  <si>
    <t>ОМТО/ЧЭ/2013-119</t>
  </si>
  <si>
    <t>Покупка металлопродукции</t>
  </si>
  <si>
    <t>ООО "УралМеталлСтрой"</t>
  </si>
  <si>
    <t>6670296298</t>
  </si>
  <si>
    <t>ОМТО/ЧЭ/2013-133</t>
  </si>
  <si>
    <t>Поставка электродов ТП 3 кв.2013г.</t>
  </si>
  <si>
    <t>ОМТО/ЧЭ/2013-137</t>
  </si>
  <si>
    <t>Покупка кабеля до 35-110 кВ</t>
  </si>
  <si>
    <t>ООО "Торговый Дом "Ункомтех"</t>
  </si>
  <si>
    <t>745343001</t>
  </si>
  <si>
    <t>ОМТО/ЧЭ/2013-135</t>
  </si>
  <si>
    <t>Поставка приставок ТП 4 кв.2013г.</t>
  </si>
  <si>
    <t>ОМТО/ЧЭ/2013-136</t>
  </si>
  <si>
    <t>Покупка линейной арматуры</t>
  </si>
  <si>
    <t>ЗАО "ЮИК"</t>
  </si>
  <si>
    <t>7424006376</t>
  </si>
  <si>
    <t>ОМТО/ЧЭ/2013-148</t>
  </si>
  <si>
    <t>ООО ТД "Уральский кабель"</t>
  </si>
  <si>
    <t>7706787745</t>
  </si>
  <si>
    <t>772201001</t>
  </si>
  <si>
    <t>ОМТО/ЧЭ/2013-134</t>
  </si>
  <si>
    <t>Поставка опор СВ ТП 4кв.2013г.</t>
  </si>
  <si>
    <t>ОМТО/ЧЭ/2013-14</t>
  </si>
  <si>
    <t>Покупка подстанций КТП,СКТП</t>
  </si>
  <si>
    <t>ОМТО/ЧЭ/2013-44</t>
  </si>
  <si>
    <t>Покупка шкафов учета</t>
  </si>
  <si>
    <t>ООО "Энергомера Сибирь"</t>
  </si>
  <si>
    <t>7536071165</t>
  </si>
  <si>
    <t>753601001</t>
  </si>
  <si>
    <t>ОМТО/ЧЭ/2013-80</t>
  </si>
  <si>
    <t>Покупка КТП,МТП,КТПБ</t>
  </si>
  <si>
    <t>ООО "РегионАлтТранс"</t>
  </si>
  <si>
    <t>2222047211</t>
  </si>
  <si>
    <t>222201001</t>
  </si>
  <si>
    <t>ОМТО/ЧЭ/2013-86</t>
  </si>
  <si>
    <t>Покупка силовых трансформаторов 6-20кВ</t>
  </si>
  <si>
    <t>ЗАО "Новации и бизнес</t>
  </si>
  <si>
    <t>ОМТО/ЧЭ/2013-115</t>
  </si>
  <si>
    <t>Покупка КТП,МТП,КТПБ  ТП3 кв.</t>
  </si>
  <si>
    <t>ЗАО "ГК "ЭЛЕКТРОЩИТ"-ТМ САМАРА"</t>
  </si>
  <si>
    <t>6313009980</t>
  </si>
  <si>
    <t>631050001</t>
  </si>
  <si>
    <t>ОМТО/ЧЭ/2013-131</t>
  </si>
  <si>
    <t>Поставка устройств Сириус-2МЛ</t>
  </si>
  <si>
    <t>ЗАО"Союзэлектроавтоматика"</t>
  </si>
  <si>
    <t>2128043629</t>
  </si>
  <si>
    <t>213001001</t>
  </si>
  <si>
    <t>ОМТО/ЧЭ/2013-163</t>
  </si>
  <si>
    <t>Покупка КТП</t>
  </si>
  <si>
    <t>Итого:</t>
  </si>
  <si>
    <t xml:space="preserve"> 20.07.2012</t>
  </si>
  <si>
    <t xml:space="preserve"> 18.10.2012</t>
  </si>
  <si>
    <t>ООО "Уйские пески"</t>
  </si>
  <si>
    <t xml:space="preserve">20.03.2014  </t>
  </si>
  <si>
    <t xml:space="preserve">6200006676  </t>
  </si>
  <si>
    <t xml:space="preserve">23.06.2014  </t>
  </si>
  <si>
    <t>24.03.2014</t>
  </si>
  <si>
    <t>Шишкина М.В.</t>
  </si>
  <si>
    <t>ООО "Газпромнефть-Челябинск"</t>
  </si>
  <si>
    <t xml:space="preserve">ООО ЧЭПК  </t>
  </si>
  <si>
    <t xml:space="preserve">ООО Ростехэкспертиза  </t>
  </si>
  <si>
    <t xml:space="preserve">ООО СпецПромСервис  </t>
  </si>
  <si>
    <t>18.10.2013</t>
  </si>
  <si>
    <t xml:space="preserve">10.02.2014  </t>
  </si>
  <si>
    <t>Смирнова Т.Н.</t>
  </si>
  <si>
    <t>Сулейманов Р.М.</t>
  </si>
  <si>
    <t xml:space="preserve">ООО Златкомэнерго  </t>
  </si>
  <si>
    <t xml:space="preserve">2014-6541  </t>
  </si>
  <si>
    <t>МУ "Заказчик по капитальному строительству"</t>
  </si>
  <si>
    <t>6200006251</t>
  </si>
  <si>
    <t>Исламов Р.Н.</t>
  </si>
  <si>
    <t xml:space="preserve">  6200006269</t>
  </si>
  <si>
    <t xml:space="preserve">  20.03.2014</t>
  </si>
  <si>
    <t xml:space="preserve">  6200006438</t>
  </si>
  <si>
    <t xml:space="preserve">  28.04.2014</t>
  </si>
  <si>
    <t>Хадеев С.А.</t>
  </si>
  <si>
    <t>Никитин Г.Н.</t>
  </si>
  <si>
    <t>Демакова Ю.И.</t>
  </si>
  <si>
    <t xml:space="preserve">  6200006569</t>
  </si>
  <si>
    <t xml:space="preserve">  02.06.2014</t>
  </si>
  <si>
    <t xml:space="preserve">  6200006676</t>
  </si>
  <si>
    <t xml:space="preserve">  23.06.2014</t>
  </si>
  <si>
    <t>17.02.2014</t>
  </si>
  <si>
    <t>21.03.2014</t>
  </si>
  <si>
    <t>15.01.2014</t>
  </si>
  <si>
    <t xml:space="preserve">  01.07.2014</t>
  </si>
  <si>
    <t xml:space="preserve">  6200006819</t>
  </si>
  <si>
    <t xml:space="preserve">  28.07.2014</t>
  </si>
  <si>
    <t>30.04.2014</t>
  </si>
  <si>
    <t xml:space="preserve">  18.12.2014</t>
  </si>
  <si>
    <t>12.03.2014</t>
  </si>
  <si>
    <t xml:space="preserve">  2014-6127</t>
  </si>
  <si>
    <t xml:space="preserve">  10.02.2014</t>
  </si>
  <si>
    <t xml:space="preserve">  556</t>
  </si>
  <si>
    <t>1.2.72</t>
  </si>
  <si>
    <t>1.2.73</t>
  </si>
  <si>
    <t>Кузнецов Г.М.</t>
  </si>
  <si>
    <t>1.2.74</t>
  </si>
  <si>
    <t>1.2.75</t>
  </si>
  <si>
    <t>1.2.76</t>
  </si>
  <si>
    <t>1.2.77</t>
  </si>
  <si>
    <t>1.2.78</t>
  </si>
  <si>
    <t>1.2.79</t>
  </si>
  <si>
    <t>1.2.80</t>
  </si>
  <si>
    <t>1.2.81</t>
  </si>
  <si>
    <t>ООО "Ростехэкспертиза"</t>
  </si>
  <si>
    <t>1.2.82</t>
  </si>
  <si>
    <t>1.2.83</t>
  </si>
  <si>
    <t>1.2.84</t>
  </si>
  <si>
    <t>1.2.85</t>
  </si>
  <si>
    <t>1.2.86</t>
  </si>
  <si>
    <t>1.2.87</t>
  </si>
  <si>
    <t>1.2.88</t>
  </si>
  <si>
    <t>1.2.89</t>
  </si>
  <si>
    <t>1.2.90</t>
  </si>
  <si>
    <t>1.2.91</t>
  </si>
  <si>
    <t>1.2.92</t>
  </si>
  <si>
    <t>Баталов О.Б.</t>
  </si>
  <si>
    <t>1.2.93</t>
  </si>
  <si>
    <t>1.2.94</t>
  </si>
  <si>
    <t xml:space="preserve"> 04.10.2013</t>
  </si>
  <si>
    <t>Арсенов С.В.</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</si>
  <si>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</si>
  <si>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</si>
  <si>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</si>
  <si>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</si>
  <si>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</si>
  <si>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</si>
  <si>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</si>
  <si>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</si>
  <si>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</si>
  <si>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</si>
  <si>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</si>
  <si>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</si>
  <si>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</si>
  <si>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</si>
  <si>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</si>
  <si>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</si>
  <si>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</si>
  <si>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</si>
  <si>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</si>
  <si>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</si>
  <si>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</si>
  <si>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</si>
  <si>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</si>
  <si>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</si>
  <si>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</si>
  <si>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</si>
  <si>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</si>
  <si>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</si>
  <si>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</si>
  <si>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</si>
  <si>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</si>
  <si>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</si>
  <si>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</si>
  <si>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</si>
  <si>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</si>
  <si>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</si>
  <si>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</si>
  <si>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</si>
  <si>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</si>
  <si>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</si>
  <si>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</si>
  <si>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</si>
  <si>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</si>
  <si>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Рамут А.В.</t>
  </si>
  <si>
    <t>1.2.138</t>
  </si>
  <si>
    <t>1.2.139</t>
  </si>
  <si>
    <t>1.2.140</t>
  </si>
  <si>
    <t>Мухамадеев И.Х.</t>
  </si>
  <si>
    <t>1.2.141</t>
  </si>
  <si>
    <t>1.2.142</t>
  </si>
  <si>
    <t>1.2.143</t>
  </si>
  <si>
    <t>1.2.144</t>
  </si>
  <si>
    <t>1.2.145</t>
  </si>
  <si>
    <t>1.2.146</t>
  </si>
  <si>
    <t>Гариев Ф.А.</t>
  </si>
  <si>
    <t>1.2.147</t>
  </si>
  <si>
    <t>1.2.148</t>
  </si>
  <si>
    <t>1.2.149</t>
  </si>
  <si>
    <t>1.2.150</t>
  </si>
  <si>
    <t>1.2.151</t>
  </si>
  <si>
    <t>1.2.152</t>
  </si>
  <si>
    <t>1.2.153</t>
  </si>
  <si>
    <t>1.2.154</t>
  </si>
  <si>
    <t>1.2.155</t>
  </si>
  <si>
    <t>1.2.156</t>
  </si>
  <si>
    <t>1.2.157</t>
  </si>
  <si>
    <t>1.2.158</t>
  </si>
  <si>
    <t>1.2.159</t>
  </si>
  <si>
    <t>Калганов А.Т.</t>
  </si>
  <si>
    <t>1.2.160</t>
  </si>
  <si>
    <t>1.2.161</t>
  </si>
  <si>
    <t>1.2.162</t>
  </si>
  <si>
    <t>1.2.163</t>
  </si>
  <si>
    <t>1.2.164</t>
  </si>
  <si>
    <t>1.2.165</t>
  </si>
  <si>
    <t>1.2.166</t>
  </si>
  <si>
    <t>1.2.167</t>
  </si>
  <si>
    <t>1.2.168</t>
  </si>
  <si>
    <t>Сидоров Ю.М.</t>
  </si>
  <si>
    <t>1.2.169</t>
  </si>
  <si>
    <t>Гайнетдинова З.М.</t>
  </si>
  <si>
    <t>Архипов А.Н.</t>
  </si>
  <si>
    <t>СНТ "Медик-3"</t>
  </si>
  <si>
    <t xml:space="preserve">31.03.2014  </t>
  </si>
  <si>
    <t xml:space="preserve">  6300004657</t>
  </si>
  <si>
    <t>Кабачевский Д.А.</t>
  </si>
  <si>
    <t xml:space="preserve">  6300004732</t>
  </si>
  <si>
    <t xml:space="preserve">  15.04.2014</t>
  </si>
  <si>
    <t xml:space="preserve">  6300004869</t>
  </si>
  <si>
    <t xml:space="preserve">  03.06.2014</t>
  </si>
  <si>
    <t>Елисеев Е.В.</t>
  </si>
  <si>
    <t xml:space="preserve">  6300004937</t>
  </si>
  <si>
    <t xml:space="preserve">  23.07.2014</t>
  </si>
  <si>
    <t xml:space="preserve">  28.11.2014</t>
  </si>
  <si>
    <t xml:space="preserve">  6400004653</t>
  </si>
  <si>
    <t xml:space="preserve">  31.03.2014</t>
  </si>
  <si>
    <t>Тырин Б.А.</t>
  </si>
  <si>
    <t xml:space="preserve">  6400004703</t>
  </si>
  <si>
    <t xml:space="preserve">  19.05.2014</t>
  </si>
  <si>
    <t>Абдурзаков С.А.</t>
  </si>
  <si>
    <t>ОГУ "Противопожарная служба Челябинской области"</t>
  </si>
  <si>
    <t>Гуреев И.И.</t>
  </si>
  <si>
    <t xml:space="preserve">  11.11.2014</t>
  </si>
  <si>
    <t>Абдразаков Н.Ф.</t>
  </si>
  <si>
    <t>Богач А.В.</t>
  </si>
  <si>
    <t>Сапрыкина К.С.</t>
  </si>
  <si>
    <t>Стерхов А.А.</t>
  </si>
  <si>
    <t xml:space="preserve">  27.06.2014</t>
  </si>
  <si>
    <t>ОАО "Вымпел-Коммуникации"</t>
  </si>
  <si>
    <t xml:space="preserve">23.12.2013  </t>
  </si>
  <si>
    <t xml:space="preserve">  6300004364</t>
  </si>
  <si>
    <t>07.06.2013</t>
  </si>
  <si>
    <t xml:space="preserve">6300004734  </t>
  </si>
  <si>
    <t xml:space="preserve">24.04.2014  </t>
  </si>
  <si>
    <t xml:space="preserve">  6300004390</t>
  </si>
  <si>
    <t xml:space="preserve">  28.10.2013</t>
  </si>
  <si>
    <t xml:space="preserve">ООО "БазисЭнерго"  </t>
  </si>
  <si>
    <t xml:space="preserve"> 09.07.2012</t>
  </si>
  <si>
    <t xml:space="preserve">  2013-4364</t>
  </si>
  <si>
    <t xml:space="preserve">  2013-4434</t>
  </si>
  <si>
    <t xml:space="preserve">  15.11.2013</t>
  </si>
  <si>
    <t>03.06.2013</t>
  </si>
  <si>
    <t xml:space="preserve">ООО Каскад-Энерго  </t>
  </si>
  <si>
    <t xml:space="preserve">2013-4473  </t>
  </si>
  <si>
    <t xml:space="preserve">4409  </t>
  </si>
  <si>
    <t>05.05.2011</t>
  </si>
  <si>
    <t>Гресь В.Ф.</t>
  </si>
  <si>
    <t xml:space="preserve">  6300005257</t>
  </si>
  <si>
    <t xml:space="preserve">  12.11.2014</t>
  </si>
  <si>
    <t>Сырцева Е.Я.</t>
  </si>
  <si>
    <t>Продулов В.А.</t>
  </si>
  <si>
    <t xml:space="preserve">  883</t>
  </si>
  <si>
    <t>Демьяненко М.И.</t>
  </si>
  <si>
    <t xml:space="preserve">  2014-4732</t>
  </si>
  <si>
    <t xml:space="preserve">  828</t>
  </si>
  <si>
    <t>Самаркин Н.В.</t>
  </si>
  <si>
    <t xml:space="preserve">  702</t>
  </si>
  <si>
    <t xml:space="preserve">  649</t>
  </si>
  <si>
    <t xml:space="preserve">ООО ГиперПроектПлюс  </t>
  </si>
  <si>
    <t xml:space="preserve">335  </t>
  </si>
  <si>
    <t xml:space="preserve">13310  </t>
  </si>
  <si>
    <t xml:space="preserve">465  </t>
  </si>
  <si>
    <t xml:space="preserve">13314  </t>
  </si>
  <si>
    <t xml:space="preserve">485  </t>
  </si>
  <si>
    <t>Шушарин М.С.</t>
  </si>
  <si>
    <t>ООО СпецПромСервис  ООО СпецПромСервис</t>
  </si>
  <si>
    <t xml:space="preserve">388  </t>
  </si>
  <si>
    <t xml:space="preserve">493  </t>
  </si>
  <si>
    <t>Жуков А.Н.</t>
  </si>
  <si>
    <t xml:space="preserve">13342  </t>
  </si>
  <si>
    <t xml:space="preserve">161  </t>
  </si>
  <si>
    <t>Шрейдер А.А.</t>
  </si>
  <si>
    <t xml:space="preserve">246  </t>
  </si>
  <si>
    <t xml:space="preserve">ООО Кабель и арматура  </t>
  </si>
  <si>
    <t xml:space="preserve">15348  </t>
  </si>
  <si>
    <t xml:space="preserve">451  </t>
  </si>
  <si>
    <t xml:space="preserve">15349  </t>
  </si>
  <si>
    <t xml:space="preserve">457  </t>
  </si>
  <si>
    <t>Гордеева О.Ю.</t>
  </si>
  <si>
    <t xml:space="preserve">15350  </t>
  </si>
  <si>
    <t xml:space="preserve">472  </t>
  </si>
  <si>
    <t xml:space="preserve">ООО ЭнергоПартнер  </t>
  </si>
  <si>
    <t xml:space="preserve">16373  </t>
  </si>
  <si>
    <t xml:space="preserve">492  </t>
  </si>
  <si>
    <t xml:space="preserve">480  </t>
  </si>
  <si>
    <t xml:space="preserve">305  </t>
  </si>
  <si>
    <t xml:space="preserve">17940  </t>
  </si>
  <si>
    <t xml:space="preserve">19708  </t>
  </si>
  <si>
    <t xml:space="preserve">19896  </t>
  </si>
  <si>
    <t xml:space="preserve">15.10.2013  </t>
  </si>
  <si>
    <t xml:space="preserve">922  </t>
  </si>
  <si>
    <t>10.12.2012</t>
  </si>
  <si>
    <t>12.10.2012</t>
  </si>
  <si>
    <t xml:space="preserve">ООО Электромонтаж  </t>
  </si>
  <si>
    <t xml:space="preserve">20739  </t>
  </si>
  <si>
    <t xml:space="preserve">447  </t>
  </si>
  <si>
    <t xml:space="preserve">20740  </t>
  </si>
  <si>
    <t xml:space="preserve">400  </t>
  </si>
  <si>
    <t xml:space="preserve">20741  </t>
  </si>
  <si>
    <t xml:space="preserve">390  </t>
  </si>
  <si>
    <t xml:space="preserve">20952  </t>
  </si>
  <si>
    <t>Кручинина Е.С.</t>
  </si>
  <si>
    <t xml:space="preserve">21003  </t>
  </si>
  <si>
    <t xml:space="preserve">468  </t>
  </si>
  <si>
    <t>Халикова З.Х.</t>
  </si>
  <si>
    <t xml:space="preserve">21126  </t>
  </si>
  <si>
    <t xml:space="preserve">21136  </t>
  </si>
  <si>
    <t>Сагдатулина М.Ф.</t>
  </si>
  <si>
    <t>05.03.2013</t>
  </si>
  <si>
    <t xml:space="preserve">21141  </t>
  </si>
  <si>
    <t>Гашев А.Л.</t>
  </si>
  <si>
    <t>Халиков Д.Н.</t>
  </si>
  <si>
    <t xml:space="preserve">21142  </t>
  </si>
  <si>
    <t>Истомина Т.А.</t>
  </si>
  <si>
    <t xml:space="preserve">21304  </t>
  </si>
  <si>
    <t xml:space="preserve">4547  </t>
  </si>
  <si>
    <t>08.02.2013</t>
  </si>
  <si>
    <t xml:space="preserve">ПТ ЗАО Челябинскагропромэнерго и Компания   </t>
  </si>
  <si>
    <t xml:space="preserve">21371  </t>
  </si>
  <si>
    <t xml:space="preserve">05.12.2013  </t>
  </si>
  <si>
    <t>10.12.2013  24.01.2014</t>
  </si>
  <si>
    <t>5708  1307</t>
  </si>
  <si>
    <t>Чекмышев И.М.</t>
  </si>
  <si>
    <t xml:space="preserve">21396  </t>
  </si>
  <si>
    <t xml:space="preserve">10.12.2013  </t>
  </si>
  <si>
    <t xml:space="preserve"> 29.02.2012</t>
  </si>
  <si>
    <t>14.12.2012</t>
  </si>
  <si>
    <t>Богатырева Ю.Н.</t>
  </si>
  <si>
    <t xml:space="preserve">  4547</t>
  </si>
  <si>
    <t xml:space="preserve">  21304</t>
  </si>
  <si>
    <t xml:space="preserve">  02.12.2013</t>
  </si>
  <si>
    <t xml:space="preserve">4770  </t>
  </si>
  <si>
    <t xml:space="preserve">21694  </t>
  </si>
  <si>
    <t xml:space="preserve">20.12.2013  </t>
  </si>
  <si>
    <t>Курамшин В.Г.</t>
  </si>
  <si>
    <t xml:space="preserve">ООО СК СтройСтандарт  </t>
  </si>
  <si>
    <t xml:space="preserve">30.12.2013  </t>
  </si>
  <si>
    <t xml:space="preserve">22002  </t>
  </si>
  <si>
    <t xml:space="preserve">13.01.2014  </t>
  </si>
  <si>
    <t xml:space="preserve">1809  </t>
  </si>
  <si>
    <t xml:space="preserve">22022  </t>
  </si>
  <si>
    <t xml:space="preserve">23.01.2014  </t>
  </si>
  <si>
    <t xml:space="preserve">2207  </t>
  </si>
  <si>
    <t>Перчаткин П.Н.</t>
  </si>
  <si>
    <t>17.08.2013</t>
  </si>
  <si>
    <t>Авдеева Н.Л.</t>
  </si>
  <si>
    <t>Волков В.В.</t>
  </si>
  <si>
    <t>Ятайкина Е.А.</t>
  </si>
  <si>
    <t>02.04.2013</t>
  </si>
  <si>
    <t xml:space="preserve">1307  </t>
  </si>
  <si>
    <t xml:space="preserve">22035  </t>
  </si>
  <si>
    <t xml:space="preserve">24.01.2014  </t>
  </si>
  <si>
    <t>Григорьева Н.В.</t>
  </si>
  <si>
    <t>Пашков В.М.</t>
  </si>
  <si>
    <t>Ковальчук Ю.А.</t>
  </si>
  <si>
    <t xml:space="preserve">22051  </t>
  </si>
  <si>
    <t xml:space="preserve">3689  </t>
  </si>
  <si>
    <t xml:space="preserve">22080  </t>
  </si>
  <si>
    <t xml:space="preserve">22.01.2014  </t>
  </si>
  <si>
    <t xml:space="preserve">4849  </t>
  </si>
  <si>
    <t>Позолотина С.А.</t>
  </si>
  <si>
    <t xml:space="preserve">22106  </t>
  </si>
  <si>
    <t xml:space="preserve">28.01.2014  </t>
  </si>
  <si>
    <t xml:space="preserve">359  </t>
  </si>
  <si>
    <t>30.04.2013</t>
  </si>
  <si>
    <t>22.05.2013</t>
  </si>
  <si>
    <t xml:space="preserve">ООО ПРОЕКТ-12  </t>
  </si>
  <si>
    <t xml:space="preserve">22182  </t>
  </si>
  <si>
    <t xml:space="preserve">30.01.2014  </t>
  </si>
  <si>
    <t xml:space="preserve">1015  </t>
  </si>
  <si>
    <t>Манукян В.И.</t>
  </si>
  <si>
    <t xml:space="preserve">22316  </t>
  </si>
  <si>
    <t xml:space="preserve">07.02.2014  </t>
  </si>
  <si>
    <t xml:space="preserve">3298  </t>
  </si>
  <si>
    <t xml:space="preserve">22328  </t>
  </si>
  <si>
    <t xml:space="preserve">11.02.2014  </t>
  </si>
  <si>
    <t xml:space="preserve">812  </t>
  </si>
  <si>
    <t>Зайченко В.Н.</t>
  </si>
  <si>
    <t xml:space="preserve">658  </t>
  </si>
  <si>
    <t>08.05.2013</t>
  </si>
  <si>
    <t>Зиновьева Л.А.</t>
  </si>
  <si>
    <t xml:space="preserve">22342  </t>
  </si>
  <si>
    <t>11.02.2014  20.06.2014</t>
  </si>
  <si>
    <t xml:space="preserve">22346  </t>
  </si>
  <si>
    <t xml:space="preserve">586  </t>
  </si>
  <si>
    <t>22346  27153</t>
  </si>
  <si>
    <t>11.02.2014  28.10.2014</t>
  </si>
  <si>
    <t>Низамутдинов Д.Н.</t>
  </si>
  <si>
    <t>Искандаров В.В.</t>
  </si>
  <si>
    <t>24.06.2013</t>
  </si>
  <si>
    <t xml:space="preserve">22409  </t>
  </si>
  <si>
    <t xml:space="preserve">12.02.2014  </t>
  </si>
  <si>
    <t xml:space="preserve">2561  </t>
  </si>
  <si>
    <t>19.06.2013</t>
  </si>
  <si>
    <t>ОАО "ВымпелКом"</t>
  </si>
  <si>
    <t xml:space="preserve">22424  </t>
  </si>
  <si>
    <t xml:space="preserve">13.02.2014  </t>
  </si>
  <si>
    <t xml:space="preserve">5943  </t>
  </si>
  <si>
    <t>22463  24240</t>
  </si>
  <si>
    <t>11.02.2014  02.06.2014</t>
  </si>
  <si>
    <t xml:space="preserve">22463  </t>
  </si>
  <si>
    <t xml:space="preserve">1150  </t>
  </si>
  <si>
    <t>11.04.2013</t>
  </si>
  <si>
    <t>Бикжанов С.С.</t>
  </si>
  <si>
    <t xml:space="preserve">22490  </t>
  </si>
  <si>
    <t xml:space="preserve">21.02.2014  </t>
  </si>
  <si>
    <t xml:space="preserve">2084  </t>
  </si>
  <si>
    <t>Зоирова Ш.Д.</t>
  </si>
  <si>
    <t>Александров О.В.</t>
  </si>
  <si>
    <t xml:space="preserve">22572  </t>
  </si>
  <si>
    <t xml:space="preserve">411  </t>
  </si>
  <si>
    <t xml:space="preserve">5147  </t>
  </si>
  <si>
    <t>22624  19896</t>
  </si>
  <si>
    <t>20.02.2014  15.10.2013</t>
  </si>
  <si>
    <t>Чернядьев В.В.</t>
  </si>
  <si>
    <t>Филатов В.Г.</t>
  </si>
  <si>
    <t xml:space="preserve">22625  </t>
  </si>
  <si>
    <t xml:space="preserve">26.02.2014  </t>
  </si>
  <si>
    <t xml:space="preserve">3482  </t>
  </si>
  <si>
    <t>16.08.2013</t>
  </si>
  <si>
    <t>21.08.2013</t>
  </si>
  <si>
    <t xml:space="preserve">22701  </t>
  </si>
  <si>
    <t xml:space="preserve">28.02.2014  </t>
  </si>
  <si>
    <t xml:space="preserve">4723  </t>
  </si>
  <si>
    <t>13.11.2012</t>
  </si>
  <si>
    <t>ООО ЭлектроСтрой  
ООО ЭлектроСтрой</t>
  </si>
  <si>
    <t>14.06.2013</t>
  </si>
  <si>
    <t>Заболотнев А.Н.</t>
  </si>
  <si>
    <t>28.08.2012</t>
  </si>
  <si>
    <t>Крылович В.В.</t>
  </si>
  <si>
    <t xml:space="preserve">22761  </t>
  </si>
  <si>
    <t xml:space="preserve">3759  </t>
  </si>
  <si>
    <t>Хасанова Г.М.</t>
  </si>
  <si>
    <t xml:space="preserve">22836  </t>
  </si>
  <si>
    <t xml:space="preserve">13.03.2014  </t>
  </si>
  <si>
    <t xml:space="preserve">5549  </t>
  </si>
  <si>
    <t>Буторин Д.С.</t>
  </si>
  <si>
    <t xml:space="preserve">22877  </t>
  </si>
  <si>
    <t xml:space="preserve">5256  </t>
  </si>
  <si>
    <t xml:space="preserve">22882  </t>
  </si>
  <si>
    <t xml:space="preserve">3840  </t>
  </si>
  <si>
    <t xml:space="preserve">22965  </t>
  </si>
  <si>
    <t xml:space="preserve">14.03.2014  </t>
  </si>
  <si>
    <t xml:space="preserve">3879  </t>
  </si>
  <si>
    <t>Петухов А.В.</t>
  </si>
  <si>
    <t xml:space="preserve">18.03.2014  </t>
  </si>
  <si>
    <t xml:space="preserve">23253  </t>
  </si>
  <si>
    <t xml:space="preserve">30.03.2014  </t>
  </si>
  <si>
    <t xml:space="preserve">3912  </t>
  </si>
  <si>
    <t xml:space="preserve">23273  </t>
  </si>
  <si>
    <t xml:space="preserve">04.04.2014  </t>
  </si>
  <si>
    <t xml:space="preserve">4479  </t>
  </si>
  <si>
    <t>02.05.2012</t>
  </si>
  <si>
    <t xml:space="preserve">09.04.2014  </t>
  </si>
  <si>
    <t xml:space="preserve">6252  </t>
  </si>
  <si>
    <t>11.06.2013</t>
  </si>
  <si>
    <t xml:space="preserve">23679  </t>
  </si>
  <si>
    <t xml:space="preserve">12.05.2014  </t>
  </si>
  <si>
    <t xml:space="preserve">4842  </t>
  </si>
  <si>
    <t>17.06.2013</t>
  </si>
  <si>
    <t xml:space="preserve">6100022252  </t>
  </si>
  <si>
    <t xml:space="preserve">06.02.2014  </t>
  </si>
  <si>
    <t xml:space="preserve">6100022311  </t>
  </si>
  <si>
    <t>03.04.2013</t>
  </si>
  <si>
    <t>6100022311  23680</t>
  </si>
  <si>
    <t>10.02.2014  08.05.2014</t>
  </si>
  <si>
    <t xml:space="preserve">6100022410  </t>
  </si>
  <si>
    <t>6100022410  24237</t>
  </si>
  <si>
    <t>Зайцева Г.П.</t>
  </si>
  <si>
    <t xml:space="preserve">ООО "ЭлектроСтрой"  
ООО "СпецПромСервис" </t>
  </si>
  <si>
    <t>05.06.2013</t>
  </si>
  <si>
    <t xml:space="preserve">6100022587  </t>
  </si>
  <si>
    <t xml:space="preserve">17.02.2014  </t>
  </si>
  <si>
    <t xml:space="preserve">6100022605  </t>
  </si>
  <si>
    <t xml:space="preserve">25.02.2014  </t>
  </si>
  <si>
    <t>Казыев Д.Р.</t>
  </si>
  <si>
    <t>Попов С.В.</t>
  </si>
  <si>
    <t xml:space="preserve">ПТ "ЗАО ЧАПЭиК"  </t>
  </si>
  <si>
    <t xml:space="preserve">4460  </t>
  </si>
  <si>
    <t xml:space="preserve">ООО "ЭлектроСтрой"  
ООО ПКП "ФинСтройИнвест" </t>
  </si>
  <si>
    <t>6100022647  24121</t>
  </si>
  <si>
    <t>28.02.2014  30.05.2014</t>
  </si>
  <si>
    <t>Воробьев Ю.А.</t>
  </si>
  <si>
    <t>Городилов А.И.</t>
  </si>
  <si>
    <t>6100022647  24326</t>
  </si>
  <si>
    <t>28.07.2013</t>
  </si>
  <si>
    <t>6100022705  27184</t>
  </si>
  <si>
    <t>28.02.2014  06.11.2014</t>
  </si>
  <si>
    <t xml:space="preserve">6100022705  </t>
  </si>
  <si>
    <t xml:space="preserve">6100022761  </t>
  </si>
  <si>
    <t xml:space="preserve">6100022827  </t>
  </si>
  <si>
    <t>6100022827  24494</t>
  </si>
  <si>
    <t>Федоров С.О.</t>
  </si>
  <si>
    <t>Совет прихода Святой троицы с. Шемаха</t>
  </si>
  <si>
    <t>Голоднев И.В.</t>
  </si>
  <si>
    <t>6100022827  24426</t>
  </si>
  <si>
    <t>05.03.2014  06.06.2014</t>
  </si>
  <si>
    <t>26.08.2013</t>
  </si>
  <si>
    <t>6100022827  24490</t>
  </si>
  <si>
    <t>05.03.2014   09.06.2014</t>
  </si>
  <si>
    <t>6100022827  24493</t>
  </si>
  <si>
    <t xml:space="preserve">6100022830  </t>
  </si>
  <si>
    <t>6100022967  24761</t>
  </si>
  <si>
    <t>Гудкова О.В.</t>
  </si>
  <si>
    <t>Кускова М.Г.</t>
  </si>
  <si>
    <t>24.05.2013</t>
  </si>
  <si>
    <t xml:space="preserve">6100022972  </t>
  </si>
  <si>
    <t xml:space="preserve">ООО "ЕЭЛС"  </t>
  </si>
  <si>
    <t xml:space="preserve">25.03.2014  </t>
  </si>
  <si>
    <t xml:space="preserve">6100023252  </t>
  </si>
  <si>
    <t>6100023378  23668</t>
  </si>
  <si>
    <t>09.04.2014  08.05.2014</t>
  </si>
  <si>
    <t>Евгасов Ф.Х.</t>
  </si>
  <si>
    <t xml:space="preserve">ООО "РЗК"  </t>
  </si>
  <si>
    <t xml:space="preserve">6100023378  </t>
  </si>
  <si>
    <t xml:space="preserve">6100023638  </t>
  </si>
  <si>
    <t xml:space="preserve">30.04.2014  </t>
  </si>
  <si>
    <t>6100023666  21812</t>
  </si>
  <si>
    <t>08.05.2014  27.12.2013</t>
  </si>
  <si>
    <t xml:space="preserve">08.05.2014  </t>
  </si>
  <si>
    <t>6100023672  21812</t>
  </si>
  <si>
    <t>6100024400  21964</t>
  </si>
  <si>
    <t>02.06.2014  30.12.2013</t>
  </si>
  <si>
    <t>6100024400  5825</t>
  </si>
  <si>
    <t>02.06.2014  14.03.2014</t>
  </si>
  <si>
    <t>Каслинское ПО</t>
  </si>
  <si>
    <t xml:space="preserve">ООО "Энергоучет-комплект  </t>
  </si>
  <si>
    <t xml:space="preserve">06.06.2014  </t>
  </si>
  <si>
    <t>Козыбаева Л.А.</t>
  </si>
  <si>
    <t>ООО "ЭлектроСтрой"  
ООО "ЭлектроСтрой"</t>
  </si>
  <si>
    <t xml:space="preserve"> ООО "ЭлектроСтрой"   100004152  </t>
  </si>
  <si>
    <t>Тагиров С.С.</t>
  </si>
  <si>
    <t xml:space="preserve">21964  </t>
  </si>
  <si>
    <t xml:space="preserve">  16371</t>
  </si>
  <si>
    <t>Шульгин В.Е.</t>
  </si>
  <si>
    <t xml:space="preserve">  22035</t>
  </si>
  <si>
    <t xml:space="preserve">  24.01.2014</t>
  </si>
  <si>
    <t xml:space="preserve">  1307</t>
  </si>
  <si>
    <t>Луганский Е.В.</t>
  </si>
  <si>
    <t xml:space="preserve">  22182</t>
  </si>
  <si>
    <t xml:space="preserve">  30.01.2014</t>
  </si>
  <si>
    <t xml:space="preserve">  1015</t>
  </si>
  <si>
    <t xml:space="preserve">  22316</t>
  </si>
  <si>
    <t xml:space="preserve">  07.02.2014</t>
  </si>
  <si>
    <t xml:space="preserve">  3298</t>
  </si>
  <si>
    <t xml:space="preserve">  11.02.2014</t>
  </si>
  <si>
    <t xml:space="preserve">  22346</t>
  </si>
  <si>
    <t xml:space="preserve">  586</t>
  </si>
  <si>
    <t>Садритдинова Д.Х.</t>
  </si>
  <si>
    <t xml:space="preserve">  22463</t>
  </si>
  <si>
    <t xml:space="preserve">  1150</t>
  </si>
  <si>
    <t xml:space="preserve">  22490</t>
  </si>
  <si>
    <t xml:space="preserve">  21.02.2014</t>
  </si>
  <si>
    <t xml:space="preserve">  2084</t>
  </si>
  <si>
    <t xml:space="preserve">  22572</t>
  </si>
  <si>
    <t xml:space="preserve">  411</t>
  </si>
  <si>
    <t>31.07.2013</t>
  </si>
  <si>
    <t xml:space="preserve">  22761</t>
  </si>
  <si>
    <t xml:space="preserve">  28.02.2014</t>
  </si>
  <si>
    <t xml:space="preserve">  3759</t>
  </si>
  <si>
    <t>Шафигин Р.Н.</t>
  </si>
  <si>
    <t>Гумеров Д.Д.</t>
  </si>
  <si>
    <t xml:space="preserve">  6100022252</t>
  </si>
  <si>
    <t xml:space="preserve">  06.02.2014</t>
  </si>
  <si>
    <t xml:space="preserve">  6100022311</t>
  </si>
  <si>
    <t>Ашмарина А.Н.</t>
  </si>
  <si>
    <t xml:space="preserve">  6100022647</t>
  </si>
  <si>
    <t>Щелконогов А.М.</t>
  </si>
  <si>
    <t xml:space="preserve">  6100022705</t>
  </si>
  <si>
    <t>Мухамедьяров М.Р.</t>
  </si>
  <si>
    <t xml:space="preserve">  6100022827</t>
  </si>
  <si>
    <t xml:space="preserve">  05.03.2014</t>
  </si>
  <si>
    <t xml:space="preserve">  6100022834</t>
  </si>
  <si>
    <t xml:space="preserve">  6100022846</t>
  </si>
  <si>
    <t xml:space="preserve">  10.03.2014</t>
  </si>
  <si>
    <t>Михайлов А.С.</t>
  </si>
  <si>
    <t xml:space="preserve">  14.03.2014</t>
  </si>
  <si>
    <t xml:space="preserve">  6100022970</t>
  </si>
  <si>
    <t xml:space="preserve">  18.03.2014</t>
  </si>
  <si>
    <t>Шушков В.В.</t>
  </si>
  <si>
    <t xml:space="preserve">  6100022972</t>
  </si>
  <si>
    <t xml:space="preserve">  6100022974</t>
  </si>
  <si>
    <t xml:space="preserve">  6100023150</t>
  </si>
  <si>
    <t xml:space="preserve">  21.03.2014</t>
  </si>
  <si>
    <t xml:space="preserve">  6100023654</t>
  </si>
  <si>
    <t xml:space="preserve">  29.04.2014</t>
  </si>
  <si>
    <t>Зайнуллин З.Н.</t>
  </si>
  <si>
    <t>Мишарин А.Г.</t>
  </si>
  <si>
    <t xml:space="preserve">  6100023702</t>
  </si>
  <si>
    <t xml:space="preserve">  12.05.2014</t>
  </si>
  <si>
    <t xml:space="preserve">  14.05.2014</t>
  </si>
  <si>
    <t xml:space="preserve">  6100023915</t>
  </si>
  <si>
    <t xml:space="preserve">  6100023925</t>
  </si>
  <si>
    <t>Каширин О.Ю.</t>
  </si>
  <si>
    <t xml:space="preserve">  6100024400</t>
  </si>
  <si>
    <t xml:space="preserve">  14.11.2014</t>
  </si>
  <si>
    <t xml:space="preserve">  6100027445</t>
  </si>
  <si>
    <t xml:space="preserve">  6100027502</t>
  </si>
  <si>
    <t xml:space="preserve">  17.11.2014</t>
  </si>
  <si>
    <t>Черниязов Э.Б.</t>
  </si>
  <si>
    <t>Фетищева О.Д.</t>
  </si>
  <si>
    <t xml:space="preserve">  6100027722</t>
  </si>
  <si>
    <t xml:space="preserve">  6100027758</t>
  </si>
  <si>
    <t xml:space="preserve">  05.12.2014</t>
  </si>
  <si>
    <t xml:space="preserve">  6100028130</t>
  </si>
  <si>
    <t xml:space="preserve">  23.12.2014</t>
  </si>
  <si>
    <t xml:space="preserve">  6100028310</t>
  </si>
  <si>
    <t xml:space="preserve">  09.01.2015</t>
  </si>
  <si>
    <t xml:space="preserve">  27.12.2013</t>
  </si>
  <si>
    <t xml:space="preserve">  1232</t>
  </si>
  <si>
    <t>Гавриш В.В.</t>
  </si>
  <si>
    <t>Пряхин А.А.</t>
  </si>
  <si>
    <t>Кунакильдина Л.Е.</t>
  </si>
  <si>
    <t>Аджемян А.С.</t>
  </si>
  <si>
    <t xml:space="preserve">6000007976  </t>
  </si>
  <si>
    <t xml:space="preserve">291  </t>
  </si>
  <si>
    <t>Бондаренко А.В.</t>
  </si>
  <si>
    <t>72</t>
  </si>
  <si>
    <t xml:space="preserve">6000008409  </t>
  </si>
  <si>
    <t xml:space="preserve">18.02.2014  </t>
  </si>
  <si>
    <t xml:space="preserve">556  </t>
  </si>
  <si>
    <t xml:space="preserve">ООО ПКП "ФинСтройИнвест"  </t>
  </si>
  <si>
    <t xml:space="preserve">6000008482  </t>
  </si>
  <si>
    <t xml:space="preserve">293  </t>
  </si>
  <si>
    <t xml:space="preserve">6000008572  </t>
  </si>
  <si>
    <t xml:space="preserve">84  </t>
  </si>
  <si>
    <t xml:space="preserve">6000008645  </t>
  </si>
  <si>
    <t xml:space="preserve">14.04.2014  </t>
  </si>
  <si>
    <t xml:space="preserve">6000009035  </t>
  </si>
  <si>
    <t xml:space="preserve">09.07.2014  </t>
  </si>
  <si>
    <t xml:space="preserve">142  </t>
  </si>
  <si>
    <t>Кухарская Г.А.</t>
  </si>
  <si>
    <t xml:space="preserve">01.08.2014  </t>
  </si>
  <si>
    <t>ИП Иванов О.В.</t>
  </si>
  <si>
    <t xml:space="preserve">6000009753  </t>
  </si>
  <si>
    <t xml:space="preserve">24.10.2014  </t>
  </si>
  <si>
    <t xml:space="preserve">693  </t>
  </si>
  <si>
    <t>ООО "СтройСтандарт"</t>
  </si>
  <si>
    <t xml:space="preserve">27.06.2014  </t>
  </si>
  <si>
    <t>Григоренко С.В.</t>
  </si>
  <si>
    <t>ООО "Городской Сад"</t>
  </si>
  <si>
    <t xml:space="preserve">  6000009094</t>
  </si>
  <si>
    <t xml:space="preserve">  14.07.2014</t>
  </si>
  <si>
    <t xml:space="preserve">  128</t>
  </si>
  <si>
    <t>ИП Кузьмин С.А.</t>
  </si>
  <si>
    <t>ЗАО "Альянс-Проф"</t>
  </si>
  <si>
    <t>Реестр объектов реконструкции технологического присоединения, в т.ч. льготной категории заявителей ИПР 2014г. филиала ОАО «МРСК Урала» – «Челябэнерго»,
 выполненных за счёт источника, включённого в тариф на оказание услуг по передаче электрической энергии</t>
  </si>
  <si>
    <t>.</t>
  </si>
  <si>
    <t>Подряд ЗЭС</t>
  </si>
  <si>
    <t>Реконструкция ЛЭП-0,4кВ пос.Березовый, реконструкция ТП</t>
  </si>
  <si>
    <t>Обосновывающие материалы по ТП_2014/ЗЭС/Реконструкция/Подряд/Подряд_001</t>
  </si>
  <si>
    <t>Реконструкция ВЛ-0,4кВ от ТП-1 до ул.Еловой, 4 (инв. №80074): Челябинская обл., г.Катав-Ивановск</t>
  </si>
  <si>
    <t>Обосновывающие материалы по ТП_2014/ЗЭС/Реконструкция/Подряд/Подряд_002</t>
  </si>
  <si>
    <t>Реконструкция ВЛ-0,4 кВ от КТПН №81</t>
  </si>
  <si>
    <t xml:space="preserve">406  </t>
  </si>
  <si>
    <t>Цыганов С.Н.</t>
  </si>
  <si>
    <t>Обосновывающие материалы по ТП_2014/ЗЭС/Реконструкция/Подряд/Подряд_003</t>
  </si>
  <si>
    <t>Реконструкция ВЛ-0,4 кВ от ТП-361П</t>
  </si>
  <si>
    <t>Кудряшова Л.П.</t>
  </si>
  <si>
    <t>Реконструкция Высоковольтного оборудования ЗРУ-6 кВ (инв. 78053)</t>
  </si>
  <si>
    <t xml:space="preserve">6200006679  </t>
  </si>
  <si>
    <t xml:space="preserve">657  </t>
  </si>
  <si>
    <t>ЗАО "Никс"</t>
  </si>
  <si>
    <t>Обосновывающие материалы по ТП_2014/ЗЭС/Реконструкция/Подряд/Подряд_004</t>
  </si>
  <si>
    <t>Реконструкция ячейки №305 3С 6кВ ПС Город-2 110/6 кВ</t>
  </si>
  <si>
    <t xml:space="preserve">6200007285  </t>
  </si>
  <si>
    <t xml:space="preserve">20.10.2014  </t>
  </si>
  <si>
    <t xml:space="preserve">80  </t>
  </si>
  <si>
    <t>5843</t>
  </si>
  <si>
    <t>05.05.2014</t>
  </si>
  <si>
    <t>ООО АЭС Инвест</t>
  </si>
  <si>
    <t>Обосновывающие материалы по ТП_2014/ЗЭС/Реконструкция/Подряд/Подряд_005</t>
  </si>
  <si>
    <t>Реконструкция "МТП-35 Матросова п.Матросова, у дома № 7" (инв. № 80020): Челяб.обл., г. Юрюзань</t>
  </si>
  <si>
    <t>ООО "СПС"</t>
  </si>
  <si>
    <t>2013-5690</t>
  </si>
  <si>
    <t>0816</t>
  </si>
  <si>
    <t>Шлемова В.В.</t>
  </si>
  <si>
    <t>Обосновывающие материалы по ТП_2014/ЗЭС/Реконструкция/Подряд/Подряд_006</t>
  </si>
  <si>
    <t>Реконструкция трансформаторной подстанции КТП № 178 (инв. №79671) (ТП № 178). Челяб.обл., Ашинский р-н, п.Ук</t>
  </si>
  <si>
    <t xml:space="preserve">230  </t>
  </si>
  <si>
    <t>Обосновывающие материалы по ТП_2014/ЗЭС/Реконструкция/Подряд/Подряд_007</t>
  </si>
  <si>
    <t>Реконструкция "Трансформаторная подстанция КТП-166 с.Серпиевка" (инв.№76283):Челяб.обл., Катав-Ивановский р-он., с.Серпиевка</t>
  </si>
  <si>
    <t xml:space="preserve">  700</t>
  </si>
  <si>
    <t>Обосновывающие материалы по ТП_2014/ЗЭС/Реконструкция/Хозспособ/ХС_001</t>
  </si>
  <si>
    <t>Реконструкция "Нежилого здания - трансформаторная подстанция №ЦРП" (инв. №80914): г.Куса</t>
  </si>
  <si>
    <t>ООО "Проектные энергетические системы"</t>
  </si>
  <si>
    <t xml:space="preserve">  6200006310</t>
  </si>
  <si>
    <t xml:space="preserve">  01.04.2014</t>
  </si>
  <si>
    <t xml:space="preserve">  509</t>
  </si>
  <si>
    <t>ООО "Контракт"</t>
  </si>
  <si>
    <t>Обосновывающие материалы по ТП_2014/ЗЭС/Реконструкция/Хозспособ/ХС_002</t>
  </si>
  <si>
    <t>Реконструкция "ВЛ-0,4кВ Ашинский район, п.Ук" (инв. №79677): Челяб.обл., Ашинский р-он, п.Ук</t>
  </si>
  <si>
    <t xml:space="preserve">  870</t>
  </si>
  <si>
    <t>Обосновывающие материалы по ТП_2014/ЗЭС/Реконструкция/Хозспособ/ХС_003</t>
  </si>
  <si>
    <t>Реконструкция "ВЛ-0,4кВ Ашинский р-он, п.Ук" (инв. №79677): Челяб.обл., Ашинский р-он, п.Ук</t>
  </si>
  <si>
    <t>Реконструкция "ТП-Сибирка ЛЭП-0,4кВ пос.Сибирка" (ив. №88237): г.Сатка, п.Сибирка</t>
  </si>
  <si>
    <t>Реконструкция ЛЭП-0,4 кВ с.Крыжановка</t>
  </si>
  <si>
    <t>ИП Исмагулов А.Т.</t>
  </si>
  <si>
    <t>Обосновывающие материалы по ТП_2014/ЗЭС/Реконструкция/Хозспособ/ХС_004</t>
  </si>
  <si>
    <t>Реконструкция ЛЭП-0,4 кВ с.Десятилетие</t>
  </si>
  <si>
    <t>07.02.2014</t>
  </si>
  <si>
    <t>Шахматов А.Ю.</t>
  </si>
  <si>
    <t>Реконструкция ВЛ-0,4 кВ от ТП-13 до ул.8 марта, 46 (инв. №80089), Челябинская область, г.Катав-Ивановск</t>
  </si>
  <si>
    <t>11.02.2014</t>
  </si>
  <si>
    <t>Решетова И.И.</t>
  </si>
  <si>
    <t>Реконструкция ЛЭП-0,4 кВ с.Уйское(инв. №76429), Челябинская область, с. Уйское</t>
  </si>
  <si>
    <t>Шеметова Г.А.</t>
  </si>
  <si>
    <t>Реконструкция ЛЭП-0,4 кВ с.Медведево</t>
  </si>
  <si>
    <t>Чубатюк А.Ю.</t>
  </si>
  <si>
    <t>Реконструкция оборудования ТП №190, 3 м/р-н (инв. № 79110): Челябинская область, г.Златоуст</t>
  </si>
  <si>
    <t>Лукьянова А.М.</t>
  </si>
  <si>
    <t>Реконструкция ВЛ-0,4 кВ №4 на опоре №63</t>
  </si>
  <si>
    <t>17.03.2014</t>
  </si>
  <si>
    <t>Москвина И. И.</t>
  </si>
  <si>
    <t>Реконструкция "Оборудования ТП№267, Интернат №30"  (инв. №79142).  Челябинская область, г.Златоуст, п.Айски</t>
  </si>
  <si>
    <t>ЗАО "РОСИНВЕСТ-Проект"</t>
  </si>
  <si>
    <t>Обосновывающие материалы по ТП_2014/ЗЭС/Реконструкция/Хозспособ/ХС_005</t>
  </si>
  <si>
    <t>Реконструкция "Участка воздушной линии 6 кВ ТП №39-ТП №17 на п/ст "Кусинские печи"" (инв. №81049). Кусинский р-н, п. Кусинские печи</t>
  </si>
  <si>
    <t xml:space="preserve">  553</t>
  </si>
  <si>
    <t>26.03.2014</t>
  </si>
  <si>
    <t>Истомин А.А.</t>
  </si>
  <si>
    <t>Обосновывающие материалы по ТП_2014/ЗЭС/Реконструкция/Хозспособ/ХС_006</t>
  </si>
  <si>
    <t>Отпайка ВЛИ-0,4кВ от опоры №18 ВЛ-0,4 кВ</t>
  </si>
  <si>
    <t>03.04.2014</t>
  </si>
  <si>
    <t>ИП Колотаева Е.Р.</t>
  </si>
  <si>
    <t>Реконструкция ВЛ-0,4кВ №1 от опоры №6 от ТП №503: Челяб.обл., Чебаркульский р-он., с.Непряхино</t>
  </si>
  <si>
    <t>ООО СпецПромСервис</t>
  </si>
  <si>
    <t>Обосновывающие материалы по ТП_2014/ЗЭС/Реконструкция/Хозспособ/ХС_007</t>
  </si>
  <si>
    <t>Реконструкция ВЛИ-0,4кВ от РУ-0,4кВ гр.№4 ТП №281: Челябинская область, Чебаркульский район, с. Кундравы</t>
  </si>
  <si>
    <t>Фамбулов А.В.</t>
  </si>
  <si>
    <t>Реконструкция "ЛЭП-0,4кВ, с.Сарафаново" (инв. №77451): Челяб.обл., Чебаркульский р-он., с.Сарафаново</t>
  </si>
  <si>
    <t>Реконструкция "ЛЭП-0,4кВ с.Сарафаново"</t>
  </si>
  <si>
    <t>Реконструкция "ЛЭП-0,4кВ пос. Малково"</t>
  </si>
  <si>
    <t>Реконструкция "Устройства распределительного 6 кВ КСО-2УМ ПС 13"" (инв. №80370) (ячейка 6 кВ №50 ПС Степная 35/6). Челяб.обл., г.Сатка</t>
  </si>
  <si>
    <t>ЗАО "БИТ Морион инк"</t>
  </si>
  <si>
    <t>Обосновывающие материалы по ТП_2014/ЗЭС/Реконструкция/Хозспособ/ХС_008</t>
  </si>
  <si>
    <t>Реконструкция "ВЛИ-0,4кВ"(инв.№168725): Челяб.обл., Чебаркульский р-он, с.Непряхино</t>
  </si>
  <si>
    <t>Чайка М.А.</t>
  </si>
  <si>
    <t>Обосновывающие материалы по ТП_2014/ЗЭС/Реконструкция/Хозспособ/ХС_009</t>
  </si>
  <si>
    <t>Реконструкция "нежилое здание - закрытое распределительное устройство 6кВ до подстанции Западная" (инв. №79647) (ТП № 256). Челяб.обл., г.Сатка</t>
  </si>
  <si>
    <t>МАУ "САГУ"</t>
  </si>
  <si>
    <t>Обосновывающие материалы по ТП_2014/ЗЭС/Реконструкция/Хозспособ/ХС_010</t>
  </si>
  <si>
    <t>Реконструкция ПС Ларино. Челяб. обл., Уйский р-н, п.Речное</t>
  </si>
  <si>
    <t>Обосновывающие материалы по ТП_2014/ЗЭС/Реконструкция/Хозспособ/ХС_011</t>
  </si>
  <si>
    <t>Реконструкция ВЛ-0,4кВ №3 от ТП №30, опора №17: Челябинская обл., Чебаркульский р-он, с.Непряхино</t>
  </si>
  <si>
    <t>Сёмина Ю.С.</t>
  </si>
  <si>
    <t>Обосновывающие материалы по ТП_2014/ЗЭС/Реконструкция/Хозспособ/ХС_012</t>
  </si>
  <si>
    <t>Реконструкция ВЛ-0,4кВ №3 от ТП №27, опора №22: Челяб.обл., Чебаркульский район, д.В.Караси</t>
  </si>
  <si>
    <t>Ахметдинов Н.А.</t>
  </si>
  <si>
    <t>Обосновывающие материалы по ТП_2014/ЗЭС/Реконструкция/Хозспособ/ХС_013</t>
  </si>
  <si>
    <t>Реконструкция ВЛ-0,4кВ №1 от ТП №503, опора №3: Челяб.обл., Чебаркульский р-он, с.Непряхино</t>
  </si>
  <si>
    <t>Полторак А.А.</t>
  </si>
  <si>
    <t>Обосновывающие материалы по ТП_2014/ЗЭС/Реконструкция/Хозспособ/ХС_014</t>
  </si>
  <si>
    <t>Реконструкция "Шкафа 10кВ ячейки №11 типа К-12" (инв. №75613) и реконструкция "Оборудования ТП №40, кв. Медик, 3" (инв. №79174): Челябинская обл., г.Златоуст</t>
  </si>
  <si>
    <t>МБУ "КС"</t>
  </si>
  <si>
    <t>Обосновывающие материалы по ТП_2014/ЗЭС/Реконструкция/Хозспособ/ХС_015</t>
  </si>
  <si>
    <t>Реконструкция ВЛ-0,4кВ №1 от ТП №25, опора №33: Челяб.обл., Чебаркульский р-он, с.Непряхино</t>
  </si>
  <si>
    <t>Ленкевич Г.П.</t>
  </si>
  <si>
    <t>Обосновывающие материалы по ТП_2014/ЗЭС/Реконструкция/Хозспособ/ХС_016</t>
  </si>
  <si>
    <t>Реконструкция ВЛ-0,4кВ №1 от ТП №25, опора №35: Челяб.обл., Чебаркульский р-он, с.Непряхино</t>
  </si>
  <si>
    <t>Баймакова Е.В.</t>
  </si>
  <si>
    <t>Обосновывающие материалы по ТП_2014/ЗЭС/Реконструкция/Хозспособ/ХС_017</t>
  </si>
  <si>
    <t>Реконструкция "ВЛ-0,4кВ Меседа"</t>
  </si>
  <si>
    <t>Обосновывающие материалы по ТП_2014/ЗЭС/Реконструкция/Хозспособ/ХС_018</t>
  </si>
  <si>
    <t>Реконструкция ВЛ-0,4кВ №2 от ТП №308, опора №29: Челяб.обл., Чебаркульский район, п.Кумысный</t>
  </si>
  <si>
    <t>Обосновывающие материалы по ТП_2014/ЗЭС/Реконструкция/Хозспособ/ХС_019</t>
  </si>
  <si>
    <t>Реконструкция "Воздушная линия-0,4 кВ ТП №33 фидер ""Население лесхоза" (инв.№80976): Челяб.обл., г.Куса</t>
  </si>
  <si>
    <t>Обосновывающие материалы по ТП_2014/ЗЭС/Реконструкция/Хозспособ/ХС_020</t>
  </si>
  <si>
    <t>Реконструкция "Трансформатора  ТМ-180/6 №1 ТП №189" (инв. №78887): Челяб. обл., г.Златоуст</t>
  </si>
  <si>
    <t>СТЖ "Уреньга"</t>
  </si>
  <si>
    <t>Обосновывающие материалы по ТП_2014/ЗЭС/Реконструкция/Хозспособ/ХС_021</t>
  </si>
  <si>
    <t>Реконструкция ВЛ-0,4кВ №2 от ТП №308, опора №35: Челяб.обл., Чебаркульский район, п.Кумысный</t>
  </si>
  <si>
    <t>Егоров А.С.</t>
  </si>
  <si>
    <t>Обосновывающие материалы по ТП_2014/ЗЭС/Реконструкция/Хозспособ/ХС_022</t>
  </si>
  <si>
    <t>Агафонов Д.М.</t>
  </si>
  <si>
    <t>Обосновывающие материалы по ТП_2014/ЗЭС/Реконструкция/Хозспособ/ХС_023</t>
  </si>
  <si>
    <t>Реконструкция ВЛ-0,4кВ №1 от ТП №71, опора №31: Челяб.обл., Чебаркульский район, с.Кундравы</t>
  </si>
  <si>
    <t>Богомолова М.А.</t>
  </si>
  <si>
    <t>Обосновывающие материалы по ТП_2014/ЗЭС/Реконструкция/Хозспособ/ХС_024</t>
  </si>
  <si>
    <t>Реконструкция "Воздушной линии 0,4кВ ТП №20 фидер ул.Юбилейная " (инв.№81087): Челяб.обл., г.Куса</t>
  </si>
  <si>
    <t>Лысяков Ю.А.</t>
  </si>
  <si>
    <t>Обосновывающие материалы по ТП_2014/ЗЭС/Реконструкция/Хозспособ/ХС_025</t>
  </si>
  <si>
    <t>Реконструкция "Воздушной линии-0,4 кВ от п/ст 35/6 кВ "ММК" (ф. "Рабочий поселок") до ул. Лесная,Рабочая, Ключевая п.Уртюшка" (инв.№80695): Челябинская область, Кусинский р-н, с.Медведевка</t>
  </si>
  <si>
    <t>23.08.2012</t>
  </si>
  <si>
    <t>Русин А.В.</t>
  </si>
  <si>
    <t>Обосновывающие материалы по ТП_2014/ЗЭС/Реконструкция/Хозспособ/ХС_026</t>
  </si>
  <si>
    <t>Реконструкция ВЛ-0,4кВ №2 от ТП №23, опора №25: Челяб.обл., Чебаркульский р-он, с.Непряхино</t>
  </si>
  <si>
    <t>Ботова Е.М.</t>
  </si>
  <si>
    <t>Обосновывающие материалы по ТП_2014/ЗЭС/Реконструкция/Хозспособ/ХС_027</t>
  </si>
  <si>
    <t>Реконструкция "МТП-43 Райпо, ул.Усть-Катавская, за стадионом" (инв. №80001): Челябинская обл., г.Катав-Ивановск</t>
  </si>
  <si>
    <t>ИП Емельянов С.П.</t>
  </si>
  <si>
    <t>Обосновывающие материалы по ТП_2014/ЗЭС/Реконструкция/Хозспособ/ХС_028</t>
  </si>
  <si>
    <t>Реконструкция "ВЛ-0,4кВ от ТП №41 до.ул.Заречной, 25; от ул.Заречной, 20 до ул.Речной, 5; от т.4 до гаражей"  (инв. № 80040): Челяб.обл., г.Катав-Ивановск</t>
  </si>
  <si>
    <t>Кодаевская Р.Х.</t>
  </si>
  <si>
    <t>Обосновывающие материалы по ТП_2014/ЗЭС/Реконструкция/Хозспособ/ХС_029</t>
  </si>
  <si>
    <t>Гильманов Р.З.</t>
  </si>
  <si>
    <t>Обосновывающие материалы по ТП_2014/ЗЭС/Реконструкция/Хозспособ/ХС_030</t>
  </si>
  <si>
    <t>Реконструкция ВЛ-0,4кВ №2 от ТП №22, опора №6: Челяб.обл., Чебаркульский район, с.Непряхино</t>
  </si>
  <si>
    <t>Буланова Е.О.</t>
  </si>
  <si>
    <t>Обосновывающие материалы по ТП_2014/ЗЭС/Реконструкция/Хозспособ/ХС_031</t>
  </si>
  <si>
    <t>Реконструкция «Оборудование ТП №90, территория горбольницы» (инв № 79188)6 г.Златоуст</t>
  </si>
  <si>
    <t>Обосновывающие материалы по ТП_2014/ЗЭС/Реконструкция/Хозспособ/ХС_032</t>
  </si>
  <si>
    <t>Реконструкция ВЛ-0,4кВ №1 от ТП №255, опора №2: Челяб. обл., Чебаркульский р-он., с.Непряхино</t>
  </si>
  <si>
    <t>Мастюкина Н.С.</t>
  </si>
  <si>
    <t>Обосновывающие материалы по ТП_2014/ЗЭС/Реконструкция/Хозспособ/ХС_033</t>
  </si>
  <si>
    <t>Реконструкция ВЛ-0,4кВ №3 от ТП №503, опора №12: Челяб.обл., Чебаркульский р-он., с.Непряхино</t>
  </si>
  <si>
    <t>Арешкин А.С.</t>
  </si>
  <si>
    <t>Обосновывающие материалы по ТП_2014/ЗЭС/Реконструкция/Хозспособ/ХС_034</t>
  </si>
  <si>
    <t xml:space="preserve">Реконструкция "ВЛ-0,4кВ Тюлюк" </t>
  </si>
  <si>
    <t>Мирошниченко А.В.</t>
  </si>
  <si>
    <t>Обосновывающие материалы по ТП_2014/ЗЭС/Реконструкция/Хозспособ/ХС_035</t>
  </si>
  <si>
    <t>Пекач С.П.</t>
  </si>
  <si>
    <t>Обосновывающие материалы по ТП_2014/ЗЭС/Реконструкция/Хозспособ/ХС_036</t>
  </si>
  <si>
    <t>Реконструкция "ВЛ-0,4кВ ул.Тараканова д.3 до д.35; от ТП №53 до ул. Тараканова, 37; от ТП №53 до ул. Тараканова, 83; ул.Тараканова 88 до д.138; ул.Ленина, 128 до ул.Тараканова, 138; ул.Тараканова, 145 до д.155, от д.42 до д.34; ул.Тараканова, 138 до ул.К.Маркса, 165" (инв. №80039): Челяб.обл., г.Катав-Ивановск</t>
  </si>
  <si>
    <t>ООО "Развитие"</t>
  </si>
  <si>
    <t>Обосновывающие материалы по ТП_2014/ЗЭС/Реконструкция/Хозспособ/ХС_037</t>
  </si>
  <si>
    <t>Реконструкция ВЛ-0,4кВ №1 от ТП №302, опора №11: Челяб.обл., Чебаркульский район, д.Нижние Караси</t>
  </si>
  <si>
    <t>Дряхлова Н.Г.</t>
  </si>
  <si>
    <t>Обосновывающие материалы по ТП_2014/ЗЭС/Реконструкция/Хозспособ/ХС_038</t>
  </si>
  <si>
    <t>Захарова Т.М.</t>
  </si>
  <si>
    <t>Обосновывающие материалы по ТП_2014/ЗЭС/Реконструкция/Хозспособ/ХС_039</t>
  </si>
  <si>
    <t>Реконструкция ВЛ-0,4кВ №3 от ТП №26 на опоре №7: Челяб.обл., Чебаркульский р-он, с.Непряхино</t>
  </si>
  <si>
    <t>Соснина В.Е.</t>
  </si>
  <si>
    <t>Обосновывающие материалы по ТП_2014/ЗЭС/Реконструкция/Хозспособ/ХС_040</t>
  </si>
  <si>
    <t>Реконструкция "ЛЭП-0,4кВ с.Ёлкино" (инв. №77988): Саткинский р-он., д.Сикиязтамак</t>
  </si>
  <si>
    <t>Махов М.А.</t>
  </si>
  <si>
    <t>Обосновывающие материалы по ТП_2014/ЗЭС/Реконструкция/Хозспособ/ХС_041</t>
  </si>
  <si>
    <t>Реконструкция "ЛЭП-0,4кВ, с.В.Караси" (инв. №77329): Чебаркульский р-он., д.Верхние Караси</t>
  </si>
  <si>
    <t>Соловьев В.Б.</t>
  </si>
  <si>
    <t>Обосновывающие материалы по ТП_2014/ЗЭС/Реконструкция/Хозспособ/ХС_042</t>
  </si>
  <si>
    <t>Реконструкция "ЛЭП-0,4кВ с.Ярославка"</t>
  </si>
  <si>
    <t>Маликов А.М.</t>
  </si>
  <si>
    <t>Обосновывающие материалы по ТП_2014/ЗЭС/Реконструкция/Хозспособ/ХС_043</t>
  </si>
  <si>
    <t>Реконструкция "ЛЭП-0,4кВ, с.Ярославка"</t>
  </si>
  <si>
    <t>Маликова А.Г.</t>
  </si>
  <si>
    <t>Обосновывающие материалы по ТП_2014/ЗЭС/Реконструкция/Хозспособ/ХС_044</t>
  </si>
  <si>
    <t>Реконструкция "Трансформатора ТМ-100/6 №1 ТП№264" (инв. №79001): Челяб.обл., г.Златоуст</t>
  </si>
  <si>
    <t>Обосновывающие материалы по ТП_2014/ЗЭС/Реконструкция/Хозспособ/ХС_045</t>
  </si>
  <si>
    <t>Реконструкция ВЛ-0,4кВ №2 от ТП №27 на опоре №22: Челяб.обл., Чебаркульский р-он., д.Верхние Караси</t>
  </si>
  <si>
    <t>Степанов Е.С.</t>
  </si>
  <si>
    <t>Обосновывающие материалы по ТП_2014/ЗЭС/Реконструкция/Хозспособ/ХС_046</t>
  </si>
  <si>
    <t>Реконструкция ВЛ-0,4кВ №1 от ТП №30 на опоре №40: Челяб.обл., Чебаркульский р-он, с.Непряхино</t>
  </si>
  <si>
    <t>Родюков А.В.</t>
  </si>
  <si>
    <t>Обосновывающие материалы по ТП_2014/ЗЭС/Реконструкция/Хозспособ/ХС_047</t>
  </si>
  <si>
    <t>Реконструкция "ВЛ-0,4кВ от ул.Революционной, 10 до ул.Рабочей, 16; ул.Рабочая от д. 2 до д.34" (инв. №80061): Челяб.обл., г.Катав-Ивановск</t>
  </si>
  <si>
    <t>Кузнецов С.И.</t>
  </si>
  <si>
    <t>Обосновывающие материалы по ТП_2014/ЗЭС/Реконструкция/Хозспособ/ХС_048</t>
  </si>
  <si>
    <t>Реконструкция ВЛ-0,4кВ №2 от ТП №41 на опоре №50: Челяб.обл., Чебаркульский р-он., с.Кундравы</t>
  </si>
  <si>
    <t>Дурманова М.Т.</t>
  </si>
  <si>
    <t>Обосновывающие материалы по ТП_2014/ЗЭС/Реконструкция/Хозспособ/ХС_049</t>
  </si>
  <si>
    <t>Реконструкция "ВЛ-0,4кВ отТП №41 до ул.Дачной , 2; от ул.Дачной, 12 до т.6; ул.Дачной, 20 до ул.Литейной, 14; ул.Морозова, 2б до д.26; ул.2-я Матросова, 20 до д.2 от д.22 до д.24; ул.Матросова от д.22 до д.2, от д.29 до д.47; от ул.Морозова, 26 до ул.2-ой Матросовой, 11" (инв. №80045): Челяб.обл., г.Катав-Ивановск</t>
  </si>
  <si>
    <t>Кочкин В.Н.</t>
  </si>
  <si>
    <t>Обосновывающие материалы по ТП_2014/ЗЭС/Реконструкция/Хозспособ/ХС_050</t>
  </si>
  <si>
    <t>Реконструкция "ЛЭП-0,4кВ с.Алексеевка" (инв. №78005): Челябинская обл., Саткинский р-он., д.Алексеевка</t>
  </si>
  <si>
    <t>Рыженкова Т.И.</t>
  </si>
  <si>
    <t>Обосновывающие материалы по ТП_2014/ЗЭС/Реконструкция/Хозспособ/ХС_051</t>
  </si>
  <si>
    <t>Реконструкция РУ-0,4кВ гр.№7 ТП №19: Челяб.обл., г.Златоуст</t>
  </si>
  <si>
    <t>10.07.2013</t>
  </si>
  <si>
    <t>ИП Накашидзе А.Х.</t>
  </si>
  <si>
    <t>Обосновывающие материалы по ТП_2014/ЗЭС/Реконструкция/Хозспособ/ХС_052</t>
  </si>
  <si>
    <t>Реконструкция "ЛЭП-0,4кВ с.Варламово" (инв. №77389): Челяб.обл., Чебяркульский р-он., с.Варламово</t>
  </si>
  <si>
    <t>Хайдуков В.А.</t>
  </si>
  <si>
    <t>Обосновывающие материалы по ТП_2014/ЗЭС/Реконструкция/Хозспособ/ХС_053</t>
  </si>
  <si>
    <t>Реконструкция ВЛ-0,4кВ №2 от ТП №212 на опоре №15: Челяб.обл., Уйский р-он, с.Уйское</t>
  </si>
  <si>
    <t>Обосновывающие материалы по ТП_2014/ЗЭС/Реконструкция/Хозспособ/ХС_054</t>
  </si>
  <si>
    <t>Реконструкция ВЛ-0,4кВ №3 от ТП №43 на опоре №7:  Челяб.обл., Чебаркульский р-он., с.Кундравы</t>
  </si>
  <si>
    <t>Мещеряков А.П.</t>
  </si>
  <si>
    <t>Обосновывающие материалы по ТП_2014/ЗЭС/Реконструкция/Хозспособ/ХС_055</t>
  </si>
  <si>
    <t>Реконструкция "ВЛ-0,4кВ от ТП №4 п.Ключи "Котелная быт"" (инв. №79725): Чебаркульский р-он., п.Ключи</t>
  </si>
  <si>
    <t>УЗО администрации Чебаркулского Муниципального района</t>
  </si>
  <si>
    <t>Обосновывающие материалы по ТП_2014/ЗЭС/Реконструкция/Хозспособ/ХС_056</t>
  </si>
  <si>
    <t>Реконструкция "ВЛИ-0,4кВ №4 от ТП №21" (инв. №182619): Челяб.обл., г.Юрюзань</t>
  </si>
  <si>
    <t>ООО "Гран-Пласт"</t>
  </si>
  <si>
    <t>Обосновывающие материалы по ТП_2014/ЗЭС/Реконструкция/Хозспособ/ХС_057</t>
  </si>
  <si>
    <t>Реконструкция ВЛ-0,4кВ ул.Чапаева, Дачная</t>
  </si>
  <si>
    <t>Королев А.П.</t>
  </si>
  <si>
    <t>Обосновывающие материалы по ТП_2014/ЗЭС/Реконструкция/Хозспособ/ХС_058</t>
  </si>
  <si>
    <t>Реконструкция ВЛ-0,4кВ №1 на опоре №29 от ТП №428: Чебаркульский р-он., с.Непряхино</t>
  </si>
  <si>
    <t>Петрова Н.Н.</t>
  </si>
  <si>
    <t>Обосновывающие материалы по ТП_2014/ЗЭС/Реконструкция/Хозспособ/ХС_059</t>
  </si>
  <si>
    <t>реконструкция "Трансформатор ТМ-630/6 №1 ТП №335" (инв. №78996): Челяб.обл., г.Златоуст</t>
  </si>
  <si>
    <t>Аракчеева Е.Ю.</t>
  </si>
  <si>
    <t>Обосновывающие материалы по ТП_2014/ЗЭС/Реконструкция/Хозспособ/ХС_060</t>
  </si>
  <si>
    <t>Реконструкция РУ-0,4кВ ТП №221: Челяб.обл., г.Златоуст</t>
  </si>
  <si>
    <t>ФГБУ "Национальный парк "Таганай""</t>
  </si>
  <si>
    <t>Обосновывающие материалы по ТП_2014/ЗЭС/Реконструкция/Хозспособ/ХС_061</t>
  </si>
  <si>
    <t>Реконструкция "ЛЭП-0,4кВ с.Ваняшкино" (инв. №77975): Челяб.обл., Саткинский р-он., р.п. Межевой</t>
  </si>
  <si>
    <t>Горбанюк Е.Ю.</t>
  </si>
  <si>
    <t>Обосновывающие материалы по ТП_2014/ЗЭС/Реконструкция/Хозспособ/ХС_062</t>
  </si>
  <si>
    <t>Реконструкция "Нежилого здания ТП №51" (инв. №90943): Челяб.обл., г.Сатка</t>
  </si>
  <si>
    <t>ИП Малухин А.А.</t>
  </si>
  <si>
    <t>Обосновывающие материалы по ТП_2014/ЗЭС/Реконструкция/Хозспособ/ХС_063</t>
  </si>
  <si>
    <t>Реконструкция "ЛЭП-0,4кВ с.Каскыново" (инв. №75492): Челяб.обл., Кусинский р-он., д.Каскыново</t>
  </si>
  <si>
    <t>Юсупов М.Ф.</t>
  </si>
  <si>
    <t>Обосновывающие материалы по ТП_2014/ЗЭС/Реконструкция/Хозспособ/ХС_064</t>
  </si>
  <si>
    <t>Реконструкция "Воздушной линии 0,4кВ</t>
  </si>
  <si>
    <t>Ермакова К.С.</t>
  </si>
  <si>
    <t>Обосновывающие материалы по ТП_2014/ЗЭС/Реконструкция/Хозспособ/ХС_065</t>
  </si>
  <si>
    <t>Реконструкция ВЛ-0,4кВ №4 на опоре №5 от ТП №23: Чебаркульский р-он., с.Непряхино</t>
  </si>
  <si>
    <t>Кутейников И.А.</t>
  </si>
  <si>
    <t>Обосновывающие материалы по ТП_2014/ЗЭС/Реконструкция/Хозспособ/ХС_066</t>
  </si>
  <si>
    <t>Реконструкция ВЛ-0,4кВ №1 от ТП №45 опора №22: Челяб.обл., Чебаркульский р-он., с.Кундравы</t>
  </si>
  <si>
    <t>Будагян А.Б.</t>
  </si>
  <si>
    <t>Обосновывающие материалы по ТП_2014/ЗЭС/Реконструкция/Хозспособ/ХС_067</t>
  </si>
  <si>
    <t xml:space="preserve">Реконструкция "ВЛ-0,4кВ Ашинский р-он., п.Ук" (инв. №79677): Ашинский р-он., п.Ук </t>
  </si>
  <si>
    <t>Обосновывающие материалы по ТП_2014/ЗЭС/Реконструкция/Хозспособ/ХС_068</t>
  </si>
  <si>
    <t>Реконструкция "Воздушной линии 0,4кВ пос.Тундуш" (инв. №79440): Челяб.обл., г.Златоуст, п.Тундуш</t>
  </si>
  <si>
    <t>Мухамадьяров В.А.</t>
  </si>
  <si>
    <t>Обосновывающие материалы по ТП_2014/ЗЭС/Реконструкция/Хозспособ/ХС_069</t>
  </si>
  <si>
    <t>Реконструкция ВЛ-0,4кВ №3 на опоре №14 от ТП №503: Чебаркульский р-он., с.Непряхино</t>
  </si>
  <si>
    <t>Максакова И.В.</t>
  </si>
  <si>
    <t>Обосновывающие материалы по ТП_2014/ЗЭС/Реконструкция/Хозспособ/ХС_070</t>
  </si>
  <si>
    <t>ВЛИ-0,4кВ от РУ-0,4кВ гр. №4 ТП №506: Чебаркульский район, с.Варламово</t>
  </si>
  <si>
    <t>ТД «Варламовская СХТ»</t>
  </si>
  <si>
    <t>Обосновывающие материалы по ТП_2014/ЗЭС/Реконструкция/Хозспособ/ХС_071</t>
  </si>
  <si>
    <t>Реконструкция "ЛЭП-0,4кВ с.Айлино" (инв. №77976): Саткинский р-он., с.Айлино</t>
  </si>
  <si>
    <t>Мальцева Г.А.</t>
  </si>
  <si>
    <t>Обосновывающие материалы по ТП_2014/ЗЭС/Реконструкция/Хозспособ/ХС_072</t>
  </si>
  <si>
    <t>Реконструкция "ВЛИ-0,4кВ от КТПН-255"</t>
  </si>
  <si>
    <t>Гидревич В.К.</t>
  </si>
  <si>
    <t>Обосновывающие материалы по ТП_2014/ЗЭС/Реконструкция/Хозспособ/ХС_073</t>
  </si>
  <si>
    <t>Реконструкция "Оборудования ТП №28, 3м/р-н, 11" (инв. №79143): г.Златоуст</t>
  </si>
  <si>
    <t>ИП Сурков Е.Ю.</t>
  </si>
  <si>
    <t>Обосновывающие материалы по ТП_2014/ЗЭС/Реконструкция/Хозспособ/ХС_074</t>
  </si>
  <si>
    <t>Реконструкция "ЛЭП-0,4кВ с.Бишкиль" (инв. №77287): Чебаркульский р-он., п.Бишкиль</t>
  </si>
  <si>
    <t>Фоминых Г.А.</t>
  </si>
  <si>
    <t>Обосновывающие материалы по ТП_2014/ЗЭС/Реконструкция/Хозспособ/ХС_075</t>
  </si>
  <si>
    <t>Реконструкция ВЛ-0,4кВ №3 на опоре №6 от ТП №98: Уйский р-он., с.Уйское</t>
  </si>
  <si>
    <t>ИП Ярина С.А.</t>
  </si>
  <si>
    <t>Обосновывающие материалы по ТП_2014/ЗЭС/Реконструкция/Хозспособ/ХС_076</t>
  </si>
  <si>
    <t>Реконструкция "Водушной линии 0,4кВ ТП №15 фидер ул.Литейная, Есенина" (инв. №80992): г.Куса</t>
  </si>
  <si>
    <t>Обосновывающие материалы по ТП_2014/ЗЭС/Реконструкция/Хозспособ/ХС_077</t>
  </si>
  <si>
    <t>Реконструкция "ЛЭП-0,4кВ с.Кундравы" (инв. №77297): Чебаркульский р-он., с.Кундравы</t>
  </si>
  <si>
    <t>Обосновывающие материалы по ТП_2014/ЗЭС/Реконструкция/Хозспособ/ХС_078</t>
  </si>
  <si>
    <t>Реконструкция "ЛЭП-0,4кВ, с.Уйское" (инв. №76429): Уйский р-он., с.Уйское</t>
  </si>
  <si>
    <t>Кашигин О.А.</t>
  </si>
  <si>
    <t>Обосновывающие материалы по ТП_2014/ЗЭС/Реконструкция/Хозспособ/ХС_079</t>
  </si>
  <si>
    <t>Реконструкция "Воздушная линия 0,4кВ КТПн №18 до ул.Кр.Горка 2-34, 1-33, Горького, Матросова" (инв. №80865): Кусинский р-он., р.п.Магнитка</t>
  </si>
  <si>
    <t>Старков К.С.</t>
  </si>
  <si>
    <t>Обосновывающие материалы по ТП_2014/ЗЭС/Реконструкция/Хозспособ/ХС_080</t>
  </si>
  <si>
    <t xml:space="preserve">Реконструкция "ВЛ-0,4кВ от ТП №54" (инр. №80418): Уйский р-он., п.Октябрьский54" </t>
  </si>
  <si>
    <t>Уткина Т.А.</t>
  </si>
  <si>
    <t>Обосновывающие материалы по ТП_2014/ЗЭС/Реконструкция/Хозспособ/ХС_081</t>
  </si>
  <si>
    <t>Реконструкция "ВЛ-0,4кВ Меседа" (инв. №80314): Катав-Ивановский р-он., с.Меседа</t>
  </si>
  <si>
    <t>Лысов А.Т.</t>
  </si>
  <si>
    <t>Обосновывающие материалы по ТП_2014/ЗЭС/Реконструкция/Хозспособ/ХС_082</t>
  </si>
  <si>
    <t>Реконструкция "ЛЭП-0,4 кВ с. Смородинка"</t>
  </si>
  <si>
    <t>6200005707</t>
  </si>
  <si>
    <t>08.10.2013</t>
  </si>
  <si>
    <t>Хафизов А.Р.</t>
  </si>
  <si>
    <t>Обосновывающие материалы по ТП_2014/ЗЭС/Реконструкция/Хозспособ/ХС_083</t>
  </si>
  <si>
    <t>Реконструкция РУ-0,4кВ ТП №108: г.Сатка</t>
  </si>
  <si>
    <t>ООО "Магсибтранс"</t>
  </si>
  <si>
    <t>Обосновывающие материалы по ТП_2014/ЗЭС/Реконструкция/Хозспособ/ХС_084</t>
  </si>
  <si>
    <t>Реконструкция "Воздушной линии 0,4кВ ТП №5 фидер ул.Спартак" (инв. №81082): г.Куса</t>
  </si>
  <si>
    <t>Пискунова В.В.</t>
  </si>
  <si>
    <t>Обосновывающие материалы по ТП_2014/ЗЭС/Реконструкция/Хозспособ/ХС_085</t>
  </si>
  <si>
    <t>Реконструкция ВЛ-0,4кВ №2 на опоре №23от ТП №23: Чебаркульский р-он., с.Непряхино</t>
  </si>
  <si>
    <t>31.10.2013</t>
  </si>
  <si>
    <t>Купцов В.П.</t>
  </si>
  <si>
    <t>Обосновывающие материалы по ТП_2014/ЗЭС/Реконструкция/Хозспособ/ХС_086</t>
  </si>
  <si>
    <t>Реконструкция "Воздушной линии 0,4кВ от опоры по ул.Суворова до ул.Лесная 7-14 с.Медведевка" (инв. №80700): Кусинский р-он., п.Уртюшка</t>
  </si>
  <si>
    <t>Дурегин К.А.</t>
  </si>
  <si>
    <t>Обосновывающие материалы по ТП_2014/ЗЭС/Реконструкция/Хозспособ/ХС_087</t>
  </si>
  <si>
    <t>Реконструкция "Воздушной линии 0,4кВ от ТП №492 до щита потребителя" (инв. №79887): г.Миасс, с.Устиново</t>
  </si>
  <si>
    <t>Стеняхин С.Н.,</t>
  </si>
  <si>
    <t>Обосновывающие материалы по ТП_2014/ЗЭС/Реконструкция/Хозспособ/ХС_088</t>
  </si>
  <si>
    <t>Реконструкция "ЛЭП-0,4кВ, с.Шахматово" (инв. №77398): Чебаркульский р-он., с.Шахматово</t>
  </si>
  <si>
    <t>Домовитова Н.Н.</t>
  </si>
  <si>
    <t>Обосновывающие материалы по ТП_2014/ЗЭС/Реконструкция/Хозспособ/ХС_089</t>
  </si>
  <si>
    <t>Реконструкция ВЛ-0,4кВ №5 на опоре №7 ТП №503: Чебаркульский р-он., с.Непряхино</t>
  </si>
  <si>
    <t>Лифенцов В.И.</t>
  </si>
  <si>
    <t>Обосновывающие материалы по ТП_2014/ЗЭС/Реконструкция/Хозспособ/ХС_090</t>
  </si>
  <si>
    <t>Реконструкция "ЛЭП-0,4кВ с.Серпиевка"</t>
  </si>
  <si>
    <t>Администрация Серпиевского с/п</t>
  </si>
  <si>
    <t>Обосновывающие материалы по ТП_2014/ЗЭС/Реконструкция/Хозспособ/ХС_091</t>
  </si>
  <si>
    <t>Реконструкция ВЛ-0,4кВ №2 на опоре №46 от ТП №179: Чебаркульский р-он., с.Непряхино</t>
  </si>
  <si>
    <t>Крылов А.В.</t>
  </si>
  <si>
    <t>Обосновывающие материалы по ТП_2014/ЗЭС/Реконструкция/Хозспособ/ХС_092</t>
  </si>
  <si>
    <t>Реконструкция "ВЛ-0,4кВ от ТП №25 до ул.Подлесной,2;ул.Подлесная от д.54 до д.74;от ул.Подлесной,42 до ул.Чкалова,52;ул.Чкалова от д.34 до д.20;от ул.Подлесной,16 до ул.Щорса,6а;ул.Щорса от д.1а до д.10;ул.Чкалова от д.16 до д.2; ул.Подлесная от д.80 до д.34" (инв. №80058): г.Катав-Ивановск</t>
  </si>
  <si>
    <t>Баранова С.Н.</t>
  </si>
  <si>
    <t>Обосновывающие материалы по ТП_2014/ЗЭС/Реконструкция/Хозспособ/ХС_093</t>
  </si>
  <si>
    <t>Обосновывающие материалы по ТП_2014/ЗЭС/Реконструкция/Хозспособ/ХС_094</t>
  </si>
  <si>
    <t>Реконструкция "ВЛ-0,4 кВ Ашинский район, п.Ук" (инв. №79677):Ашинский р-н, п. Ук</t>
  </si>
  <si>
    <t>6200005913</t>
  </si>
  <si>
    <t>20.11.2013</t>
  </si>
  <si>
    <t>Лукьянов В.В.</t>
  </si>
  <si>
    <t>Обосновывающие материалы по ТП_2014/ЗЭС/Реконструкция/Хозспособ/ХС_095</t>
  </si>
  <si>
    <t>Реконструкция "ЛЭП-0,4кВ с.Камбулат" (инв. №77334): Чебаркульский р-он., д.Камбулат</t>
  </si>
  <si>
    <t>Ковалев С.И.</t>
  </si>
  <si>
    <t>Обосновывающие материалы по ТП_2014/ЗЭС/Реконструкция/Хозспособ/ХС_096</t>
  </si>
  <si>
    <t>Реконструкция ВЛ-0,4кВ №1 на опоре №3 ТП №206: Уйский р-он., с.Уйкое</t>
  </si>
  <si>
    <t>Мамедов Э.Н.</t>
  </si>
  <si>
    <t>Обосновывающие материалы по ТП_2014/ЗЭС/Реконструкция/Хозспособ/ХС_097</t>
  </si>
  <si>
    <t>Реконструкция "Воздушной линии-0,4 кВ от КТПН №3 до ул.Пушкина, ул. Одинарная, Железнодорожная" (инв. №80850). :Кусинский р-н, р.п. Магнитка</t>
  </si>
  <si>
    <t>6200005985</t>
  </si>
  <si>
    <t>Обосновывающие материалы по ТП_2014/ЗЭС/Реконструкция/Хозспособ/ХС_098</t>
  </si>
  <si>
    <t>Реконструкция  "Воздушной линии-0,4 кВ ТП №34 фидер КБО (инв. №81061): г.Куса</t>
  </si>
  <si>
    <t>Обосновывающие материалы по ТП_2014/ЗЭС/Реконструкция/Хозспособ/ХС_099</t>
  </si>
  <si>
    <t>Реконструкция ВЛ-0,4кВ №2 на опоре №23 от ТП №27: Чебаркульский р-н, д. Верхние Караси</t>
  </si>
  <si>
    <t>6200005991</t>
  </si>
  <si>
    <t>Кулиненко И.А.</t>
  </si>
  <si>
    <t>Обосновывающие материалы по ТП_2014/ЗЭС/Реконструкция/Хозспособ/ХС_100</t>
  </si>
  <si>
    <t>Реконструкция ВЛ-0,4кВ №2 на опоре №23 от ТП №27: Чебаркульский р-н, д .Верхние Караси</t>
  </si>
  <si>
    <t>6200005992</t>
  </si>
  <si>
    <t>Кунцевич А.О.</t>
  </si>
  <si>
    <t>Обосновывающие материалы по ТП_2014/ЗЭС/Реконструкция/Хозспособ/ХС_101</t>
  </si>
  <si>
    <t>Реконструкция "Трансформаторная подстанция КТП-181, с.Черное" (инв. №77538) г.Миасс, с.Черновское</t>
  </si>
  <si>
    <t>6200005993</t>
  </si>
  <si>
    <t>17.12.2013</t>
  </si>
  <si>
    <t>Якупов Г.А.</t>
  </si>
  <si>
    <t>Обосновывающие материалы по ТП_2014/ЗЭС/Реконструкция/Хозспособ/ХС_102</t>
  </si>
  <si>
    <t>Реконструкция "ЛЭП-0,4кВ, с.Медведево" (инв. №77405): Чебаркульский р-н, с. Медведево</t>
  </si>
  <si>
    <t>Павлова Л.В.</t>
  </si>
  <si>
    <t>Обосновывающие материалы по ТП_2014/ЗЭС/Реконструкция/Хозспособ/ХС_103</t>
  </si>
  <si>
    <t>Реконструкция ВЛ-0,4кВ №1 на опоре №29 от ТП №27: Чебаркульский р-н, д. Верхние Караси</t>
  </si>
  <si>
    <t>Кулаев И.А.</t>
  </si>
  <si>
    <t>Обосновывающие материалы по ТП_2014/ЗЭС/Реконструкция/Хозспособ/ХС_104</t>
  </si>
  <si>
    <t>Реконструкция ВЛ-0,4кВ №1 на опоре №17 от ТП №428: Чебаркульский р-н, с.Непряхино</t>
  </si>
  <si>
    <t>Стебельская О.В.</t>
  </si>
  <si>
    <t>Обосновывающие материалы по ТП_2014/ЗЭС/Реконструкция/Хозспособ/ХС_105</t>
  </si>
  <si>
    <t>Реконструкция "ВЛ-0,4кВ от ТП №15 до ул. К.Маркса, 1" (инв. №80202): г. Юрюзань</t>
  </si>
  <si>
    <t>ИП Кузнецова П.А.</t>
  </si>
  <si>
    <t>Обосновывающие материалы по ТП_2014/ЗЭС/Реконструкция/Хозспособ/ХС_106</t>
  </si>
  <si>
    <t>Реконструкция  "Воздушной линии-0,4 кВ ТП №15 фидер ул. Правда (инв. №80989): г.Куса
Реконструкция "Нежилого здания - закрытая трансформаторная подстанция №15" (инв. №80932): г.Куса</t>
  </si>
  <si>
    <t>Шубенков С.А.</t>
  </si>
  <si>
    <t>Обосновывающие материалы по ТП_2014/ЗЭС/Реконструкция/Хозспособ/ХС_107</t>
  </si>
  <si>
    <t>Реконструкция ЛЭП-0,4 кВ с.Медведево (инв. №77405), Челябинская область, Чебаркульский район, п. Бишкиль</t>
  </si>
  <si>
    <t>6200006027</t>
  </si>
  <si>
    <t>25.12.2013</t>
  </si>
  <si>
    <t>Новичева Н.Н.</t>
  </si>
  <si>
    <t>Обосновывающие материалы по ТП_2014/ЗЭС/Реконструкция/Хозспособ/ХС_108</t>
  </si>
  <si>
    <t>Реконструкция "ЛЭП-0,4кВ, с.Травники" (инв. №77339): Чебаркульский р-н, с. Травники</t>
  </si>
  <si>
    <t>Обосновывающие материалы по ТП_2014/ЗЭС/Реконструкция/Хозспособ/ХС_109</t>
  </si>
  <si>
    <t>Реконструкция "ВЛ-0,4 кВ Ашинский р-н, п. Ук" (инв. №79677): Ашинский р-н, п. Ук</t>
  </si>
  <si>
    <t>Мухамадеев Д.Х.</t>
  </si>
  <si>
    <t>Обосновывающие материалы по ТП_2014/ЗЭС/Реконструкция/Хозспособ/ХС_110</t>
  </si>
  <si>
    <t>Обосновывающие материалы по ТП_2014/ЗЭС/Реконструкция/Хозспособ/ХС_111</t>
  </si>
  <si>
    <t>Реконструкция "ВЛ-0,4кВ ТП №37 фидер Молодежная вверх" (инв. №80629): г. Куса</t>
  </si>
  <si>
    <t>Обосновывающие материалы по ТП_2014/ЗЭС/Реконструкция/Хозспособ/ХС_112</t>
  </si>
  <si>
    <t>Реконструкция "ЛЭП-0,4 кВ, с.Палкино"</t>
  </si>
  <si>
    <t>Челпанов Н.В.</t>
  </si>
  <si>
    <t>Обосновывающие материалы по ТП_2014/ЗЭС/Реконструкция/Хозспособ/ХС_113</t>
  </si>
  <si>
    <t>Реконструкция "ЛЭП-0,4кВ, с.Аминево" (инв. №76499): Уйский р-н, с. Аминево</t>
  </si>
  <si>
    <t>Тажитдинова З.Г.</t>
  </si>
  <si>
    <t>Обосновывающие материалы по ТП_2014/ЗЭС/Реконструкция/Хозспособ/ХС_114</t>
  </si>
  <si>
    <t>Отпайка 0,4кВ от опоры №25 ВЛ-0,4кВ №3 от ТП №110: Чебаркульский р-он., с.Пустозерово</t>
  </si>
  <si>
    <t>Захарова О.Ю.</t>
  </si>
  <si>
    <t>Обосновывающие материалы по ТП_2014/ЗЭС/Реконструкция/Хозспособ/ХС_115</t>
  </si>
  <si>
    <t>Реконструкция ВЛ-0,4кВ №2 на опоре №29-1</t>
  </si>
  <si>
    <t>6200006091</t>
  </si>
  <si>
    <t>Хакимова М.Ш.</t>
  </si>
  <si>
    <t>Обосновывающие материалы по ТП_2014/ЗЭС/Реконструкция/Хозспособ/ХС_116</t>
  </si>
  <si>
    <t>Реконструкция ВЛ-0,4кВ №3 на опоре №14 от ТП №43: Чебаркульский р-н, с. Кундравы</t>
  </si>
  <si>
    <t>6200006119</t>
  </si>
  <si>
    <t>Яковлева А.А.</t>
  </si>
  <si>
    <t>Обосновывающие материалы по ТП_2014/ЗЭС/Реконструкция/Хозспособ/ХС_117</t>
  </si>
  <si>
    <t>Реконструкция "Воздушной линии-0,4 кВ от КТПН №30 до ул.Таганайская, ул. Свобода, ул. Володарского" (инв. №80848). Кусинский р-н, р.п. Магнитка</t>
  </si>
  <si>
    <t>13.02.2014</t>
  </si>
  <si>
    <t>Тишковец Е.А.</t>
  </si>
  <si>
    <t>Обосновывающие материалы по ТП_2014/ЗЭС/Реконструкция/Хозспособ/ХС_118</t>
  </si>
  <si>
    <t>Реконструкция "ЛЭП-0,4 кВ пос. Тимирязев</t>
  </si>
  <si>
    <t>6200006246</t>
  </si>
  <si>
    <t>27.03.2014</t>
  </si>
  <si>
    <t>Кузина В.М.</t>
  </si>
  <si>
    <t>Обосновывающие материалы по ТП_2014/ЗЭС/Реконструкция/Хозспособ/ХС_119</t>
  </si>
  <si>
    <t>Реконструкция "ЛЭП-0,4 кВ с. Устиново"</t>
  </si>
  <si>
    <t>04.04.2014</t>
  </si>
  <si>
    <t>Партина Е.П.</t>
  </si>
  <si>
    <t>Обосновывающие материалы по ТП_2014/ЗЭС/Реконструкция/Хозспособ/ХС_120</t>
  </si>
  <si>
    <t>Реконструкция ВЛ-0,4кВ №2 от ТП №22, на опоре №36: Чебаркульский р-н, с.Непряхино</t>
  </si>
  <si>
    <t>6200006261</t>
  </si>
  <si>
    <t>23.07.2014</t>
  </si>
  <si>
    <t>Ткачуков Д.Б.</t>
  </si>
  <si>
    <t>Обосновывающие материалы по ТП_2014/ЗЭС/Реконструкция/Хозспособ/ХС_121</t>
  </si>
  <si>
    <t>Реконструкция ВЛ-0,4 кВ №2 от ТП №308 на опоре №13, Челябинская область, Чебаркульский р-н, п.Кумысный</t>
  </si>
  <si>
    <t>Муртазина Т.Ф.</t>
  </si>
  <si>
    <t>Обосновывающие материалы по ТП_2014/ЗЭС/Реконструкция/Хозспособ/ХС_122</t>
  </si>
  <si>
    <t>Реконструкция "Воздушной линии-0,4кВ от КТПн №36 до ул.К.Маркса, магазин 10" (инв. №80799):Кусинский р-н, р.п.Магнитка</t>
  </si>
  <si>
    <t>Общество с ограниченной ответственностью ПКП Гарант Строй</t>
  </si>
  <si>
    <t>Обосновывающие материалы по ТП_2014/ЗЭС/Реконструкция/Хозспособ/ХС_123</t>
  </si>
  <si>
    <t>Реконструкция "Оборудования ТП №115, пр.Гагарина 1 линия, д..24" (инв. №79062), Челябинская область, г.Златоуст</t>
  </si>
  <si>
    <t>13.03.2014</t>
  </si>
  <si>
    <t>Давлетов А.Р.</t>
  </si>
  <si>
    <t>Обосновывающие материалы по ТП_2014/ЗЭС/Реконструкция/Хозспособ/ХС_124</t>
  </si>
  <si>
    <t>Реконструкция "ЛЭП-0,4 кВ, с.Медведево"</t>
  </si>
  <si>
    <t>6200006301</t>
  </si>
  <si>
    <t>23.05.2014</t>
  </si>
  <si>
    <t>Сумина А.А.</t>
  </si>
  <si>
    <t>Обосновывающие материалы по ТП_2014/ЗЭС/Реконструкция/Хозспособ/ХС_125</t>
  </si>
  <si>
    <t>Реконструкция ВЛ-0,4 кВ №2 от ТП №202 на опоре №13, Челябинская область, с.Уйское</t>
  </si>
  <si>
    <t>Ионова Н.А.</t>
  </si>
  <si>
    <t>Обосновывающие материалы по ТП_2014/ЗЭС/Реконструкция/Хозспособ/ХС_126</t>
  </si>
  <si>
    <t>Реконструкция "ЛЭП-0,4 кВ с.Кундравы" (инв. №77297):Чебаркульский р-н, с.Кундравы</t>
  </si>
  <si>
    <t>6200006321</t>
  </si>
  <si>
    <t>Кадочников А.Э.</t>
  </si>
  <si>
    <t>Обосновывающие материалы по ТП_2014/ЗЭС/Реконструкция/Хозспособ/ХС_127</t>
  </si>
  <si>
    <t>Реконструкция Воздушной линии 0,4 кВ ТП №17 фидер ул. Кр. Звезда (инв. №81078) (ВЛ-0,4 кВ ул. Красная Звезда от ТП №17): г. Куса</t>
  </si>
  <si>
    <t>6200006346</t>
  </si>
  <si>
    <t>Чистяков Н.А.</t>
  </si>
  <si>
    <t>Обосновывающие материалы по ТП_2014/ЗЭС/Реконструкция/Хозспособ/ХС_128</t>
  </si>
  <si>
    <t>Реконструкция ЛЭП-0,4 кВ с. Камбулат (инв. №77344) (ВЛ-0,4 кВ №2 от ТП №182): Чебаркульский район, д.Камбулат</t>
  </si>
  <si>
    <t>6200006357</t>
  </si>
  <si>
    <t>08.04.2014</t>
  </si>
  <si>
    <t>Волынкин С.М.</t>
  </si>
  <si>
    <t>Обосновывающие материалы по ТП_2014/ЗЭС/Реконструкция/Хозспособ/ХС_129</t>
  </si>
  <si>
    <t>Реконструкция Участка Воздушная линия 6 кВ ТП №39-ТП №17 на п/ст "Кусинские печи" (инв. №81049) (ВЛ-0,4 кВ Солнечная от ТП №61): Кусинский район, п. Кусинские Печи</t>
  </si>
  <si>
    <t>6200006425</t>
  </si>
  <si>
    <t>21.04.2014</t>
  </si>
  <si>
    <t>Сатонин М.П.</t>
  </si>
  <si>
    <t>Обосновывающие материалы по ТП_2014/ЗЭС/Реконструкция/Хозспособ/ХС_130</t>
  </si>
  <si>
    <t>Реконструкция "МТП-13 ул.Белорецкая, у д. №2" (инв. №79995): г.Катав-Ивановск</t>
  </si>
  <si>
    <t>6200006439</t>
  </si>
  <si>
    <t>13.05.2014</t>
  </si>
  <si>
    <t>Волков Н.И.</t>
  </si>
  <si>
    <t>Обосновывающие материалы по ТП_2014/ЗЭС/Реконструкция/Хозспособ/ХС_131</t>
  </si>
  <si>
    <t>Реконструкция "Воздушной линии 0,4 кВ ТП №20 фидер "ул. Юбилейная"" (инв. №81087): г.Куса</t>
  </si>
  <si>
    <t>Ватолина Л. Н.</t>
  </si>
  <si>
    <t>Обосновывающие материалы по ТП_2014/ЗЭС/Реконструкция/Хозспособ/ХС_132</t>
  </si>
  <si>
    <t>Реконструкция "Воздушной линии 0,4 кВ ТП №39 фидер ул.Матросова" (инв. №81085): г.Куса</t>
  </si>
  <si>
    <t>6200006456</t>
  </si>
  <si>
    <t>25.04.2014</t>
  </si>
  <si>
    <t>Севостьянов А.В.</t>
  </si>
  <si>
    <t>Обосновывающие материалы по ТП_2014/ЗЭС/Реконструкция/Хозспособ/ХС_133</t>
  </si>
  <si>
    <t>Реконструкция "ВЛ-0,4 кВ Ашинский район, п.Ук" (инв. №79677): Ашинский район, п.Ук</t>
  </si>
  <si>
    <t>6200006462</t>
  </si>
  <si>
    <t>Обосновывающие материалы по ТП_2014/ЗЭС/Реконструкция/Хозспособ/ХС_134</t>
  </si>
  <si>
    <t>Реконструкция "ЛЭП-0,4 кВ пос. Тимирязевский" (инв. №77386) (ВЛ 0,4 кВ №2): Чебаркульский район, п.Тимирязевский</t>
  </si>
  <si>
    <t>6200006466</t>
  </si>
  <si>
    <t>26.05.2014</t>
  </si>
  <si>
    <t>Семенова С.В.</t>
  </si>
  <si>
    <t>Обосновывающие материалы по ТП_2014/ЗЭС/Реконструкция/Хозспособ/ХС_135</t>
  </si>
  <si>
    <t>Реконструкция "ВЛ-0,4 кВ,  Ашинский район, п. Усть-Курышка" (инв. №79676) (ВЛ-0,4кВ №2) Ашинский р-н, п.Усть-Курышка</t>
  </si>
  <si>
    <t>6200006522</t>
  </si>
  <si>
    <t>Хафизова Н.В.</t>
  </si>
  <si>
    <t>Обосновывающие материалы по ТП_2014/ЗЭС/Реконструкция/Хозспособ/ХС_136</t>
  </si>
  <si>
    <t>Реконструкция "ЛЭП-0,4 кВ пос. Атлян" (инв. №77252) (ВЛ 0,4 кВ №1): г. Миасс</t>
  </si>
  <si>
    <t>6200006534</t>
  </si>
  <si>
    <t>14.05.2014</t>
  </si>
  <si>
    <t>Вегеле Я.В.</t>
  </si>
  <si>
    <t>Обосновывающие материалы по ТП_2014/ЗЭС/Реконструкция/Хозспособ/ХС_137</t>
  </si>
  <si>
    <t>Реконструкция "ЛЭП-0,4кВ, с. Петропавлов</t>
  </si>
  <si>
    <t>6200006538</t>
  </si>
  <si>
    <t>Пуртов С.В.</t>
  </si>
  <si>
    <t>Обосновывающие материалы по ТП_2014/ЗЭС/Реконструкция/Хозспособ/ХС_138</t>
  </si>
  <si>
    <t>Реконструкция "ЛЭП-0,4 кВ с. Бишкиль" (инв. №77287) (ВЛ 0,4 кВ №4): Чебаркульский район, п.Бишкиль</t>
  </si>
  <si>
    <t>6200006593</t>
  </si>
  <si>
    <t>10.06.2014</t>
  </si>
  <si>
    <t>Дорофеев В.Г.</t>
  </si>
  <si>
    <t>Обосновывающие материалы по ТП_2014/ЗЭС/Реконструкция/Хозспособ/ХС_139</t>
  </si>
  <si>
    <t>Реконструкция  "Оборудования ТП №14, пр. 30 лет Победы, 7" (инв. №79079). г.Златоуст</t>
  </si>
  <si>
    <t>6200006618</t>
  </si>
  <si>
    <t>24.06.2014</t>
  </si>
  <si>
    <t>Сгоян М.А.</t>
  </si>
  <si>
    <t>Обосновывающие материалы по ТП_2014/ЗЭС/Реконструкция/Хозспособ/ХС_140</t>
  </si>
  <si>
    <t>Реконструкция ЛЭП-0,4 кВ с. Бишкиль (инв. №77287) (ВЛ-0,4 кВ №1 от ТП №249): Чебаркульский район, п. Бишкиль</t>
  </si>
  <si>
    <t>6200006670</t>
  </si>
  <si>
    <t>Чураев Т.Ф.</t>
  </si>
  <si>
    <t>Обосновывающие материалы по ТП_2014/ЗЭС/Реконструкция/Хозспособ/ХС_141</t>
  </si>
  <si>
    <t>Реконструкция ЛЭП-0,4 кВ пос. Центральный (инв. № 75495) (ВЛ-0,4 кВ ул. Лесная): г. Златоуст, п. Центральный</t>
  </si>
  <si>
    <t>6200006737</t>
  </si>
  <si>
    <t>30.06.2014</t>
  </si>
  <si>
    <t>Гречишников С.Н.</t>
  </si>
  <si>
    <t>Обосновывающие материалы по ТП_2014/ЗЭС/Реконструкция/Хозспособ/ХС_142</t>
  </si>
  <si>
    <t>Реконструкция ЛЭП-0,4 кВ с. Кундравы (инв. №77296) (ВЛ-0,4 кВ №2 от ТП №44): Чебаркульский район, с. Кундравы</t>
  </si>
  <si>
    <t>6200006771</t>
  </si>
  <si>
    <t>10.07.2014</t>
  </si>
  <si>
    <t>Манаков В.А.</t>
  </si>
  <si>
    <t>Обосновывающие материалы по ТП_2014/ЗЭС/Реконструкция/Хозспособ/ХС_143</t>
  </si>
  <si>
    <t>Реконструкция "ЛЭП-0,4 кВ, с.Черное" (инв. №77424) (ВЛ-0,4кВ №2): г.Миасс, с. Черновское</t>
  </si>
  <si>
    <t>6200006789</t>
  </si>
  <si>
    <t>15.07.2014</t>
  </si>
  <si>
    <t>Гринина С.В.</t>
  </si>
  <si>
    <t>Обосновывающие материалы по ТП_2014/ЗЭС/Реконструкция/Хозспособ/ХС_144</t>
  </si>
  <si>
    <t>Реконструкция ВЛ-0,4кВ №2 от ТП №41, на опоре №10:Чебаркульский р-н, с. Кундравы</t>
  </si>
  <si>
    <t>6200006816</t>
  </si>
  <si>
    <t>30.07.2014</t>
  </si>
  <si>
    <t>Клещенок Н.А.</t>
  </si>
  <si>
    <t>Обосновывающие материалы по ТП_2014/ЗЭС/Реконструкция/Хозспособ/ХС_145</t>
  </si>
  <si>
    <t>Реконструкция "ВЛИ-0,4кВ №4 от ТП №21" (инв. №182619) : г.Юрюзань</t>
  </si>
  <si>
    <t>6200007032</t>
  </si>
  <si>
    <t>30.09.2014</t>
  </si>
  <si>
    <t>Обосновывающие материалы по ТП_2014/ЗЭС/Реконструкция/Хозспособ/ХС_146</t>
  </si>
  <si>
    <t>Реконструкия "ВЛ-0,4кВ от ТП №2 (инв. №80902) (ВЛ-0,4кВ ул.Пушкина,шк. №7). г.Куса</t>
  </si>
  <si>
    <t>6200007139</t>
  </si>
  <si>
    <t>07.10.2014</t>
  </si>
  <si>
    <t>Распопов А.В.</t>
  </si>
  <si>
    <t>Обосновывающие материалы по ТП_2014/ЗЭС/Реконструкция/Хозспособ/ХС_147</t>
  </si>
  <si>
    <t>Реконструкция "ЛЭП-0,4 кВ, с.Уйское" (инв.№76430): с.Уйское</t>
  </si>
  <si>
    <t>6200007140</t>
  </si>
  <si>
    <t>23.09.2014</t>
  </si>
  <si>
    <t>Трапезников В.В.</t>
  </si>
  <si>
    <t>Обосновывающие материалы по ТП_2014/ЗЭС/Реконструкция/Хозспособ/ХС_148</t>
  </si>
  <si>
    <t>Реконструкция ВЛ-0,4кВ №3 от ТП №21П на опоре №26: г.Златоуст</t>
  </si>
  <si>
    <t>6200007167</t>
  </si>
  <si>
    <t>12.09.2014</t>
  </si>
  <si>
    <t>ООО "Таганайский</t>
  </si>
  <si>
    <t>Обосновывающие материалы по ТП_2014/ЗЭС/Реконструкция/Хозспособ/ХС_149</t>
  </si>
  <si>
    <t>Реконструкция "ЛЭП-0,4кВ с. Айлино (инв. №77977) (ВЛ-0,4кВ №2): Саткинский р-н, с.Айлино</t>
  </si>
  <si>
    <t>18.09.2014</t>
  </si>
  <si>
    <t>МДОУ д/с 28</t>
  </si>
  <si>
    <t>Обосновывающие материалы по ТП_2014/ЗЭС/Реконструкция/Хозспособ/ХС_150</t>
  </si>
  <si>
    <t>Реконструкия "КТП с трансформатором 400кВА п.Жукатау ТП-304" (инв. №79768) (ТП №304): Кусинский р-н, п. Жукатау, Реконструкция "ВЛ-0,4кВ от КТП п.Жукатау"  (инв. №79769) (ВЛ-0,4кВ дом 35): Кусинский р-н, п. Жукатау</t>
  </si>
  <si>
    <t>6200007288</t>
  </si>
  <si>
    <t>08.10.2014</t>
  </si>
  <si>
    <t>Еськова Л.А.</t>
  </si>
  <si>
    <t>Обосновывающие материалы по ТП_2014/ЗЭС/Реконструкция/Хозспособ/ХС_151</t>
  </si>
  <si>
    <t>Реконструкция «Нежилого здания - трансформаторная подстанция №33» (инв. № 80786) (ТП № 233)</t>
  </si>
  <si>
    <t>0047
0048</t>
  </si>
  <si>
    <t>УСЖКХ Кусинского муниципального района</t>
  </si>
  <si>
    <t>Обосновывающие материалы по ТП_2014/ЗЭС/Реконструкция/Хозспособ/ХС_152</t>
  </si>
  <si>
    <t>Реконструкция Воздушной линии-0,4 кВ ТП№15 фидер "ул. Правда"  (инв. №80989), Челябинская область, г.Куса</t>
  </si>
  <si>
    <t>Вахитов И.Р.</t>
  </si>
  <si>
    <t>Обосновывающие материалы по ТП_2014/ЗЭС/Реконструкция/Хозспособ/ХС_153</t>
  </si>
  <si>
    <t>Вахитова Ю.Р.</t>
  </si>
  <si>
    <t>Реконструкция "ЛЭП-0,4 кВ, с.Черное" (инв. №77424) (ВЛ-0,4кВ №3): г.Миасс, с. Черновское</t>
  </si>
  <si>
    <t>Сатеев Н.И.</t>
  </si>
  <si>
    <t>Обосновывающие материалы по ТП_2014/ЗЭС/Реконструкция/Хозспособ/ХС_154</t>
  </si>
  <si>
    <t>Маклаков В.М.</t>
  </si>
  <si>
    <t>Подряд МЭС</t>
  </si>
  <si>
    <t xml:space="preserve">  19</t>
  </si>
  <si>
    <t>Обосновывающие материалы по ТП_2014/МЭС/Реконструкция/Подряд/Подряд_001</t>
  </si>
  <si>
    <t>Реконструкция ВЛ-0,4 кВ (инв.№ 60909), Агаповский район, п.Новобурановка</t>
  </si>
  <si>
    <t>Сафронова С.М.</t>
  </si>
  <si>
    <t>Обосновывающие материалы по ТП_2014/МЭС/Реконструкция/Подряд/Подряд_002</t>
  </si>
  <si>
    <t>Реконструкция ТП №621, Верхнеуральский район, п.Карагайский</t>
  </si>
  <si>
    <t>Обосновывающие материалы по ТП_2014/МЭС/Реконструкция/Подряд/Подряд_003</t>
  </si>
  <si>
    <t>Реконструкция ТП №125, г.Магнитогорск, Орджоникидзевский район</t>
  </si>
  <si>
    <t>Никитин А.В.</t>
  </si>
  <si>
    <t>Обосновывающие материалы по ТП_2014/МЭС/Реконструкция/Подряд/Подряд_004</t>
  </si>
  <si>
    <t>Реконструкция  ВЛ-0,4 кВ ф.2 от ТП до;  ТП №236;  Нагайбакский район</t>
  </si>
  <si>
    <t>Реконструкция ТП №201, Агаповский район, п.Буранный</t>
  </si>
  <si>
    <t>Саблин К.Ю.</t>
  </si>
  <si>
    <t>Обосновывающие материалы по ТП_2014/МЭС/Реконструкция/Подряд/Подряд_005</t>
  </si>
  <si>
    <t>Реконструкция ТП №б/н, г.Магнитогорск, ул.Красносельская</t>
  </si>
  <si>
    <t>Обосновывающие материалы по ТП_2014/МЭС/Реконструкция/Подряд/Подряд_006</t>
  </si>
  <si>
    <t>Реконструкция ВЛ-0,4 кВ ф.Поселок (от ТП; ТП №80 (инв.№61828), Нагай</t>
  </si>
  <si>
    <t>Тлеумбаев Р.Н.</t>
  </si>
  <si>
    <t>Обосновывающие материалы по ТП_2014/МЭС/Реконструкция/Подряд/Подряд_007</t>
  </si>
  <si>
    <t>Реконструкция ТП № 222 (инв.№62024), Нагайбакский район, п.Знаменка</t>
  </si>
  <si>
    <t>Панченко В.А.</t>
  </si>
  <si>
    <t>Реконструкция ТП № 193 (инв.№61783); Нагайбакский район, п.Требиятский</t>
  </si>
  <si>
    <t>Кугенев Ю.Н.</t>
  </si>
  <si>
    <t>Реконструкция ВЛ-0,4 кВ (инв.№ 61567); ТП № 207 (инв.№62026)</t>
  </si>
  <si>
    <t>Дюсьмикеев С.Н.</t>
  </si>
  <si>
    <t>Обосновывающие материалы по ТП_2014/МЭС/Реконструкция/Подряд/Подряд_008</t>
  </si>
  <si>
    <t>Реконструкция ТП-393  Фершампенуаз - население КТП-10/0,4кВ,160 кВА (инв.№61830)</t>
  </si>
  <si>
    <t>Горбунов А.В.</t>
  </si>
  <si>
    <t>Реконструкция трансформаторной подстанции №309 КТП10/0,4кВ-25кВА (инв. №61306)</t>
  </si>
  <si>
    <t>Коростелева Т.В.</t>
  </si>
  <si>
    <t>Обосновывающие материалы по ТП_2014/МЭС/Реконструкция/Подряд/Подряд_009</t>
  </si>
  <si>
    <t>Коткина А.Н.</t>
  </si>
  <si>
    <t>Акрамутдинова Л.В.</t>
  </si>
  <si>
    <t>Обосновывающие материалы по ТП_2014/МЭС/Реконструкция/Подряд/Подряд_010</t>
  </si>
  <si>
    <t>Реконструкция ВЛ-0,4 кВ ф.1 от опоры №8 до опоры №23, установить прибор учёта  на опоре № 23 ГБП, Кизильский район, с.Кизильское
Инв. № 60116</t>
  </si>
  <si>
    <t>от 28.05.12г.</t>
  </si>
  <si>
    <t>Аджамоглян Н.В.</t>
  </si>
  <si>
    <t>Реконструкция ТП №126; г.Верхнеуральск</t>
  </si>
  <si>
    <t>от 19.10.12</t>
  </si>
  <si>
    <t>Зайцева Г.М.</t>
  </si>
  <si>
    <t>Обосновывающие материалы по ТП_2014/МЭС/Реконструкция/Подряд/Подряд_011</t>
  </si>
  <si>
    <t>Реконструкция ВЛ-0,4 кВ ф.2 от ТП №127 до опоры №1/16, Нагайбакский район, п.Остроленский</t>
  </si>
  <si>
    <t>ОАО ВымпелКоммуникации</t>
  </si>
  <si>
    <t>Обосновывающие материалы по ТП_2014/МЭС/Реконструкция/Подряд/Подряд_012</t>
  </si>
  <si>
    <t>Реконструкция ВЛ-0,4 кВ ф.3 от ТП №348; ТП №348, Карталинский район</t>
  </si>
  <si>
    <t>Обосновывающие материалы по ТП_2014/МЭС/Реконструкция/Подряд/Подряд_013</t>
  </si>
  <si>
    <t>Реконструкция  ВЛ-0,4 кВ ф.2, Верхнеуральский район, п.Шеметовский</t>
  </si>
  <si>
    <t>Шарипов Д.М.</t>
  </si>
  <si>
    <t>Обосновывающие материалы по ТП_2014/МЭС/Реконструкция/Подряд/Подряд_014</t>
  </si>
  <si>
    <t>Реконструкция ВЛ-0,4 кВ ф.2 от ТП №602 до опоры №21, реконструкция ТП№602, Верхнеуральский район, п.Бабарыкинский</t>
  </si>
  <si>
    <t>Реконструкция ТП№602, Верхнеуральский район, п.Бабарыкинский</t>
  </si>
  <si>
    <t xml:space="preserve"> 21.06.2012</t>
  </si>
  <si>
    <t>Реконструкция ВЛ-0,4 кВ ф.1 от  ТП до; ТП №98; Верхнеуральский район</t>
  </si>
  <si>
    <t>Обосновывающие материалы по ТП_2014/МЭС/Реконструкция/Подряд/Подряд_015</t>
  </si>
  <si>
    <t>Реконструкция  ВЛ-0,4 кВ ф.3 от ТП №96; ТП №96;  Нагайбакский район</t>
  </si>
  <si>
    <t>Реконструкция ТП №117, Верхнеуральский район, п.Спасский</t>
  </si>
  <si>
    <t>Реконструкция системы дистанционного сбора данных электроэнергии (СДСДЭ), инв. №223631 (Агаповский РЭС)</t>
  </si>
  <si>
    <t xml:space="preserve">ООО "Зевс-М" </t>
  </si>
  <si>
    <t xml:space="preserve">2013-4371  </t>
  </si>
  <si>
    <t>Иртикеев Е.В.</t>
  </si>
  <si>
    <t>Обосновывающие материалы по ТП_2014/МЭС/Реконструкция/Подряд/Подряд_016</t>
  </si>
  <si>
    <t>Реконструкция системы дистанционного сбора данных электроэнергии, инв. № 182478 (Верхнеуральский РЭС)</t>
  </si>
  <si>
    <t>3610
3562
3563
3730
3763
3769
3780</t>
  </si>
  <si>
    <t>12.03.2013
15.02.2013
27.05.2013
30.04.2013
22.05.2013
22.05.2013
05.06.2013</t>
  </si>
  <si>
    <t>Ержанов Н.И.
Копытов С.А.
Калинин А.В.
ОАО "МТС"
ОАО "МТС" 
Шеметов В.М.
Васильев Д.В.</t>
  </si>
  <si>
    <t>Кудлачева Г.В.</t>
  </si>
  <si>
    <t>Минеев В.В.</t>
  </si>
  <si>
    <t>Кушнарев П. Н.</t>
  </si>
  <si>
    <t>Латыпова З.К.</t>
  </si>
  <si>
    <t>МУЗ Верхнеуральская ЦРБ</t>
  </si>
  <si>
    <t>Реконструкция системы дистанционного сбора данных электроэнергии (СДСДЭ), инв. № 182477  (Кизильский РЭС)</t>
  </si>
  <si>
    <t>3760
3692</t>
  </si>
  <si>
    <t>24.05.2013   22.04.2013</t>
  </si>
  <si>
    <t>Жакаева С.М.
Платонов Ю.М.</t>
  </si>
  <si>
    <t>Реконструкция системы дистанционного сбора данных, инв. №171123 (Магнитогорский РЭС)</t>
  </si>
  <si>
    <t>3435
3605
3667
3690
3710
3721
3773
3777
3707
3799
3811</t>
  </si>
  <si>
    <t>29.12.2012
15.03.2013
15.04.2013
22.04.2013
24.04.2013
24.04.2013
24.05.2013
24.05.2013
24.04.2013
14.06.2013
14.06.2013</t>
  </si>
  <si>
    <t>Янбирдина Р.К.
Слейманов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</si>
  <si>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инв. № 182479 (Нагайбакский РЭС)</t>
  </si>
  <si>
    <t xml:space="preserve">2013-4371 </t>
  </si>
  <si>
    <t xml:space="preserve">06.12.2013 </t>
  </si>
  <si>
    <t>Реконструкция системы дистанционного сбора данных электроэнергии, инв. № 182478 (Верхнеуральский РЭС);</t>
  </si>
  <si>
    <t>3610
3611
3628
3687
3700
3562
3563
3730
3763
3769
3780</t>
  </si>
  <si>
    <t>12.03.2013
12.03.2013
02.04.2013
22.04.2013
22.04.2013
15.02.2013
27.05.2013
30.04.2013
22.05.2013
22.05.2013
05.06.2013</t>
  </si>
  <si>
    <t>Ержанов Н.И.
Кудлачева Г.В.
Минеев В.В.
Кушнарев П.Н.
Латыпова З.К.
Копытов С.А.
Калинин А.В
ОАО "МТС"
ОАО "МТС" 
Шеметов В.М.
Васильев Д.В.</t>
  </si>
  <si>
    <t>Реконструкция системы дистанционного сбора данных электроэнергии (СДСДЭ), инв. № 182477  (Кизильский РЭС);</t>
  </si>
  <si>
    <t xml:space="preserve">  22.04.2013</t>
  </si>
  <si>
    <t>Платонов Ю.М.</t>
  </si>
  <si>
    <t>Реконструкция системы дистанционного сбора данных, инв. №171123 (Магнитогорский РЭС);</t>
  </si>
  <si>
    <t>Янбирдина Р.К.
Сулейманов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</si>
  <si>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(СДСДЭ), инв. №223631 (Агаповский РЭС)</t>
  </si>
  <si>
    <t>Дрогина В.Н.</t>
  </si>
  <si>
    <t>Обосновывающие материалы по ТП_2014/МЭС/Реконструкция/Подряд/Подряд_017</t>
  </si>
  <si>
    <t>Реконструкция ВЛ-0,4 кВ (инв. № 59197); ТП №75 (инв. № 59384), п. Вятский</t>
  </si>
  <si>
    <t>МДОУ дет.сад "Светлячок" с.Степное</t>
  </si>
  <si>
    <t>Обосновывающие материалы по ТП_2014/МЭС/Реконструкция/Хозспособ/ХС_001</t>
  </si>
  <si>
    <t>Реконструкция ТП №575 (инв. № 237558), г.Магнитогорск, Орджоникидзевский район, ул.Калмыкова</t>
  </si>
  <si>
    <t>Крюков Д.В.</t>
  </si>
  <si>
    <t>Обосновывающие материалы по ТП_2014/МЭС/Реконструкция/Хозспособ/ХС_002</t>
  </si>
  <si>
    <t>Реконструкция системы дистанционного сбора данных, инв. №171123  (Магнитогорский РЭС)</t>
  </si>
  <si>
    <t>Обосновывающие материалы по ТП_2014/МЭС/Реконструкция/Хозспособ/ХС_003</t>
  </si>
  <si>
    <t>Реконструкция ВЛ-0,4 кВ ф.Станиславского  (инв.№ 59179), г.Верхнеуральск</t>
  </si>
  <si>
    <t>Кошевец Е.Г.</t>
  </si>
  <si>
    <t>Обосновывающие материалы по ТП_2014/МЭС/Реконструкция/Хозспособ/ХС_004</t>
  </si>
  <si>
    <t>Реконструкция ВЛ-0,4 кВ (от ТП №160 до опоры №5 ВЛ-0,4 кВ ф.Жилой сектор (инв.№61524); ТП №160 (инв.№61944); Нагайбакский район, п.Придорожный</t>
  </si>
  <si>
    <t>Нурманова Г.С.</t>
  </si>
  <si>
    <t>Обосновывающие материалы по ТП_2014/МЭС/Реконструкция/Хозспособ/ХС_005</t>
  </si>
  <si>
    <t>Реконструкция ВЛ 0,4 кВ с.Париж 1 и 5отд., с.Лебединое 2отд (инв. №61567);  ТП-94 Париж Нагайбакское лесничество КТП-10/0,4кВ (инв. №61753)</t>
  </si>
  <si>
    <t>Михайлова Л.И.</t>
  </si>
  <si>
    <t>Обосновывающие материалы по ТП_2014/МЭС/Реконструкция/Хозспособ/ХС_006</t>
  </si>
  <si>
    <t xml:space="preserve">Реконструкция ТП №504 (инв.№ 64831), Агапвоский район, п.Приморский </t>
  </si>
  <si>
    <t>Обосновывающие материалы по ТП_2014/МЭС/Реконструкция/Хозспособ/ХС_007</t>
  </si>
  <si>
    <t>Реконструкция ВЛ-0,4 кВ (инв. №60922)</t>
  </si>
  <si>
    <t>МУЗ Агаповская ЦРБ</t>
  </si>
  <si>
    <t xml:space="preserve">Реконструкция ВЛ-0,4 кВ (инв.№ 64489 ), Брединский район, п.Бреды </t>
  </si>
  <si>
    <t>Реконструкция ВЛ-0,4 кВ  (инв.61524), Нагайбакский район, п.Придорожный</t>
  </si>
  <si>
    <t>Макаева К.С.</t>
  </si>
  <si>
    <t>Реконструкция закрытой трансформаторной подстанции №137 (здание) (инв. №59925)</t>
  </si>
  <si>
    <t>МОУ Путь-Октябрьская СОШ Т.И. Хабалиной</t>
  </si>
  <si>
    <t>Реконструкция ВЛ-0,4 кВ (инв №59240), Верхнеуральский район, п.Казанцевский</t>
  </si>
  <si>
    <t>Соловьева Л.А.</t>
  </si>
  <si>
    <t>Реконструкция ВЛ 0,4 кВ п. Карагайка (инв.№59175); ТП-621 п.Карагайский КТП 10/0,4 кВ - 160кВА (инв. № 59570)</t>
  </si>
  <si>
    <t>Обосновывающие материалы по ТП_2014/МЭС/Реконструкция/Хозспособ/ХС_008</t>
  </si>
  <si>
    <t>Реконструкция ВЛ-0,4 кВ (инв.№ 60933), Агаповский район, п.Янгельский</t>
  </si>
  <si>
    <t>Насибулин Р.Г.</t>
  </si>
  <si>
    <t>Реконструкция ВЛ 0,4 кВ п. Карагайка  (инв. №59175)</t>
  </si>
  <si>
    <t>Религиозная организация Прихода храма Вознесения Господня Магнитогорской Епархии Русской Православной Церкви (Московский Патриархат)</t>
  </si>
  <si>
    <t>Реконструкция ТП №237 (инв.№62062), Кизи</t>
  </si>
  <si>
    <t>Бабушкин В.Н.</t>
  </si>
  <si>
    <t>Обосновывающие материалы по ТП_2014/МЭС/Реконструкция/Хозспособ/ХС_009</t>
  </si>
  <si>
    <t>Реконструкция ВЛ-0,4 кВ (инв.№61562), Нагайбакский район, с.Фершампенуаз</t>
  </si>
  <si>
    <t>Реконструкция  ВЛ-0,4 кВ (отопоры №6/5 до опоры №6/7 ВЛ-0,4 кВ ф.2 (инв.№64556) ТП №457), Агаповский район, с.Агаповка</t>
  </si>
  <si>
    <t>Кухтевина Н.М.</t>
  </si>
  <si>
    <t>Обосновывающие материалы по ТП_2014/МЭС/Реконструкция/Хозспособ/ХС_010</t>
  </si>
  <si>
    <t>Реконструкция ВЛ-0,4 кВ (инв.№60973), Агаповский район, п.Воздвиженка</t>
  </si>
  <si>
    <t>Обосновывающие материалы по ТП_2014/МЭС/Реконструкция/Хозспособ/ХС_011</t>
  </si>
  <si>
    <t>Реконструкция ТП №269 (инв.№61141), Челябинская область, Агаповский район, п.Магнитный</t>
  </si>
  <si>
    <t>Обосновывающие материалы по ТП_2014/МЭС/Реконструкция/Хозспособ/ХС_012</t>
  </si>
  <si>
    <t>Реконструкция ВЛ-0,4 кВ ф.1 ТП №379, Брединский район, п.Бреды</t>
  </si>
  <si>
    <t>Паскин М.С.</t>
  </si>
  <si>
    <t>Обосновывающие материалы по ТП_2014/МЭС/Реконструкция/Хозспособ/ХС_013</t>
  </si>
  <si>
    <t>Реконструкция  РУ-10 кВ (инв. №5661) яч.№ 6 ВЛ-10 кВ «Михайловка-к» ПС 110/10 кВ «Еленинка», Карталинский район, п. Еленинка</t>
  </si>
  <si>
    <t>ЗАО "Феникс"</t>
  </si>
  <si>
    <t>Обосновывающие материалы по ТП_2014/МЭС/Реконструкция/Хозспособ/ХС_014</t>
  </si>
  <si>
    <t xml:space="preserve">Реконструкция ТП №520 (инв. № 64881), г.Магнитогорск, п. Приморский </t>
  </si>
  <si>
    <t>Обосновывающие материалы по ТП_2014/МЭС/Реконструкция/Хозспособ/ХС_015</t>
  </si>
  <si>
    <t>Реконструкция ВЛ-0,4 кВ  ф.РВС, Верхнеуральский район, г.Верхнеуральск</t>
  </si>
  <si>
    <t>Бакеев Р.С.</t>
  </si>
  <si>
    <t>Обосновывающие материалы по ТП_2014/МЭС/Реконструкция/Хозспособ/ХС_016</t>
  </si>
  <si>
    <t>Реконструкция  системы дистанционного сбора данных электроэнергии (СДСДЭ), инв. №182479 (Нагайбакский РЭС)</t>
  </si>
  <si>
    <t>Кадыкеева О.Е.</t>
  </si>
  <si>
    <t>Обосновывающие материалы по ТП_2014/МЭС/Реконструкция/Хозспособ/ХС_017</t>
  </si>
  <si>
    <t>Реконструкция ВЛ-0,4 кВ ф.1 от ТП№231 до опоры №34, установка прибора учета на опоре №34, Нагайбакский район, п.Новочерниговский</t>
  </si>
  <si>
    <t>Базарбаев С.Г.</t>
  </si>
  <si>
    <t>Обосновывающие материалы по ТП_2014/МЭС/Реконструкция/Хозспособ/ХС_018</t>
  </si>
  <si>
    <t>Реконструкция ТП №14, г.Верхнеуральск</t>
  </si>
  <si>
    <t>Хасбуладов Н.М.</t>
  </si>
  <si>
    <t>Обосновывающие материалы по ТП_2014/МЭС/Реконструкция/Хозспособ/ХС_019</t>
  </si>
  <si>
    <t>Реконструкция ВЛ-10 кВ ф.""ЖОС"";  ВЛ 0,4 кВ Агаповский район, п.Желтинский</t>
  </si>
  <si>
    <t>Обосновывающие материалы по ТП_2014/МЭС/Реконструкция/Хозспособ/ХС_020</t>
  </si>
  <si>
    <t>Реконструкция ТП №219, г.Магнитогорск</t>
  </si>
  <si>
    <t>Горбатова С.В.</t>
  </si>
  <si>
    <t>Обосновывающие материалы по ТП_2014/МЭС/Реконструкция/Хозспособ/ХС_021</t>
  </si>
  <si>
    <t>Реконструкция ВЛ-0,4 кВ ф.3 ТП №288 от опоры №6/2до опоры №6/4, г.Магнитогорск, ул.Липецкая</t>
  </si>
  <si>
    <t xml:space="preserve"> от 15.03.13</t>
  </si>
  <si>
    <t>Воробьев А.А.</t>
  </si>
  <si>
    <t>Обосновывающие материалы по ТП_2014/МЭС/Реконструкция/Хозспособ/ХС_022</t>
  </si>
  <si>
    <t>Реконструкция  ВЛ-0,4 кВ ф.Жилойсектор; ТП №141; Нагайбакский район</t>
  </si>
  <si>
    <t>Обосновывающие материалы по ТП_2014/МЭС/Реконструкция/Хозспособ/ХС_023</t>
  </si>
  <si>
    <t>Реконструкция ВЛ-0,4 кВ ф.3 от ТП до опоры; ТП №43, Карталинский район</t>
  </si>
  <si>
    <t>ИП Темникова М.В.</t>
  </si>
  <si>
    <t>Обосновывающие материалы по ТП_2014/МЭС/Реконструкция/Хозспособ/ХС_024</t>
  </si>
  <si>
    <t>Реконструкция ВЛ-0,4 кВ ф.2 (инв.№ 60872) от ТП №6 (инв.№60986); Агаповский район, п.Наровчатка</t>
  </si>
  <si>
    <r>
      <t xml:space="preserve">МУ "Комитет по физической культуре и спорту администрации </t>
    </r>
    <r>
      <rPr>
        <sz val="12"/>
        <rFont val="Times New Roman"/>
        <family val="1"/>
        <charset val="204"/>
      </rPr>
      <t>м.р"</t>
    </r>
  </si>
  <si>
    <t>Обосновывающие материалы по ТП_2014/МЭС/Реконструкция/Хозспособ/ХС_025</t>
  </si>
  <si>
    <t>Реконструкция ВЛ-0,4 кВ ф.2 ТП №109 от опоры №1 до опоры №4/2 (инв. №64656), Агаповский район, с.Агаповка</t>
  </si>
  <si>
    <t>Шалеев Ф.А.</t>
  </si>
  <si>
    <t>Обосновывающие материалы по ТП_2014/МЭС/Реконструкция/Хозспособ/ХС_026</t>
  </si>
  <si>
    <t>Реконструкция ВЛ-0,4 кВ (от опоры №8 до опоры №19 ВЛ-0,4 кВ (инв.№  ) ф.1 ТП №189), Верхнеуральский район, п.Уфимский</t>
  </si>
  <si>
    <t>Виноградов Н.Н.</t>
  </si>
  <si>
    <t>Обосновывающие материалы по ТП_2014/МЭС/Реконструкция/Хозспособ/ХС_027</t>
  </si>
  <si>
    <t>Реконструкция ВЛ-0,4 кВ (от ТП№403 до опоры №5 ВЛ-0,4 кВ ф.1 (инв.№ 59192)), Верхнеуральский район, п.Краснинский</t>
  </si>
  <si>
    <t>Неклюдов А.И.</t>
  </si>
  <si>
    <t>Обосновывающие материалы по ТП_2014/МЭС/Реконструкция/Хозспособ/ХС_028</t>
  </si>
  <si>
    <t>Реконтсрукция ВЛ-0,4 кВ (от опоры №16 до опоры №18 ВЛ-0,4 кВ ф.1 (инв.№ 59204) ТП №282), Верхнеуральский район, п.Смеловский</t>
  </si>
  <si>
    <t>от 14.10.2013</t>
  </si>
  <si>
    <t>Давыдов О.А.</t>
  </si>
  <si>
    <t>Обосновывающие материалы по ТП_2014/МЭС/Реконструкция/Хозспособ/ХС_029</t>
  </si>
  <si>
    <t>Реконструкция ВЛ-0,4 кВ ф.1 (от опоры №16 до опоры №17 (инв.№ 59174  ); Верхнеуральский район, п.Тайсара</t>
  </si>
  <si>
    <t>от 24.10.2013</t>
  </si>
  <si>
    <t>Атанова В.З.</t>
  </si>
  <si>
    <t>Обосновывающие материалы по ТП_2014/МЭС/Реконструкция/Хозспособ/ХС_030</t>
  </si>
  <si>
    <t>Реконструкция ВЛ-0,4 кВ ф.1 (инв.№ 59192);  ТП №85 (инв.№59386), Верхнеуральский район, п.Краснинский</t>
  </si>
  <si>
    <t>Мануков С.Л.</t>
  </si>
  <si>
    <t>Обосновывающие материалы по ТП_2014/МЭС/Реконструкция/Хозспособ/ХС_031</t>
  </si>
  <si>
    <t>Реконструкция ВЛ-0,4 кВ ф.2  (инв.№ 59996), Кизильский район, п.Ильинка</t>
  </si>
  <si>
    <t>Мансуров З.Г.</t>
  </si>
  <si>
    <t>Обосновывающие материалы по ТП_2014/МЭС/Реконструкция/Хозспособ/ХС_032</t>
  </si>
  <si>
    <t>Реконструкция ВЛ-0,4 кВ ф.2 ТП №83 (от опоры №5-6 до опоры №5-10 (инв.№62824); Карталинский район, с.Анненское</t>
  </si>
  <si>
    <t>Крутов Ю.В.</t>
  </si>
  <si>
    <t>Обосновывающие материалы по ТП_2014/МЭС/Реконструкция/Хозспособ/ХС_033</t>
  </si>
  <si>
    <t>Реконструкция ВЛ-0,4 кВ ф.1 (от ТП № 219)</t>
  </si>
  <si>
    <t>Рахматуллоев М.У.</t>
  </si>
  <si>
    <t>Обосновывающие материалы по ТП_2014/МЭС/Реконструкция/Хозспособ/ХС_034</t>
  </si>
  <si>
    <t>Реконструкция ВЛ-0,4 кВ ф.2 ТП №72 (от опоры №15 до опоры №17(инв.№59199); Верхнеуральский район, п.Малый Бугодак</t>
  </si>
  <si>
    <t>Обосновывающие материалы по ТП_2014/МЭС/Реконструкция/Хозспособ/ХС_035</t>
  </si>
  <si>
    <t>Реконструкция ТП №283 (инв.№622833), Брединский район, п.Мариинский</t>
  </si>
  <si>
    <t>Обосновывающие материалы по ТП_2014/МЭС/Реконструкция/Хозспособ/ХС_036</t>
  </si>
  <si>
    <t>Реконструкция ВЛ-0,4 кВ (инв.№59247), Верхнеуральский район, п.Спасский</t>
  </si>
  <si>
    <t>Макшаков С.А.</t>
  </si>
  <si>
    <t>Обосновывающие материалы по ТП_2014/МЭС/Реконструкция/Хозспособ/ХС_037</t>
  </si>
  <si>
    <t>Реконструкция ТП № 344 (инв №61726), Нагайбакский район, д.Слюда</t>
  </si>
  <si>
    <t>ООО "Первая Производственная База-Урал"</t>
  </si>
  <si>
    <t>Обосновывающие материалы по ТП_2014/МЭС/Реконструкция/Хозспособ/ХС_038</t>
  </si>
  <si>
    <t>Реконструкция ТП №505 (инв.№64510), Верхнеуральский район, г.Верхнеуральск, ул.Энгельса</t>
  </si>
  <si>
    <t>Обосновывающие материалы по ТП_2014/МЭС/Реконструкция/Хозспособ/ХС_039</t>
  </si>
  <si>
    <t>Реконструкция ВЛ-0,4 кВ (от опоры №2-12 и №2-13 ВЛ-0,4 кВ ф.2 (инв.№   ) ТП №34), Карталинский район, п.Родники</t>
  </si>
  <si>
    <t>Костин А.М.</t>
  </si>
  <si>
    <t>Обосновывающие материалы по ТП_2014/МЭС/Реконструкция/Хозспособ/ХС_040</t>
  </si>
  <si>
    <t>Реконструкция ВЛ-0,4 кВ (инв.№61539), Нагайбакский район, п.Балканы</t>
  </si>
  <si>
    <t>Гриневич Л.А.</t>
  </si>
  <si>
    <t>Обосновывающие материалы по ТП_2014/МЭС/Реконструкция/Хозспособ/ХС_041</t>
  </si>
  <si>
    <t>Реконструкция ВЛ-0,4 кВ ф.7 (инв. №59178); установить прибор учета на ГБП, Верхнеуральский район, г.Верхнеуральск</t>
  </si>
  <si>
    <t>Довыдович Л.Г.</t>
  </si>
  <si>
    <t>Обосновывающие материалы по ТП_2014/МЭС/Реконструкция/Хозспособ/ХС_042</t>
  </si>
  <si>
    <t>Реконструкция ВЛ-0,4кВ ф.Баня (инв.№61511), Нагайбакский район, с.Фершампенуаз</t>
  </si>
  <si>
    <t>Мухамеджанов Е.С.</t>
  </si>
  <si>
    <t>Обосновывающие материалы по ТП_2014/МЭС/Реконструкция/Хозспособ/ХС_043</t>
  </si>
  <si>
    <t>Реконструкция ТП №356 (инв.№ 64499), Карталинский район, п.Джабык</t>
  </si>
  <si>
    <t>Обосновывающие материалы по ТП_2014/МЭС/Реконструкция/Хозспособ/ХС_044</t>
  </si>
  <si>
    <t>Реконструкция ВЛ-0,4 кВ  ф.1 (от опоры № 12/5 до опоры №12/10 (инв.№60836)ТП №192). Г.Магнитогорск, ул.Прибрежная</t>
  </si>
  <si>
    <t>Обосновывающие материалы по ТП_2014/МЭС/Реконструкция/Хозспособ/ХС_045</t>
  </si>
  <si>
    <t>Реконструкция ТП №153 (инв.№60219), Кизильский район, с.Кизильское</t>
  </si>
  <si>
    <t>Кириллова Г.Ф.</t>
  </si>
  <si>
    <t>Обосновывающие материалы по ТП_2014/МЭС/Реконструкция/Хозспособ/ХС_046</t>
  </si>
  <si>
    <t>Реконструкция ТП №286 (инв.№61318), г.Магнитогорск, ул.Мраморная</t>
  </si>
  <si>
    <t>Шкирмонтов А.Ю.</t>
  </si>
  <si>
    <t>Обосновывающие материалы по ТП_2014/МЭС/Реконструкция/Хозспособ/ХС_047</t>
  </si>
  <si>
    <t>Реконстструкция ВЛ-0,4 кВ (от опоры №7/1 до опоры №7/2 ВЛ-0,4 кВ ф.5 (инв.№64556) ТП №452), Агаповский район, с.Агаповка</t>
  </si>
  <si>
    <t>Вейберт А.Н.</t>
  </si>
  <si>
    <t>Обосновывающие материалы по ТП_2014/МЭС/Реконструкция/Хозспособ/ХС_048</t>
  </si>
  <si>
    <t>Реконструкция ТП №185 (инв.№61105), Агаповский район, п.Буранный</t>
  </si>
  <si>
    <t>Обосновывающие материалы по ТП_2014/МЭС/Реконструкция/Хозспособ/ХС_049</t>
  </si>
  <si>
    <t>Реконструкция ВЛ-0,4 кВ (инв.№ 59247), Верхнеуральский район, п.Спасский</t>
  </si>
  <si>
    <t>Трясин Е.В.</t>
  </si>
  <si>
    <t>Обосновывающие материалы по ТП_2014/МЭС/Реконструкция/Хозспособ/ХС_050</t>
  </si>
  <si>
    <t>Реконструкция ВЛ-10 кВ (инв.№62920), Челябинская область, Карталинский район, п.Краснотал</t>
  </si>
  <si>
    <t>ООО "Агрофирма Циркон"</t>
  </si>
  <si>
    <t>Обосновывающие материалы по ТП_2014/МЭС/Реконструкция/Хозспособ/ХС_051</t>
  </si>
  <si>
    <t>Реконструкция ТП №129 (инв.№61336), Челябинская область, Агаповский район, п.Ближний</t>
  </si>
  <si>
    <t>ООО "Уралпайп"</t>
  </si>
  <si>
    <t>Обосновывающие материалы по ТП_2014/МЭС/Реконструкция/Хозспособ/ХС_052</t>
  </si>
  <si>
    <t>Реконструкция ТП №6 (инв.№61963), Нагайбакский район, с.Фершампенуаз</t>
  </si>
  <si>
    <t>Яндулова В.Г.</t>
  </si>
  <si>
    <t>Обосновывающие материалы по ТП_2014/МЭС/Реконструкция/Хозспособ/ХС_053</t>
  </si>
  <si>
    <t>Реконструкция ВЛ-0,4 кВ (инв.№61539), Челябинская область, Нагайбакский район, п.Балканы</t>
  </si>
  <si>
    <t>Жургунов Т.Ж.</t>
  </si>
  <si>
    <t>Обосновывающие материалы по ТП_2014/МЭС/Реконструкция/Хозспособ/ХС_054</t>
  </si>
  <si>
    <t>Реконструкция ВЛ-0,4 кВ ф.1 (инв.№61511), Челябинская область, Нагайбакский район, с.Фершампенуаз</t>
  </si>
  <si>
    <t>Бочкарев М.А.</t>
  </si>
  <si>
    <t>Обосновывающие материалы по ТП_2014/МЭС/Реконструкция/Хозспособ/ХС_055</t>
  </si>
  <si>
    <t>Реконструкция ВЛ-0,4 кВ ф.1 (от ТП №171 до опоры №31 (инв.№59209); ТП №171 (инв.№59557); Верхнеуральский район, п.Крутой Лог.</t>
  </si>
  <si>
    <t>2013-4204</t>
  </si>
  <si>
    <t>Артамонова В.К.</t>
  </si>
  <si>
    <t>Обосновывающие материалы по ТП_2014/МЭС/Реконструкция/Хозспособ/ХС_056</t>
  </si>
  <si>
    <t>Реконструкция ВЛ-0,4 кВ  ф.1 (от опоры №11 до опоры №14 (инв.№     ) ТП №600), Кизильский район, п.Карабулак</t>
  </si>
  <si>
    <t>2013-4346</t>
  </si>
  <si>
    <t>Сынгизова А.Х.</t>
  </si>
  <si>
    <t>Обосновывающие материалы по ТП_2014/МЭС/Реконструкция/Хозспособ/ХС_057</t>
  </si>
  <si>
    <t>Реконструкция ВЛ-0,4 кВ (инв.№61646), Нагайбакский район, п.Переселенческий</t>
  </si>
  <si>
    <t>2013-4362</t>
  </si>
  <si>
    <t>Дедова О.А.</t>
  </si>
  <si>
    <t>Обосновывающие материалы по ТП_2014/МЭС/Реконструкция/Хозспособ/ХС_058</t>
  </si>
  <si>
    <t xml:space="preserve">Реконструкция ВЛ 0,4кВ (инв.№62885), Карталинский р-н, п. Вишневый </t>
  </si>
  <si>
    <t>2013-4395</t>
  </si>
  <si>
    <t>Шулакова М.В.</t>
  </si>
  <si>
    <t>Обосновывающие материалы по ТП_2014/МЭС/Реконструкция/Хозспособ/ХС_059</t>
  </si>
  <si>
    <t>Реконструкция ВЛ-0,4 кВ (инв.№64911), Агаповский район, п.Приморский</t>
  </si>
  <si>
    <t>2014-4558</t>
  </si>
  <si>
    <t>24.02.2014</t>
  </si>
  <si>
    <t>Тонина Т.А.</t>
  </si>
  <si>
    <t>Обосновывающие материалы по ТП_2014/МЭС/Реконструкция/Хозспособ/ХС_060</t>
  </si>
  <si>
    <t>Система дистанционного сбора данных электроэнергии (СДСДЭ), инв. №182478 (Верхнеуральский РЭС)</t>
  </si>
  <si>
    <t>Денисов П.А.</t>
  </si>
  <si>
    <t>Обосновывающие материалы по ТП_2014/МЭС/Реконструкция/Хозспособ/ХС_061</t>
  </si>
  <si>
    <t>Гревцев Н.В.</t>
  </si>
  <si>
    <t xml:space="preserve"> 06.03.2012</t>
  </si>
  <si>
    <t>Махмутов А.М.</t>
  </si>
  <si>
    <t>Ахметгалеев Р.И.</t>
  </si>
  <si>
    <t>Штрекер А.В.</t>
  </si>
  <si>
    <t>Кудабаев С.Х.</t>
  </si>
  <si>
    <t>Ткачукова О.Н.</t>
  </si>
  <si>
    <t>Арыстанбаева А.А.</t>
  </si>
  <si>
    <t>Никитенко П.П.</t>
  </si>
  <si>
    <t>Система дистанционного сбора данных электроэнергии (СДСДЭ), инв. №182477 (Кизильский РЭС)</t>
  </si>
  <si>
    <t>Ахудьянов И.М.</t>
  </si>
  <si>
    <t>Обосновывающие материалы по ТП_2014/МЭС/Реконструкция/Хозспособ/ХС_062</t>
  </si>
  <si>
    <t>Мишко Н.А.</t>
  </si>
  <si>
    <t>Кисикбасов Т.М.</t>
  </si>
  <si>
    <t>Беков Е.Ж.</t>
  </si>
  <si>
    <t>Реконструкция ТП №180 (инв.№61780), Нагайбакский район, с.Крупское</t>
  </si>
  <si>
    <t>Куркова А.В.</t>
  </si>
  <si>
    <t>Обосновывающие материалы по ТП_2014/МЭС/Реконструкция/Хозспособ/ХС_063</t>
  </si>
  <si>
    <t>Алиарстанова К.А.</t>
  </si>
  <si>
    <t>Реконструкция ТП №574 (инв.№  ), Челябинская область, г.Магнитогорск, жилой район "Радужный"</t>
  </si>
  <si>
    <t>Оголихин А.С.</t>
  </si>
  <si>
    <t>Обосновывающие материалы по ТП_2014/МЭС/Реконструкция/Хозспособ/ХС_064</t>
  </si>
  <si>
    <t>Крючков Б.П.</t>
  </si>
  <si>
    <t>Реконструкция ТП № 214 (инв №  ), Верхнеуральский район, п.Малый Бугодак</t>
  </si>
  <si>
    <t>Михалева Е.П.</t>
  </si>
  <si>
    <t>Обосновывающие материалы по ТП_2014/МЭС/Реконструкция/Хозспособ/ХС_065</t>
  </si>
  <si>
    <t>Перивалова Е.Б.</t>
  </si>
  <si>
    <t xml:space="preserve">Реконструкция ВЛ-0,4 кВ ф.Поселок (инв.№ 61538), Нагайбакский район, п.Балканы. </t>
  </si>
  <si>
    <t xml:space="preserve">Аймухаметов Ч.С.                                              </t>
  </si>
  <si>
    <t>Обосновывающие материалы по ТП_2014/МЭС/Реконструкция/Хозспособ/ХС_066</t>
  </si>
  <si>
    <t>Аймухаметова С.Г.</t>
  </si>
  <si>
    <t>Семенченко А.В.</t>
  </si>
  <si>
    <t>Реконструкция ТП №606 (инв.№162491), Верхнеуральский район, г.Верхнеуральск</t>
  </si>
  <si>
    <t>Родионов А.В.</t>
  </si>
  <si>
    <t>Обосновывающие материалы по ТП_2014/МЭС/Реконструкция/Хозспособ/ХС_067</t>
  </si>
  <si>
    <t>Родионова С.В.</t>
  </si>
  <si>
    <t>Россадин А.А.</t>
  </si>
  <si>
    <t>Подряд ТЭС</t>
  </si>
  <si>
    <t>Реконструкция ВЛ 0,4 кВ (инв. 47559) с. Подовинное</t>
  </si>
  <si>
    <t>ПТ ЗАО "ЧАПЭиК"</t>
  </si>
  <si>
    <t>Обосновывающие материалы по ТП_2014/ТЭС/Реконструкция/Подряд/Подряд_001</t>
  </si>
  <si>
    <t>Реконструкция ТП-21100 (инв. №45784) в городе Троицк</t>
  </si>
  <si>
    <t xml:space="preserve">ООО  "Энергоучет-Комплект"                          </t>
  </si>
  <si>
    <t xml:space="preserve">2014-4734  </t>
  </si>
  <si>
    <t>Дудов О.В.</t>
  </si>
  <si>
    <t>Обосновывающие материалы по ТП_2014/ТЭС/Реконструкция/Подряд/Подряд_002</t>
  </si>
  <si>
    <t>ООО "ЭлектроСтрой"</t>
  </si>
  <si>
    <t>Реконструкция ВЛ-0,4кВ «Фидер-2» (инв. №47929), в селе Октябрьское</t>
  </si>
  <si>
    <t xml:space="preserve"> 15.03.2013</t>
  </si>
  <si>
    <t>0114</t>
  </si>
  <si>
    <t>Герцен И.Г.</t>
  </si>
  <si>
    <t>Реконструкция ВЛ-0,4кВ «Поселок» (инв. №45669) в поселке Морозкино</t>
  </si>
  <si>
    <t xml:space="preserve">4493  </t>
  </si>
  <si>
    <t xml:space="preserve">0494 </t>
  </si>
  <si>
    <t>Мухаев Б.Н.</t>
  </si>
  <si>
    <t>0493</t>
  </si>
  <si>
    <t>Мухаев А.Н.</t>
  </si>
  <si>
    <t>0495</t>
  </si>
  <si>
    <t>Гаджиев А.Г.</t>
  </si>
  <si>
    <t>27.04.2012</t>
  </si>
  <si>
    <t>Обосновывающие материалы по ТП_2014/ТЭС/Реконструкция/Подряд/Подряд_003</t>
  </si>
  <si>
    <t>Реконструкция ВЛ-0,4кВ «Быт» (инв. №46864) в поселке Березовка Увельского района Челябинской области</t>
  </si>
  <si>
    <t>ООО "ПКБ "Энергостальпроект"</t>
  </si>
  <si>
    <t xml:space="preserve">  937</t>
  </si>
  <si>
    <t>Обосновывающие материалы по ТП_2014/ТЭС/Реконструкция/Подряд/Подряд_004</t>
  </si>
  <si>
    <t>Реконструкция ВЛ-0,23кВ «ф.3» (инв. №46610) в селе Степное</t>
  </si>
  <si>
    <t xml:space="preserve">  800</t>
  </si>
  <si>
    <t>Кузнецова З.С.</t>
  </si>
  <si>
    <t>Обосновывающие материалы по ТП_2014/ТЭС/Реконструкция/Подряд/Подряд_005</t>
  </si>
  <si>
    <t>Реконструкция ВЛ-0,4кВ «Поселок-2» в селе Михайловка Пластовского района Челябинской области</t>
  </si>
  <si>
    <t>Иванов Н.В.</t>
  </si>
  <si>
    <t>Реконструкция  ЛЭП-0,4кВ от ТП-3161 Челябинская область, Увельский район, п.Синий Бор. (Инв.№47173)</t>
  </si>
  <si>
    <t xml:space="preserve">  6300004434</t>
  </si>
  <si>
    <t xml:space="preserve">  425</t>
  </si>
  <si>
    <t>23.08.2013</t>
  </si>
  <si>
    <t>Обосновывающие материалы по ТП_2014/ТЭС/Реконструкция/Подряд/Подряд_006</t>
  </si>
  <si>
    <t>Реконструкция ОРУ ПС Кичигинская (47335)</t>
  </si>
  <si>
    <t xml:space="preserve">6300004597  </t>
  </si>
  <si>
    <t xml:space="preserve">31.01.2014  </t>
  </si>
  <si>
    <t xml:space="preserve">4364  </t>
  </si>
  <si>
    <t>ООО Агрофирма Ариант</t>
  </si>
  <si>
    <t>Обосновывающие материалы по ТП_2014/ТЭС/Реконструкция/Подряд/Подряд_007</t>
  </si>
  <si>
    <t>Реконструкция  ВЛ-0,4кВ "Поселок" (инв. №47157) в поселке Увельский</t>
  </si>
  <si>
    <t>Тоцкая А.В.</t>
  </si>
  <si>
    <t>Обосновывающие материалы по ТП_2014/ТЭС/Реконструкция/Подряд/Подряд_008</t>
  </si>
  <si>
    <t>Реконструкция ВЛ-0,4кВ "№2 Быт" (инв. №46217) в селе Карсы</t>
  </si>
  <si>
    <t>Малявкина Т.И.</t>
  </si>
  <si>
    <t>Реконструкция ВЛ-0,4кВ, ТП-2607 (инв.№46237) п.Ясные Поляны</t>
  </si>
  <si>
    <t>Обосновывающие материалы по ТП_2014/ТЭС/Реконструкция/Подряд/Подряд_009</t>
  </si>
  <si>
    <t>01.10.2013</t>
  </si>
  <si>
    <t>рек.ВЛ10кВ(инв.169432)Саламат с.Варна</t>
  </si>
  <si>
    <t>ПТ "ЗАО ЧАПЭиК"</t>
  </si>
  <si>
    <t>4525</t>
  </si>
  <si>
    <t>Обосновывающие материалы по ТП_2014/ТЭС/Реконструкция/Подряд/Подряд_010</t>
  </si>
  <si>
    <t>Реконструкция ВЛ-0,4кВ "Поселок" (инв.№46749)       в селе Половинка</t>
  </si>
  <si>
    <t>Бобылева Л.В.</t>
  </si>
  <si>
    <t>Реконструкция ВЛ 0,4 кВ (инв. 45711) п. Кварцитный</t>
  </si>
  <si>
    <t>Крохин А.С.</t>
  </si>
  <si>
    <t>Реконструкция ВЛ 0,4кВ (инв.48770) с.Солнце</t>
  </si>
  <si>
    <t>4718</t>
  </si>
  <si>
    <t>Шапошников В.С.</t>
  </si>
  <si>
    <t>Реконструкция ВЛ 0,4 кВ Сириус (49015) п.Арчаглы-Аят</t>
  </si>
  <si>
    <t>ИП Половников С.Г.</t>
  </si>
  <si>
    <t>Обосновывающие материалы по ТП_2014/ТЭС/Реконструкция/Подряд/Подряд_011</t>
  </si>
  <si>
    <t>Реконструкция ВЛ-0,4кВ «Детсад» (инв. №1010000484) в селе Красносельское</t>
  </si>
  <si>
    <t>Обосновывающие материалы по ТП_2014/ТЭС/Реконструкция/Подряд/Подряд_013</t>
  </si>
  <si>
    <t>Реконструкция ВЛ-0,4кВ "Село-2" (инв№47928) с.Октябрьское</t>
  </si>
  <si>
    <t xml:space="preserve">ООО "ПЭС"                   </t>
  </si>
  <si>
    <t xml:space="preserve">       15.04.2014г.</t>
  </si>
  <si>
    <t>Обосновывающие материалы по ТП_2014/ТЭС/Реконструкция/Подряд/Подряд_014</t>
  </si>
  <si>
    <t>Реконструкция ВЛ-0,4кВ «ф. №2» (инв. №45494) в селе Дробышево</t>
  </si>
  <si>
    <t>ООО Энергоучет-Комплект"  ООО ЭлектроСтрой</t>
  </si>
  <si>
    <t>6300004734  2013-4339</t>
  </si>
  <si>
    <t xml:space="preserve"> 24.04.2014г.  18.10.2013</t>
  </si>
  <si>
    <t>4493  1389</t>
  </si>
  <si>
    <t>Асоскова  Т.Г.</t>
  </si>
  <si>
    <t>Обосновывающие материалы по ТП_2014/ТЭС/Реконструкция/Подряд/Подряд_015</t>
  </si>
  <si>
    <t>Реконструкция ВЛ-0,4кВ «Поселок» (инв. №101260001223) в посёлке Кварцитовый</t>
  </si>
  <si>
    <t>Янцен Г.А.</t>
  </si>
  <si>
    <t>Реконструкция ВЛ-0,4кВ «Поселок-2» (инв. №45560) в селе Бобровка</t>
  </si>
  <si>
    <t>Валеева Н.Ю.</t>
  </si>
  <si>
    <t>Реконструкция ТП-21119 (инв. №182155) в селе Бобровка</t>
  </si>
  <si>
    <t>Реконструкция ТП-41122 (инв №48028) в селе Октябрьское</t>
  </si>
  <si>
    <t>Халиуллина Е.А.</t>
  </si>
  <si>
    <t xml:space="preserve"> 14.11.2012</t>
  </si>
  <si>
    <t>Обосновывающие материалы по ТП_2014/ТЭС/Реконструкция/Подряд/Подряд_016</t>
  </si>
  <si>
    <t>Реконструкция ВЛ 0,4 кВ "Базовка1" п.Солнце ВРС</t>
  </si>
  <si>
    <t>18.03.2013</t>
  </si>
  <si>
    <t>Раджабов Р.М.</t>
  </si>
  <si>
    <t>Реконструкция ТП-51131 инв №48358 сЧесма</t>
  </si>
  <si>
    <t>07.06.2011</t>
  </si>
  <si>
    <t>Реконструкция ВЛ-0,4кВ «Запад» (инв. №48917) в поселке Комсомольский</t>
  </si>
  <si>
    <t>Халимова М.Р.</t>
  </si>
  <si>
    <t>Реконструкция ТП-7516 (инв. №49292) в поселке Алексеевка</t>
  </si>
  <si>
    <t>Реконструкция ТП-2689,инв.№46286, с. Карсы</t>
  </si>
  <si>
    <t xml:space="preserve">ООО Энергоучет-Комплект"  </t>
  </si>
  <si>
    <t xml:space="preserve"> 24.04.2014  </t>
  </si>
  <si>
    <t>ИП Дадонова</t>
  </si>
  <si>
    <t>Обосновывающие материалы по ТП_2014/ТЭС/Реконструкция/Подряд/Подряд_017</t>
  </si>
  <si>
    <t>ООО ЭлектроСтрой</t>
  </si>
  <si>
    <t>2013-4341</t>
  </si>
  <si>
    <t>Реконструкция ВЛ 0,4 кВ "ф №2 Быт" (инв№46212) п. Ясные Поляны</t>
  </si>
  <si>
    <t>23.08.2010</t>
  </si>
  <si>
    <t>Пелепцов А.В.</t>
  </si>
  <si>
    <t>Реконструкция ВЛ-0,4кВ «Поселок-2» (инв. №47158) в поселке Увельский</t>
  </si>
  <si>
    <t xml:space="preserve">ООО ПКБ Энергостальпроект </t>
  </si>
  <si>
    <t>Суханова Ю.С.</t>
  </si>
  <si>
    <t>Обосновывающие материалы по ТП_2014/ТЭС/Реконструкция/Подряд/Подряд_018</t>
  </si>
  <si>
    <t>Реконструкция ВЛ-0,4кВ «Чкалова» (инв. №47161) в поселке Увельский Увельского района Челябинской области</t>
  </si>
  <si>
    <t>Реконструкция ВЛ-0,4кВ «Пожарка» (инв. №47158) в поселке Увельский</t>
  </si>
  <si>
    <t>Мотин В.П.</t>
  </si>
  <si>
    <t>Реконструкция ВЛ-0,4кВ «Поселок» (инв. №101260000421) в поселке Летягино Увельского района Челябинской области</t>
  </si>
  <si>
    <t>Реконструкция ВЛ-0,4кВ «Баня» (инв. №101260000471) в поселке Каменский Увельского района Челябинской области</t>
  </si>
  <si>
    <t>Реконструкция ТП-3280 (инв.№101410000763), ВЛ-0,4кВ "Набережная" (101260000481) в  селе Красносельское</t>
  </si>
  <si>
    <t xml:space="preserve">ООО СК "СтройСтандарт"       </t>
  </si>
  <si>
    <t xml:space="preserve">2014-4789   </t>
  </si>
  <si>
    <t>07.02.2013</t>
  </si>
  <si>
    <t>Обосновывающие материалы по ТП_2014/ТЭС/Реконструкция/Подряд/Подряд_019</t>
  </si>
  <si>
    <t>ООО ЧЭПК</t>
  </si>
  <si>
    <t>2013-4434</t>
  </si>
  <si>
    <t>15.11.2013</t>
  </si>
  <si>
    <t>Реконструкция ВЛ-0,4кВ «Блюхера» (инв. №46867) в селе Красносельское</t>
  </si>
  <si>
    <t>Администрация Красносельского сельского поселения Увельского муниципального района</t>
  </si>
  <si>
    <t>Реконструкция ВЛ-10кВ "МТМ" п.Ясные Поляны Троицкого р-на Челябинской обл.</t>
  </si>
  <si>
    <t>Обосновывающие материалы по ТП_2014/ТЭС/Реконструкция/Подряд/Подряд_020</t>
  </si>
  <si>
    <t>Реконструкция ВЛ 04 "Фидер№2" (45657), с. Бобровка</t>
  </si>
  <si>
    <t xml:space="preserve"> 24.04.2014г.  </t>
  </si>
  <si>
    <t>Реконструкция ВЛ-0,4кВ «Зерноток» в селе Воронино Пластовского района Челябинской области</t>
  </si>
  <si>
    <t>ООО ПКБ "Энергостальпроект"</t>
  </si>
  <si>
    <t xml:space="preserve">  2013-4390 </t>
  </si>
  <si>
    <t xml:space="preserve">  28.10.2013г.</t>
  </si>
  <si>
    <t>Реконструкция ТП-2688 "Поселок-2" (инв. 46287) с. Карсы</t>
  </si>
  <si>
    <t>Обосновывающие материалы по ТП_2014/ТЭС/Реконструкция/Подряд/Подряд_021</t>
  </si>
  <si>
    <t>Реконструкция ВЛ 04 "Фидер-1" (45656), с. Бобровка</t>
  </si>
  <si>
    <t>Обосновывающие материалы по ТП_2014/ТЭС/Реконструкция/Подряд/Подряд_022</t>
  </si>
  <si>
    <t>Обосновывающие материалы по ТП_2014/ТЭС/Реконструкция/Подряд/Подряд_023</t>
  </si>
  <si>
    <t>Реконструкция ТП-21104 (45770), п. Мирный</t>
  </si>
  <si>
    <t>Шабарова А.В.</t>
  </si>
  <si>
    <t>Обосновывающие материалы по ТП_2014/ТЭС/Реконструкция/Подряд/Подряд_024</t>
  </si>
  <si>
    <t>Реконструкция ТП-2684 (46284) с. Клястицкое; ТП-2484(46284), с.Клястицкое.</t>
  </si>
  <si>
    <t>Обосновывающие материалы по ТП_2014/ТЭС/Реконструкция/Подряд/Подряд_025</t>
  </si>
  <si>
    <t>Реконструкция ВЛ-0,4кВ «Мельничная» (инв.№48226) ТП-5112 в селе Чесма</t>
  </si>
  <si>
    <t>ООО"СПС"</t>
  </si>
  <si>
    <t xml:space="preserve">  5827</t>
  </si>
  <si>
    <t>Обосновывающие материалы по ТП_2014/ТЭС/Реконструкция/Хозспособ/ХС_001</t>
  </si>
  <si>
    <t>Реконструкция ПС Береговая. АЧР</t>
  </si>
  <si>
    <t>Обосновывающие материалы по ТП_2014/ТЭС/Реконструкция/Хозспособ/ХС_002</t>
  </si>
  <si>
    <t>Реконструкция ВЛ-0,4кВ "Западный" (инв.№46318)    в селе Целинное</t>
  </si>
  <si>
    <t>Кандакова Н.С.</t>
  </si>
  <si>
    <t>Обосновывающие материалы по ТП_2014/ТЭС/Реконструкция/Хозспособ/ХС_003</t>
  </si>
  <si>
    <t>Реконструкция ТП 2627 инв. 46233 с. Клястицкое</t>
  </si>
  <si>
    <t>Журов В.А.</t>
  </si>
  <si>
    <t>Реконструкция ВЛ-0,4кВ "Поселок" (инв.№ 47158) в поселке Увельский</t>
  </si>
  <si>
    <t>Реконструкция ВЛ-0,4кВ "Колодец" (инв.№ 46534) ВЛ-0,4кВ в селе Борисовка</t>
  </si>
  <si>
    <t>Запьянцев А.Н.</t>
  </si>
  <si>
    <t>Реконструкция ВЛ-0,4кВ «Фрунзе» (Инв.№47162) от ТП-3122 в поселке Увельский</t>
  </si>
  <si>
    <t xml:space="preserve">  6300004730</t>
  </si>
  <si>
    <t xml:space="preserve">  14.04.2014</t>
  </si>
  <si>
    <t xml:space="preserve">  517</t>
  </si>
  <si>
    <t>Румянцева С.М.</t>
  </si>
  <si>
    <t>Обосновывающие материалы по ТП_2014/ТЭС/Реконструкция/Хозспособ/ХС_004</t>
  </si>
  <si>
    <t>Реконструкция ВЛ 10 Чесма-2 (48263) с. Чесма; ВЛ-0,4кВ (инв. 91357) с. Чесма</t>
  </si>
  <si>
    <t>Туров Д.А.</t>
  </si>
  <si>
    <t>Обосновывающие материалы по ТП_2014/ТЭС/Реконструкция/Хозспособ/ХС_005</t>
  </si>
  <si>
    <t>Реконструкция ТП-41105 (инв. 48029) с. Октябрьское</t>
  </si>
  <si>
    <t>Шаталина В.Н.</t>
  </si>
  <si>
    <t>Реконструкция ТП-41104 (инв. 48007) с. Октябрьское</t>
  </si>
  <si>
    <t>Большаков К.В.</t>
  </si>
  <si>
    <t>Реконструкция ВЛ 04 "Ф-1" (инв. 47930) с. Октябрьское</t>
  </si>
  <si>
    <t>Денисова Г.Н.</t>
  </si>
  <si>
    <t>Реконструкция ВЛ 04 "Ф-1" (инв. 47928) с. Октябрьское</t>
  </si>
  <si>
    <t>Куплевацкий Д.Я.</t>
  </si>
  <si>
    <t>Реконструкция ВЛ 04 "Советская" (48919) с Катенино</t>
  </si>
  <si>
    <t>Реконструкция ВЛ 04 "Мира" (48918) с. Катенино</t>
  </si>
  <si>
    <t>Реконструкция ВЛ 0,4 Кирова (инв.48288) с. Чесма</t>
  </si>
  <si>
    <t>Умаров С.Р.</t>
  </si>
  <si>
    <t>Реконструкция ВЛ0 ,4 Село 1 (инв. 49271) с. Алексеевка</t>
  </si>
  <si>
    <t>Короткевич Ф.В.</t>
  </si>
  <si>
    <t>Реконструкция ТП-51134 (48368) с. Чесма</t>
  </si>
  <si>
    <t xml:space="preserve">ИП Еркина </t>
  </si>
  <si>
    <t>Реконструкция ТП-7125 (инв. 48844) п. Большевик</t>
  </si>
  <si>
    <t>Реконструкция ВЛ 0,4 кВ (инв. 48766) п. Большевик</t>
  </si>
  <si>
    <t>Лыткин С.М.</t>
  </si>
  <si>
    <t>Реконструкция ВЛ-10 сХомутинино</t>
  </si>
  <si>
    <t xml:space="preserve">6300004789  </t>
  </si>
  <si>
    <t xml:space="preserve">3296  </t>
  </si>
  <si>
    <t>23.11.2012</t>
  </si>
  <si>
    <t>Обосновывающие материалы по ТП_2014/ТЭС/Реконструкция/Хозспособ/ХС_006</t>
  </si>
  <si>
    <t>Реконструкция ВЛ-0,4кВ "Степная" (инв.№47836)  в селе Каракульское</t>
  </si>
  <si>
    <t>Храмова Н.Ю.</t>
  </si>
  <si>
    <t>Обосновывающие материалы по ТП_2014/ТЭС/Реконструкция/Хозспособ/ХС_007</t>
  </si>
  <si>
    <t>Реконструкция ВЛ-0,4кВ "Фидер-2" (инв.№47928) в селе Октябрьскле</t>
  </si>
  <si>
    <t>Копп А.А.</t>
  </si>
  <si>
    <t>Реконструкция ТП 3126 (инв. 47228) п. Увельский</t>
  </si>
  <si>
    <t>Обосновывающие материалы по ТП_2014/ТЭС/Реконструкция/Хозспособ/ХС_008</t>
  </si>
  <si>
    <t>Реконструкция ТП-7524 инв. 49307 с. Алексеевка</t>
  </si>
  <si>
    <t>Пимахина Т.В.</t>
  </si>
  <si>
    <t>Обосновывающие материалы по ТП_2014/ТЭС/Реконструкция/Хозспособ/ХС_009</t>
  </si>
  <si>
    <t>Реконструкция ВЛ 0,4 кВ Фидер-3 (47938) с. Лысково</t>
  </si>
  <si>
    <t>Титов С.Н.</t>
  </si>
  <si>
    <t>Реконструкция ВЛ-0,4кВ «Село-2» (Инв.№ 49272) в селе Алексеевка</t>
  </si>
  <si>
    <t>Голуб М.С.</t>
  </si>
  <si>
    <t>Реконструкция ВЛ 0,4 кВ (инв. 47928) с. Октябрьское</t>
  </si>
  <si>
    <t>Ширинкин В.Ф.</t>
  </si>
  <si>
    <t>Реконструкция ВЛ 0,4 кВ (инв. 46209) с. Клястицкое; ТП-2627 (инв. 46233) с. Клястицкое</t>
  </si>
  <si>
    <t>Игуменщев В.В.</t>
  </si>
  <si>
    <t>Реконструкция ВЛ 0,4 кВ (инв. 45496); ТП-2462 (инв. 45556) с. Метличье</t>
  </si>
  <si>
    <t>Митрошкин В.А.</t>
  </si>
  <si>
    <t>РеконструкцияВЛ 0.4 кВ Поселок (47163) п. Увельский</t>
  </si>
  <si>
    <t>Созонов И.Н.</t>
  </si>
  <si>
    <t>Реконструкция ВЛ 0,4 (инв. 47928) с. Октябрьское</t>
  </si>
  <si>
    <t>Лыков А.М.</t>
  </si>
  <si>
    <t>Обосновывающие материалы по ТП_2014/ТЭС/Реконструкция/Хозспособ/ХС_010</t>
  </si>
  <si>
    <t>Реконструкция ВЛ 0,4 Быт 1 (46208) ТП 2627 с. Клястицкое</t>
  </si>
  <si>
    <t>Барковская Е.В.</t>
  </si>
  <si>
    <t>Реконструкция ВЛ 0,4 кВ Село-3 (49272) с. Алексеевка</t>
  </si>
  <si>
    <t>Овсянников Н.П.</t>
  </si>
  <si>
    <t>Реконструкция ВЛ 04 кВ (инв. 45504) ТП 2402  с. Ключевка</t>
  </si>
  <si>
    <t>Зайцева А.С.</t>
  </si>
  <si>
    <t>Реконструкция. ВЛ 0,4 Ф-1 (47702) с. Чудиново</t>
  </si>
  <si>
    <t>Угрюмова Н.А.</t>
  </si>
  <si>
    <t>Реконструкция ВЛ 0.4 кВ Поселок (инв. 48386) п. Березинский</t>
  </si>
  <si>
    <t>Коробкова П.В.</t>
  </si>
  <si>
    <t>Реконструкция ВЛ 0,4 (инв. 48243) п. Редутово</t>
  </si>
  <si>
    <t>Вагапова Д.З.</t>
  </si>
  <si>
    <t>Реконструкция ТП-51130 (48365), с. Чесма</t>
  </si>
  <si>
    <t>Обосновывающие материалы по ТП_2014/ТЭС/Реконструкция/Хозспособ/ХС_011</t>
  </si>
  <si>
    <t>Реконструкция ВЛ-10кВ «Пласт-2» (инв.№46436) в селе Кочкарь (Петухов А.В.)</t>
  </si>
  <si>
    <t>Реконструкция ТП-2510 (Инв.№ 46021) в селе Песчаное (Кондосенко Д.В.)</t>
  </si>
  <si>
    <t>Кондосенко Д.В.</t>
  </si>
  <si>
    <t>Реконструкция ВЛ-04 "Фидер-1" (45669), п. Морозкино</t>
  </si>
  <si>
    <t>Стаценко Л.М.</t>
  </si>
  <si>
    <t>Обосновывающие материалы по ТП_2014/ТЭС/Реконструкция/Хозспособ/ХС_012</t>
  </si>
  <si>
    <t>Реконструкция ВЛ-0,4кВ «Фидер-3» (Инв.№47930) в селе Октябрьское (Сырцева Е.Я.)</t>
  </si>
  <si>
    <t>Реконструкция ВЛ-0,4кВ «Поселок» (Инв.№ 45891) от ТП-2206 в селе Уйско-Санарское Рычкова О.И.)</t>
  </si>
  <si>
    <t>Рычкова О.И.</t>
  </si>
  <si>
    <t>Реконструкция ВЛ 0,4 кВ Ф-1 (47930) с. Октябрьское</t>
  </si>
  <si>
    <t>Коровин Е.В.</t>
  </si>
  <si>
    <t>Обосновывающие материалы по ТП_2014/ТЭС/Реконструкция/Хозспособ/ХС_013</t>
  </si>
  <si>
    <t>Реконструкция ТП-4437 (инв. 47475) с. Журавлиное</t>
  </si>
  <si>
    <t xml:space="preserve">Деревянко Г.И. </t>
  </si>
  <si>
    <t>Реконструкция ВЛ 0,4"Фидер-4"(47418), с.Кочердык</t>
  </si>
  <si>
    <t>Ковальчук Л.Н.</t>
  </si>
  <si>
    <t>3.2.47</t>
  </si>
  <si>
    <t>Реконструкция ВЛ 0,4"Поселок-1"(45494с.Дробышево</t>
  </si>
  <si>
    <t>Ледовских О.А.</t>
  </si>
  <si>
    <t>3.2.48</t>
  </si>
  <si>
    <t>Реконструкция ВЛ 0,4 кВ "Деревня" (инв. 46427) с. Чукса</t>
  </si>
  <si>
    <t>Ершов Н.В.</t>
  </si>
  <si>
    <t>3.2.49</t>
  </si>
  <si>
    <t>Реконструкция ВЛ-0,4"Кирова"(48225), с.Чесма</t>
  </si>
  <si>
    <t>Комбаров Н.С.</t>
  </si>
  <si>
    <t>3.2.50</t>
  </si>
  <si>
    <t>Реконструкция ВЛ-0,4 кВ Рынок (47164) п. Увельский</t>
  </si>
  <si>
    <t>Местная православная религиозная организация прихода Рождества Христова</t>
  </si>
  <si>
    <t>3.2.51</t>
  </si>
  <si>
    <t>Реконструкция ВЛ 0,4 кВ "Фидер-2" (46611); ТП-6357 с.Черноречье</t>
  </si>
  <si>
    <t>Егоренкова Т.Л.</t>
  </si>
  <si>
    <t>3.2.52</t>
  </si>
  <si>
    <t>Реконструкция ВЛ 0,4 кВ "Кутепов" (45971), с.Белозеры</t>
  </si>
  <si>
    <t>Ярош В.Д.</t>
  </si>
  <si>
    <t>3.2.53</t>
  </si>
  <si>
    <t>Реконструкция ВЛ 0,4 Ф-2 (инв.47928) с.Октябрьское</t>
  </si>
  <si>
    <t>Мануилова С.А.</t>
  </si>
  <si>
    <t>3.2.54</t>
  </si>
  <si>
    <t>Реконструкция ВЛ 0,4 кВ Ф-2 (47930) с. Октябрьское</t>
  </si>
  <si>
    <t>Литвякова Н.В.</t>
  </si>
  <si>
    <t>3.2.55</t>
  </si>
  <si>
    <t>Реконструкция ВЛ 0,4 Село-1 (инв.48769) с.Толсты</t>
  </si>
  <si>
    <t>Кульмухаметова Ж.М.</t>
  </si>
  <si>
    <t>3.2.56</t>
  </si>
  <si>
    <t>рек. ВЛ 0,4 кВ (инв. 46312) с. Кособродка</t>
  </si>
  <si>
    <t>Кривошей Е.А.</t>
  </si>
  <si>
    <t>3.2.57</t>
  </si>
  <si>
    <t>рек.ВЛ04 Павлова (48222)с.Чесма</t>
  </si>
  <si>
    <t>Минаков А.Н.</t>
  </si>
  <si>
    <t>3.2.58</t>
  </si>
  <si>
    <t>рекВЛ04 Ф-3(инв.46623)с.Степное</t>
  </si>
  <si>
    <t>Семьянов А.Н.</t>
  </si>
  <si>
    <t>3.2.59</t>
  </si>
  <si>
    <t>рекВЛ04Домд.тв-ва(48225)с.Чесма</t>
  </si>
  <si>
    <t>Руднев О.А.</t>
  </si>
  <si>
    <t>3.2.60</t>
  </si>
  <si>
    <t>ТП с.Чесма Дом творчества</t>
  </si>
  <si>
    <t>3.2.61</t>
  </si>
  <si>
    <t>Реконструкция ВЛ-0,4кВ «Фидер №1» (Инв.№ 45702) в городе Троицк (Кенарева Н.Н.)</t>
  </si>
  <si>
    <t>Кенарева Н.Н.</t>
  </si>
  <si>
    <t>Обосновывающие материалы по ТП_2014/ТЭС/Реконструкция/Хозспособ/ХС_014</t>
  </si>
  <si>
    <t>3.2.62</t>
  </si>
  <si>
    <t>Реконструкция ВЛ-0,4 кВ (инв. 47703) с. Чудиново</t>
  </si>
  <si>
    <t>Сидорик А.В.</t>
  </si>
  <si>
    <t>Обосновывающие материалы по ТП_2014/ТЭС/Реконструкция/Хозспособ/ХС_015</t>
  </si>
  <si>
    <t>3.2.63</t>
  </si>
  <si>
    <t>Реконструкция ВЛ-0,4 кВ «Фидер-2» (инв. №47930), в селе Октябрьское</t>
  </si>
  <si>
    <t>Обосновывающие материалы по ТП_2014/ТЭС/Реконструкция/Хозспособ/ХС_016</t>
  </si>
  <si>
    <t>3.2.64</t>
  </si>
  <si>
    <t>Реконструкция ТП-71139 (инв. №48857) в с.Варна</t>
  </si>
  <si>
    <t xml:space="preserve"> 21.12.2012</t>
  </si>
  <si>
    <t>Обосновывающие материалы по ТП_2014/ТЭС/Реконструкция/Хозспособ/ХС_017</t>
  </si>
  <si>
    <t>3.2.65</t>
  </si>
  <si>
    <t>Реконструкция ВЛ 10 кВ "Кумысная-1" ин №46205 с Клястицко</t>
  </si>
  <si>
    <t>Москвичев Б.В.</t>
  </si>
  <si>
    <t>Обосновывающие материалы по ТП_2014/ТЭС/Реконструкция/Хозспособ/ХС_018</t>
  </si>
  <si>
    <t>3.2.66</t>
  </si>
  <si>
    <t>Реконструкция ВЛ-0,4кВ «Пропускной пункт» (Инв.№49263) от ТП-7508 в селе Казановка</t>
  </si>
  <si>
    <t>Пограничное управление ФСБ России по Челябинской области</t>
  </si>
  <si>
    <t>Обосновывающие материалы по ТП_2014/ТЭС/Реконструкция/Хозспособ/ХС_019</t>
  </si>
  <si>
    <t>3.2.67</t>
  </si>
  <si>
    <t>Реконструкция ВЛ-0,4кВ «Фидер-2» (Инв.№47703) ТП-4535 в селе Чудиново</t>
  </si>
  <si>
    <t>Столярова Г.С.</t>
  </si>
  <si>
    <t>Обосновывающие материалы по ТП_2014/ТЭС/Реконструкция/Хозспособ/ХС_020</t>
  </si>
  <si>
    <t>3.2.68</t>
  </si>
  <si>
    <t>Реконструкция ВЛ 0,4 кВ Поселок (45494) с. Дробышево</t>
  </si>
  <si>
    <t>0324</t>
  </si>
  <si>
    <t>Фомина Т.Д .</t>
  </si>
  <si>
    <t>Обосновывающие материалы по ТП_2014/ТЭС/Реконструкция/Хозспособ/ХС_021</t>
  </si>
  <si>
    <t>3.2.69</t>
  </si>
  <si>
    <t>Реконструкция ВЛ-0,4 кВ "Набережная" (45977) д. Сбитнево</t>
  </si>
  <si>
    <t>Тараканов Н.Ф.</t>
  </si>
  <si>
    <t>Обосновывающие материалы по ТП_2014/ТЭС/Реконструкция/Хозспособ/ХС_022</t>
  </si>
  <si>
    <t>3.2.70</t>
  </si>
  <si>
    <t>Реконструкция ВЛ 0,4 кВ "Поселок" (46310) п. Репино</t>
  </si>
  <si>
    <t>Обосновывающие материалы по ТП_2014/ТЭС/Реконструкция/Хозспособ/ХС_023</t>
  </si>
  <si>
    <t>3.2.71</t>
  </si>
  <si>
    <t>Реконструкция ВЛ-0,4кВ "Новостройка" ТП-71139 (инв.№48857) в селе Варна</t>
  </si>
  <si>
    <t>Савицкая О.Н.</t>
  </si>
  <si>
    <t>Обосновывающие материалы по ТП_2014/ТЭС/Реконструкция/Хозспособ/ХС_024</t>
  </si>
  <si>
    <t>3.2.72</t>
  </si>
  <si>
    <t>Реконструкция ВЛ-0,4кВ «Заречная» (инв.№48221) ТП-51138 в селе Чесма</t>
  </si>
  <si>
    <t>Обосновывающие материалы по ТП_2014/ТЭС/Реконструкция/Хозспособ/ХС_025</t>
  </si>
  <si>
    <t>3.2.73</t>
  </si>
  <si>
    <t>Реконструкция ВЛ-0,4кВ «Деревня» (инв.№46417) в селе Новый Кумляк (Продулов В.А.)</t>
  </si>
  <si>
    <t>15.08.2013</t>
  </si>
  <si>
    <t>Обосновывающие материалы по ТП_2014/ТЭС/Реконструкция/Хозспособ/ХС_026</t>
  </si>
  <si>
    <t>3.2.74</t>
  </si>
  <si>
    <t>Реконструкция ВЛ-0,4кВ «Фидер №1» (Инв.№ 45665) в поселке Кварцитный (Бурлаченко В.Е.)</t>
  </si>
  <si>
    <t>Бурлаченко В.Е.</t>
  </si>
  <si>
    <t>Обосновывающие материалы по ТП_2014/ТЭС/Реконструкция/Хозспособ/ХС_027</t>
  </si>
  <si>
    <t>3.2.75</t>
  </si>
  <si>
    <t>Реконструкция ВЛ-0,4кВ «Поселок» (Инв.№ 45665) в поселке Каменная Речка (Костюченко Т.А.)</t>
  </si>
  <si>
    <t xml:space="preserve">Костюченко Т.А. </t>
  </si>
  <si>
    <t>Обосновывающие материалы по ТП_2014/ТЭС/Реконструкция/Хозспособ/ХС_028</t>
  </si>
  <si>
    <t>3.2.76</t>
  </si>
  <si>
    <t>Реконструкция ВЛ-0,4кВ «Контора» (Инв.№ 45969) от ТП-2562 в селе Травянка (Яшакова Г.Д.)</t>
  </si>
  <si>
    <t>Яшакова Г.Д.</t>
  </si>
  <si>
    <t>Обосновывающие материалы по ТП_2014/ТЭС/Реконструкция/Хозспособ/ХС_029</t>
  </si>
  <si>
    <t>3.2.77</t>
  </si>
  <si>
    <t>Реконструкция ВЛ-0,4 (инв.47164) п.Увельский</t>
  </si>
  <si>
    <t>4721</t>
  </si>
  <si>
    <t>Белобородов В.П.</t>
  </si>
  <si>
    <t>Обосновывающие материалы по ТП_2014/ТЭС/Реконструкция/Хозспособ/ХС_030</t>
  </si>
  <si>
    <t>3.2.78</t>
  </si>
  <si>
    <t>Реконструкция ВЛ 0,4 кВ (48928) с. Октябрьское ТП 41134</t>
  </si>
  <si>
    <t>Проповедникова А.Н.</t>
  </si>
  <si>
    <t>Обосновывающие материалы по ТП_2014/ТЭС/Реконструкция/Хозспособ/ХС_031</t>
  </si>
  <si>
    <t>3.2.79</t>
  </si>
  <si>
    <t>Реконструкция ВЛ 0,4 Фидер-1(47928) с.Октябрьское</t>
  </si>
  <si>
    <t>4749</t>
  </si>
  <si>
    <t>Цивенко О.А.</t>
  </si>
  <si>
    <t>Обосновывающие материалы по ТП_2014/ТЭС/Реконструкция/Хозспособ/ХС_032</t>
  </si>
  <si>
    <t>3.2.80</t>
  </si>
  <si>
    <t>Реконструкция ВЛ 0,4кВ (инв.48914) с.Новопокровка</t>
  </si>
  <si>
    <t>4754</t>
  </si>
  <si>
    <t>Лебедев С.М.</t>
  </si>
  <si>
    <t>Обосновывающие материалы по ТП_2014/ТЭС/Реконструкция/Хозспособ/ХС_033</t>
  </si>
  <si>
    <t>3.2.81</t>
  </si>
  <si>
    <t>Реконструкция оборудования ЗРУ 10 кВ ПС Новая им. Хамаду (232920)</t>
  </si>
  <si>
    <t>ЗАО " Барамист-Урал"</t>
  </si>
  <si>
    <t>Обосновывающие материалы по ТП_2014/ТЭС/Реконструкция/Хозспособ/ХС_034</t>
  </si>
  <si>
    <t>3.2.82</t>
  </si>
  <si>
    <t>Обосновывающие материалы по ТП_2014/ТЭС/Реконструкция/Хозспособ/ХС_035</t>
  </si>
  <si>
    <t>Ромакер Н.Г.</t>
  </si>
  <si>
    <t>3.2.83</t>
  </si>
  <si>
    <t>Реконструкция ВЛ 0,4кВ Больничная (47158) п.Увельский</t>
  </si>
  <si>
    <t>6300004828</t>
  </si>
  <si>
    <t xml:space="preserve">Акулич Н.В. </t>
  </si>
  <si>
    <t>Обосновывающие материалы по ТП_2014/ТЭС/Реконструкция/Хозспособ/ХС_036</t>
  </si>
  <si>
    <t>3.2.84</t>
  </si>
  <si>
    <t>Реконструкция ВЛ 0,4 кВ Ф-3 (47709) с. Боровое</t>
  </si>
  <si>
    <t>6300004834</t>
  </si>
  <si>
    <t>Смотрова Е.И.</t>
  </si>
  <si>
    <t>Обосновывающие материалы по ТП_2014/ТЭС/Реконструкция/Хозспособ/ХС_037</t>
  </si>
  <si>
    <t>3.2.85</t>
  </si>
  <si>
    <t>Реконструкция ВЛ 0,4кВ Почта (47158) п.Увельский</t>
  </si>
  <si>
    <t>6300004849</t>
  </si>
  <si>
    <t>Исаев А.Ю.</t>
  </si>
  <si>
    <t>Обосновывающие материалы по ТП_2014/ТЭС/Реконструкция/Хозспособ/ХС_038</t>
  </si>
  <si>
    <t>3.2.86</t>
  </si>
  <si>
    <t>Реконструкция ТП-2126 (инв.45727) с.Бобровка</t>
  </si>
  <si>
    <t>6300004864</t>
  </si>
  <si>
    <t>Чайченко Е.А.</t>
  </si>
  <si>
    <t>Обосновывающие материалы по ТП_2014/ТЭС/Реконструкция/Хозспособ/ХС_039</t>
  </si>
  <si>
    <t>3.2.87</t>
  </si>
  <si>
    <t>Реконструкция ВЛ 0,4кВ (инв.48914) с.Покровка</t>
  </si>
  <si>
    <t>6300004880</t>
  </si>
  <si>
    <t>Буранбаев К.К.</t>
  </si>
  <si>
    <t>Обосновывающие материалы по ТП_2014/ТЭС/Реконструкция/Хозспособ/ХС_040</t>
  </si>
  <si>
    <t>3.2.88</t>
  </si>
  <si>
    <t>Реконструкция ВЛ-0,4кВ «Посёлок» (Инв.№46747) и ТП-3481 (Инв.№46822) в селе Хуторка</t>
  </si>
  <si>
    <t>МКДОУ №Детский сад №5"</t>
  </si>
  <si>
    <t>Обосновывающие материалы по ТП_2014/ТЭС/Реконструкция/Хозспособ/ХС_041</t>
  </si>
  <si>
    <t>3.2.89</t>
  </si>
  <si>
    <t>Реконструкция ТП 4352 (инв.47889) с.Каракульское</t>
  </si>
  <si>
    <t>6300005105</t>
  </si>
  <si>
    <t>ОАО "Мобильные ТелеСистемы"</t>
  </si>
  <si>
    <t>Обосновывающие материалы по ТП_2014/ТЭС/Реконструкция/Хозспособ/ХС_042</t>
  </si>
  <si>
    <t>3.2.90</t>
  </si>
  <si>
    <t>Реконструкция ВЛ 0,4 кВ Лесная (46318) п. Целинный</t>
  </si>
  <si>
    <t>МКОУ ДОД "Детская школа искусств"</t>
  </si>
  <si>
    <t>Обосновывающие материалы по ТП_2014/ТЭС/Реконструкция/Хозспособ/ХС_043</t>
  </si>
  <si>
    <t>3.2.91</t>
  </si>
  <si>
    <t>Реконструкция ТП-53102 (инв49951) п. Огнеупорный</t>
  </si>
  <si>
    <t>ООО "Бускуль"</t>
  </si>
  <si>
    <t>Обосновывающие материалы по ТП_2014/ТЭС/Реконструкция/Хозспособ/ХС_044</t>
  </si>
  <si>
    <t>3.2.92</t>
  </si>
  <si>
    <t>Реконструкция ВЛ 0,4 кВ Поселок (46415)с.Михайловка</t>
  </si>
  <si>
    <t>Эсипова Л.В.</t>
  </si>
  <si>
    <t>Обосновывающие материалы по ТП_2014/ТЭС/Реконструкция/Хозспособ/ХС_045</t>
  </si>
  <si>
    <t>3.2.93</t>
  </si>
  <si>
    <t>Реконструкция ВЛ 0,4кВ "конд.цех" с.Кочкарь (инв46413)</t>
  </si>
  <si>
    <t>Лядов И.Р.</t>
  </si>
  <si>
    <t>Обосновывающие материалы по ТП_2014/ТЭС/Реконструкция/Хозспособ/ХС_046</t>
  </si>
  <si>
    <t>3.2.94</t>
  </si>
  <si>
    <t>Реконструкция ВЛ 0,4 кВ Поселок (инв. 45494) с. Дробышево</t>
  </si>
  <si>
    <t>Малофеев С.П.</t>
  </si>
  <si>
    <t>Обосновывающие материалы по ТП_2014/ТЭС/Реконструкция/Хозспособ/ХС_047</t>
  </si>
  <si>
    <t>3.2.95</t>
  </si>
  <si>
    <t>Реконструкция ВЛ 0,4 кВ Поселок (инв. 46320) с. Михайловка</t>
  </si>
  <si>
    <t>6300005263</t>
  </si>
  <si>
    <t>Воронин А.В.</t>
  </si>
  <si>
    <t>Обосновывающие материалы по ТП_2014/ТЭС/Реконструкция/Хозспособ/ХС_048</t>
  </si>
  <si>
    <t>3.2.96</t>
  </si>
  <si>
    <t>Реконструкция ВЛ 10 кВ (инв. 47957); ВЛ 0.4 кВ Ф-3 (инв. 47967); ТП-4123 (инв. 47986) с. Октябрьское</t>
  </si>
  <si>
    <t>6300005281</t>
  </si>
  <si>
    <t>Михалев Д.Л.</t>
  </si>
  <si>
    <t>Обосновывающие материалы по ТП_2014/ТЭС/Реконструкция/Хозспособ/ХС_049</t>
  </si>
  <si>
    <t>3.2.97</t>
  </si>
  <si>
    <t>Реконструкция ТП-5115 (инв. 239221) с. Чесма</t>
  </si>
  <si>
    <t>0394</t>
  </si>
  <si>
    <t>08.07.2013</t>
  </si>
  <si>
    <t>Андреева Ю.В.</t>
  </si>
  <si>
    <t>Обосновывающие материалы по ТП_2014/ТЭС/Реконструкция/Хозспособ/ХС_050</t>
  </si>
  <si>
    <t>0306</t>
  </si>
  <si>
    <t>Чугунова И.В.</t>
  </si>
  <si>
    <t>Мусина Л.П.</t>
  </si>
  <si>
    <t>0392</t>
  </si>
  <si>
    <t>Сосновских А.П.</t>
  </si>
  <si>
    <t>0483</t>
  </si>
  <si>
    <t>Донченко Т.А.</t>
  </si>
  <si>
    <t>3.2.98</t>
  </si>
  <si>
    <t>Реконструкция ВЛ-0,4кВ «Деревня» (Инв.№46413) от ТП-6103 в селе Кочкарь (Пунттус Т.А. Демьяненко М.И.)</t>
  </si>
  <si>
    <t>Пунттус Т.А.</t>
  </si>
  <si>
    <t>Обосновывающие материалы по ТП_2014/ТЭС/Реконструкция/Хозспособ/ХС_051</t>
  </si>
  <si>
    <t>Подряд ЦЭС</t>
  </si>
  <si>
    <t>Реконструкция ВЛ 0,4 кВ №3 с. Туктубаево</t>
  </si>
  <si>
    <t>Обосновывающие материалы по ТП_2014/ЦЭС/Реконструкция/Подряд/Подряд_001</t>
  </si>
  <si>
    <t>Реконструкция ТП-1751, Сосновский район, п.Северный (Шушарин М.С.)</t>
  </si>
  <si>
    <t>Обосновывающие материалы по ТП_2014/ЦЭС/Реконструкция/Подряд/Подряд_002</t>
  </si>
  <si>
    <t>Реконструкция ТП-1784 д.Ужевка</t>
  </si>
  <si>
    <t xml:space="preserve"> 23.09.2011</t>
  </si>
  <si>
    <t>Обосновывающие материалы по ТП_2014/ЦЭС/Реконструкция/Подряд/Подряд_003</t>
  </si>
  <si>
    <t>Реконструкция ВЛ 0,4кВ п.Н.Уфалей</t>
  </si>
  <si>
    <t>Черников О.Л.</t>
  </si>
  <si>
    <t>Обосновывающие материалы по ТП_2014/ЦЭС/Реконструкция/Подряд/Подряд_004</t>
  </si>
  <si>
    <t>Реконструкция ВЛ 0,4 кВ Толбухина-Мраморная</t>
  </si>
  <si>
    <t>Реконструкция ВЛ 0,4 кВ №10 с. Миасское</t>
  </si>
  <si>
    <t>Богданова Е.В.</t>
  </si>
  <si>
    <t>Обосновывающие материалы по ТП_2014/ЦЭС/Реконструкция/Подряд/Подряд_005</t>
  </si>
  <si>
    <t>Реконструкция ВЛ-0,4 кВ №1, Красноармейский район, п.Березово (Сучкова В.И.)</t>
  </si>
  <si>
    <t>Сучкова В.И.</t>
  </si>
  <si>
    <t>Обосновывающие материалы по ТП_2014/ЦЭС/Реконструкция/Подряд/Подряд_006</t>
  </si>
  <si>
    <t>Реконструкция ЛЭП-0,4 кВ №1 д. Абдырова</t>
  </si>
  <si>
    <t>ИП Бухин С.В.</t>
  </si>
  <si>
    <t>Обосновывающие материалы по ТП_2014/ЦЭС/Реконструкция/Подряд/Подряд_007</t>
  </si>
  <si>
    <t>Реконструкция ВЛ-0,4 Ленина г. В. Уфалей</t>
  </si>
  <si>
    <t>Обосновывающие материалы по ТП_2014/ЦЭС/Реконструкция/Подряд/Подряд_008</t>
  </si>
  <si>
    <t>Обосновывающие материалы по ТП_2014/ЦЭС/Реконструкция/Подряд/Подряд_009</t>
  </si>
  <si>
    <t>Реконструкция ТП-1751, Челябинская область, Сосновский район, п.Северный</t>
  </si>
  <si>
    <t xml:space="preserve">15729  </t>
  </si>
  <si>
    <t xml:space="preserve">395  </t>
  </si>
  <si>
    <t>Обосновывающие материалы по ТП_2014/ЦЭС/Реконструкция/Подряд/Подряд_010</t>
  </si>
  <si>
    <t>Реконструкция по ЛЭП-0,4 кВ с. Багаряк</t>
  </si>
  <si>
    <t>Обосновывающие материалы по ТП_2014/ЦЭС/Реконструкция/Подряд/Подряд_011</t>
  </si>
  <si>
    <t>Реконструкция ВЛ 0,4 кВ№1 с. Б. Харлуши</t>
  </si>
  <si>
    <t xml:space="preserve">16375  </t>
  </si>
  <si>
    <t xml:space="preserve">331  </t>
  </si>
  <si>
    <t>Семенова С.В</t>
  </si>
  <si>
    <t>Обосновывающие материалы по ТП_2014/ЦЭС/Реконструкция/Подряд/Подряд_012</t>
  </si>
  <si>
    <t>Реконструкция ВЛ-0,4 кВ с.Кременкуль Сафи</t>
  </si>
  <si>
    <t xml:space="preserve">16794  </t>
  </si>
  <si>
    <t>Обосновывающие материалы по ТП_2014/ЦЭС/Реконструкция/Подряд/Подряд_013</t>
  </si>
  <si>
    <t xml:space="preserve">16977  </t>
  </si>
  <si>
    <t>Обосновывающие материалы по ТП_2014/ЦЭС/Реконструкция/Подряд/Подряд_014</t>
  </si>
  <si>
    <t>Реконструкция ТП-1725 п.Западный</t>
  </si>
  <si>
    <t>Байбара О.Л.</t>
  </si>
  <si>
    <t>Обосновывающие материалы по ТП_2014/ЦЭС/Реконструкция/Подряд/Подряд_015</t>
  </si>
  <si>
    <t>Реконтсрукция ВЛ-0,4 кВ №3, Челябинская область, Сосновский район, д.Дубровка</t>
  </si>
  <si>
    <t xml:space="preserve">19459  </t>
  </si>
  <si>
    <t>Звягинцева Н.И.  Звягинцев О.И.</t>
  </si>
  <si>
    <t>Обосновывающие материалы по ТП_2014/ЦЭС/Реконструкция/Подряд/Подряд_016</t>
  </si>
  <si>
    <t>Реконструкция ВЛ-0,4 кВ №2, Челябинская область,Кунашакский район, с.Кунашак</t>
  </si>
  <si>
    <t>Обосновывающие материалы по ТП_2014/ЦЭС/Реконструкция/Подряд/Подряд_017</t>
  </si>
  <si>
    <t>Реконструкция ВЛ-0,4 кВ, Челябинская область, Кунашакский район, д.Сосновка</t>
  </si>
  <si>
    <t>Реконструкция ВЛ-0,4 кВ №3, Челябинская область, Каслинский район, д.Знаменка</t>
  </si>
  <si>
    <t>Колобов Ю.Б.</t>
  </si>
  <si>
    <t>Реконструкция ВЛ-0,4 кВ №3, Челябинская область, каслинский район, п.Бектыш</t>
  </si>
  <si>
    <t>Обосновывающие материалы по ТП_2014/ЦЭС/Реконструкция/Подряд/Подряд_018</t>
  </si>
  <si>
    <t>Реконструкция ВЛ-0,4 кВ №4, Челябинская область, Сосновский район, п.Кременкуль</t>
  </si>
  <si>
    <t>Животовский А.Э.</t>
  </si>
  <si>
    <t>Реконструкция ВЛ-0,4 кВ №2,
 Красноармейский район, с.Харино, Колесникова Е.А., Колесникова Н.А</t>
  </si>
  <si>
    <r>
      <t xml:space="preserve">Колесникова Е.А.
</t>
    </r>
    <r>
      <rPr>
        <sz val="12"/>
        <rFont val="Times New Roman"/>
        <family val="1"/>
        <charset val="204"/>
      </rPr>
      <t>Колесникова Н.А.</t>
    </r>
  </si>
  <si>
    <t>Обосновывающие материалы по ТП_2014/ЦЭС/Реконструкция/Подряд/Подряд_019</t>
  </si>
  <si>
    <t>Реконструкция ТП-441, Челябинская область, Нязепетровский район, с.Ункурда</t>
  </si>
  <si>
    <t>Обосновывающие материалы по ТП_2014/ЦЭС/Реконструкция/Подряд/Подряд_020</t>
  </si>
  <si>
    <t>Реконструкция ВЛ-0,4 кВ "К.Маркса", Челябинская область, г.Верхний Уфалей</t>
  </si>
  <si>
    <t>Раскостов А.В.</t>
  </si>
  <si>
    <t>Реконструкция ТП-940, Челябинская область, Красноармейский район, с.Алабуга</t>
  </si>
  <si>
    <t>Обосновывающие материалы по ТП_2014/ЦЭС/Реконструкция/Подряд/Подряд_021</t>
  </si>
  <si>
    <t>Реконструкция ВЛ-0,4 кВ №2, Челябинская область, Сосновский район, п.Витаминный</t>
  </si>
  <si>
    <t>Ожигин А.Р.</t>
  </si>
  <si>
    <t>Обосновывающие материалы по ТП_2014/ЦЭС/Реконструкция/Подряд/Подряд_022</t>
  </si>
  <si>
    <t>Реконструкция ВЛ-0,4 кВ №1, Челябинская область, Сосновский район, п.Ленинский</t>
  </si>
  <si>
    <t>Казак И.С.</t>
  </si>
  <si>
    <r>
      <t xml:space="preserve">Федичева Н.В.
</t>
    </r>
    <r>
      <rPr>
        <sz val="12"/>
        <rFont val="Times New Roman"/>
        <family val="1"/>
        <charset val="204"/>
      </rPr>
      <t>Федичев А.Ю.
Федичев А.Ю.</t>
    </r>
  </si>
  <si>
    <t>Реконструкция ВЛ-0,4 кВ №2, Челябинская область, Сосновский район, с.Туктубаево</t>
  </si>
  <si>
    <t>Обосновывающие материалы по ТП_2014/ЦЭС/Реконструкция/Подряд/Подряд_023</t>
  </si>
  <si>
    <t>Сураилидис О.В.</t>
  </si>
  <si>
    <t>Садыкова Г.Г.</t>
  </si>
  <si>
    <t>Реконструкция ВЛ-0,4 кВ №2, Челябинская область, Сосновский район. Д.Полетаево-2</t>
  </si>
  <si>
    <t>Аристархов В.В.</t>
  </si>
  <si>
    <t>Обосновывающие материалы по ТП_2014/ЦЭС/Реконструкция/Подряд/Подряд_024</t>
  </si>
  <si>
    <t>Добрынин И.Ю.</t>
  </si>
  <si>
    <t>Обосновывающие материалы по ТП_2014/ЦЭС/Реконструкция/Подряд/Подряд_025</t>
  </si>
  <si>
    <t>Реконструкция ВЛ-0,4 кВ №1, Челябинская область, Сосновский район, д.Большое Таскино</t>
  </si>
  <si>
    <t>11.07.2014</t>
  </si>
  <si>
    <t>Реконструкция ВЛ-0,4 кВ №2, Челябинская область, Каслинский район, п.Маук</t>
  </si>
  <si>
    <t>Обосновывающие материалы по ТП_2014/ЦЭС/Реконструкция/Подряд/Подряд_026</t>
  </si>
  <si>
    <t>Реконструкция ВЛ-0,4 кВ №1, Челябинская область, Каслинский район, с.Воскресенска</t>
  </si>
  <si>
    <t>Уфимцев С.В.</t>
  </si>
  <si>
    <t>08.05.2014</t>
  </si>
  <si>
    <t>Реконструкция ВЛ-0,4 кВ №2, Челябинская область, Каслинский район, п.Береговой</t>
  </si>
  <si>
    <r>
      <t xml:space="preserve">Гвоздева А.М.
</t>
    </r>
    <r>
      <rPr>
        <sz val="12"/>
        <rFont val="Times New Roman"/>
        <family val="1"/>
        <charset val="204"/>
      </rPr>
      <t>Сирбаева В.К.
Сибирев М.А.</t>
    </r>
  </si>
  <si>
    <t>Реконструкция ВЛ-0,4 кВ №2, Челябинская область, Каслинский район, п.Тихомировка</t>
  </si>
  <si>
    <t>Реконструкция ВЛ-0,4 кВ №1, Челябинская область, каслинский район, с.Огневское</t>
  </si>
  <si>
    <t>Сорокина Т.В.</t>
  </si>
  <si>
    <t>Реконструкция ВЛ-0,4 кВ №1, Челябинская область, Каслинский район, с.Багаряк</t>
  </si>
  <si>
    <t>Реконструкция ВЛ-0,4 кВ №1, Челябинская область, Каслинский район, с.Воскресенское</t>
  </si>
  <si>
    <t>Реконструкция ВЛ-0,4 кВ №1, Челябинская область, Красноармейский район, с.Миасское</t>
  </si>
  <si>
    <t>Обосновывающие материалы по ТП_2014/ЦЭС/Реконструкция/Подряд/Подряд_027</t>
  </si>
  <si>
    <t>Реконструкция ВЛ-0,4 кВ №2, Челябинская область, Нязепетровский район, с.Шемаха</t>
  </si>
  <si>
    <t>Власова Н.В.</t>
  </si>
  <si>
    <t>Обосновывающие материалы по ТП_2014/ЦЭС/Реконструкция/Подряд/Подряд_028</t>
  </si>
  <si>
    <t>Реконструкция ВЛ-0,4 кВ "Лесная", Челябинская область, г.Верхний Уфалей</t>
  </si>
  <si>
    <t>Пирогов В.Г.</t>
  </si>
  <si>
    <t>Реконструкция ВЛ-0,4 кВ "Чапаева, Лазо", Челябинская область, г.Верхний Уфалей</t>
  </si>
  <si>
    <t>Ямалов Б.Х.</t>
  </si>
  <si>
    <t>Реконструкция ВЛ-0,4 кВ №1, Челябинская область, Кунашакский район. с.Кунашак</t>
  </si>
  <si>
    <t>Загидуллина Р.Л.</t>
  </si>
  <si>
    <t>Реконструкция ВЛ 0,4кВ с.Кузнецкое(Гор)</t>
  </si>
  <si>
    <t>Обосновывающие материалы по ТП_2014/ЦЭС/Реконструкция/Подряд/Подряд_029</t>
  </si>
  <si>
    <t>РеконструкцияВЛ 0,22кВ № 2 с.Аргаяш</t>
  </si>
  <si>
    <r>
      <t xml:space="preserve">Валеев М.М. 
</t>
    </r>
    <r>
      <rPr>
        <sz val="12"/>
        <rFont val="Times New Roman"/>
        <family val="1"/>
        <charset val="204"/>
      </rPr>
      <t xml:space="preserve">Валеева  Е.А.  </t>
    </r>
  </si>
  <si>
    <t>Реконструкция ВЛ-0,4 кВ №3 с. Аргаяш</t>
  </si>
  <si>
    <t>Тимирбулатова Х.Т.</t>
  </si>
  <si>
    <t>Реконструкция ВЛ-0,4 кВ №2 с. Аргаяш</t>
  </si>
  <si>
    <t>Реконструкция ВЛ 0,4 кВ№2 с. Вознесенка</t>
  </si>
  <si>
    <t>Обосновывающие материалы по ТП_2014/ЦЭС/Реконструкция/Подряд/Подряд_030</t>
  </si>
  <si>
    <t>Реконструкция ВЛ-0,4 кВ №1, Челябинская область, Сосновский район, п.Есаульский</t>
  </si>
  <si>
    <t>Проскуряков А.А.</t>
  </si>
  <si>
    <t>Реконструкция ВЛ 0,4кВ № 2 ст.Смолино</t>
  </si>
  <si>
    <r>
      <t xml:space="preserve">Лысов А.Д.
</t>
    </r>
    <r>
      <rPr>
        <sz val="12"/>
        <rFont val="Times New Roman"/>
        <family val="1"/>
        <charset val="204"/>
      </rPr>
      <t>Лысов К.А.</t>
    </r>
  </si>
  <si>
    <t>Реконструкция ВЛ 0,4 кВ№2 с. Шибаево</t>
  </si>
  <si>
    <t>Малыгина Г.В.</t>
  </si>
  <si>
    <t>Реконструкция ВЛ 0,4 кВ№2 с. Еткуль</t>
  </si>
  <si>
    <t>ИП Шеломенцева Н.Ф.</t>
  </si>
  <si>
    <t>Реконструкция ВЛ 0,4 кВ№2 с. Кайгородово</t>
  </si>
  <si>
    <t>Реконструкция ВЛ 0,4 кВ №2 с. Вознесенка</t>
  </si>
  <si>
    <t>Сверчкова Д.Р.</t>
  </si>
  <si>
    <t>Реконструкция ВЛ-0,4 кВ №с.Большое Баландино</t>
  </si>
  <si>
    <t>Хасанов В.Ю.</t>
  </si>
  <si>
    <t>Обосновывающие материалы по ТП_2014/ЦЭС/Реконструкция/Подряд/Подряд_031</t>
  </si>
  <si>
    <t>Реконструкция ВЛ-0,4 кВ №1, Челябинская область, Сосновский район, с.Архангельское, ул. Полевая, д.34Б, ул.Полевая, д.34А</t>
  </si>
  <si>
    <t>10.02.2014</t>
  </si>
  <si>
    <t>Реконструкция  ВЛ-0,4 кВ №1, Челябинская область,Аргаяшский район, с.Аргяш,ул. Тукаева,25</t>
  </si>
  <si>
    <t xml:space="preserve">30.12.2013 </t>
  </si>
  <si>
    <t>Галимов Р.Т.</t>
  </si>
  <si>
    <t>Обосновывающие материалы по ТП_2014/ЦЭС/Реконструкция/Подряд/Подряд_032</t>
  </si>
  <si>
    <t>Реконструкция ВЛ-0,4 кВ №2, Челябинская область, Аргаяшский район, с.Кулуево, ул.Советская,д.5</t>
  </si>
  <si>
    <t>Кучуков Г.Р.</t>
  </si>
  <si>
    <t>Реконструкция ВЛ-0,4 кВ №1, Челябинская область, Аргаяшский район, с.Аргаяш, ул.Васенко,19</t>
  </si>
  <si>
    <t>Саломатов А.М.</t>
  </si>
  <si>
    <t>Реконструкция ВЛ-0,4 кВ №3 д.АкбашеваЯгуди</t>
  </si>
  <si>
    <t>Ягудина С.В.</t>
  </si>
  <si>
    <t>Обосновывающие материалы по ТП_2014/ЦЭС/Реконструкция/Подряд/Подряд_033</t>
  </si>
  <si>
    <t>Реконструкция ТП-1859, Челябинская область, Сосновский район, жилая застройка "Интернационалист"</t>
  </si>
  <si>
    <t>13.03.2012</t>
  </si>
  <si>
    <t>Обосновывающие материалы по ТП_2014/ЦЭС/Реконструкция/Подряд/Подряд_034</t>
  </si>
  <si>
    <t>Реконструкция ВЛ-0,4 кВ №2 с.Кайгородово</t>
  </si>
  <si>
    <t>Реконструкция ВЛ-0,4 кВ №2,  ТП-392, Челябинская область, Еткульский район, п.Бектыш, ул. Стрелочная , д.32, 19А, 24,30,28,34,15,кв.2,29</t>
  </si>
  <si>
    <t>Меньшенина Т.Г.</t>
  </si>
  <si>
    <t>12.05.2014</t>
  </si>
  <si>
    <t>Реконструкция ВЛ-0,4 кВ №1, Челябинская область, Еткульский район, д.Печенкино, ул. Северная 21</t>
  </si>
  <si>
    <t>02.06.2014</t>
  </si>
  <si>
    <t>Реконструкция ВЛ-0,4 кВ №1, Челябинская область, Еткульский район, с.Потапово</t>
  </si>
  <si>
    <t xml:space="preserve">ООО СпецПромСервис </t>
  </si>
  <si>
    <t>Обосновывающие материалы по ТП_2014/ЦЭС/Реконструкция/Подряд/Подряд_035</t>
  </si>
  <si>
    <t>10.03.2014</t>
  </si>
  <si>
    <t>Реконструкция ВЛ-0,4 кВ №1, Челябинская область, Сосновский район, п.Прудный</t>
  </si>
  <si>
    <t>Реконструкция ВЛ-0,4 кВ №2, Челябинская область, Сосновский район, п.Прудный</t>
  </si>
  <si>
    <t>Ковалев Т.В.</t>
  </si>
  <si>
    <t>Реконструкция ВЛ-0,4 кВ №2, Челябинская область, Еткульский район, с.Еманжелинка</t>
  </si>
  <si>
    <t>10.12.2013</t>
  </si>
  <si>
    <t>Реконструкция ВЛ-0,4 кВ №1, Челябинская область, сосновский район, с.Кременкуль</t>
  </si>
  <si>
    <t>Чуксина Т.А.</t>
  </si>
  <si>
    <t>Реконструкция ВЛ-0,4 кВ №1, Челябинская область, Сосновский район, с.Кременкуль</t>
  </si>
  <si>
    <t>Темников А.Ю.</t>
  </si>
  <si>
    <t>20.06.2014</t>
  </si>
  <si>
    <t>Реконструкция ВЛ-0,4 кВ №2, Челябинская область, Сосновский район, с.Кайгородово</t>
  </si>
  <si>
    <t>Реконструкция ВЛ-0,4 кВ №2, Челябинская область, Еткульский район, с.Шибаево</t>
  </si>
  <si>
    <t>Валеева Е.Н.</t>
  </si>
  <si>
    <t>Реконструкция ВЛ-0,4 кВ №5, Челябинская область, Сосновский район, п.Есаульский</t>
  </si>
  <si>
    <t>Реконструкция ВЛ-0,4 кВ №1, Челябинская область, Сосновский район, с.Кайгородово</t>
  </si>
  <si>
    <t>Реконструкция ВЛ-0,4 кВ №1, Челябинская область, Сосновский район, п.Западный</t>
  </si>
  <si>
    <t>Чупина Г.Г.</t>
  </si>
  <si>
    <t>24562</t>
  </si>
  <si>
    <t>Реконструкция ВЛ-0,4 кВ №3, Челябинская область, Сосновский район, д.Б.Таскино, ул. Победы, 7а(Загидулина Ф.И.)</t>
  </si>
  <si>
    <t>Загидулина Ф.И.</t>
  </si>
  <si>
    <t>35</t>
  </si>
  <si>
    <t>Обосновывающие материалы по ТП_2014/ЦЭС/Реконструкция/Подряд/Подряд_036</t>
  </si>
  <si>
    <t>Реконструкция ВЛ-0,4 кВ №2, Челябинская область, Сосновский район, с.Большое Баландиноул.Береговая , д.1а</t>
  </si>
  <si>
    <t>Овчинников Д.В.</t>
  </si>
  <si>
    <t>Реконструкция ВЛ-0,4 кВ №1, Челябинская область, Сосновский район, п.Витаминный, ул. Зеленая ,д.9</t>
  </si>
  <si>
    <r>
      <rPr>
        <sz val="12"/>
        <rFont val="Times New Roman"/>
        <family val="1"/>
        <charset val="204"/>
      </rPr>
      <t>Инкин А.А.
Сизова Г.Ю.</t>
    </r>
  </si>
  <si>
    <t>Реконструкция ВЛ-0,4 кВ № 4, Челябинская область, Сосновский район, п.Южно-Челябинский прииск</t>
  </si>
  <si>
    <t>Григорьев И.Н.</t>
  </si>
  <si>
    <t>Обосновывающие материалы по ТП_2014/ЦЭС/Реконструкция/Подряд/Подряд_037</t>
  </si>
  <si>
    <t>Реконструкция ТП-1768, Челябинская область, Сосновский район, с.Кременкуль</t>
  </si>
  <si>
    <t>Реконструкция ВЛ-0,4 кВ №2, Челябинская область, Сосновский район, п.Северный</t>
  </si>
  <si>
    <t>Реконструкция ВЛ-0,4 кВ №2, Челябинская область, Сосновский район, д.Мамаева</t>
  </si>
  <si>
    <t>Мужагитдинов И.Т.</t>
  </si>
  <si>
    <t>ООО Кабель и арматура</t>
  </si>
  <si>
    <t>15349</t>
  </si>
  <si>
    <t>20.01.2013</t>
  </si>
  <si>
    <t>Реконструкция ВЛ-0,4 кВ №1, Челябинская область, Сосновский район, д.Урефты</t>
  </si>
  <si>
    <t>Поспелова Л.Ф.</t>
  </si>
  <si>
    <t>Реконструкция ВЛ-0,4 кВ №2, Челябинская область, Сосновский район, д.Б.Таскино</t>
  </si>
  <si>
    <t>Фахрисламова Т.Н.</t>
  </si>
  <si>
    <t>Хасанов Д.Г.</t>
  </si>
  <si>
    <t xml:space="preserve">Реконструкция ВЛ-0,4 кВ №2, Челябинская область, Аргаяшский район, д.Курманова, Ул. Береговая, д.2 </t>
  </si>
  <si>
    <r>
      <t xml:space="preserve">Шамсутдинов В.Р. </t>
    </r>
    <r>
      <rPr>
        <sz val="12"/>
        <rFont val="Times New Roman"/>
        <family val="1"/>
        <charset val="204"/>
      </rPr>
      <t>Якупова Д.М.
Шамсуутдинова В.Г.</t>
    </r>
  </si>
  <si>
    <t>Обосновывающие материалы по ТП_2014/ЦЭС/Реконструкция/Подряд/Подряд_038</t>
  </si>
  <si>
    <t>Реконструкция ВЛ-0,4 кВ №1, Челябинская область, Аргаяшский район, д.Халитова, ул. Озерная. Д. 44а</t>
  </si>
  <si>
    <t>Хайритдинова Т.В.</t>
  </si>
  <si>
    <t>Обосновывающие материалы по ТП_2014/ЦЭС/Реконструкция/Подряд/Подряд_039</t>
  </si>
  <si>
    <t xml:space="preserve">Реконструкция ВЛ-0,4 кВ, Челябинская область,Сосновский район, с.Кайгородово, ул. Береговая </t>
  </si>
  <si>
    <t>Юровская И.В.</t>
  </si>
  <si>
    <t>Обосновывающие материалы по ТП_2014/ЦЭС/Реконструкция/Подряд/Подряд_040</t>
  </si>
  <si>
    <t>Реконструкция ВЛ-0,4 кВ №1, Челябинская область, Сосновский район, с.Кайгородово, ул. Школьная , д. 64к</t>
  </si>
  <si>
    <t>Печенкина Е.В.</t>
  </si>
  <si>
    <t>Реконструкция ВЛ-0,4 кВ №1, Челябинская область, Сосновский район, п.Трубный, ул. Лесная , уч.5, и д.5, строение 1</t>
  </si>
  <si>
    <t>Зиннатуллин И.Г.</t>
  </si>
  <si>
    <t>Реконструкция ВЛ-0,4 кВ №1, Челябинская область, Сосновский район, с.Кременкуль, ул. Береговая, участок 6А</t>
  </si>
  <si>
    <r>
      <t xml:space="preserve">Кузнецов А.В., </t>
    </r>
    <r>
      <rPr>
        <sz val="12"/>
        <rFont val="Times New Roman"/>
        <family val="1"/>
        <charset val="204"/>
      </rPr>
      <t>Кузнецова О.А.</t>
    </r>
  </si>
  <si>
    <t>Реконструкция ВЛ-0,4 кВ №2, ШУРЭ, Челябинская область, Сосновский район, д.Малиновка, ул.Лесная , участок б/н</t>
  </si>
  <si>
    <t>Галязимов А.П.</t>
  </si>
  <si>
    <t>Реконструкция ВЛ-0,4 кВ №2, Челябинская область, Аргаяшский район, д.Курманова, ул.Береговая,д.5,9,3,7</t>
  </si>
  <si>
    <t>Ахметшин Р.А.</t>
  </si>
  <si>
    <t>Обосновывающие материалы по ТП_2014/ЦЭС/Реконструкция/Подряд/Подряд_041</t>
  </si>
  <si>
    <t>30.12.2013</t>
  </si>
  <si>
    <t>Реконструкция ТП-2680, Челябинская область, Аргаяшский район, СК "Здоровье", квартал 1, участок №43,№92,10</t>
  </si>
  <si>
    <t>Реконструкция ВЛ-0,4 кВ №1, Челябинская область, Сосновский район, д.Осиновка, ул.Полевая, участок №2а</t>
  </si>
  <si>
    <t>Обосновывающие материалы по ТП_2014/ЦЭС/Реконструкция/Подряд/Подряд_042</t>
  </si>
  <si>
    <t>Реконструкция ВЛ-0,4 кВ №2, Челябинская область, Аргаяшский  район, д.Бажикаева, ул.Челябинская, д.53</t>
  </si>
  <si>
    <t>Обосновывающие материалы по ТП_2014/ЦЭС/Реконструкция/Подряд/Подряд_043</t>
  </si>
  <si>
    <t>Реконструкция ВЛ-0,4 кВ №2, Челябинская область, Кунашакский район, с.Кунашак, ул.Ленина , д.49</t>
  </si>
  <si>
    <t>Гусейнов И.Г. Оглы</t>
  </si>
  <si>
    <t>Реконструкция ВЛ-0,4 кВ №3, Челябинская область, Кунашакский район, с.Кунашак</t>
  </si>
  <si>
    <t>Реконструкция ВЛ-0,4 кВ №1, Челябинская область, Аргаяшский район, д.Акбашево, ул.Хафиза Кушаева, д.1, кв.2, ул.Хафиза Кушаева , д.1,кв.1</t>
  </si>
  <si>
    <t>Реконструкция ВЛ-0,4 кВ №1, Челябинская область, Кунашакский район, п.Дружный, ул.Луговая, д.1</t>
  </si>
  <si>
    <t>586  586</t>
  </si>
  <si>
    <t>Реконструкция ВЛ-0,4 кВ №1, Челябинская область,Аргаяшский район, с.Аргаяш, ул. Тукаева, д.26, ул. Тукаева, д.25, ул. Тукаева, д.28</t>
  </si>
  <si>
    <r>
      <t xml:space="preserve">Мухаметшин Т.Ф., </t>
    </r>
    <r>
      <rPr>
        <sz val="12"/>
        <rFont val="Times New Roman"/>
        <family val="1"/>
        <charset val="204"/>
      </rPr>
      <t>Мухаметшина Ф.Г.</t>
    </r>
  </si>
  <si>
    <t>Реконструкция ВЛ-0,4 кВ №1, Челябинская область, Сосновский район, с.Б.Харлуши, ул. Трактовая, д.24А</t>
  </si>
  <si>
    <t>Обосновывающие материалы по ТП_2014/ЦЭС/Реконструкция/Подряд/Подряд_044</t>
  </si>
  <si>
    <t>Реконструкция ВЛ-0,4 кВ №2, Челябинская область, Еткульский район, с.Писклово</t>
  </si>
  <si>
    <r>
      <t xml:space="preserve">Семенов А.С., </t>
    </r>
    <r>
      <rPr>
        <sz val="12"/>
        <rFont val="Times New Roman"/>
        <family val="1"/>
        <charset val="204"/>
      </rPr>
      <t>Семенова О.С.</t>
    </r>
  </si>
  <si>
    <t>Реконструкция ВЛ-0,4 кВ №1, Челябинская область, Еткульский район, с.Сухоруково, ул.Совхозная, д.3</t>
  </si>
  <si>
    <t>Петренко А.П.</t>
  </si>
  <si>
    <t>Реконструкция ВЛ-0,4 кВ №1, Челябинская область, Сосновский район, п.Кременкуль, кад.№ 74:19:0000000:10838</t>
  </si>
  <si>
    <t>Мирошниченко К.В.</t>
  </si>
  <si>
    <t>Реконструкция ВЛ-0,4 кВ №1, Челябинская область, Сосновский район, д.Султаево</t>
  </si>
  <si>
    <t>Обосновывающие материалы по ТП_2014/ЦЭС/Реконструкция/Подряд/Подряд_045</t>
  </si>
  <si>
    <t>ООО СпецПромСервис  ООО ЭнергоПартнер</t>
  </si>
  <si>
    <t>22424  
16375</t>
  </si>
  <si>
    <t>13.02.2014  20.02.2013</t>
  </si>
  <si>
    <t>Реконструкция ВЛ-0,4 кВ №3, Челябинская область, Еткульский район, с.Еткуль,пер.5,д.2</t>
  </si>
  <si>
    <t>Обосновывающие материалы по ТП_2014/ЦЭС/Реконструкция/Подряд/Подряд_046</t>
  </si>
  <si>
    <t>Реконструкция ВЛ-0,4 кВ № 2, Челябинская область, Еткульский район, с.Шибаево, ул.40 лет Победы,д.43</t>
  </si>
  <si>
    <t>22463  
22738</t>
  </si>
  <si>
    <t>11.02.2014  10.03.2014</t>
  </si>
  <si>
    <t>1150  1150</t>
  </si>
  <si>
    <t>ИП Утеева А.Ю.</t>
  </si>
  <si>
    <t>Реконструкция ТП-1806, Челябинская область, Сосновский район, д.Малиновка ПО "Полет"</t>
  </si>
  <si>
    <t>22463 
24572</t>
  </si>
  <si>
    <t>Горохов С.М.</t>
  </si>
  <si>
    <t>Реконструкция ВЛ-0,4 кВ №5, Челябинская область, Еткульский район, п.Зауральский, ул.Красноармейская,д.40</t>
  </si>
  <si>
    <t>Реконструкция ВЛ-0,4 кВ №2, Челябинская область, Сосоновский район, с.Кременкуль, ул. Салютная, д.12-А</t>
  </si>
  <si>
    <t>Башкова Е.Ф.</t>
  </si>
  <si>
    <r>
      <t xml:space="preserve">Фахретдинова Г.С. </t>
    </r>
    <r>
      <rPr>
        <sz val="12"/>
        <rFont val="Times New Roman"/>
        <family val="1"/>
        <charset val="204"/>
      </rPr>
      <t>Фахритдинова А.Р.</t>
    </r>
  </si>
  <si>
    <t>Реконструкция ВЛ-0,4 кВ №1, Челябинская область, Еткульский район, с.Еткуль</t>
  </si>
  <si>
    <t>22463 
24240</t>
  </si>
  <si>
    <t>Габайдулин Н.М.</t>
  </si>
  <si>
    <t>Реконструкция ВЛ-0,4 кВ №2, Челябинская область, Еткульский район, с.Еткуль</t>
  </si>
  <si>
    <t>Тепишников К.Н.</t>
  </si>
  <si>
    <t>Реконструкция ВЛ-0,4 кВ №2, Челябинская область, Еткульский район, с.Еткуль, пер.27, д.27</t>
  </si>
  <si>
    <t>22463  
24240</t>
  </si>
  <si>
    <t>Тепишкина К.Н.</t>
  </si>
  <si>
    <t>Реконструкция ВЛ-0,4 кВ №1, Челябинская область, Сосновский район,д.Ключи, ул.Лесная, д.12</t>
  </si>
  <si>
    <t>Швалев С.М.</t>
  </si>
  <si>
    <t>Реконструкция ВЛ-0,4 кВ №1, Челябинская область, Сосновский район, с.Кременкуль, ул. Новосозхозная ,д.6,кв.2</t>
  </si>
  <si>
    <t>Маринина Н.П.</t>
  </si>
  <si>
    <t>Реконструкция ВЛ-0,4 кВ №4, Челябинская область,  Сосновский район, с.Кременкуль</t>
  </si>
  <si>
    <t>Скороходов С.А.</t>
  </si>
  <si>
    <t>Реконструкция ВЛ-0,4 кВ №3, Челябинская область, Еткульский район, с.Еманжелинка, ул.Фабричная,д.2А</t>
  </si>
  <si>
    <t>Мартиросян М.А.</t>
  </si>
  <si>
    <t>Обосновывающие материалы по ТП_2014/ЦЭС/Реконструкция/Подряд/Подряд_047</t>
  </si>
  <si>
    <t>Реконструкция ВЛ-0,4 кВ №2, Челябинская область, Сосновский район, с.Кременкуль, ул. Салютная, участок №18а</t>
  </si>
  <si>
    <t>Кайбелева Р.Г.</t>
  </si>
  <si>
    <t>Реконструкция ВЛ-0,4 кВ №,3 Челябинская область, Сосновский район, д.Большие Харлуши, ул. Трактовая,д.15, кв.1</t>
  </si>
  <si>
    <r>
      <t xml:space="preserve">Шахова Л.В. 
</t>
    </r>
    <r>
      <rPr>
        <sz val="12"/>
        <rFont val="Times New Roman"/>
        <family val="1"/>
        <charset val="204"/>
      </rPr>
      <t>Шахов В.В.
Шахов С.В. 
Шахова Т.В.</t>
    </r>
  </si>
  <si>
    <t>Реконструкция ВЛ-0,4 кВ №1, Челябинская область, Сосновский район, с.Кременкуль, ул. Восточная,д.7</t>
  </si>
  <si>
    <t>Павлюк А.В.</t>
  </si>
  <si>
    <t>Реконструкция ВЛ-0,4 кВ №1, Челябинская область, Сосновский район, п.Красное Поле,ул. Жемчужная,д.6</t>
  </si>
  <si>
    <t>Ваганова Е.В.</t>
  </si>
  <si>
    <t>Реконструкция ВЛ-0,4 кВ №1, Челябинская область, Еткульский район д.Потапово, ул.Набережная,д.75</t>
  </si>
  <si>
    <t>22490  
24240</t>
  </si>
  <si>
    <t>21.02.2014  02.06.2014</t>
  </si>
  <si>
    <t>2084  2084</t>
  </si>
  <si>
    <t>Реконструкция ВЛ-0,4 кВ №3, Челябинская область, Сосновский район, с.Кременкуль, ул.Гагарина,д.3В</t>
  </si>
  <si>
    <t>Астапова  Е.Г.</t>
  </si>
  <si>
    <t>Реконструкция ВЛ-0,4 кВ №1, Челябинская область, Сосновский район, с.Большие Харлуши, ул.Мостовая, д.1а, ул.Мостовая, уч.4</t>
  </si>
  <si>
    <t xml:space="preserve"> Реконструкция ВЛ-0,4 кВ, Челябинская область,Каслинский район, с.Шаблиш, ул.Бажина,д.21</t>
  </si>
  <si>
    <t>Мигачев С.А.</t>
  </si>
  <si>
    <t>Обосновывающие материалы по ТП_2014/ЦЭС/Реконструкция/Подряд/Подряд_048</t>
  </si>
  <si>
    <t>Реконструкция ВЛ-0,4 кВ №1 "ул. Мира", Челябинская область,Каслинский район, с.Воскресенское, ул.Мира,д.33 В</t>
  </si>
  <si>
    <t>Алтухов А.Н.</t>
  </si>
  <si>
    <t>Реконструкция ВЛ-0,4 кВ №1, Челябинская область, Каслинский район, д.Москвина, ул.Ленина, №17/2</t>
  </si>
  <si>
    <t>Реконструкция ВЛ-0,4 кВ №3, Челябинская область, Каслинский район, с.Воскресенское, ул.Пушкина, д.5А</t>
  </si>
  <si>
    <t>Зубов В.А.</t>
  </si>
  <si>
    <t>Реконструкция ТП-1783, Челябинская область, Сосновский район, п.Трубный</t>
  </si>
  <si>
    <t>Обосновывающие материалы по ТП_2014/ЦЭС/Реконструкция/Подряд/Подряд_049</t>
  </si>
  <si>
    <t>Реконструкция ВЛ-0,4 кВ №2, Челябинская область, Аргаяшский район, с.Аргаяш, ул.Кирова,д.8</t>
  </si>
  <si>
    <t>Зимина Е.Е.</t>
  </si>
  <si>
    <t>Обосновывающие материалы по ТП_2014/ЦЭС/Реконструкция/Подряд/Подряд_050</t>
  </si>
  <si>
    <t>Реконструкция ВЛ-0,4 кВ №1, Челябинская область, Красноармейский район, д.Кулат</t>
  </si>
  <si>
    <t>Обосновывающие материалы по ТП_2014/ЦЭС/Реконструкция/Подряд/Подряд_051</t>
  </si>
  <si>
    <t>Реконструкция ТП-1878, Челябинская область, Сосновский район, п.Красное Поле</t>
  </si>
  <si>
    <t>Реконструкция ВЛ-0,4 кВ №1, Челябинская область, Еткульский район. с.Шеломенцево, ул.Восточная, д.7</t>
  </si>
  <si>
    <t xml:space="preserve">22738  </t>
  </si>
  <si>
    <t xml:space="preserve">10.03.2014  </t>
  </si>
  <si>
    <t xml:space="preserve">5670  </t>
  </si>
  <si>
    <t>Щипунова Т.Н.</t>
  </si>
  <si>
    <t>Обосновывающие материалы по ТП_2014/ЦЭС/Реконструкция/Подряд/Подряд_052</t>
  </si>
  <si>
    <t>Реконструкция ВЛ-0,4 кВ №1, Челябинская область,Кунашакский район, с.Кунашак, ул.Тихая ,д.20</t>
  </si>
  <si>
    <t>Обосновывающие материалы по ТП_2014/ЦЭС/Реконструкция/Подряд/Подряд_053</t>
  </si>
  <si>
    <t>Реконструкция ВЛ-0,4 кВ №3, Челябинская область,Сосновский район, с.Кременкуль, ул.Набережная, участок 2а/1</t>
  </si>
  <si>
    <t>Филимонова Т.А.</t>
  </si>
  <si>
    <t>Реконструкция ВЛ-0,4 кВ №1, Челябинская область, Сосновский район, д.Осиновка, участок,2</t>
  </si>
  <si>
    <t>Реконструкция ВЛ-0,4 кВ №1, Челябинская область, Сосновский район, п.Саргазы,ул.Ленина, ,д.36</t>
  </si>
  <si>
    <t>Обосновывающие материалы по ТП_2014/ЦЭС/Реконструкция/Подряд/Подряд_054</t>
  </si>
  <si>
    <t>Реконструкция ВЛ-0,4 кВ №2, Челябинская область, Сосновский район, с.Долгодеревенское</t>
  </si>
  <si>
    <t>Обосновывающие материалы по ТП_2014/ЦЭС/Реконструкция/Подряд/Подряд_055</t>
  </si>
  <si>
    <r>
      <t xml:space="preserve">Селихин С.В.
</t>
    </r>
    <r>
      <rPr>
        <sz val="12"/>
        <rFont val="Times New Roman"/>
        <family val="1"/>
        <charset val="204"/>
      </rPr>
      <t>Селихина Н.А.</t>
    </r>
  </si>
  <si>
    <t>Обосновывающие материалы по ТП_2014/ЦЭС/Реконструкция/Подряд/Подряд_056</t>
  </si>
  <si>
    <t>Реконструкция ВЛ-0,4 кВ №1, Каслинский район, с.Клепалово</t>
  </si>
  <si>
    <t>Обосновывающие материалы по ТП_2014/ЦЭС/Реконструкция/Подряд/Подряд_057</t>
  </si>
  <si>
    <t>ООО ЭлектроСтрой 
ООО ЭлектроСтрой</t>
  </si>
  <si>
    <t>22965  
21141</t>
  </si>
  <si>
    <t>14.03.2014  02.12.2013</t>
  </si>
  <si>
    <t>Измоденовой Л.А.</t>
  </si>
  <si>
    <t>Реконструкция ВЛ-0,4 кВ №1, Челябинская область, Каслинский район, д.Колясникова</t>
  </si>
  <si>
    <t>22965 
21141</t>
  </si>
  <si>
    <t>Силина Е.Г.</t>
  </si>
  <si>
    <t>Реконструкция ВЛ-0,4 кВ №2,  ШУРЭ,  Аргаяшский район, с.Аргаяш, ул. Элеваторная, 2-1</t>
  </si>
  <si>
    <r>
      <t xml:space="preserve">Мирхайдарова Р.Ф.
</t>
    </r>
    <r>
      <rPr>
        <sz val="12"/>
        <rFont val="Times New Roman"/>
        <family val="1"/>
        <charset val="204"/>
      </rPr>
      <t>Мирхайдаров Ф.Х.</t>
    </r>
  </si>
  <si>
    <t>Обосновывающие материалы по ТП_2014/ЦЭС/Реконструкция/Подряд/Подряд_058</t>
  </si>
  <si>
    <t>Реконструкция ВЛ-0,4 кВ №2, Челябинская область, Аргаяшский район, с.Аргаяш,ул.Ворошилова, д.39,37</t>
  </si>
  <si>
    <t xml:space="preserve">ПТ ЗАО Челябинскагропромэнерго и Компания   
ПТ ЗАО Челябинскагропромэнерго и Компания </t>
  </si>
  <si>
    <t>23253 
22328</t>
  </si>
  <si>
    <t>30.03.2014  11.02.2014</t>
  </si>
  <si>
    <t>Уразаев Р.М.</t>
  </si>
  <si>
    <t>Реконструкция ВЛ-0,4 кВ №1, Челябинская область, Сосновский район, д.Мамаева</t>
  </si>
  <si>
    <t>Обосновывающие материалы по ТП_2014/ЦЭС/Реконструкция/Подряд/Подряд_059</t>
  </si>
  <si>
    <t>Реконструкция ВЛ-0,4 кВ №3, Челябинская область, Красноармейский район, п.Усольцево</t>
  </si>
  <si>
    <t>23414  
21142</t>
  </si>
  <si>
    <t>09.04.2014  02.12.2013</t>
  </si>
  <si>
    <t>6252  480</t>
  </si>
  <si>
    <t>Казанцев Е.В.</t>
  </si>
  <si>
    <t>Обосновывающие материалы по ТП_2014/ЦЭС/Реконструкция/Подряд/Подряд_060</t>
  </si>
  <si>
    <t>Реконструкция ВЛ-0,4 кВ №3, Челябинская область,Еткульский район, с.Каратабан, ул.Первомайская,д.60</t>
  </si>
  <si>
    <t>Циттель Э.А.</t>
  </si>
  <si>
    <t>Обосновывающие материалы по ТП_2014/ЦЭС/Реконструкция/Подряд/Подряд_061</t>
  </si>
  <si>
    <t xml:space="preserve">6100011013  </t>
  </si>
  <si>
    <t xml:space="preserve">490  </t>
  </si>
  <si>
    <t>Гусев А.А.</t>
  </si>
  <si>
    <t>Обосновывающие материалы по ТП_2014/ЦЭС/Реконструкция/Подряд/Подряд_062</t>
  </si>
  <si>
    <t>Реконструкция ТП-1691, Челябинская область, Сосновский район, вблизи СНТ "Петушок"</t>
  </si>
  <si>
    <t>ООО "ЭлектроСтрой" 
ООО "ЭлектроСтрой"</t>
  </si>
  <si>
    <t>6100015519  22886</t>
  </si>
  <si>
    <t>20.02.2013  13.03.2014</t>
  </si>
  <si>
    <t>ООО "Электро-транспорт"</t>
  </si>
  <si>
    <t>Обосновывающие материалы по ТП_2014/ЦЭС/Реконструкция/Подряд/Подряд_063</t>
  </si>
  <si>
    <t>Реконструкция ТП-1690, Челябинская область, Сосновский район, вблизи СНТ "Петушок"</t>
  </si>
  <si>
    <t>Реконструкция ВЛ-0,4 кВ №1 Челябинская область, Каслинский район, с.Тюбук</t>
  </si>
  <si>
    <t xml:space="preserve">
6100015669  
21017</t>
  </si>
  <si>
    <t xml:space="preserve">
01.03.2013  
20.11.2013</t>
  </si>
  <si>
    <t xml:space="preserve">Кащеева Т.И.  </t>
  </si>
  <si>
    <t>Обосновывающие материалы по ТП_2014/ЦЭС/Реконструкция/Подряд/Подряд_064</t>
  </si>
  <si>
    <t>Реконструкция ПС "Батурино"</t>
  </si>
  <si>
    <t xml:space="preserve">6100019869  </t>
  </si>
  <si>
    <t xml:space="preserve">496  </t>
  </si>
  <si>
    <t>ИП Давлетов А.Ф.</t>
  </si>
  <si>
    <t>Обосновывающие материалы по ТП_2014/ЦЭС/Реконструкция/Подряд/Подряд_065</t>
  </si>
  <si>
    <t>Реконструкция ВЛ-0,4 кВ №1, Челябинская область, Сосновский район, д.Бухарино</t>
  </si>
  <si>
    <t>6100021091  20952</t>
  </si>
  <si>
    <t>20.11.2013  20.11.2013</t>
  </si>
  <si>
    <t>6100014533
6100014980</t>
  </si>
  <si>
    <t>29.12.2012
30.01.2013</t>
  </si>
  <si>
    <t>Буданова Н.В.
Тугалев Р.А.</t>
  </si>
  <si>
    <t>Обосновывающие материалы по ТП_2014/ЦЭС/Реконструкция/Подряд/Подряд_066</t>
  </si>
  <si>
    <t>Реконструкция ТП-1720, Челябинская область, Красноармейский район, с.Миасское</t>
  </si>
  <si>
    <t xml:space="preserve">6100021142  </t>
  </si>
  <si>
    <t>24.12.2012</t>
  </si>
  <si>
    <t>Петреева З.И.</t>
  </si>
  <si>
    <t>Обосновывающие материалы по ТП_2014/ЦЭС/Реконструкция/Подряд/Подряд_067</t>
  </si>
  <si>
    <t>Реконструкция ВЛ-0,4 кВ №2 ,Челябинская область, Кунашакский район, с.Кунашак, ул. Карла Маркса, д.1-а</t>
  </si>
  <si>
    <t xml:space="preserve">1968  </t>
  </si>
  <si>
    <t>Обосновывающие материалы по ТП_2014/ЦЭС/Реконструкция/Подряд/Подряд_068</t>
  </si>
  <si>
    <t>Реконструкция ВЛ-0,4 кВ №1, Челябинская область, Кунашакский район, с.Кунашак, ул. Карла Маркса, д.12-б</t>
  </si>
  <si>
    <t>Рек-ция ВЛ-0,4кВ №1 с.Воскресенское</t>
  </si>
  <si>
    <r>
      <t xml:space="preserve">Кабиров Б.А., </t>
    </r>
    <r>
      <rPr>
        <sz val="12"/>
        <rFont val="Times New Roman"/>
        <family val="1"/>
        <charset val="204"/>
      </rPr>
      <t>Поленкова Г.А.</t>
    </r>
  </si>
  <si>
    <t>Рек-ция ВЛ-0,4 кВ №2 д.Новое ПолеДзеш</t>
  </si>
  <si>
    <t>Дзешкевич О.Н.</t>
  </si>
  <si>
    <t>Рек-ция  ВЛ-0,4 кВ №1 с.Караболка</t>
  </si>
  <si>
    <t xml:space="preserve">3658  </t>
  </si>
  <si>
    <t>Каримов Р.Г.</t>
  </si>
  <si>
    <t>Обосновывающие материалы по ТП_2014/ЦЭС/Реконструкция/Подряд/Подряд_069</t>
  </si>
  <si>
    <t>Реконструкция ВЛ-0,4 кВ №2, Челябинская область, Сосновский район, п.Витаминный, ул. Щкольная, д.3Д</t>
  </si>
  <si>
    <t>Викторук В.Н.</t>
  </si>
  <si>
    <t>Реконструкция ВЛ-0,4 кВ №2, Челябинская область, Сосновский район, д.Урефты, ул.Озерная, 68</t>
  </si>
  <si>
    <t>Царьков И.Ф.</t>
  </si>
  <si>
    <t>Реконструкция ВЛ-0,4 кВ №1, Челябинская область, Сосновский район, п.Ленинский, ул.Центральная , д.№10</t>
  </si>
  <si>
    <t>19.10.2013</t>
  </si>
  <si>
    <t>Горяинова З.В.</t>
  </si>
  <si>
    <t>Реконструкция ВЛ-0,4 кВ №1, Челябинская область, Сосновский район, д.Алишева,ул.Лесная, д.21</t>
  </si>
  <si>
    <t>6100022311  23672</t>
  </si>
  <si>
    <t>Хасанов Р.А.</t>
  </si>
  <si>
    <t>Реконструкция ВЛ-0,4 кВ №1, Челябинская область, Сосновский район, с.Долгодеревенское, ул.Западная, д.8</t>
  </si>
  <si>
    <t>Шостак О.В.</t>
  </si>
  <si>
    <t>Реконструкция ВЛ-0,4 кВ №1, Челябинская область,Красноармейский район, с.Р.-Теча, ул.Кирова, д.28</t>
  </si>
  <si>
    <t>12.02.2014   30.05.2014</t>
  </si>
  <si>
    <t xml:space="preserve">2525  </t>
  </si>
  <si>
    <t>Вишняков В.В.</t>
  </si>
  <si>
    <t>Обосновывающие материалы по ТП_2014/ЦЭС/Реконструкция/Подряд/Подряд_070</t>
  </si>
  <si>
    <t>Реконструкция ВЛ-0,4 кВ "Урицкого", Челябинская область,г.Верхний Уфалей, ул.Ленина, д.162а</t>
  </si>
  <si>
    <t>Реконструкция ВЛ-0,4 кВ "Толбухина, Мраморная", Челябинская область, г.Верхний Уфалей, ул.Мраморная №20</t>
  </si>
  <si>
    <t>Соломатина А.Е.</t>
  </si>
  <si>
    <t>Реконструкция ВЛ-0,4 кВ "Халтурина", Челябинская область, г.Верхний Уфалей, ул.Уральская, д.10, Уральская,д.3, ул.Уральская , д.1</t>
  </si>
  <si>
    <t>Аркадьева И.Н.</t>
  </si>
  <si>
    <t>Реконструкция ВЛ-0,4 кВ "Поселок", Челябинская область, г.Верхний Уфалей, п. Чусовской, ул.Майская, д.1</t>
  </si>
  <si>
    <t>Фертиков И.Г.</t>
  </si>
  <si>
    <t>Реконструкция ВЛ-0,4 кВ №1д.Б.Таскино Мухам</t>
  </si>
  <si>
    <t>Мухамедьярова Г.М.</t>
  </si>
  <si>
    <t>Реконструкция ВЛ-0,4 кВ №2 п.Садовый Бздюле</t>
  </si>
  <si>
    <t>Бздюлева Н.В.</t>
  </si>
  <si>
    <t>Реконструкция ВЛ-0,4 кВ №1, Челябинская область, Сосновский район, д.Моховички, участок, б/н, кад.74:19:0901001:173</t>
  </si>
  <si>
    <t>Тюрина Н.Д.</t>
  </si>
  <si>
    <t xml:space="preserve">Реконструкция ВЛ-0,4 кВ №2 п.Томинский </t>
  </si>
  <si>
    <t>Рягузов С.М.</t>
  </si>
  <si>
    <t xml:space="preserve">Реконструкция  ВЛ-0,4 кВ №1 д.Трифонова </t>
  </si>
  <si>
    <t>6100022491  27178</t>
  </si>
  <si>
    <t>14.02.2014  30.10.2014</t>
  </si>
  <si>
    <t xml:space="preserve">3280  </t>
  </si>
  <si>
    <t>36</t>
  </si>
  <si>
    <t>Обосновывающие материалы по ТП_2014/ЦЭС/Реконструкция/Подряд/Подряд_071</t>
  </si>
  <si>
    <t>Реконструкция ВЛ-0,4 кВ №1, Челябинская область, Красноармейский район, вблизи д.Камышенка</t>
  </si>
  <si>
    <t xml:space="preserve">350  </t>
  </si>
  <si>
    <r>
      <t xml:space="preserve">Коновалов Е.М., </t>
    </r>
    <r>
      <rPr>
        <sz val="12"/>
        <rFont val="Times New Roman"/>
        <family val="1"/>
        <charset val="204"/>
      </rPr>
      <t>Тарчанин А.И.</t>
    </r>
  </si>
  <si>
    <t>Обосновывающие материалы по ТП_2014/ЦЭС/Реконструкция/Подряд/Подряд_072</t>
  </si>
  <si>
    <t>Реконструкция ВЛ-0,4 кВ, Челябинская область,Красноармейский район, с.Канашево, ул. Советская, №89Б</t>
  </si>
  <si>
    <t>Колмаер А.М.</t>
  </si>
  <si>
    <t>Реконструкция ВЛ-0,4 кВ №3, Челябинская область,Сосновский район, с.Архангельское</t>
  </si>
  <si>
    <t xml:space="preserve">663  </t>
  </si>
  <si>
    <t>Обосновывающие материалы по ТП_2014/ЦЭС/Реконструкция/Подряд/Подряд_073</t>
  </si>
  <si>
    <t xml:space="preserve">Реконструкция ВЛ-0,4 кВ №1 п. Томинский </t>
  </si>
  <si>
    <t>Клеба Н.С.</t>
  </si>
  <si>
    <t>Реконструкция ВЛ-0,4 кВ №1, Челябинская область,Сосновский район п.Томинский</t>
  </si>
  <si>
    <t>Максимова Е.А.</t>
  </si>
  <si>
    <t xml:space="preserve">Реконструкция  ВЛ-0,4 кВ №1 п.Нагорный </t>
  </si>
  <si>
    <t xml:space="preserve">Реконструкция  ВЛ-0,4 кВ №1 п.Томинский </t>
  </si>
  <si>
    <t>Реконструкция ВЛ-0,4 кВ №2, Челябинская область, Кунашакский район, с.Татарская  Караболка,ул.Береговая,д.4</t>
  </si>
  <si>
    <t>Нигматуллин Ж.Г.</t>
  </si>
  <si>
    <t>Обосновывающие материалы по ТП_2014/ЦЭС/Реконструкция/Подряд/Подряд_074</t>
  </si>
  <si>
    <t>Реконструкция ВЛ-0,4 кВ №1, Челябинская область,г.Верхний Уфалей, с.Иткуль,ул.Советская,д.6а</t>
  </si>
  <si>
    <t>Нигматуллин Г.Н.</t>
  </si>
  <si>
    <t>Реконструкция ВЛ-0,4 кВ №2, Челябинская область, Сосновский район, д.Новое Поле, ул.Ленина,д.21</t>
  </si>
  <si>
    <t>ООО "ЭлектроСтрой"  
ЗАО "Технос"</t>
  </si>
  <si>
    <t>Парфентьев А.П.</t>
  </si>
  <si>
    <t xml:space="preserve">Реконструкция  ВЛ-0,4 кВ №1 д.Бухарино </t>
  </si>
  <si>
    <t>Реконструкция ВЛ-0,4 кВ №1, Челябинская область,Каслинский район, п.Черкаскуль</t>
  </si>
  <si>
    <t>Обосновывающие материалы по ТП_2014/ЦЭС/Реконструкция/Подряд/Подряд_075</t>
  </si>
  <si>
    <t>Реконструкция ВЛ-0,4 кВ №1, Челябинская область,Кунашакский раон, с.Кунашак, ул.К.Маркса, 12г</t>
  </si>
  <si>
    <t>ООО "СПС"  
ООО "Энергоучет-комплект"</t>
  </si>
  <si>
    <t>Засадная О.Н.</t>
  </si>
  <si>
    <t>Реконструкция ВЛ-0,4 кВ №2, Челябинская область, Каслинский район, с.Огневское, ул.Партизанская.д.28</t>
  </si>
  <si>
    <t>Уткина Е.И.</t>
  </si>
  <si>
    <t>Реконструкция ВЛ-0,4 кВ №1, Челябинская область, Каслинскй район, с.Воскресенское, ул.Партизанская, напротив дома №26</t>
  </si>
  <si>
    <r>
      <t xml:space="preserve">Беспалов С.С. </t>
    </r>
    <r>
      <rPr>
        <sz val="12"/>
        <rFont val="Times New Roman"/>
        <family val="1"/>
        <charset val="204"/>
      </rPr>
      <t>Чертыковцев А.И.</t>
    </r>
  </si>
  <si>
    <t>Реконструкция ВЛ-0,4 кВ №2, Челябинская область, Сосновский район, с.Кайгородово, ул.Набережная, участок 19б</t>
  </si>
  <si>
    <t>Обосновывающие материалы по ТП_2014/ЦЭС/Реконструкция/Подряд/Подряд_076</t>
  </si>
  <si>
    <t>Реконструкция  ВЛ-0,4 кВ №1 с.Воскресенск Т</t>
  </si>
  <si>
    <t xml:space="preserve">5109  </t>
  </si>
  <si>
    <t>Ташбулатов Э.Т.</t>
  </si>
  <si>
    <t>Обосновывающие материалы по ТП_2014/ЦЭС/Реконструкция/Подряд/Подряд_077</t>
  </si>
  <si>
    <t>Реконструкция ТП-30, Челябинская область, г.Верхний Уфалей</t>
  </si>
  <si>
    <t>Реконструкция ВЛ-0,4 кВ №"Кутузова, Уральская", Челябинская область,г.Верхний Уфалей, ул.Кутузова,д.15</t>
  </si>
  <si>
    <t>05.03.2014   06.06.2014</t>
  </si>
  <si>
    <r>
      <t xml:space="preserve">Холмогоров В.Е., </t>
    </r>
    <r>
      <rPr>
        <sz val="12"/>
        <rFont val="Times New Roman"/>
        <family val="1"/>
        <charset val="204"/>
      </rPr>
      <t>Холмогорова В.В.</t>
    </r>
  </si>
  <si>
    <t xml:space="preserve">Реконструкция ВЛ-0,4 кВ №2  с.Огневское </t>
  </si>
  <si>
    <t>ООО "ЭлектроСтрой"  
ООО "Энергоучет-комплект"</t>
  </si>
  <si>
    <t>Реконструкция ВЛ-0,4 кВ №2 д.Юшково Ширгина</t>
  </si>
  <si>
    <t>Ширгина  Л.А.</t>
  </si>
  <si>
    <t>Реконструкция ВЛ-0,4 кВ №1, Челябинская область,Нязепетровский район, вблизи с.Шемаха, примерно в 150 м на юго восток от д. 8 по ул.Гагарина</t>
  </si>
  <si>
    <t>Рек-ция ВЛ-0,4 кВ №2 д.Пашнино-2 Моро</t>
  </si>
  <si>
    <t>ООО "ЭлектроСтрой"  
ООО СпецПромСервис</t>
  </si>
  <si>
    <t>Морозов Е.П.</t>
  </si>
  <si>
    <t>Реконструкция ВЛ-0,4 кВ "Ленина", Челябинская область,г.Верхний Уфалей, ул.Крупской, № 46А</t>
  </si>
  <si>
    <t>Рек-ция ВЛ-0,4 кВ №3 с.Багаряк Говору</t>
  </si>
  <si>
    <t>Говорухина Л.А.</t>
  </si>
  <si>
    <t>Реконструкция ВЛ-0,4 кВ №1, Челябинская область,Сосновский район, с.Большое Таскино, ул.Победы,д.3</t>
  </si>
  <si>
    <t>Иконникова Л.А.</t>
  </si>
  <si>
    <t>Рек-ция ВЛ-0,4 кВ №1 с. Б. Таскино Жиряко</t>
  </si>
  <si>
    <t>Жиряков А.Е.</t>
  </si>
  <si>
    <t>Реконструкция ВЛ-0,4 кВ №1, Челябинская область,Сосновский район, д.Бутаки, ул.Ленина,д.27. кв.1</t>
  </si>
  <si>
    <t>Сулейманов С.Р.</t>
  </si>
  <si>
    <t>Рек-ция ВЛ-0,4 кВ №1с.Б. Баландино Б</t>
  </si>
  <si>
    <t>Быков В.В.</t>
  </si>
  <si>
    <t>Реконструкция ВЛ-0,4 кВ №1, Челябинская область, Красноармейский район, с.Канашево, ул.Комсомола,д.3</t>
  </si>
  <si>
    <t xml:space="preserve">578  </t>
  </si>
  <si>
    <t>Вострецов В.В.</t>
  </si>
  <si>
    <t>Обосновывающие материалы по ТП_2014/ЦЭС/Реконструкция/Подряд/Подряд_078</t>
  </si>
  <si>
    <t>Реконструкция ТП-1783, Челябинская область, Сосновский район, возле п.Трубный, северная окраина, участок №151,58</t>
  </si>
  <si>
    <t xml:space="preserve">ООО "Проектные энергетические системы"  </t>
  </si>
  <si>
    <t xml:space="preserve">6100022846  </t>
  </si>
  <si>
    <t xml:space="preserve">1582  </t>
  </si>
  <si>
    <t>Попов М.Ю.</t>
  </si>
  <si>
    <t>Обосновывающие материалы по ТП_2014/ЦЭС/Реконструкция/Подряд/Подряд_079</t>
  </si>
  <si>
    <t>Реконструкция ВЛ-0,4 кВ №2, Челябинская область, Сосновский район, д.Ужевка, ул. Береговая,д.17</t>
  </si>
  <si>
    <t>ООО "ЧЭПК"  
ООО СК "СтройСтандарт"</t>
  </si>
  <si>
    <t>18.03.2014   03.07.2014</t>
  </si>
  <si>
    <t xml:space="preserve">2318  </t>
  </si>
  <si>
    <r>
      <t xml:space="preserve">Овчинникова Л.А, </t>
    </r>
    <r>
      <rPr>
        <sz val="12"/>
        <rFont val="Times New Roman"/>
        <family val="1"/>
        <charset val="204"/>
      </rPr>
      <t>Овчинников Д.А.</t>
    </r>
  </si>
  <si>
    <t>Обосновывающие материалы по ТП_2014/ЦЭС/Реконструкция/Подряд/Подряд_080</t>
  </si>
  <si>
    <t>Реконструкция ВЛ-0,4 кВ №2, Челябинская область, Сосновский район, п.Есаульский, ул.Российская,д.34,д.36</t>
  </si>
  <si>
    <t xml:space="preserve">6100022967  </t>
  </si>
  <si>
    <t>Реконструкция ВЛ-0,4 кВ №1, Челябинская область, Сосновский район, п.Теченский, ул.Зеленая, участок №20-А</t>
  </si>
  <si>
    <t>Нургалина Л.З.</t>
  </si>
  <si>
    <t>Реконструкция ВЛ-0,4 кВ №2, Челябинская область, Сосновский район, п.Красное Поле, участок по генплану №459; ул.Жемчужная, д.16</t>
  </si>
  <si>
    <t>Гайнанов Р.В.</t>
  </si>
  <si>
    <t>Реконструкция ВЛ-0,4 кВ №2, Челябинская область, Сосновский район, д.Новое Поле, ул.Береговая,  участок №26-А</t>
  </si>
  <si>
    <t>Реконструкция ВЛ-0,4 кВ №3, Челябинская область, Каслинский район, с.Воскресенское, ул.Уральская№2А</t>
  </si>
  <si>
    <t>6100022972  27184</t>
  </si>
  <si>
    <t>18.03.2014  06.11.2014</t>
  </si>
  <si>
    <t>Устинов В.Г.</t>
  </si>
  <si>
    <t>Обосновывающие материалы по ТП_2014/ЦЭС/Реконструкция/Подряд/Подряд_081</t>
  </si>
  <si>
    <t>Реконструкция ВЛ-0,4 кВ №1, Челябинская область, Кунашакский район, с.Татарская Караболка, ул.Ленина, 10</t>
  </si>
  <si>
    <t>Нажмутдинов Х.А.</t>
  </si>
  <si>
    <t>Реконструкция ВЛ-0,4 кВ №1, Челябинская область, Сосновский район, п.Трубный, ул.Зеленая,д.15</t>
  </si>
  <si>
    <t xml:space="preserve">6100022974  </t>
  </si>
  <si>
    <t xml:space="preserve">704  </t>
  </si>
  <si>
    <t>Казанцев И.Г.</t>
  </si>
  <si>
    <t>Обосновывающие материалы по ТП_2014/ЦЭС/Реконструкция/Подряд/Подряд_082</t>
  </si>
  <si>
    <t>Реконструкция ВЛ-0,4 кВ №3, Челябинская область, Сосновский район, п.Есаульский</t>
  </si>
  <si>
    <t xml:space="preserve">ООО "СПС"   
ООО "СпецПромСервис" </t>
  </si>
  <si>
    <t>6100023150  5825</t>
  </si>
  <si>
    <t>21.03.2014  14.03.2014</t>
  </si>
  <si>
    <t xml:space="preserve">520  </t>
  </si>
  <si>
    <t>Миндубаев Р.А.</t>
  </si>
  <si>
    <t>Обосновывающие материалы по ТП_2014/ЦЭС/Реконструкция/Подряд/Подряд_083</t>
  </si>
  <si>
    <t>Реконструкция ВЛ-0,4 кВ №3, Челябинская область,Аргаяшский район. С.Кулуево, ул.Салават Юлаева, д.25</t>
  </si>
  <si>
    <t xml:space="preserve">1114  </t>
  </si>
  <si>
    <t>Еганшина Н.Г.</t>
  </si>
  <si>
    <t>Обосновывающие материалы по ТП_2014/ЦЭС/Реконструкция/Подряд/Подряд_084</t>
  </si>
  <si>
    <t xml:space="preserve">Реконструкция  ВЛ 0,4 кВ д. Полетаево-2 </t>
  </si>
  <si>
    <t xml:space="preserve">6100023272  </t>
  </si>
  <si>
    <t xml:space="preserve">2298  </t>
  </si>
  <si>
    <t>Полетаевское сельское поселение</t>
  </si>
  <si>
    <t>Обосновывающие материалы по ТП_2014/ЦЭС/Реконструкция/Подряд/Подряд_085</t>
  </si>
  <si>
    <t>Реконструкция   ВЛ-0,4кВ №2  п.Есаульский</t>
  </si>
  <si>
    <t xml:space="preserve">5960  </t>
  </si>
  <si>
    <t>Обосновывающие материалы по ТП_2014/ЦЭС/Реконструкция/Подряд/Подряд_086</t>
  </si>
  <si>
    <t>Реконструкция  ВЛ-0,4 кВ №1 д. Аминева</t>
  </si>
  <si>
    <t>Реконструкция ВЛ-0,4 кВ №1, Челябинская область, Сосновский район, с.Архангельское, ул.Колющенко, участок №67</t>
  </si>
  <si>
    <t>ООО "РЗК"  
ООО "ЭлектроСтрой"</t>
  </si>
  <si>
    <t>Реконструкция ТП-1689, Челябинская область, Сосновский район, вблизи СНТ "Петушок"</t>
  </si>
  <si>
    <t xml:space="preserve">6100023414  </t>
  </si>
  <si>
    <t>Обосновывающие материалы по ТП_2014/ЦЭС/Реконструкция/Подряд/Подряд_087</t>
  </si>
  <si>
    <t>Реконструкция ВЛ-0,4 кВ №2, Челябинская область, Сосновский район, д.Новое Поле, участок,№478</t>
  </si>
  <si>
    <t xml:space="preserve">3633  </t>
  </si>
  <si>
    <t>Обосновывающие материалы по ТП_2014/ЦЭС/Реконструкция/Подряд/Подряд_088</t>
  </si>
  <si>
    <t>Реконструкция ВЛ-0,4 кВ "Коммуны", Челябинская область, г.Верхний Уфалей, ул.Крупской,д.32</t>
  </si>
  <si>
    <t>ООО "Челябгорсвет"  
ООО "ЭлектроСтрой"</t>
  </si>
  <si>
    <t xml:space="preserve">5900  </t>
  </si>
  <si>
    <t>Гребенщиков В.Ю.</t>
  </si>
  <si>
    <t>Обосновывающие материалы по ТП_2014/ЦЭС/Реконструкция/Подряд/Подряд_089</t>
  </si>
  <si>
    <t>Реконструкция ВЛ-0,4 кВ "Уральская, Крылова", Челябинская область, г.Верхний Уфалей</t>
  </si>
  <si>
    <t xml:space="preserve">6100023668  </t>
  </si>
  <si>
    <t xml:space="preserve">7899  </t>
  </si>
  <si>
    <t>Уразов В.Е.</t>
  </si>
  <si>
    <t>Обосновывающие материалы по ТП_2014/ЦЭС/Реконструкция/Подряд/Подряд_090</t>
  </si>
  <si>
    <t>Реконструкция ВЛ-0,4 кВ "М.Горького", Челябинская область, г.Верхний Уфалей</t>
  </si>
  <si>
    <t>6100023668  21812</t>
  </si>
  <si>
    <t>Антонова О.А.</t>
  </si>
  <si>
    <t>Реконструкция ВЛ-0,4 кВ "Советская, Заречная", Челябинская область, г.Верхний Уфалей, п.Уфимка ул, Заречная,д.1А,кв.2</t>
  </si>
  <si>
    <r>
      <t xml:space="preserve">Сорокин Д.М., </t>
    </r>
    <r>
      <rPr>
        <sz val="12"/>
        <rFont val="Times New Roman"/>
        <family val="1"/>
        <charset val="204"/>
      </rPr>
      <t>Сорокина А.Д., Сорокин М.Д., Сорокина О.И.</t>
    </r>
  </si>
  <si>
    <t>Реконструкция ВЛ-0,4 кВ "Хохрякова, Морозова", Челябинская область, г.Верхний Уфалей, пер. Морозова, д.6.д.2</t>
  </si>
  <si>
    <t xml:space="preserve">8050  </t>
  </si>
  <si>
    <t>Швалев К.В.</t>
  </si>
  <si>
    <t>Обосновывающие материалы по ТП_2014/ЦЭС/Реконструкция/Подряд/Подряд_091</t>
  </si>
  <si>
    <t>Реконструкция ВЛ-0,4 кВ "Красная, Бабикова, Суркова", Челябинская область, г.Верхний Уфалей</t>
  </si>
  <si>
    <t>Реконструкция ВЛ-0,4 кВ , Челябинская область, г.В.Уфалей, п.Н.Уфалейул, Луначарского,д.127</t>
  </si>
  <si>
    <t xml:space="preserve">6100023680  </t>
  </si>
  <si>
    <t xml:space="preserve">6478  </t>
  </si>
  <si>
    <t>Обосновывающие материалы по ТП_2014/ЦЭС/Реконструкция/Подряд/Подряд_092</t>
  </si>
  <si>
    <t>Реконструкция ВЛ-0,4 кВ №1, Челябинская область, Сосновский район, д.Заварузино</t>
  </si>
  <si>
    <t>6100023832  20952</t>
  </si>
  <si>
    <t>15.05.2014   20.11.2013</t>
  </si>
  <si>
    <t xml:space="preserve">9500  </t>
  </si>
  <si>
    <t>Обосновывающие материалы по ТП_2014/ЦЭС/Реконструкция/Подряд/Подряд_093</t>
  </si>
  <si>
    <t>Гилев А.В.</t>
  </si>
  <si>
    <t>Реконструкция ВЛ-0,4 кВ №2, Челябинская область, Сосновский район, с.Большие Харлуши</t>
  </si>
  <si>
    <t xml:space="preserve">ООО "Проектные энергетические системы"   ООО "СпецПромСервис" </t>
  </si>
  <si>
    <t xml:space="preserve">899  </t>
  </si>
  <si>
    <t>Магасумов М.В.</t>
  </si>
  <si>
    <t>Обосновывающие материалы по ТП_2014/ЦЭС/Реконструкция/Подряд/Подряд_094</t>
  </si>
  <si>
    <t>Реконструкция ВЛ-0,4 кВ "Урицкого", Челябинская область, г.Верхний Уфалей, ул. Славы ,д.10</t>
  </si>
  <si>
    <t>ООО "Проектные энергетические системы"  ООО "ЭлектроСтрой"</t>
  </si>
  <si>
    <t>Синютина З.А.</t>
  </si>
  <si>
    <t xml:space="preserve">Реконструкция ВЛ-0,4 кВ №1 д.Осиновка Реконструкция </t>
  </si>
  <si>
    <t>6100024400  27755</t>
  </si>
  <si>
    <t>02.06.2014  28.11.201</t>
  </si>
  <si>
    <t>Смирнов М.Ю.</t>
  </si>
  <si>
    <t>Реконструкция ВЛ-0,4 кВ №2 с.Воскресенск</t>
  </si>
  <si>
    <t>ООО "Энергоучет-комплект  ООО "Энергоучет-комплект"</t>
  </si>
  <si>
    <t>6100024406  24406</t>
  </si>
  <si>
    <t>06.06.2014   06.06.2014</t>
  </si>
  <si>
    <t xml:space="preserve">11382  </t>
  </si>
  <si>
    <t>Обосновывающие материалы по ТП_2014/ЦЭС/Реконструкция/Подряд/Подряд_095</t>
  </si>
  <si>
    <t>Реконструкция ВЛ-0,4 кВ №2 с.Кабанское</t>
  </si>
  <si>
    <t>Реконструкция ВЛ-0,4 кВ № 2, Челябинская область, Сосновский район, п.Северный, ул. Лесная , д.6</t>
  </si>
  <si>
    <t xml:space="preserve">6100024689  </t>
  </si>
  <si>
    <t xml:space="preserve">5123  </t>
  </si>
  <si>
    <t>Пшеничников С.В.</t>
  </si>
  <si>
    <t>Обосновывающие материалы по ТП_2014/ЦЭС/Реконструкция/Подряд/Подряд_096</t>
  </si>
  <si>
    <t>Реконструкция ВЛ-0,4 кВ №1 с.ЧипышевоСе</t>
  </si>
  <si>
    <t xml:space="preserve">6100027178  </t>
  </si>
  <si>
    <t xml:space="preserve">30.10.2014  </t>
  </si>
  <si>
    <t xml:space="preserve">13438  </t>
  </si>
  <si>
    <t>Середа Е.Н.</t>
  </si>
  <si>
    <t>Обосновывающие материалы по ТП_2014/ЦЭС/Реконструкция/Подряд/Подряд_097</t>
  </si>
  <si>
    <t xml:space="preserve">Реконструкция ВЛ-0,4 кВ, Челябинская область,Сосновский район, с.Большие Харлуши, ул. Заречная , участок 100В, ул. Заречная , д. 100А </t>
  </si>
  <si>
    <t>6100027369  22316</t>
  </si>
  <si>
    <t>11.11.2014   07.02.2014</t>
  </si>
  <si>
    <t xml:space="preserve">13495  </t>
  </si>
  <si>
    <t>ИП Товмасян А.П.</t>
  </si>
  <si>
    <t>Обосновывающие материалы по ТП_2014/ЦЭС/Реконструкция/Подряд/Подряд_098</t>
  </si>
  <si>
    <t xml:space="preserve">Реконструкция ВЛ-0,4 кВ, Челябинская область,Красноармейский район, с.Миасское, ул.40 лет Побелы.напротив д.№1, западнее жилого дома №2 по ул.40 лет Победы </t>
  </si>
  <si>
    <t>6100027369  22587</t>
  </si>
  <si>
    <t>11.11.2014  17.02.2014</t>
  </si>
  <si>
    <t>Реконструкция ТП-1852 п. Западный</t>
  </si>
  <si>
    <t>6100028371  16015</t>
  </si>
  <si>
    <t>18.01.2015  05.03.2013</t>
  </si>
  <si>
    <t xml:space="preserve">30671  </t>
  </si>
  <si>
    <t>Обосновывающие материалы по ТП_2014/ЦЭС/Реконструкция/Подряд/Подряд_099</t>
  </si>
  <si>
    <t>6100028371  22035</t>
  </si>
  <si>
    <t>18.01.2015   24.01.2014</t>
  </si>
  <si>
    <t xml:space="preserve"> 29.01.2013</t>
  </si>
  <si>
    <t>Левин О.И.</t>
  </si>
  <si>
    <t xml:space="preserve">Реконструкция ВЛ 110кВ "ЧГРЭС-Новометаллургическая 1,2 цепь"      </t>
  </si>
  <si>
    <t xml:space="preserve">8600006165  </t>
  </si>
  <si>
    <t xml:space="preserve">15.08.2014  </t>
  </si>
  <si>
    <t xml:space="preserve">19066  </t>
  </si>
  <si>
    <t>Обосновывающие материалы по ТП_2014/ЦЭС/Реконструкция/Подряд/Подряд_100</t>
  </si>
  <si>
    <t>Реконструкция ВЛ-0,4 кВ "Свободы", Челябинская область, г.Верхний Уфалей, , ул. Худякова, д.19/2</t>
  </si>
  <si>
    <t>Султанов Ф.Г.</t>
  </si>
  <si>
    <t>Обосновывающие материалы по ТП_2014/ЦЭС/Реконструкция/Подряд/Подряд_101</t>
  </si>
  <si>
    <t>Реконструкция ВЛ-0,4 кВ №3, Челябинская область, Сосновский район, с.Туктубаево</t>
  </si>
  <si>
    <t>21003  
22701</t>
  </si>
  <si>
    <t>20.11.2013  28.02.2014</t>
  </si>
  <si>
    <t>Обосновывающие материалы по ТП_2014/ЦЭС/Реконструкция/Подряд/Подряд_102</t>
  </si>
  <si>
    <t>Салихова Н.И.</t>
  </si>
  <si>
    <t>Реконструкция ВЛ-0,4 кВ "Ленина",  г.Верхний Уфалей (Алферов В.Г.)</t>
  </si>
  <si>
    <t>ООО ГиперПроектПлюс</t>
  </si>
  <si>
    <t xml:space="preserve">  11026</t>
  </si>
  <si>
    <t xml:space="preserve">  335</t>
  </si>
  <si>
    <t>Алферов В.Г.</t>
  </si>
  <si>
    <t>37</t>
  </si>
  <si>
    <t>Обосновывающие материалы по ТП_2014/ЦЭС/Реконструкция/Хозспособ/ХС_001</t>
  </si>
  <si>
    <t>Реконструкция ВЛ-0,4кВ №2 д. Пашнино-2</t>
  </si>
  <si>
    <t xml:space="preserve">  13642</t>
  </si>
  <si>
    <t>Кравченко Л.Н.</t>
  </si>
  <si>
    <t>Обосновывающие материалы по ТП_2014/ЦЭС/Реконструкция/Хозспособ/ХС_002</t>
  </si>
  <si>
    <t>Реконструкция ВЛ 0,4 кВ№1 п. Есаульский</t>
  </si>
  <si>
    <t>ООО ЭнергоПартнер</t>
  </si>
  <si>
    <t>Вахабова А.М.</t>
  </si>
  <si>
    <t>Обосновывающие материалы по ТП_2014/ЦЭС/Реконструкция/Хозспособ/ХС_003</t>
  </si>
  <si>
    <t>Реконструкция ВЛ 0,4 кВ№1 п. Томинский</t>
  </si>
  <si>
    <t>Обосновывающие материалы по ТП_2014/ЦЭС/Реконструкция/Хозспособ/ХС_004</t>
  </si>
  <si>
    <t>Реконструкция ВЛ-0,4 кВ №1, Челябинская область, Красноармейский район, п.Малиновка</t>
  </si>
  <si>
    <t>Обосновывающие материалы по ТП_2014/ЦЭС/Реконструкция/Хозспособ/ХС_005</t>
  </si>
  <si>
    <t>Реконструкция ВЛ-0,4 кВ №1, Челябинская область, Еткульский район, п.Бектыш</t>
  </si>
  <si>
    <t>ООО "СПС"  
ООО СпецПромСервис</t>
  </si>
  <si>
    <t>21396  
22035</t>
  </si>
  <si>
    <t>Обосновывающие материалы по ТП_2014/ЦЭС/Реконструкция/Хозспособ/ХС_006</t>
  </si>
  <si>
    <t>Реконструкция ВЛ-0,4 кВ №2, Челябинская область, Сосновский район, д.Ключи</t>
  </si>
  <si>
    <t>Обосновывающие материалы по ТП_2014/ЦЭС/Реконструкция/Хозспособ/ХС_007</t>
  </si>
  <si>
    <t>Реконструкция ВЛ-0,4 кВ, Челябинская область, Аргаяшский район, с.Кузнецкое, ул. Свердлова, д.143А</t>
  </si>
  <si>
    <t>ООО ПРОЕКТ-12</t>
  </si>
  <si>
    <t>Обосновывающие материалы по ТП_2014/ЦЭС/Реконструкция/Хозспособ/ХС_008</t>
  </si>
  <si>
    <t>Реконструкция ВЛ-0,4 кВ №3, Челябинская область, Каслинский район, с.Тюбук, ул.Революционная,д.15</t>
  </si>
  <si>
    <t>Косолапова В.П.</t>
  </si>
  <si>
    <t>Обосновывающие материалы по ТП_2014/ЦЭС/Реконструкция/Хозспособ/ХС_009</t>
  </si>
  <si>
    <t>Реконструкция ВЛ-0,4 кВ №1 д.Давлетбаева Са</t>
  </si>
  <si>
    <t>Садретинова З.Г.</t>
  </si>
  <si>
    <t>Обосновывающие материалы по ТП_2014/ЦЭС/Реконструкция/Хозспособ/ХС_010</t>
  </si>
  <si>
    <t>Реконструкция ВЛ-0,4 кВ №1, Челябинская область, Кунашакский район, д.Каинкуль</t>
  </si>
  <si>
    <t>Аминев Р.В.</t>
  </si>
  <si>
    <t>Реконструкция ВЛ-0,4 кВ №1, Челябинская область, Сосновский район, с.Кременкуль, ул. Новосовхозная ,д.14,ул. Новосовхозная, 15-1</t>
  </si>
  <si>
    <r>
      <t xml:space="preserve">Трифонов Н.А., </t>
    </r>
    <r>
      <rPr>
        <sz val="12"/>
        <rFont val="Times New Roman"/>
        <family val="1"/>
        <charset val="204"/>
      </rPr>
      <t>Трифонова А.Д.</t>
    </r>
  </si>
  <si>
    <t>Обосновывающие материалы по ТП_2014/ЦЭС/Реконструкция/Хозспособ/ХС_011</t>
  </si>
  <si>
    <t>Реконструкция ВЛ-0,4 кВ №3, Челябинская область, Сосновский район, с.Большие Харлуши, участок б/н</t>
  </si>
  <si>
    <t>Алексеев А.П.</t>
  </si>
  <si>
    <t>38</t>
  </si>
  <si>
    <t>Обосновывающие материалы по ТП_2014/ЦЭС/Реконструкция/Хозспособ/ХС_012</t>
  </si>
  <si>
    <t>Реконструкция ВЛ-0,4 кВ №3, Челябинская область,Каслинский район, с.Булзи,ул. Р. Глазырина,5</t>
  </si>
  <si>
    <t>Хайрулина Е.Р.</t>
  </si>
  <si>
    <t>Обосновывающие материалы по ТП_2014/ЦЭС/Реконструкция/Хозспособ/ХС_013</t>
  </si>
  <si>
    <t>Реконструкция ВЛ-0,4 кВ №1 д.Колясниково Пр</t>
  </si>
  <si>
    <t>Прибытков Р.А.</t>
  </si>
  <si>
    <t>Реконструкция ВЛ-0,4 кВ №3 с.Тюбук Кулебаки</t>
  </si>
  <si>
    <t>Кулебакин Г. В.</t>
  </si>
  <si>
    <t>Реконструкция ВЛ-0,4 кВ №1, Челябинская область,Кунашакский район, д.Каикуль</t>
  </si>
  <si>
    <t>Хамматова Г.Б.</t>
  </si>
  <si>
    <t>Обосновывающие материалы по ТП_2014/ЦЭС/Реконструкция/Хозспособ/ХС_014</t>
  </si>
  <si>
    <t>Реконструкция ТП-2541, Челябинская область, Кунашакский район, с.Большой Куяш</t>
  </si>
  <si>
    <t xml:space="preserve">Реконструкция ВЛ-0,4 кВ "Пушкина", Челябинская область, г.Верхний Уфалей, ул. 8 Марта, д.43 </t>
  </si>
  <si>
    <t xml:space="preserve">  1968</t>
  </si>
  <si>
    <t>Тимошенко В.П.</t>
  </si>
  <si>
    <t>Обосновывающие материалы по ТП_2014/ЦЭС/Реконструкция/Хозспособ/ХС_015</t>
  </si>
  <si>
    <t>Реконструкция ВЛ-0,4 кВ №3 п.Слава</t>
  </si>
  <si>
    <t>Паюсова Г.М.</t>
  </si>
  <si>
    <t>Реконструкция ВЛ-0,4 кВ №1, Челябинская область, Кунашакский район, д.Чебакуль, ул. Тимергазина, д.4</t>
  </si>
  <si>
    <t xml:space="preserve">  3658</t>
  </si>
  <si>
    <t>Обосновывающие материалы по ТП_2014/ЦЭС/Реконструкция/Хозспособ/ХС_016</t>
  </si>
  <si>
    <t>Реконструкция ВЛ-0,4 кВ №2, Челябинская область, Кунашакский район, с.Халитово,ул.Степная,д.59</t>
  </si>
  <si>
    <t xml:space="preserve">  4460</t>
  </si>
  <si>
    <t>Исламова Ю.С.</t>
  </si>
  <si>
    <t>Обосновывающие материалы по ТП_2014/ЦЭС/Реконструкция/Хозспособ/ХС_017</t>
  </si>
  <si>
    <t>Реконструкция ВЛ-0,4 кВ №1 с.Зотино Щелконо</t>
  </si>
  <si>
    <t>Реконструкция ВЛ-0,4 кВ №1, Челябинская область, Кунашакский район, д.Голубинка</t>
  </si>
  <si>
    <t>39</t>
  </si>
  <si>
    <t>Обосновывающие материалы по ТП_2014/ЦЭС/Реконструкция/Хозспособ/ХС_018</t>
  </si>
  <si>
    <t>Реконструкция ВЛ-0,4 кВ №2, Челябинская область, Каслинский район, с.Тюбук, ул.Шорса, 22-2</t>
  </si>
  <si>
    <r>
      <t xml:space="preserve">Махмутов А.С., </t>
    </r>
    <r>
      <rPr>
        <sz val="12"/>
        <rFont val="Times New Roman"/>
        <family val="1"/>
        <charset val="204"/>
      </rPr>
      <t>Махмутова Е.Б.</t>
    </r>
  </si>
  <si>
    <t>Реконструкция ВЛ-0,4 кВ №2, Челябинская область, Каслинский район, с.Огневское, ул.Ленина, 48в</t>
  </si>
  <si>
    <t>Ярушина Г.В.</t>
  </si>
  <si>
    <t>Модернизация сиситемы учета эл.энергии в ЦЭС</t>
  </si>
  <si>
    <t>ООО "Каскад-Энерго"</t>
  </si>
  <si>
    <t xml:space="preserve">  6100022720</t>
  </si>
  <si>
    <t xml:space="preserve">  484</t>
  </si>
  <si>
    <t>ООО "Челстрой Плюс"</t>
  </si>
  <si>
    <t>Обосновывающие материалы по ТП_2014/ЦЭС/Реконструкция/Хозспособ/ХС_019</t>
  </si>
  <si>
    <t>Реконструкция ВЛ-0,4 кВ №1 с.Шабурово Узу</t>
  </si>
  <si>
    <t xml:space="preserve">  5109</t>
  </si>
  <si>
    <t>Обосновывающие материалы по ТП_2014/ЦЭС/Реконструкция/Хозспособ/ХС_020</t>
  </si>
  <si>
    <t>Кадочников А.М.</t>
  </si>
  <si>
    <t>Реконструкция ВЛ-0,4 кВ №2, Челябинская область,Каслинский район, с.Воскресенское</t>
  </si>
  <si>
    <r>
      <t xml:space="preserve">Юмангулов З.С., </t>
    </r>
    <r>
      <rPr>
        <sz val="12"/>
        <rFont val="Times New Roman"/>
        <family val="1"/>
        <charset val="204"/>
      </rPr>
      <t>Юмангулова Г.С.</t>
    </r>
  </si>
  <si>
    <t>Реконструкция ВЛ-0,4 кВ №1 д.Альмеева</t>
  </si>
  <si>
    <t xml:space="preserve">  1449</t>
  </si>
  <si>
    <t>Гилязова И.Г.</t>
  </si>
  <si>
    <t>Обосновывающие материалы по ТП_2014/ЦЭС/Реконструкция/Хозспособ/ХС_021</t>
  </si>
  <si>
    <t>Реконструкция ВЛ-0,4 кВ №2, Челябинская область, Еткульский район, п.Белоносово</t>
  </si>
  <si>
    <t xml:space="preserve">  1582</t>
  </si>
  <si>
    <t>Архипова Ж.А.</t>
  </si>
  <si>
    <t>Обосновывающие материалы по ТП_2014/ЦЭС/Реконструкция/Хозспособ/ХС_022</t>
  </si>
  <si>
    <t>Реконструкция  ВЛ-0,4 кВ №1с.Еманжелинка</t>
  </si>
  <si>
    <t>Зубарева М.М.</t>
  </si>
  <si>
    <t>Реконструкция ВЛ-0,4 кВ №4 с.КременкульЗа</t>
  </si>
  <si>
    <t>Заболотских В.В.</t>
  </si>
  <si>
    <t>Реконструкция ВЛ-0,4 кВ №4с.Вознесенка Агее</t>
  </si>
  <si>
    <t xml:space="preserve">  851</t>
  </si>
  <si>
    <t>Агеев А.Н.</t>
  </si>
  <si>
    <t>40</t>
  </si>
  <si>
    <t>Обосновывающие материалы по ТП_2014/ЦЭС/Реконструкция/Хозспособ/ХС_023</t>
  </si>
  <si>
    <t xml:space="preserve">Реконструкция ВЛ-0,4 кВ №1, Челябинская область, Сосновский район, п.Садовый </t>
  </si>
  <si>
    <t>Чуприн П.В.</t>
  </si>
  <si>
    <t>Реконструкция ВЛ-0,4 кВ №1 п.НагорныйШушко</t>
  </si>
  <si>
    <t>Реконструкция ВЛ-0,4 кВ №1 д.Москвина Треть</t>
  </si>
  <si>
    <r>
      <t xml:space="preserve">Третьяков Г.П., </t>
    </r>
    <r>
      <rPr>
        <sz val="12"/>
        <rFont val="Times New Roman"/>
        <family val="1"/>
        <charset val="204"/>
      </rPr>
      <t>Ермаков В.Г.</t>
    </r>
  </si>
  <si>
    <t>Обосновывающие материалы по ТП_2014/ЦЭС/Реконструкция/Хозспособ/ХС_024</t>
  </si>
  <si>
    <t>Верзунова О.В.</t>
  </si>
  <si>
    <t>Реконструкция ВЛ-0,4 кВ №1 с.Шаблиш Асташов</t>
  </si>
  <si>
    <r>
      <t xml:space="preserve">Асташов М.В.,  
</t>
    </r>
    <r>
      <rPr>
        <sz val="12"/>
        <rFont val="Times New Roman"/>
        <family val="1"/>
        <charset val="204"/>
      </rPr>
      <t>Чутков И.В.</t>
    </r>
  </si>
  <si>
    <t>Реконструкция ТП-1650 с.Еманжелинка Усанова Т.</t>
  </si>
  <si>
    <t xml:space="preserve">  704</t>
  </si>
  <si>
    <t>Усанова Т.А.</t>
  </si>
  <si>
    <t>Обосновывающие материалы по ТП_2014/ЦЭС/Реконструкция/Хозспособ/ХС_025</t>
  </si>
  <si>
    <t>Реконструкция ВЛ-0,4 кВ №3 п.Прудный Абрамян</t>
  </si>
  <si>
    <t>Абрамян А.В.</t>
  </si>
  <si>
    <t>Реконструкция ВЛ-0,4 кВ №2, Челябинская область, Красноармейский район,с.Якупово</t>
  </si>
  <si>
    <t xml:space="preserve">  520</t>
  </si>
  <si>
    <t>Бигильдина Г.М.</t>
  </si>
  <si>
    <t>Обосновывающие материалы по ТП_2014/ЦЭС/Реконструкция/Хозспособ/ХС_026</t>
  </si>
  <si>
    <t>Реконструкция ВЛ-0,4 кВ №4, Челябинская область, Красноармейский район, с.Якупово, ул.Южная, д.16</t>
  </si>
  <si>
    <t>Абитова Г.З.</t>
  </si>
  <si>
    <t>Реконструкция ВЛ 0,4кВ №3 д.Ванюши Миндубае</t>
  </si>
  <si>
    <t>Реконструкция ВЛ-0,4 кВ №2 п.МирныйМулюков</t>
  </si>
  <si>
    <r>
      <t xml:space="preserve">Мулюков Ф.Т., </t>
    </r>
    <r>
      <rPr>
        <sz val="12"/>
        <rFont val="Times New Roman"/>
        <family val="1"/>
        <charset val="204"/>
      </rPr>
      <t>Мулюкова Л.П.</t>
    </r>
  </si>
  <si>
    <t>Реконструкция ВЛ-0,4 кВ №3 д.Чекурова Зайнулл</t>
  </si>
  <si>
    <t xml:space="preserve">  593</t>
  </si>
  <si>
    <t>Обосновывающие материалы по ТП_2014/ЦЭС/Реконструкция/Хозспособ/ХС_027</t>
  </si>
  <si>
    <t>Реконструкция ВЛ-0,4 кВ №3 п.Маук Пашнина</t>
  </si>
  <si>
    <t xml:space="preserve">  631</t>
  </si>
  <si>
    <t>Пашнина Л.Ф.</t>
  </si>
  <si>
    <t>Обосновывающие материалы по ТП_2014/ЦЭС/Реконструкция/Хозспособ/ХС_028</t>
  </si>
  <si>
    <t>Реконструкция ВЛ-0,4 кВ №3 с.ЩербаковкаКари</t>
  </si>
  <si>
    <t>Каримова Л.Ю.</t>
  </si>
  <si>
    <t>Реконструкция ВЛ-0,4 кВ №1 д.Иркабаево Саля</t>
  </si>
  <si>
    <t>Саляхов Р.М.</t>
  </si>
  <si>
    <t>Реконструкция ВЛ-0,4 кВ №2, Челябинская область, Еткульский район, г.Коркино, п.Первомайский</t>
  </si>
  <si>
    <t>Юрков А.А.</t>
  </si>
  <si>
    <t>41</t>
  </si>
  <si>
    <t>Обосновывающие материалы по ТП_2014/ЦЭС/Реконструкция/Хозспособ/ХС_029</t>
  </si>
  <si>
    <t>Реконструкция ВЛ-0,4 кВ №2, Челябинская область, Еткульский район, п.Грознецкий</t>
  </si>
  <si>
    <t xml:space="preserve">  473</t>
  </si>
  <si>
    <t>Обосновывающие материалы по ТП_2014/ЦЭС/Реконструкция/Хозспособ/ХС_030</t>
  </si>
  <si>
    <t>Реконструкция ВЛ-0,4 кВ №1 д.Большое Таскино</t>
  </si>
  <si>
    <t xml:space="preserve">  899</t>
  </si>
  <si>
    <r>
      <t xml:space="preserve">Карабанова Е.Н., </t>
    </r>
    <r>
      <rPr>
        <sz val="12"/>
        <rFont val="Times New Roman"/>
        <family val="1"/>
        <charset val="204"/>
      </rPr>
      <t>Воробьева  Е.В., Воробьев Н.А.</t>
    </r>
  </si>
  <si>
    <t>Обосновывающие материалы по ТП_2014/ЦЭС/Реконструкция/Хозспособ/ХС_031</t>
  </si>
  <si>
    <t>Реконструкция ВЛ-0,4 кВ №1 п.Северный</t>
  </si>
  <si>
    <t>Теплых А.П.</t>
  </si>
  <si>
    <t>Уткина Е.Ю.</t>
  </si>
  <si>
    <t>Реконструкция ВЛ 0,4 кВ  с.Миасское Захарова</t>
  </si>
  <si>
    <t>Захарова Э.Р.</t>
  </si>
  <si>
    <t>Реконструкция ВЛ-0,4 кВ д.Урефты Захарова</t>
  </si>
  <si>
    <t xml:space="preserve">  6100027369</t>
  </si>
  <si>
    <t xml:space="preserve">  13495</t>
  </si>
  <si>
    <t>Захарова М.А.</t>
  </si>
  <si>
    <t>Обосновывающие материалы по ТП_2014/ЦЭС/Реконструкция/Хозспособ/ХС_032</t>
  </si>
  <si>
    <t>Реконструкция ВЛ-0,4 кВ №1 с.Арсланово Нигамат</t>
  </si>
  <si>
    <t>ОАО "ИДЦ"</t>
  </si>
  <si>
    <t xml:space="preserve">  1059</t>
  </si>
  <si>
    <t>Нигаматов В.М.</t>
  </si>
  <si>
    <t>Обосновывающие материалы по ТП_2014/ЦЭС/Реконструкция/Хозспособ/ХС_033</t>
  </si>
  <si>
    <t>Реконструкция ВЛ-0,4 кВ №2, Челябинская область, Еткульский район, п.Сары</t>
  </si>
  <si>
    <t xml:space="preserve">  2075</t>
  </si>
  <si>
    <t>Шестаков А.С.</t>
  </si>
  <si>
    <t>42</t>
  </si>
  <si>
    <t>Обосновывающие материалы по ТП_2014/ЦЭС/Реконструкция/Хозспособ/ХС_034</t>
  </si>
  <si>
    <t>Реконструкция ВЛ-0,4 кВ №2 с.Аргаяш Рожкова Г.</t>
  </si>
  <si>
    <r>
      <t xml:space="preserve">Рожкова Г.В.,
</t>
    </r>
    <r>
      <rPr>
        <sz val="12"/>
        <rFont val="Times New Roman"/>
        <family val="1"/>
        <charset val="204"/>
      </rPr>
      <t>Садыков Р.Б.
Сибагатуллина Э.С.</t>
    </r>
  </si>
  <si>
    <t>Реконструкция ВЛ-0,4 кВ №3 г.Коркино Бочинин</t>
  </si>
  <si>
    <t>Бочинин М.В.</t>
  </si>
  <si>
    <t>Реконструкция ВЛ-0,4 кВ №1, Челябинская область, Еткульский район, с.Селезян</t>
  </si>
  <si>
    <t>Ялменбетов Р.Р.</t>
  </si>
  <si>
    <t>Реконструкция ТП-10/0,4 д.Дербишево Чернияз</t>
  </si>
  <si>
    <t>Реконструкция ВЛ-0,4 кВ №1 с.Клеопино Фетищ</t>
  </si>
  <si>
    <t>Реконструкция ВЛ-0,4 кВ №1 д.Ильино Трунтов</t>
  </si>
  <si>
    <t>Трунтова Л.В.</t>
  </si>
  <si>
    <t>Реконструкция ВЛ-0,4 кВ №1 п.Томинск Нерсисян</t>
  </si>
  <si>
    <t>Нерсисян Р.Т.</t>
  </si>
  <si>
    <t>Реконструкция ВЛ-0,4 кВ №2 с.ВознесенскоеГневы</t>
  </si>
  <si>
    <t>Гневышева О.Н.</t>
  </si>
  <si>
    <t>Реконструкция ВЛ-0,4 кВ №1 д.Суртаныш Ижбулато</t>
  </si>
  <si>
    <t xml:space="preserve">  613</t>
  </si>
  <si>
    <t>Ижбулатова М.З.</t>
  </si>
  <si>
    <t>Обосновывающие материалы по ТП_2014/ЦЭС/Реконструкция/Хозспособ/ХС_035</t>
  </si>
  <si>
    <t>Реконструкция ВЛ-0,4 кВ №1 с.Томино Бутина Т.А</t>
  </si>
  <si>
    <t xml:space="preserve">  1443</t>
  </si>
  <si>
    <t>Бутина Т.А.</t>
  </si>
  <si>
    <t>Обосновывающие материалы по ТП_2014/ЦЭС/Реконструкция/Хозспособ/ХС_036</t>
  </si>
  <si>
    <t>Реконструкция  ВЛ-0,4 кВ №1 д.Журавлево Вереме</t>
  </si>
  <si>
    <t>Веремейчик С.Н.</t>
  </si>
  <si>
    <t>Реконструкция  ВЛ-0,4 кВ №1 с.Багаряк Чернышко</t>
  </si>
  <si>
    <t>Чернышкова Е.А.</t>
  </si>
  <si>
    <t>Реконструкция ТП 247 д. Костыли Пожарицкая Е.Ю</t>
  </si>
  <si>
    <t xml:space="preserve">  664</t>
  </si>
  <si>
    <t>Савин И.П.</t>
  </si>
  <si>
    <t>43</t>
  </si>
  <si>
    <t>Обосновывающие материалы по ТП_2014/ЦЭС/Реконструкция/Хозспособ/ХС_037</t>
  </si>
  <si>
    <t>Реконструкция ВЛ-0,4 кВ №3 п.Зауральский Исмои</t>
  </si>
  <si>
    <t>Исмоилова З.Э.</t>
  </si>
  <si>
    <t>Реконструкция ВЛ-0,4 кВ №2с.Усть-Багаряк За</t>
  </si>
  <si>
    <t xml:space="preserve">  2181</t>
  </si>
  <si>
    <t>Зарипова А.Д.</t>
  </si>
  <si>
    <t>Обосновывающие материалы по ТП_2014/ЦЭС/Реконструкция/Хозспособ/ХС_038</t>
  </si>
  <si>
    <t>Реконструкция ВЛ-0,4 кВ №3 с.Клеопино Чулков</t>
  </si>
  <si>
    <t>Чулков В.В.</t>
  </si>
  <si>
    <t>Реконструкция ПС "Октябрьская" 110/35/6 кВ, Челябинская область,г. Копейск, п. Октябрьский</t>
  </si>
  <si>
    <t xml:space="preserve">  6100021267</t>
  </si>
  <si>
    <t xml:space="preserve">  01.12.2013</t>
  </si>
  <si>
    <t xml:space="preserve">  119</t>
  </si>
  <si>
    <t>ООО "Логоцентр"</t>
  </si>
  <si>
    <t>Обосновывающие материалы по ТП_2014/ЦЭС/Реконструкция/Хозспособ/ХС_039</t>
  </si>
  <si>
    <t>Реконструкция ТП-107 г.В.Уфалей Гасанова</t>
  </si>
  <si>
    <t>Гасанова М.Р.</t>
  </si>
  <si>
    <t>Обосновывающие материалы по ТП_2014/ЦЭС/Реконструкция/Хозспособ/ХС_040</t>
  </si>
  <si>
    <t>Реконструкция ВЛ-0,4 кВ №1 от ТП-259 Челябинская область, Аргаяшский район, с.Губернское (Рыженьков)</t>
  </si>
  <si>
    <r>
      <t xml:space="preserve">Рыженьков А.Н.
</t>
    </r>
    <r>
      <rPr>
        <sz val="12"/>
        <rFont val="Times New Roman"/>
        <family val="1"/>
        <charset val="204"/>
      </rPr>
      <t>Рыженькова Н.А.</t>
    </r>
  </si>
  <si>
    <t>Обосновывающие материалы по ТП_2014/ЦЭС/Реконструкция/Хозспособ/ХС_041</t>
  </si>
  <si>
    <t>Реконструкция ВЛ-0,4 кВ №2  с.Тюбук Зайнутдино</t>
  </si>
  <si>
    <t>Зайнутдинов Р.Г.</t>
  </si>
  <si>
    <t>Обосновывающие материалы по ТП_2014/ЦЭС/Реконструкция/Хозспособ/ХС_042</t>
  </si>
  <si>
    <t>44</t>
  </si>
  <si>
    <t>Обосновывающие материалы по ТП_2014/ЦЭС/Реконструкция/Хозспособ/ХС_043</t>
  </si>
  <si>
    <t>Реконструкция ТП-2078 п.Береговой</t>
  </si>
  <si>
    <t>Обосновывающие материалы по ТП_2014/ЦЭС/Реконструкция/Хозспособ/ХС_044</t>
  </si>
  <si>
    <t>Реконструкция ВЛ-0,4 кВ №2, Челябинская область, Аргаяшский район, д.Малая Ультракова</t>
  </si>
  <si>
    <t>Фахрисламов А.Ф.</t>
  </si>
  <si>
    <t>Обосновывающие материалы по ТП_2014/ЦЭС/Реконструкция/Хозспособ/ХС_045</t>
  </si>
  <si>
    <t>Реконструкция ТП-1290, ВЛ-0,4 кВ №2, 
Челябинская область, Сосновский район, с.Большие Харлуши</t>
  </si>
  <si>
    <t>Решетов В.В.</t>
  </si>
  <si>
    <t>Обосновывающие материалы по ТП_2014/ЦЭС/Реконструкция/Хозспособ/ХС_046</t>
  </si>
  <si>
    <t>Реконструкция ВЛ-0,4 кВ №1, Челябинская область, Еткульский район, п.Новобатурино</t>
  </si>
  <si>
    <t>Сураева С.В.</t>
  </si>
  <si>
    <t>Обосновывающие материалы по ТП_2014/ЦЭС/Реконструкция/Хозспособ/ХС_047</t>
  </si>
  <si>
    <t>Реконструкция ВЛ 0,4кВ № 2 д.Мансурова</t>
  </si>
  <si>
    <t>Марданова В.С.</t>
  </si>
  <si>
    <t>Обосновывающие материалы по ТП_2014/ЦЭС/Реконструкция/Хозспособ/ХС_048</t>
  </si>
  <si>
    <t>Реконструкция ВЛ 0,4кВ № 1 д.Илимбетова</t>
  </si>
  <si>
    <t>Обосновывающие материалы по ТП_2014/ЦЭС/Реконструкция/Хозспособ/ХС_049</t>
  </si>
  <si>
    <t>Реконструкция ВЛ 0,4кВ Мичурина В.Уфалей</t>
  </si>
  <si>
    <t>Обосновывающие материалы по ТП_2014/ЦЭС/Реконструкция/Хозспособ/ХС_050</t>
  </si>
  <si>
    <t>Реконструкция ВЛ-0,4 кВ №2 с. Щербаковка Казе</t>
  </si>
  <si>
    <t>Казеева М.А.</t>
  </si>
  <si>
    <t>Обосновывающие материалы по ТП_2014/ЦЭС/Реконструкция/Хозспособ/ХС_051</t>
  </si>
  <si>
    <t>Реконструкция ВЛ 0,4 кВ г. В. Уфалей Мал</t>
  </si>
  <si>
    <t>Малышкин В.С.</t>
  </si>
  <si>
    <t>Обосновывающие материалы по ТП_2014/ЦЭС/Реконструкция/Хозспособ/ХС_052</t>
  </si>
  <si>
    <t>Обосновывающие материалы по ТП_2014/ЦЭС/Реконструкция/Хозспособ/ХС_053</t>
  </si>
  <si>
    <t>Реконструкция ВЛ-0,4 кВ, Челябинская область, г.Верхний Уфалей</t>
  </si>
  <si>
    <t xml:space="preserve">  21812</t>
  </si>
  <si>
    <t>Швалев В.И.</t>
  </si>
  <si>
    <t>Обосновывающие материалы по ТП_2014/ЦЭС/Реконструкция/Хозспособ/ХС_054</t>
  </si>
  <si>
    <t>Реконструкция ВЛ-0,4 кВ №3 с. Аргаяш Юмангуло</t>
  </si>
  <si>
    <t>130.01.2013</t>
  </si>
  <si>
    <t>Юмангулова Н.А.</t>
  </si>
  <si>
    <t>Обосновывающие материалы по ТП_2014/ЦЭС/Реконструкция/Хозспособ/ХС_055</t>
  </si>
  <si>
    <t>Реконструкция ВЛ-0,4 кВ "ул.К.Марксас.Губернск</t>
  </si>
  <si>
    <t>Стрижов А.И., Стрижова Л.Ф.</t>
  </si>
  <si>
    <t>Обосновывающие материалы по ТП_2014/ЦЭС/Реконструкция/Хозспособ/ХС_056</t>
  </si>
  <si>
    <t>Реконструкция ВЛ-0,4 кВ №1 д.Б.Ямбаеа Кунак</t>
  </si>
  <si>
    <t>45</t>
  </si>
  <si>
    <t>Обосновывающие материалы по ТП_2014/ЦЭС/Реконструкция/Хозспособ/ХС_057</t>
  </si>
  <si>
    <t>Реконструкция КЛ 0,4кВ №1 с. Тюбук ООО "ТЭСиС"</t>
  </si>
  <si>
    <t>ООО "Челябгорсвет"</t>
  </si>
  <si>
    <t xml:space="preserve">  29159</t>
  </si>
  <si>
    <t xml:space="preserve">  16.03.2015</t>
  </si>
  <si>
    <t xml:space="preserve">  1127</t>
  </si>
  <si>
    <t>Обосновывающие материалы по ТП_2014/ЦЭС/Реконструкция/Хозспособ/ХС_058</t>
  </si>
  <si>
    <t>Реконструкция ВЛ-0,4 кВ №1 д.Сухово УЖКХ</t>
  </si>
  <si>
    <t>МКУ "Нязепетровского УЖКХ"</t>
  </si>
  <si>
    <t>Обосновывающие материалы по ТП_2014/ЦЭС/Реконструкция/Хозспособ/ХС_059</t>
  </si>
  <si>
    <t>Реконструкция ВЛ-0,4кВ№2вблизи д.Канзафарова С</t>
  </si>
  <si>
    <t>СП Кунашакского РО ОО "СООиР"</t>
  </si>
  <si>
    <t>Обосновывающие материалы по ТП_2014/ЦЭС/Реконструкция/Хозспособ/ХС_060</t>
  </si>
  <si>
    <t>Реконструкция ВЛ-0,4 кВ "Халтурина", Челябинская область, г.Верхний Уфалей</t>
  </si>
  <si>
    <t>ИП Анфилофьева О.В.</t>
  </si>
  <si>
    <t>Обосновывающие материалы по ТП_2014/ЦЭС/Реконструкция/Хозспособ/ХС_061</t>
  </si>
  <si>
    <t>Реконструкция ВЛ-0,4 кВ №1 д.Заварухино Малясо</t>
  </si>
  <si>
    <t>Малясов Д.С.</t>
  </si>
  <si>
    <t>Обосновывающие материалы по ТП_2014/ЦЭС/Реконструкция/Хозспособ/ХС_062</t>
  </si>
  <si>
    <t>Реконструкция ВЛ-0,4 кВ №3 с.Ункурда Симо</t>
  </si>
  <si>
    <t>Симонов А.Н.</t>
  </si>
  <si>
    <t>Обосновывающие материалы по ТП_2014/ЦЭС/Реконструкция/Хозспособ/ХС_063</t>
  </si>
  <si>
    <t>Реконструкция ВЛ-0,4 кВ с.Воскресенское Ханова</t>
  </si>
  <si>
    <t>ЧЭПК</t>
  </si>
  <si>
    <t xml:space="preserve">  28416</t>
  </si>
  <si>
    <t xml:space="preserve">  03.02.2015</t>
  </si>
  <si>
    <t xml:space="preserve">  2479</t>
  </si>
  <si>
    <t>Ханова Н.В.</t>
  </si>
  <si>
    <t>Обосновывающие материалы по ТП_2014/ЦЭС/Реконструкция/Хозспособ/ХС_064</t>
  </si>
  <si>
    <t>Реконструкция ВЛ-0,4 кВ №2 п.Маук Дрозд Н.В.</t>
  </si>
  <si>
    <t>Дрозд Н.В.</t>
  </si>
  <si>
    <t>Обосновывающие материалы по ТП_2014/ЦЭС/Реконструкция/Хозспособ/ХС_065</t>
  </si>
  <si>
    <t>Реконструкция ВЛ-0,4 кВ №3 д.Сураково Хисма</t>
  </si>
  <si>
    <t>Хисматуллина А.Ж.</t>
  </si>
  <si>
    <t>Обосновывающие материалы по ТП_2014/ЦЭС/Реконструкция/Хозспособ/ХС_066</t>
  </si>
  <si>
    <t>Реконструкция ВЛ-0,4 кВ №2 д.АллакиЗубченко М.</t>
  </si>
  <si>
    <t>Зубченко М.С.</t>
  </si>
  <si>
    <t>Обосновывающие материалы по ТП_2014/ЦЭС/Реконструкция/Хозспособ/ХС_067</t>
  </si>
  <si>
    <t>Реконструкция ВЛ-0,4 кВ №1 с.Аргаяш Пермяк</t>
  </si>
  <si>
    <t>Пермяков С.К.</t>
  </si>
  <si>
    <t>Обосновывающие материалы по ТП_2014/ЦЭС/Реконструкция/Хозспособ/ХС_068</t>
  </si>
  <si>
    <t>Реконструкция ВЛ-0,4 кВ №3 с.Кременкуль Шумова</t>
  </si>
  <si>
    <t>Шумова Е.В.</t>
  </si>
  <si>
    <t>45а</t>
  </si>
  <si>
    <t>Обосновывающие материалы по ТП_2014/ЦЭС/Реконструкция/Хозспособ/ХС_069</t>
  </si>
  <si>
    <t>Реконструкция ВЛ-0,4 кВ №3 с.Еткуль Малкин Е.В</t>
  </si>
  <si>
    <r>
      <t xml:space="preserve">Малкин Е.В., 
</t>
    </r>
    <r>
      <rPr>
        <sz val="12"/>
        <rFont val="Times New Roman"/>
        <family val="1"/>
        <charset val="204"/>
      </rPr>
      <t>Малкина Н.П.</t>
    </r>
  </si>
  <si>
    <t>Обосновывающие материалы по ТП_2014/ЦЭС/Реконструкция/Хозспособ/ХС_070</t>
  </si>
  <si>
    <t>Реконструкция ВЛ-0,4 кВ №1с.Татарская Караболк</t>
  </si>
  <si>
    <t>Кинжабаева Э.Р.</t>
  </si>
  <si>
    <t>Обосновывающие материалы по ТП_2014/ЦЭС/Реконструкция/Хозспособ/ХС_071</t>
  </si>
  <si>
    <t>Реконструкция ВЛ-0,4 кВ №2 п.Первомайский Долг</t>
  </si>
  <si>
    <t xml:space="preserve">  29157</t>
  </si>
  <si>
    <t xml:space="preserve">  1074</t>
  </si>
  <si>
    <t>Долгов А.В.</t>
  </si>
  <si>
    <t>Обосновывающие материалы по ТП_2014/ЦЭС/Реконструкция/Хозспособ/ХС_072</t>
  </si>
  <si>
    <t>Реконструкция ТП-1374 вблизи с.Лебедевка ИП Ро</t>
  </si>
  <si>
    <t>ИП Родин А.В.</t>
  </si>
  <si>
    <t>Обосновывающие материалы по ТП_2014/ЦЭС/Реконструкция/Хозспособ/ХС_073</t>
  </si>
  <si>
    <t>Реконструкция ВЛ-0,4 кВ №6 г.Коркино Кривощеко</t>
  </si>
  <si>
    <t>Кривощеков А.С.</t>
  </si>
  <si>
    <t>Обосновывающие материалы по ТП_2014/ЦЭС/Реконструкция/Хозспособ/ХС_074</t>
  </si>
  <si>
    <t>Реконструкция ВЛ-0,4 кВ №2 с.Еткуль Борзенко В</t>
  </si>
  <si>
    <t>Борзенко В.Л.</t>
  </si>
  <si>
    <t>Обосновывающие материалы по ТП_2014/ЦЭС/Реконструкция/Хозспособ/ХС_075</t>
  </si>
  <si>
    <t>Реконструкция ВЛ-0,4 кВ №2 с.Кременкуль Шев</t>
  </si>
  <si>
    <t>Шевнина О.А.</t>
  </si>
  <si>
    <t>Обосновывающие материалы по ТП_2014/ЦЭС/Реконструкция/Хозспособ/ХС_076</t>
  </si>
  <si>
    <t xml:space="preserve">Реконструкция ВЛ-0,4 кВ №2 с.Кременкуль </t>
  </si>
  <si>
    <t>Жбанков А.Е.</t>
  </si>
  <si>
    <t>Обосновывающие материалы по ТП_2014/ЦЭС/Реконструкция/Хозспособ/ХС_077</t>
  </si>
  <si>
    <t>Обосновывающие материалы по ТП_2014/ЦЭС/Реконструкция/Хозспособ/ХС_078</t>
  </si>
  <si>
    <t>Бурлакова В.А.</t>
  </si>
  <si>
    <t>Касинов С.А.</t>
  </si>
  <si>
    <t>Обосновывающие материалы по ТП_2014/ЦЭС/Реконструкция/Хозспособ/ХС_079</t>
  </si>
  <si>
    <t>Вольнов А.Н.</t>
  </si>
  <si>
    <t>Подряд ЧГЭС</t>
  </si>
  <si>
    <t>Реконструкция ПС «Новоградская 110/10кВ (инв. №55042) для объекта, расположенного по адресу: Челябинская обл., Сосновский район, п. Новый Кременкуль</t>
  </si>
  <si>
    <t xml:space="preserve">ООО УК "Энергоарсенал"  </t>
  </si>
  <si>
    <t xml:space="preserve">6000004408  </t>
  </si>
  <si>
    <t xml:space="preserve">15.08.2011  </t>
  </si>
  <si>
    <t xml:space="preserve">45  </t>
  </si>
  <si>
    <t>0432-Дтп</t>
  </si>
  <si>
    <t>НП "Полянки"</t>
  </si>
  <si>
    <t>73</t>
  </si>
  <si>
    <t>Обосновывающие материалы по ТП_2014/ЧГЭС/Реконструкция/Подряд/Подряд_001</t>
  </si>
  <si>
    <t>Реконструкция оборудования ТП-2 (ТП-2661 инв. № 57934)</t>
  </si>
  <si>
    <t xml:space="preserve">6000005452  </t>
  </si>
  <si>
    <t xml:space="preserve">04.05.2012  </t>
  </si>
  <si>
    <t xml:space="preserve">72  </t>
  </si>
  <si>
    <t>ООО "Урал-Кар"</t>
  </si>
  <si>
    <t>Обосновывающие материалы по ТП_2014/ЧГЭС/Реконструкция/Подряд/Подряд_002</t>
  </si>
  <si>
    <t>Реконструкция ВЛ 0,4 кВ ТП-1093 гр.5 (инв. № 52599) ул. Шаумяна, 66</t>
  </si>
  <si>
    <t xml:space="preserve">ЗАО РОСИНВЕСТ-Проект  </t>
  </si>
  <si>
    <t xml:space="preserve">6000005506  </t>
  </si>
  <si>
    <t xml:space="preserve">22.05.2012  </t>
  </si>
  <si>
    <t xml:space="preserve">354  </t>
  </si>
  <si>
    <t>Роговских Е.В.</t>
  </si>
  <si>
    <t>Обосновывающие материалы по ТП_2014/ЧГЭС/Реконструкция/Подряд/Подряд_003</t>
  </si>
  <si>
    <t xml:space="preserve">ЗАО Энергия  </t>
  </si>
  <si>
    <t xml:space="preserve">6000006150  </t>
  </si>
  <si>
    <t xml:space="preserve">7991  </t>
  </si>
  <si>
    <t>0306-Дтп</t>
  </si>
  <si>
    <t>ООО "Вариант-СТ"</t>
  </si>
  <si>
    <t>Обосновывающие материалы по ТП_2014/ЧГЭС/Реконструкция/Подряд/Подряд_004</t>
  </si>
  <si>
    <t>Реконструкция ТП4176 для электроснабжения объекта, расположенного по адресу г.Челябинск, Комсомольский пр. - ул.Краснознамённая</t>
  </si>
  <si>
    <t xml:space="preserve">ООО Компания Неокрил  </t>
  </si>
  <si>
    <t xml:space="preserve">6000006201  </t>
  </si>
  <si>
    <t xml:space="preserve">22.10.2012  </t>
  </si>
  <si>
    <t xml:space="preserve">3926  </t>
  </si>
  <si>
    <t>0175-Дтп</t>
  </si>
  <si>
    <t xml:space="preserve">АСФ "Челябстрой" </t>
  </si>
  <si>
    <t>Обосновывающие материалы по ТП_2014/ЧГЭС/Реконструкция/Подряд/Подряд_005</t>
  </si>
  <si>
    <t xml:space="preserve">6000006422  </t>
  </si>
  <si>
    <t xml:space="preserve">19.11.2012  </t>
  </si>
  <si>
    <t xml:space="preserve">1180  </t>
  </si>
  <si>
    <t>ООО "Энергоснабжающая сетевая компания"</t>
  </si>
  <si>
    <t>Обосновывающие материалы по ТП_2014/ЧГЭС/Реконструкция/Подряд/Подряд_006</t>
  </si>
  <si>
    <t>Реконструкция  ТП-1463 для объекта, расположенного по адресу: г. Челябинск, ул. Воровского 68А</t>
  </si>
  <si>
    <t xml:space="preserve">Горнозаводское объединение  </t>
  </si>
  <si>
    <t xml:space="preserve">6000006657  </t>
  </si>
  <si>
    <t xml:space="preserve">61  </t>
  </si>
  <si>
    <t>ФГБУН УНПЦ РМ ФМБА России</t>
  </si>
  <si>
    <t>Обосновывающие материалы по ТП_2014/ЧГЭС/Реконструкция/Подряд/Подряд_007</t>
  </si>
  <si>
    <t>Реконструкция ТП2054 для электроснабжения объекта, расположенного по адресу: г.Челябинск, ул. Карла Маркса</t>
  </si>
  <si>
    <t xml:space="preserve">ООО "УралГазМонтаж-Проект"  </t>
  </si>
  <si>
    <t xml:space="preserve">6000006717  </t>
  </si>
  <si>
    <t xml:space="preserve">14.01.2013  </t>
  </si>
  <si>
    <t xml:space="preserve">94  </t>
  </si>
  <si>
    <t>ЗАО "Челябинская финансовая компания"</t>
  </si>
  <si>
    <t>Обосновывающие материалы по ТП_2014/ЧГЭС/Реконструкция/Подряд/Подряд_008</t>
  </si>
  <si>
    <t>Реконструкция ТП-4154, ТП-4097 для объекта, расопложенного по адресу: г. Челябинск, ул. Каслинская</t>
  </si>
  <si>
    <t xml:space="preserve">6000006767  </t>
  </si>
  <si>
    <t xml:space="preserve">06.03.2013  </t>
  </si>
  <si>
    <t xml:space="preserve">1166  </t>
  </si>
  <si>
    <t>Обосновывающие материалы по ТП_2014/ЧГЭС/Реконструкция/Подряд/Подряд_009</t>
  </si>
  <si>
    <t>Реконструкция ТП- 4268, г. Челябинск, Свердловский тракт-Б.Западный проезд</t>
  </si>
  <si>
    <t>Обосновывающие материалы по ТП_2014/ЧГЭС/Реконструкция/Подряд/Подряд_010</t>
  </si>
  <si>
    <t>Реконструкция РУ 10 кВ ТП-2387 (инв. № 181257)  для электроснабжения объектов, расположенных по адресу: г.Челябинск, ТСЖ "Карповый Пруд"</t>
  </si>
  <si>
    <t xml:space="preserve">6000007398  </t>
  </si>
  <si>
    <t xml:space="preserve">31.07.2013  </t>
  </si>
  <si>
    <t xml:space="preserve">4540  </t>
  </si>
  <si>
    <t>0206-Дтп</t>
  </si>
  <si>
    <t xml:space="preserve">ТСЖ "Карповый пруд" </t>
  </si>
  <si>
    <t>Обосновывающие материалы по ТП_2014/ЧГЭС/Реконструкция/Подряд/Подряд_011</t>
  </si>
  <si>
    <t>Охранная сигнализация ТП,РП  ЦРЭС</t>
  </si>
  <si>
    <t xml:space="preserve">11.09.2013  </t>
  </si>
  <si>
    <t>Обосновывающие материалы по ТП_2014/ЧГЭС/Реконструкция/Подряд/Подряд_012</t>
  </si>
  <si>
    <t xml:space="preserve">6000007670  </t>
  </si>
  <si>
    <t xml:space="preserve">5026  </t>
  </si>
  <si>
    <t>Обосновывающие материалы по ТП_2014/ЧГЭС/Реконструкция/Подряд/Подряд_013</t>
  </si>
  <si>
    <t>рек. КЛ-10 кВ от ТП-1070 до ТП-1404, Реконструкция ТП-1404  г. Челябинск, реконструкция КЛ-10 кВ от ТП-1041 до ТП-</t>
  </si>
  <si>
    <t xml:space="preserve">6000007797  </t>
  </si>
  <si>
    <t xml:space="preserve">13.10.2013  </t>
  </si>
  <si>
    <t xml:space="preserve">25714  </t>
  </si>
  <si>
    <t xml:space="preserve">ООО "Гарант" </t>
  </si>
  <si>
    <t>Обосновывающие материалы по ТП_2014/ЧГЭС/Реконструкция/Подряд/Подряд_014</t>
  </si>
  <si>
    <t>Реконструкция ТП-2196</t>
  </si>
  <si>
    <t xml:space="preserve">6000007836  </t>
  </si>
  <si>
    <t xml:space="preserve">22.10.2013  </t>
  </si>
  <si>
    <t xml:space="preserve">673  </t>
  </si>
  <si>
    <t>ИП Зеленова Л.А.</t>
  </si>
  <si>
    <t>Обосновывающие материалы по ТП_2014/ЧГЭС/Реконструкция/Подряд/Подряд_015</t>
  </si>
  <si>
    <t>Реконструкция ТП-3571 (инв. № 53849), создание пункта учета электроэнергии Тракторозаводского РЭС для объекта, расположенного по адресу: г. Челябинск, ул. Ферросплавная, 78</t>
  </si>
  <si>
    <t xml:space="preserve">6000007842  </t>
  </si>
  <si>
    <t xml:space="preserve">23.10.2013  </t>
  </si>
  <si>
    <t xml:space="preserve">177  </t>
  </si>
  <si>
    <t xml:space="preserve">ООО "Лотос" </t>
  </si>
  <si>
    <t>Обосновывающие материалы по ТП_2014/ЧГЭС/Реконструкция/Подряд/Подряд_016</t>
  </si>
  <si>
    <t>Реконструкция системы дистанционного сбора данных приборов учета ПО ЧГЭС (инв.№231415)</t>
  </si>
  <si>
    <t xml:space="preserve">6000007864  </t>
  </si>
  <si>
    <t xml:space="preserve">27.10.2013  </t>
  </si>
  <si>
    <t xml:space="preserve">19179  </t>
  </si>
  <si>
    <t xml:space="preserve">ЗАО "Челябинский завод ЖБИ № 1" </t>
  </si>
  <si>
    <t>Обосновывающие материалы по ТП_2014/ЧГЭС/Реконструкция/Подряд/Подряд_017</t>
  </si>
  <si>
    <t>Реконструкция ТП-2017 (инв. №51607) для объекта, расположенного по адресу: г. Челябинск, ул. Кирова, 42</t>
  </si>
  <si>
    <t xml:space="preserve">6000007899  </t>
  </si>
  <si>
    <t xml:space="preserve">420  </t>
  </si>
  <si>
    <t xml:space="preserve">ОАО "Центр образования" </t>
  </si>
  <si>
    <t>Обосновывающие материалы по ТП_2014/ЧГЭС/Реконструкция/Подряд/Подряд_018</t>
  </si>
  <si>
    <t>Реконструкция РП-101 (инв. № 54858)</t>
  </si>
  <si>
    <t xml:space="preserve">ОАО "ИДЦ"  </t>
  </si>
  <si>
    <t xml:space="preserve">6000007902  </t>
  </si>
  <si>
    <t xml:space="preserve">467  </t>
  </si>
  <si>
    <t>3639-1-0987-Дтп</t>
  </si>
  <si>
    <t>ООО "Оптиум-Снаб"</t>
  </si>
  <si>
    <t>Обосновывающие материалы по ТП_2014/ЧГЭС/Реконструкция/Подряд/Подряд_019</t>
  </si>
  <si>
    <t>Реконструкция ТП-2061 для объекта, расположенного по адресу: г. Челябинск, ул. Кирова, 78</t>
  </si>
  <si>
    <t xml:space="preserve">6000007905  </t>
  </si>
  <si>
    <t xml:space="preserve">7197  </t>
  </si>
  <si>
    <t>ОГУК "Челябинское концертное объединение"</t>
  </si>
  <si>
    <t>Обосновывающие материалы по ТП_2014/ЧГЭС/Реконструкция/Подряд/Подряд_020</t>
  </si>
  <si>
    <t>Реконструкция ТП- 2059 для объекта, г.Челябинск, ул.Стартовая</t>
  </si>
  <si>
    <t>Кузьмичев В.Э.</t>
  </si>
  <si>
    <t>Обосновывающие материалы по ТП_2014/ЧГЭС/Реконструкция/Подряд/Подряд_021</t>
  </si>
  <si>
    <t>Реконструкция оборудования ТП-1454 (инв.</t>
  </si>
  <si>
    <t xml:space="preserve">6000007977  </t>
  </si>
  <si>
    <t xml:space="preserve">04.11.2013  </t>
  </si>
  <si>
    <t xml:space="preserve">2028  </t>
  </si>
  <si>
    <r>
      <t xml:space="preserve">4319
</t>
    </r>
    <r>
      <rPr>
        <sz val="12"/>
        <rFont val="Times New Roman"/>
        <family val="1"/>
        <charset val="204"/>
      </rPr>
      <t>4320</t>
    </r>
  </si>
  <si>
    <t>ГЛПУЗ ЧОДКБ</t>
  </si>
  <si>
    <t>Обосновывающие материалы по ТП_2014/ЧГЭС/Реконструкция/Подряд/Подряд_022</t>
  </si>
  <si>
    <t>Реконструкция ВЛ-0,4 кВ от ТП-1160 до объекта, г.Челябинск, ул.Курская, 52-А (инв.№52603)</t>
  </si>
  <si>
    <t xml:space="preserve">6000007988  </t>
  </si>
  <si>
    <t xml:space="preserve">259  </t>
  </si>
  <si>
    <t>Корнеева Т.Г.</t>
  </si>
  <si>
    <t>Обосновывающие материалы по ТП_2014/ЧГЭС/Реконструкция/Подряд/Подряд_023</t>
  </si>
  <si>
    <t>Реконструкция системы дистанционного сбора данных учета электрической энергии ЦРЭС (инв.№ 168252), ТП-2292 для объекта, расположенного по адресу: г. Челябинск, ул. Володарского, 9-А</t>
  </si>
  <si>
    <t xml:space="preserve">6000007989  </t>
  </si>
  <si>
    <t xml:space="preserve">269  </t>
  </si>
  <si>
    <t>ООО "Уральский строительный центр"</t>
  </si>
  <si>
    <t>Обосновывающие материалы по ТП_2014/ЧГЭС/Реконструкция/Подряд/Подряд_024</t>
  </si>
  <si>
    <t xml:space="preserve">Реконструкция ВЛ 6 кВ ТП-5196-ТП-5183 (инв. № 54618) для объекта, расположенного по адресу: г. Челябинск,  пос. Агромаш </t>
  </si>
  <si>
    <t>Обосновывающие материалы по ТП_2014/ЧГЭС/Реконструкция/Подряд/Подряд_025</t>
  </si>
  <si>
    <t>Реконструкция ВЛ-10 кВ ПС «Шершневская» - ТП-2486 (инв. № 51355) для энергоснабжения объекта, расположенного по адресу: г. Челябинск, северо-западный берег Шершневского водохранилища (установка пункта коммерческого учета и секционирования (ПКУиС) и реконструкция опоры №11)</t>
  </si>
  <si>
    <t xml:space="preserve">6000008015  </t>
  </si>
  <si>
    <t xml:space="preserve">159  </t>
  </si>
  <si>
    <t>12.08.2013</t>
  </si>
  <si>
    <t>МБУДОД СДЮСШ "Олимпийского резерва № 11 по гребле на байдарках и каноэ"</t>
  </si>
  <si>
    <t>Обосновывающие материалы по ТП_2014/ЧГЭС/Реконструкция/Подряд/Подряд_026</t>
  </si>
  <si>
    <t xml:space="preserve">6000008018  </t>
  </si>
  <si>
    <t>Обосновывающие материалы по ТП_2014/ЧГЭС/Реконструкция/Подряд/Подряд_027</t>
  </si>
  <si>
    <t>Реконструкция ТП-4176 (инв. №56490) для объекта, расположенного по адресу: г. Челябинск, ул. Осипенко</t>
  </si>
  <si>
    <t xml:space="preserve">6000008029  </t>
  </si>
  <si>
    <t xml:space="preserve">497  </t>
  </si>
  <si>
    <t>ООО "Челябспецтранс"</t>
  </si>
  <si>
    <t>Обосновывающие материалы по ТП_2014/ЧГЭС/Реконструкция/Подряд/Подряд_028</t>
  </si>
  <si>
    <t>Реконструкция ВЛ-0,4 кВ от ТП-5184  гр.1</t>
  </si>
  <si>
    <t>Обосновывающие материалы по ТП_2014/ЧГЭС/Реконструкция/Подряд/Подряд_029</t>
  </si>
  <si>
    <t>Реконструкция ЗРУ-10 кВ ПС «Новоградская» (инв. № 181267) для электроснабжения объектов, расположенных по адресам: Челябинская обл., Сосновский р-н, пос. Терема, п. Новый Кременкуль</t>
  </si>
  <si>
    <t xml:space="preserve">6000008031  </t>
  </si>
  <si>
    <t xml:space="preserve">608  </t>
  </si>
  <si>
    <t>0065-Дтп</t>
  </si>
  <si>
    <t>ООО "Строительные инвестиции"</t>
  </si>
  <si>
    <t>Обосновывающие материалы по ТП_2014/ЧГЭС/Реконструкция/Подряд/Подряд_030</t>
  </si>
  <si>
    <t>Реконструкция ВЛ-0,4 кВ ТП-3582 гр.1 (ка</t>
  </si>
  <si>
    <t xml:space="preserve">6000008107  </t>
  </si>
  <si>
    <t xml:space="preserve">381  </t>
  </si>
  <si>
    <t>Обосновывающие материалы по ТП_2014/ЧГЭС/Реконструкция/Подряд/Подряд_031</t>
  </si>
  <si>
    <t>Обосновывающие материалы по ТП_2014/ЧГЭС/Реконструкция/Подряд/Подряд_032</t>
  </si>
  <si>
    <t>Реконструкция оборудования ПС "ЧЭРЗ" (инв. №55111) для объекта расположенного по адресу: г. Челябинск, ул Автодорожная, 1</t>
  </si>
  <si>
    <t xml:space="preserve">6000008141  </t>
  </si>
  <si>
    <t xml:space="preserve">1092  </t>
  </si>
  <si>
    <t>0557-Дтп</t>
  </si>
  <si>
    <t>Обосновывающие материалы по ТП_2014/ЧГЭС/Реконструкция/Подряд/Подряд_033</t>
  </si>
  <si>
    <t>Реконструкция ТП-4524 (инв. № 56405)</t>
  </si>
  <si>
    <t xml:space="preserve">6000008156  </t>
  </si>
  <si>
    <t xml:space="preserve">210  </t>
  </si>
  <si>
    <t>7032; 7004</t>
  </si>
  <si>
    <t>15.04.2013; 15.04.2013</t>
  </si>
  <si>
    <t>Тарасов А.Н.; м</t>
  </si>
  <si>
    <t>Обосновывающие материалы по ТП_2014/ЧГЭС/Реконструкция/Подряд/Подряд_034</t>
  </si>
  <si>
    <t>Реконструция  РП-101 (инв.№54858), ул. Бобруйская, 73-79</t>
  </si>
  <si>
    <t xml:space="preserve">6000008218  </t>
  </si>
  <si>
    <t xml:space="preserve">17081  </t>
  </si>
  <si>
    <t>ООО "СТЕП"</t>
  </si>
  <si>
    <t>Обосновывающие материалы по ТП_2014/ЧГЭС/Реконструкция/Подряд/Подряд_035</t>
  </si>
  <si>
    <t>реконструкция ВЛ-0,4 кВ от ТП-5198 гр.1, п. Сухомесово, пер. Кольцевой,20</t>
  </si>
  <si>
    <r>
      <t xml:space="preserve">Муругов А.А., </t>
    </r>
    <r>
      <rPr>
        <sz val="12"/>
        <rFont val="Times New Roman"/>
        <family val="1"/>
        <charset val="204"/>
      </rPr>
      <t>Муругова Е.А.</t>
    </r>
  </si>
  <si>
    <t>Обосновывающие материалы по ТП_2014/ЧГЭС/Реконструкция/Подряд/Подряд_036</t>
  </si>
  <si>
    <t xml:space="preserve">6000008351  </t>
  </si>
  <si>
    <t xml:space="preserve">6249  </t>
  </si>
  <si>
    <t>Обосновывающие материалы по ТП_2014/ЧГЭС/Реконструкция/Подряд/Подряд_037</t>
  </si>
  <si>
    <t>Реконструкция РП-43 (инв. №55464),  г. Челябинск, ул. Сетевая, 5/5</t>
  </si>
  <si>
    <t>Обосновывающие материалы по ТП_2014/ЧГЭС/Реконструкция/Подряд/Подряд_038</t>
  </si>
  <si>
    <t>Реконструкция системы дистанционного сбора данных приборов учета электрической энергии КРЭС (инв. №168249), реконструкция ТП-4567 (инв. №56440)</t>
  </si>
  <si>
    <t xml:space="preserve">6000008414  </t>
  </si>
  <si>
    <t xml:space="preserve">19.02.2014  </t>
  </si>
  <si>
    <t xml:space="preserve">2611  </t>
  </si>
  <si>
    <t>ООО "Трансойлгрупп"</t>
  </si>
  <si>
    <t>Обосновывающие материалы по ТП_2014/ЧГЭС/Реконструкция/Подряд/Подряд_039</t>
  </si>
  <si>
    <t>Реконструкция ВЛ-0,4 кВ от ТП-5185, 5188</t>
  </si>
  <si>
    <t xml:space="preserve">ООО Вертикаль  </t>
  </si>
  <si>
    <t>Панкова Л.А.</t>
  </si>
  <si>
    <t>Обосновывающие материалы по ТП_2014/ЧГЭС/Реконструкция/Подряд/Подряд_040</t>
  </si>
  <si>
    <t xml:space="preserve">6000008488  </t>
  </si>
  <si>
    <t xml:space="preserve">2437  </t>
  </si>
  <si>
    <t>Обосновывающие материалы по ТП_2014/ЧГЭС/Реконструкция/Подряд/Подряд_041</t>
  </si>
  <si>
    <t>Реконструкция ТП-4608 (инв. №56518), для объекта, расположенного по адресу: г. Челябинск, ул. Захаренко, 17</t>
  </si>
  <si>
    <t xml:space="preserve">6000008517  </t>
  </si>
  <si>
    <t xml:space="preserve">9188  </t>
  </si>
  <si>
    <t>ООО "Альтаир"</t>
  </si>
  <si>
    <t>Обосновывающие материалы по ТП_2014/ЧГЭС/Реконструкция/Подряд/Подряд_042</t>
  </si>
  <si>
    <t>Реконструкция ТП-1421 (инв. №52862)</t>
  </si>
  <si>
    <t xml:space="preserve">6000008571  </t>
  </si>
  <si>
    <t xml:space="preserve">168  </t>
  </si>
  <si>
    <t>ИП Ехлакова Ю.М.</t>
  </si>
  <si>
    <t>Обосновывающие материалы по ТП_2014/ЧГЭС/Реконструкция/Подряд/Подряд_043</t>
  </si>
  <si>
    <t>Реконструкция оборудования ТП-1220 (инв. № 52783) для объекта, расположенного по адресу: г. Челябинск, ул. Карла Либкнехта, 2</t>
  </si>
  <si>
    <t>Обосновывающие материалы по ТП_2014/ЧГЭС/Реконструкция/Подряд/Подряд_044</t>
  </si>
  <si>
    <t>Реконструкция ТП-3512 (инв. №53830) для объекта, расположенного по адресу: г. Челябинск, ул. 3-я Арзамасская</t>
  </si>
  <si>
    <t xml:space="preserve">6000008575  </t>
  </si>
  <si>
    <t xml:space="preserve">21.03.2014  </t>
  </si>
  <si>
    <t xml:space="preserve">341  </t>
  </si>
  <si>
    <t>УКС Администрации г. Челябинска</t>
  </si>
  <si>
    <t>Обосновывающие материалы по ТП_2014/ЧГЭС/Реконструкция/Подряд/Подряд_045</t>
  </si>
  <si>
    <t>Реконструкция РП-115 (инв. №232250), г. Челябинск, ул. Труда (ост. Общественного транспорта «Зоопарк» по направлению на Северо-запад»)</t>
  </si>
  <si>
    <t>Обосновывающие материалы по ТП_2014/ЧГЭС/Реконструкция/Подряд/Подряд_046</t>
  </si>
  <si>
    <t>Реконструкция ВЛ-0,4 кВ от ТП-5630, 5660 (дисп. наименование – ВЛ-0,4 кВ от ТП-5660 (инв. № 54709)) до объекта, расположенного по адресу: г. Челябинск, ул. Латвийская, 33</t>
  </si>
  <si>
    <t xml:space="preserve">6000008647  </t>
  </si>
  <si>
    <t xml:space="preserve">234  </t>
  </si>
  <si>
    <r>
      <t xml:space="preserve">Надыршин Р.Ю., </t>
    </r>
    <r>
      <rPr>
        <sz val="12"/>
        <rFont val="Times New Roman"/>
        <family val="1"/>
        <charset val="204"/>
      </rPr>
      <t>Надыршина Р.Р, Надыршин Ф.Р., Надыршина К.Ф.</t>
    </r>
  </si>
  <si>
    <t>Обосновывающие материалы по ТП_2014/ЧГЭС/Реконструкция/Подряд/Подряд_047</t>
  </si>
  <si>
    <t>Реконструкция ВЛ-0,4кВ от ТП-5617 (диспе</t>
  </si>
  <si>
    <t xml:space="preserve">6000008723  </t>
  </si>
  <si>
    <t xml:space="preserve">21.04.2014  </t>
  </si>
  <si>
    <t xml:space="preserve">198  </t>
  </si>
  <si>
    <t>Подивилова Наталья Егоровна</t>
  </si>
  <si>
    <t>Обосновывающие материалы по ТП_2014/ЧГЭС/Реконструкция/Подряд/Подряд_048</t>
  </si>
  <si>
    <t>5.1.49</t>
  </si>
  <si>
    <t>реконструкция РП-17 (инв. №53902) для об</t>
  </si>
  <si>
    <t xml:space="preserve">6000008764  </t>
  </si>
  <si>
    <t xml:space="preserve">05.05.2014  </t>
  </si>
  <si>
    <t>МБОУ СОШ №116</t>
  </si>
  <si>
    <t>Обосновывающие материалы по ТП_2014/ЧГЭС/Реконструкция/Подряд/Подряд_049</t>
  </si>
  <si>
    <t>5.1.50</t>
  </si>
  <si>
    <t>Реконструкция ТП-1145, г. Челябинск, ул. Елькина, 81А</t>
  </si>
  <si>
    <t xml:space="preserve">6000008816  </t>
  </si>
  <si>
    <t xml:space="preserve">410  </t>
  </si>
  <si>
    <t>Управление гражданской защиты г. Челябинска</t>
  </si>
  <si>
    <t>Обосновывающие материалы по ТП_2014/ЧГЭС/Реконструкция/Подряд/Подряд_050</t>
  </si>
  <si>
    <t>5.1.51</t>
  </si>
  <si>
    <t>Реконструкция оборудования РП-92 (инв.№5</t>
  </si>
  <si>
    <t xml:space="preserve">6000008817  </t>
  </si>
  <si>
    <t>ООО "Кепяк"</t>
  </si>
  <si>
    <t>Обосновывающие материалы по ТП_2014/ЧГЭС/Реконструкция/Подряд/Подряд_051</t>
  </si>
  <si>
    <t>5.1.52</t>
  </si>
  <si>
    <t>Реконструкция ТП-5728 (инв.№54914) для объекта, расположенного по адресу: г.Челябинск, ул. Батумская</t>
  </si>
  <si>
    <t xml:space="preserve">6000008829  </t>
  </si>
  <si>
    <t xml:space="preserve">1876  </t>
  </si>
  <si>
    <t>ООО "Агентство КПД" (бывш.ООО "НТ Подрядчик")</t>
  </si>
  <si>
    <t>Обосновывающие материалы по ТП_2014/ЧГЭС/Реконструкция/Подряд/Подряд_052</t>
  </si>
  <si>
    <t>5.1.53</t>
  </si>
  <si>
    <t>Реконструкция ТП-4505 (инв. №56391), г.</t>
  </si>
  <si>
    <t xml:space="preserve">6000008848  </t>
  </si>
  <si>
    <t xml:space="preserve">23.05.2014  </t>
  </si>
  <si>
    <t>ООО Компания "ПРОМ-КАПИТАЛЪ"</t>
  </si>
  <si>
    <t>Обосновывающие материалы по ТП_2014/ЧГЭС/Реконструкция/Подряд/Подряд_053</t>
  </si>
  <si>
    <t>5.1.54</t>
  </si>
  <si>
    <t>Реконструкция ВЛ-0,4 кВ гр.2 от ТП-5195 до объекта, г. Челябинск, ж.р. Сухомесово, ул. Согласия, уч. 1 (стр.) и уч. № 9 (стр.)</t>
  </si>
  <si>
    <t xml:space="preserve">ООО "ПО "ЮУЭМ"  </t>
  </si>
  <si>
    <t xml:space="preserve">6000008854  </t>
  </si>
  <si>
    <t xml:space="preserve">366  </t>
  </si>
  <si>
    <r>
      <t xml:space="preserve">4619
</t>
    </r>
    <r>
      <rPr>
        <sz val="12"/>
        <rFont val="Times New Roman"/>
        <family val="1"/>
        <charset val="204"/>
      </rPr>
      <t>4620</t>
    </r>
  </si>
  <si>
    <t>Обосновывающие материалы по ТП_2014/ЧГЭС/Реконструкция/Подряд/Подряд_054</t>
  </si>
  <si>
    <t>5.1.55</t>
  </si>
  <si>
    <t>Реконструкция охранной сигнализация ТП,РП  ТРЭС</t>
  </si>
  <si>
    <t xml:space="preserve">6000008887  </t>
  </si>
  <si>
    <t xml:space="preserve">09.06.2014  </t>
  </si>
  <si>
    <t xml:space="preserve">290  </t>
  </si>
  <si>
    <t>Белоножко А.А.</t>
  </si>
  <si>
    <t>Обосновывающие материалы по ТП_2014/ЧГЭС/Реконструкция/Подряд/Подряд_055</t>
  </si>
  <si>
    <t>5.1.56</t>
  </si>
  <si>
    <t>Реконструкция ТП-4102 (инв.№57818) для объекта, г.Челябинск, 2-й Северо-Западный промрайон, ул.Радонежская (ул.Верстовая, 41)</t>
  </si>
  <si>
    <t xml:space="preserve">ООО "ЭМР"  </t>
  </si>
  <si>
    <t xml:space="preserve">6000008910  </t>
  </si>
  <si>
    <t xml:space="preserve">1490  </t>
  </si>
  <si>
    <t>Зеленовский В.В.</t>
  </si>
  <si>
    <t>Обосновывающие материалы по ТП_2014/ЧГЭС/Реконструкция/Подряд/Подряд_056</t>
  </si>
  <si>
    <t>5.1.57</t>
  </si>
  <si>
    <t>Реконструкция ПС "Паклинская" для объекта, расположенного по адресу: г. Челябинск, ул. Ун. Набережная, ул. Бр. Кашириных в Центральном и Калиниском районах г. Челябинска (1этап)</t>
  </si>
  <si>
    <t xml:space="preserve">6000008946  </t>
  </si>
  <si>
    <t xml:space="preserve">18.06.2014  </t>
  </si>
  <si>
    <t xml:space="preserve">48858  </t>
  </si>
  <si>
    <t>ООО "Гринфлайт"</t>
  </si>
  <si>
    <t>Обосновывающие материалы по ТП_2014/ЧГЭС/Реконструкция/Подряд/Подряд_057</t>
  </si>
  <si>
    <t>5.1.58</t>
  </si>
  <si>
    <t>Реконструкция КЛ-6 кВ ТП-1087 - РП-55; ТП-1087</t>
  </si>
  <si>
    <t xml:space="preserve">ООО "ЭнергоСпецСтрой"  </t>
  </si>
  <si>
    <t xml:space="preserve">6000008947  </t>
  </si>
  <si>
    <t xml:space="preserve">4831  </t>
  </si>
  <si>
    <t>ООО СК "Стройкор"</t>
  </si>
  <si>
    <t>Обосновывающие материалы по ТП_2014/ЧГЭС/Реконструкция/Подряд/Подряд_058</t>
  </si>
  <si>
    <t>5.1.59</t>
  </si>
  <si>
    <t>Реконструкция КТПН-1172 (инв.№58254) для объекта, расположенного по адресу: г. Челябинск, ул. Клиническая/Гоголя,12/53</t>
  </si>
  <si>
    <t xml:space="preserve">6000008986  </t>
  </si>
  <si>
    <t xml:space="preserve">01.07.2014  </t>
  </si>
  <si>
    <t xml:space="preserve">278  </t>
  </si>
  <si>
    <t>Гриб А.М.</t>
  </si>
  <si>
    <t>Обосновывающие материалы по ТП_2014/ЧГЭС/Реконструкция/Подряд/Подряд_059</t>
  </si>
  <si>
    <t>5.1.60</t>
  </si>
  <si>
    <t>Реконструкция оборудования РП33 (инв. №56459), реконструкция оборудования ТП-4227 (инв. №56372) для электроснабжения объекта, расположенного по адресу: г.Челябинск, ул. Чайковского, 20</t>
  </si>
  <si>
    <t xml:space="preserve">6000008997  </t>
  </si>
  <si>
    <t xml:space="preserve">07.07.2014  </t>
  </si>
  <si>
    <t xml:space="preserve">4375  </t>
  </si>
  <si>
    <t>ЗАО "Обувная фабрика "Юничел"</t>
  </si>
  <si>
    <t>Обосновывающие материалы по ТП_2014/ЧГЭС/Реконструкция/Подряд/Подряд_060</t>
  </si>
  <si>
    <t>5.1.61</t>
  </si>
  <si>
    <t>Реконструкция кабельного вывода 0,4 кВ о</t>
  </si>
  <si>
    <t>Обосновывающие материалы по ТП_2014/ЧГЭС/Реконструкция/Подряд/Подряд_061</t>
  </si>
  <si>
    <t>5.1.62</t>
  </si>
  <si>
    <t>Реконструкция оборудования ПС "Новоградская", монтаж ПКУ для объекта, расположенного по адресу: Челябинская область, Сосновский район, 2-й километр автодороги Челябинск-Кременкуль</t>
  </si>
  <si>
    <t xml:space="preserve">6000009199  </t>
  </si>
  <si>
    <t xml:space="preserve">5539  </t>
  </si>
  <si>
    <t>Обосновывающие материалы по ТП_2014/ЧГЭС/Реконструкция/Подряд/Подряд_062</t>
  </si>
  <si>
    <t>5.1.63</t>
  </si>
  <si>
    <t>Реконструкция ЗРУ-10 кВ (инв. №90859) ПС Гранитная (установка дополнительных ячеек 307,308,407,408)</t>
  </si>
  <si>
    <t xml:space="preserve">ООО "Энергия"  </t>
  </si>
  <si>
    <t xml:space="preserve">6000009217  </t>
  </si>
  <si>
    <t xml:space="preserve">30.07.2014  </t>
  </si>
  <si>
    <t xml:space="preserve">103938  </t>
  </si>
  <si>
    <t>ООО "Родник"</t>
  </si>
  <si>
    <t>Обосновывающие материалы по ТП_2014/ЧГЭС/Реконструкция/Подряд/Подряд_063</t>
  </si>
  <si>
    <t>5.1.64</t>
  </si>
  <si>
    <t>Реконструкция ТП-5188 для объекта, расположенного по адресу: г.Челябинск, ул.Рудная, 15</t>
  </si>
  <si>
    <t xml:space="preserve">6000009339  </t>
  </si>
  <si>
    <t xml:space="preserve">12.08.2014  </t>
  </si>
  <si>
    <t xml:space="preserve">147  </t>
  </si>
  <si>
    <t>Бачилов А.В.</t>
  </si>
  <si>
    <t>Обосновывающие материалы по ТП_2014/ЧГЭС/Реконструкция/Подряд/Подряд_064</t>
  </si>
  <si>
    <t>5.1.65</t>
  </si>
  <si>
    <t>реконструкция КЛ-10 кВ ТП- 3328- ТП-3344; КЛ-0,4 кВ ТП- 3328;  КЛ-0,4 кВ ТП- 3344</t>
  </si>
  <si>
    <t xml:space="preserve">6000009416  </t>
  </si>
  <si>
    <t xml:space="preserve">22.08.2014  </t>
  </si>
  <si>
    <t xml:space="preserve">592  </t>
  </si>
  <si>
    <t>Общество с ограниченнойответственностью "Барная линия"</t>
  </si>
  <si>
    <t>Обосновывающие материалы по ТП_2014/ЧГЭС/Реконструкция/Подряд/Подряд_065</t>
  </si>
  <si>
    <t>5.1.66</t>
  </si>
  <si>
    <t>Реконструкция оборудования ТП-4656 (2БКТ</t>
  </si>
  <si>
    <t xml:space="preserve">6000009679  </t>
  </si>
  <si>
    <t xml:space="preserve">14.10.2014  </t>
  </si>
  <si>
    <t xml:space="preserve">1624  </t>
  </si>
  <si>
    <t>ООО "Строитель"</t>
  </si>
  <si>
    <t>Обосновывающие материалы по ТП_2014/ЧГЭС/Реконструкция/Подряд/Подряд_066</t>
  </si>
  <si>
    <t>5.1.67</t>
  </si>
  <si>
    <t>Реконструкция ТП-5185 (инв.№54881), для объекта г.Челябинск, пос.Исаково, ул.Новая, №8</t>
  </si>
  <si>
    <t xml:space="preserve">6000009719  </t>
  </si>
  <si>
    <t xml:space="preserve">1758  </t>
  </si>
  <si>
    <t>Кузнецова А.С.</t>
  </si>
  <si>
    <t>Обосновывающие материалы по ТП_2014/ЧГЭС/Реконструкция/Подряд/Подряд_067</t>
  </si>
  <si>
    <t>5.1.68</t>
  </si>
  <si>
    <t>Реконструкция ТП-2346 (инв. №51743)</t>
  </si>
  <si>
    <t>Туртаев А.С.</t>
  </si>
  <si>
    <t>Обосновывающие материалы по ТП_2014/ЧГЭС/Реконструкция/Подряд/Подряд_068</t>
  </si>
  <si>
    <t>5.1.69</t>
  </si>
  <si>
    <t>Реконструкция КЛ 0,4 кВ от ТП-1156 до объекта, г. Челябинск, ул. С.Кривой, 38 (инв. №52163)</t>
  </si>
  <si>
    <t xml:space="preserve">6000009850  </t>
  </si>
  <si>
    <t xml:space="preserve">04.11.2014  </t>
  </si>
  <si>
    <t xml:space="preserve">1520  </t>
  </si>
  <si>
    <t>Чигинцева В.В.</t>
  </si>
  <si>
    <t>Обосновывающие материалы по ТП_2014/ЧГЭС/Реконструкция/Подряд/Подряд_069</t>
  </si>
  <si>
    <t>5.1.70</t>
  </si>
  <si>
    <t>Реконструкция ТП-4555 (инв. № 56431)</t>
  </si>
  <si>
    <t xml:space="preserve">6000009918  </t>
  </si>
  <si>
    <t xml:space="preserve">17.11.2014  </t>
  </si>
  <si>
    <t xml:space="preserve">580  </t>
  </si>
  <si>
    <t>ИП Рустамов Ч.З. оглы</t>
  </si>
  <si>
    <t>Обосновывающие материалы по ТП_2014/ЧГЭС/Реконструкция/Подряд/Подряд_070</t>
  </si>
  <si>
    <t>5.1.71</t>
  </si>
  <si>
    <t>Реконструкция кабельного вывода 0,4 кВ от ТП-2069 (инв. № 51524) от опоры №6 до опоры №2/5 для объекта, расположенного по адресу: г. Челябинск, ул. Стартовая, 10</t>
  </si>
  <si>
    <t>Гусельцева И.Н.</t>
  </si>
  <si>
    <t>Обосновывающие материалы по ТП_2014/ЧГЭС/Реконструкция/Подряд/Подряд_071</t>
  </si>
  <si>
    <t>5.1.72</t>
  </si>
  <si>
    <t>Реконструкция ВЛ-0,4 кВ от ТП-3589 (инв. № 53731) в пролетах опор №13 – 14 для объекта, расположенного по адресу: г. Челябинск, ул. Кудрявцева, уч. 2 (стр.)</t>
  </si>
  <si>
    <t xml:space="preserve">6400004657  </t>
  </si>
  <si>
    <t xml:space="preserve">1239  </t>
  </si>
  <si>
    <t>Иванова И.В.</t>
  </si>
  <si>
    <t>Обосновывающие материалы по ТП_2014/ЧГЭС/Реконструкция/Подряд/Подряд_072</t>
  </si>
  <si>
    <t>5.1.73</t>
  </si>
  <si>
    <t>Реконструкция оборудования ТП-5728 (инв. № 54914)</t>
  </si>
  <si>
    <t xml:space="preserve">6400004710  </t>
  </si>
  <si>
    <t xml:space="preserve">18.04.2014  </t>
  </si>
  <si>
    <t xml:space="preserve">403  </t>
  </si>
  <si>
    <t>ЗАО "ИКС 5 Недвижимость"</t>
  </si>
  <si>
    <t>Обосновывающие материалы по ТП_2014/ЧГЭС/Реконструкция/Подряд/Подряд_073</t>
  </si>
  <si>
    <t>5.1.74</t>
  </si>
  <si>
    <t>Реконструкция КЛ-0,4 кВ от ТП-1087  щ.2, гр.3 до ул.Энтузиастов, 19</t>
  </si>
  <si>
    <t xml:space="preserve">ЧГДЮФСОО «Арена» </t>
  </si>
  <si>
    <t>Обосновывающие материалы по ТП_2014/ЧГЭС/Реконструкция/Подряд/Подряд_074</t>
  </si>
  <si>
    <t>5.1.75</t>
  </si>
  <si>
    <t>Реконструкция СДСД   ПО ЧГЭС</t>
  </si>
  <si>
    <t>Поварова Л.В.</t>
  </si>
  <si>
    <t>Обосновывающие материалы по ТП_2014/ЧГЭС/Реконструкция/Подряд/Подряд_075</t>
  </si>
  <si>
    <t>5.1.76</t>
  </si>
  <si>
    <t>Реконструкция ТП- 3306, г. Челябинск, ул. 40 лет Октября, 15</t>
  </si>
  <si>
    <t>ООО "Очки и Мода"</t>
  </si>
  <si>
    <t>Обосновывающие материалы по ТП_2014/ЧГЭС/Реконструкция/Подряд/Подряд_076</t>
  </si>
  <si>
    <t>5.1.77</t>
  </si>
  <si>
    <t>Реконструкция ТП1280 с перезаводом существующих кабелей 6кВ в сторону ТП-1222, ТП-1018 и ТП-1208.</t>
  </si>
  <si>
    <t>Администрация г. Челябинска</t>
  </si>
  <si>
    <t>Обосновывающие материалы по ТП_2014/ЧГЭС/Реконструкция/Подряд/Подряд_077</t>
  </si>
  <si>
    <t>5.1.78</t>
  </si>
  <si>
    <t>Реконструкция ВЛ-0,4 кВ от ТП-3311 (инв. № 53654) в пролетах опор №2/5 – 2/10 для объекта, расположенного по адресу: г. Челябинск, ул. Комарова, 102</t>
  </si>
  <si>
    <t>Гумствин И.П.</t>
  </si>
  <si>
    <t>Обосновывающие материалы по ТП_2014/ЧГЭС/Реконструкция/Подряд/Подряд_078</t>
  </si>
  <si>
    <t>5.1.79</t>
  </si>
  <si>
    <t>Реконструкция ВЛ-0,4 кВ с кабельным выводом от ТП-5179 (инв. № 58186) до объекта, расположенного по адресу: г. Челябинск, СНТ «Колющенец», улица 1, уч. №57, реконструкция пункта учета электроэнергии ЛРЭС (инв.№229341) ПО "ЧГЭС"</t>
  </si>
  <si>
    <t>Смольянов Р.П.</t>
  </si>
  <si>
    <t>Обосновывающие материалы по ТП_2014/ЧГЭС/Реконструкция/Подряд/Подряд_079</t>
  </si>
  <si>
    <t>5.1.80</t>
  </si>
  <si>
    <t>Реконструкция  ТП-1030 для объекта расположенного по адресу: г. Челябинск, ул. Овчинникова - ул. Замятина</t>
  </si>
  <si>
    <t>ООО "Авто-К"</t>
  </si>
  <si>
    <t>Обосновывающие материалы по ТП_2014/ЧГЭС/Реконструкция/Подряд/Подряд_080</t>
  </si>
  <si>
    <t>5.1.81</t>
  </si>
  <si>
    <t>реконструкция ВЛ-0,4 кВ от ТП-5186 гр.1 до ул. Трактовая, 6</t>
  </si>
  <si>
    <t>Петров П.И.</t>
  </si>
  <si>
    <t>Обосновывающие материалы по ТП_2014/ЧГЭС/Реконструкция/Подряд/Подряд_081</t>
  </si>
  <si>
    <t>5.1.82</t>
  </si>
  <si>
    <t>Реконструкция ВЛ-0,4кВ от ТП-1050 для объекта, расположенного по адресу: г. Челябинск, ул. Карпинского, 65</t>
  </si>
  <si>
    <r>
      <t xml:space="preserve">Тюлькин В.А., </t>
    </r>
    <r>
      <rPr>
        <sz val="12"/>
        <rFont val="Times New Roman"/>
        <family val="1"/>
        <charset val="204"/>
      </rPr>
      <t>Тюлькина Г.Н., Тюлькина Е.В., Тюлькин И.В.</t>
    </r>
  </si>
  <si>
    <t>Обосновывающие материалы по ТП_2014/ЧГЭС/Реконструкция/Подряд/Подряд_082</t>
  </si>
  <si>
    <t>5.1.83</t>
  </si>
  <si>
    <t xml:space="preserve">Реконструкция ТП-3524 (инв. № 53974) для объекта, расположенного по адресу: г. Челябинск, ул. Танкистов, 179-в, реконструкция пункта учета электроэнергии ТРЭС ПО ЧГЭС </t>
  </si>
  <si>
    <t>ООО "Компания Три-С"</t>
  </si>
  <si>
    <t>Обосновывающие материалы по ТП_2014/ЧГЭС/Реконструкция/Подряд/Подряд_083</t>
  </si>
  <si>
    <t>5.1.84</t>
  </si>
  <si>
    <t>Реконструкция ВЛ-0,4 кВ от ТП-1172 по ул. Гоголя (инв. № 58332) до объекта, расположенного по адресу: г. Челябинск, ул. Сосновская, 30а</t>
  </si>
  <si>
    <r>
      <t xml:space="preserve">Недавный Е.М., </t>
    </r>
    <r>
      <rPr>
        <sz val="12"/>
        <rFont val="Times New Roman"/>
        <family val="1"/>
        <charset val="204"/>
      </rPr>
      <t>Недавняя Л.К.</t>
    </r>
  </si>
  <si>
    <t>Обосновывающие материалы по ТП_2014/ЧГЭС/Реконструкция/Подряд/Подряд_084</t>
  </si>
  <si>
    <t>5.1.85</t>
  </si>
  <si>
    <t>Реконструкция ВЛ-0,4 кВ от ТП-5704 щ.1, ул.Баталова,17</t>
  </si>
  <si>
    <r>
      <t xml:space="preserve">Сапожников В.Г., </t>
    </r>
    <r>
      <rPr>
        <sz val="12"/>
        <rFont val="Times New Roman"/>
        <family val="1"/>
        <charset val="204"/>
      </rPr>
      <t>Соколов Д.В.</t>
    </r>
  </si>
  <si>
    <t>Обосновывающие материалы по ТП_2014/ЧГЭС/Реконструкция/Подряд/Подряд_085</t>
  </si>
  <si>
    <t>5.1.86</t>
  </si>
  <si>
    <t>Реконструкция ТП-3318 (инв. № 53761)г. Ч</t>
  </si>
  <si>
    <t>Обосновывающие материалы по ТП_2014/ЧГЭС/Реконструкция/Подряд/Подряд_086</t>
  </si>
  <si>
    <t>5.1.87</t>
  </si>
  <si>
    <t>Реконструкция ВЛ-0,4 кВ с кабельным выводом от ТП-5179 (инв. № 58186) до объекта, расположенного по адресу: г. Челябинск, СНТ «Колющенец», ул. 1, уч. 33а, реконструкция пункта учета электроэнергии ЛРЭС (инв.№229341) ПО "ЧГЭС"</t>
  </si>
  <si>
    <t>Обосновывающие материалы по ТП_2014/ЧГЭС/Реконструкция/Подряд/Подряд_087</t>
  </si>
  <si>
    <t>5.1.88</t>
  </si>
  <si>
    <t>Реконструкция ВЛ 0,4 кВ от ТП-4090 щ.1,</t>
  </si>
  <si>
    <t>Обосновывающие материалы по ТП_2014/ЧГЭС/Реконструкция/Подряд/Подряд_088</t>
  </si>
  <si>
    <t>5.1.89</t>
  </si>
  <si>
    <t>Реконструкция кабельного вывода 0,4 кВ от ТП-1082 (инв. № 121941) до объекта, расположенного по адресу: г. Челябинск, ул. Архангельская, 2</t>
  </si>
  <si>
    <t>Обосновывающие материалы по ТП_2014/ЧГЭС/Реконструкция/Подряд/Подряд_089</t>
  </si>
  <si>
    <t>5.1.90</t>
  </si>
  <si>
    <r>
      <t xml:space="preserve">Казанцев В.М., </t>
    </r>
    <r>
      <rPr>
        <sz val="12"/>
        <rFont val="Times New Roman"/>
        <family val="1"/>
        <charset val="204"/>
      </rPr>
      <t>Емельянов Е.В.</t>
    </r>
  </si>
  <si>
    <t>Обосновывающие материалы по ТП_2014/ЧГЭС/Реконструкция/Подряд/Подряд_090</t>
  </si>
  <si>
    <t>5.1.91</t>
  </si>
  <si>
    <t>Реконструкция ВЛ-0,4 кВ от ТП-5635  щ.1,</t>
  </si>
  <si>
    <t>Обосновывающие материалы по ТП_2014/ЧГЭС/Реконструкция/Подряд/Подряд_091</t>
  </si>
  <si>
    <t>5.1.92</t>
  </si>
  <si>
    <t>Реконструкция ВЛ-0,4 кВ от ТП-5635  гр.1</t>
  </si>
  <si>
    <t>Обосновывающие материалы по ТП_2014/ЧГЭС/Реконструкция/Подряд/Подряд_092</t>
  </si>
  <si>
    <t>5.1.93</t>
  </si>
  <si>
    <t>Реконструкция кабельного вывода 0,4 кВ от ТП-1172 (инв. № 58347) от опоры на пер., ул. Полетаевская - ул. Пестеля до объекта расположенного по адресу: г. Челябинск, пер. Виноградный, 7</t>
  </si>
  <si>
    <r>
      <t xml:space="preserve">Сысоев Е.Ю., 
</t>
    </r>
    <r>
      <rPr>
        <sz val="12"/>
        <rFont val="Times New Roman"/>
        <family val="1"/>
        <charset val="204"/>
      </rPr>
      <t>Сысоев Д.Е., 
Сысоева Д.Е.</t>
    </r>
  </si>
  <si>
    <t>Обосновывающие материалы по ТП_2014/ЧГЭС/Реконструкция/Подряд/Подряд_093</t>
  </si>
  <si>
    <t>5.1.94</t>
  </si>
  <si>
    <t>Реконструкция ВЛ-0,4 кВ от ТП 3398 гр.4 (кабельный вывод 0,4 кВ от ТП 3325) (инв. № 53663) до объекта,  расположенного по адресу: г.Челябинск, ул. Фабрично-Заводская,63</t>
  </si>
  <si>
    <r>
      <t xml:space="preserve">Борисик С.В.,
</t>
    </r>
    <r>
      <rPr>
        <sz val="12"/>
        <rFont val="Times New Roman"/>
        <family val="1"/>
        <charset val="204"/>
      </rPr>
      <t>Борисик Л.Н.</t>
    </r>
  </si>
  <si>
    <t>Обосновывающие материалы по ТП_2014/ЧГЭС/Реконструкция/Подряд/Подряд_094</t>
  </si>
  <si>
    <t>5.1.95</t>
  </si>
  <si>
    <t>Реконструкция ВЛ 0,4 кВ (инв. № 55592) от ТП-4218  гр.2, г. Челябинск, ул. Ямальская, д.94</t>
  </si>
  <si>
    <t>Обосновывающие материалы по ТП_2014/ЧГЭС/Реконструкция/Подряд/Подряд_095</t>
  </si>
  <si>
    <t>5.1.96</t>
  </si>
  <si>
    <t>Реконструкция ВЛ-0,4 кВ от ТП-1081 (инв. № 52596) до объекта, расположенного по адресу: г. Челябинск, ул. Кировоградская, 24</t>
  </si>
  <si>
    <t>Бухин Т.А.</t>
  </si>
  <si>
    <t>74</t>
  </si>
  <si>
    <t>Обосновывающие материалы по ТП_2014/ЧГЭС/Реконструкция/Подряд/Подряд_096</t>
  </si>
  <si>
    <t>5.1.97</t>
  </si>
  <si>
    <t>Реконструкция ВЛ 0,4 кВ ТП-1050 гр.3, г.</t>
  </si>
  <si>
    <t>Федоров Н.В.</t>
  </si>
  <si>
    <t>Обосновывающие материалы по ТП_2014/ЧГЭС/Реконструкция/Подряд/Подряд_097</t>
  </si>
  <si>
    <t>5.1.98</t>
  </si>
  <si>
    <t>Реконструкция ВЛ-0,4 кВ от ТП-1037 щ.1,</t>
  </si>
  <si>
    <t>Обосновывающие материалы по ТП_2014/ЧГЭС/Реконструкция/Подряд/Подряд_098</t>
  </si>
  <si>
    <t>5.1.99</t>
  </si>
  <si>
    <t>Реконструкция ВЛ-0,4 кВ от КТПН-5190 гр.</t>
  </si>
  <si>
    <t>Обосновывающие материалы по ТП_2014/ЧГЭС/Реконструкция/Подряд/Подряд_099</t>
  </si>
  <si>
    <t>5.1.100</t>
  </si>
  <si>
    <t>Реконструкция ВЛ-0,4 кВ от ТП-5190 (инв.№166997) для электроснабжения объекта, расположенного по адресу г. Челябинск, ул. Чернотальская, №2 (стр.)</t>
  </si>
  <si>
    <t>Децук Е.В.</t>
  </si>
  <si>
    <t>Обосновывающие материалы по ТП_2014/ЧГЭС/Реконструкция/Подряд/Подряд_100</t>
  </si>
  <si>
    <t>5.1.101</t>
  </si>
  <si>
    <t>Реконструкция ВЛ-0,4 кВ ТП-4165 ТП-4167 РП-59 (инв. № 56111) для объекта, расположенного по адресу: г. Челябинск, ул. Жуковского, 32</t>
  </si>
  <si>
    <t>Обосновывающие материалы по ТП_2014/ЧГЭС/Реконструкция/Подряд/Подряд_101</t>
  </si>
  <si>
    <t>5.1.102</t>
  </si>
  <si>
    <t>ВЛ-0,4 кВ от опоры №9 кабельного вывода 0,4 кВ от ТП-2058 (инв. № 51521) до объекта, расположенного по адресу: г. Челябинск, пр. Победы, 249-А</t>
  </si>
  <si>
    <t xml:space="preserve">Лепишин Г.А. </t>
  </si>
  <si>
    <t>Обосновывающие материалы по ТП_2014/ЧГЭС/Реконструкция/Подряд/Подряд_102</t>
  </si>
  <si>
    <t>5.1.103</t>
  </si>
  <si>
    <t>Реконструкция кабельного вывода 0,4 кВ от ТП-5184 (инв. № 54766) до объекта, расположенного по адресу: г. Челябинск, пос. Смолино, ул. Чапаева, 67</t>
  </si>
  <si>
    <t>Носырева Л.П.</t>
  </si>
  <si>
    <t>Обосновывающие материалы по ТП_2014/ЧГЭС/Реконструкция/Подряд/Подряд_103</t>
  </si>
  <si>
    <t>5.1.104</t>
  </si>
  <si>
    <t>ВЛ- 0,4 кВ от опоры №2/2 кабельного вывода 0,4 кВ ТП-2091 (инв. № 58239) до объекта, расположенного по адресу: г. Челябинск, ул. Сельскохозяйственная, 20</t>
  </si>
  <si>
    <r>
      <t xml:space="preserve">АфанасьевГ.В., </t>
    </r>
    <r>
      <rPr>
        <sz val="12"/>
        <rFont val="Times New Roman"/>
        <family val="1"/>
        <charset val="204"/>
      </rPr>
      <t>Афанасьева И.Г.</t>
    </r>
  </si>
  <si>
    <t>Обосновывающие материалы по ТП_2014/ЧГЭС/Реконструкция/Подряд/Подряд_104</t>
  </si>
  <si>
    <t>5.1.105</t>
  </si>
  <si>
    <t>Реконструкция ВЛ-0,4 кВ от ТП-3311 (инв. № 53654) в пролетах опор №1 – 1/3 для объекта, расположенного по адресу: г. Челябинск, ул. Мечникова</t>
  </si>
  <si>
    <t>ИП Ледянкина Л.А.</t>
  </si>
  <si>
    <t>Обосновывающие материалы по ТП_2014/ЧГЭС/Реконструкция/Подряд/Подряд_105</t>
  </si>
  <si>
    <t>5.1.106</t>
  </si>
  <si>
    <t>Реконструкция ВЛ-0,4 кВ от ТП-1172 по ул. Гоголя (инв. № 58332) до объекта, расположенного по адресу: г. Челябинск, ул. Марата, 3</t>
  </si>
  <si>
    <t>0728-1-0096</t>
  </si>
  <si>
    <t>Обосновывающие материалы по ТП_2014/ЧГЭС/Реконструкция/Подряд/Подряд_106</t>
  </si>
  <si>
    <t>5.1.107</t>
  </si>
  <si>
    <t>Реконструкция ТП-4523 (инв. №56404), г. Челябинск, сквер по ул. Молодогвардейцев</t>
  </si>
  <si>
    <t>ООО "Заречный рынок"</t>
  </si>
  <si>
    <t>Обосновывающие материалы по ТП_2014/ЧГЭС/Реконструкция/Подряд/Подряд_107</t>
  </si>
  <si>
    <t>5.1.108</t>
  </si>
  <si>
    <t>Реконструкция ТП-4620 (инв. №56526), г. Челябинск, мкрн. №12, ул. 40 лет Победы, 24 (стр.)</t>
  </si>
  <si>
    <t>Акопян Э.Ю.</t>
  </si>
  <si>
    <t>Обосновывающие материалы по ТП_2014/ЧГЭС/Реконструкция/Подряд/Подряд_108</t>
  </si>
  <si>
    <t>5.1.109</t>
  </si>
  <si>
    <t>Реконструкция ВЛ-0,4 кВ от ТП-5185, ТП-5188 (инв. №54768) до объекта, расположенного по адресу: г. Челябинск, ул. Крестьянская, 5</t>
  </si>
  <si>
    <t>Мосеева О.И.</t>
  </si>
  <si>
    <t>Обосновывающие материалы по ТП_2014/ЧГЭС/Реконструкция/Подряд/Подряд_109</t>
  </si>
  <si>
    <t>5.1.110</t>
  </si>
  <si>
    <t>Реконструкция кабельного вывода 0,4 кВ от ТП-5195 (инв. № 54767) до объекта, расположенного по адресу: г. Челябинск, ул. Сухомесовская, 23, 25</t>
  </si>
  <si>
    <t>Вихорев Н.В.</t>
  </si>
  <si>
    <t>Обосновывающие материалы по ТП_2014/ЧГЭС/Реконструкция/Подряд/Подряд_110</t>
  </si>
  <si>
    <t>Нургаянов Р.М.</t>
  </si>
  <si>
    <t>5.1.111</t>
  </si>
  <si>
    <t>Реконструкция КЛ-0,4 кВ от ТП-1091 (инв. № 52199) до объекта, расположенного по адресу: г. Челябинск, ул. Воровского, 57</t>
  </si>
  <si>
    <t>Никулина В.А.</t>
  </si>
  <si>
    <t>Обосновывающие материалы по ТП_2014/ЧГЭС/Реконструкция/Подряд/Подряд_111</t>
  </si>
  <si>
    <t>5.1.112</t>
  </si>
  <si>
    <t>Реконструкция КЛ-0,4 кВ от ТП-1069; оборудования ТП-1069</t>
  </si>
  <si>
    <t>Валинуров С.И.</t>
  </si>
  <si>
    <t>Обосновывающие материалы по ТП_2014/ЧГЭС/Реконструкция/Подряд/Подряд_112</t>
  </si>
  <si>
    <t>5.1.113</t>
  </si>
  <si>
    <t>Реконструкция ТП-1263 для  электроснабжения объекта, расположенного по адресу: г. Челябинск, пр. Ленина, 59</t>
  </si>
  <si>
    <t>Обосновывающие материалы по ТП_2014/ЧГЭС/Реконструкция/Подряд/Подряд_113</t>
  </si>
  <si>
    <t>5.1.114</t>
  </si>
  <si>
    <t>Реконструкция ТП-1263 для объекта, расположенного по адресу: г. Челябинск, ул. С. Кривой, 24</t>
  </si>
  <si>
    <t xml:space="preserve">6000007431  </t>
  </si>
  <si>
    <t xml:space="preserve">05.08.2013  </t>
  </si>
  <si>
    <t xml:space="preserve">6250  </t>
  </si>
  <si>
    <t>0358-Дтп</t>
  </si>
  <si>
    <t>Кынкурогов В.И.</t>
  </si>
  <si>
    <t>Обосновывающие материалы по ТП_2014/ЧГЭС/Реконструкция/Подряд/Подряд_114</t>
  </si>
  <si>
    <t>5.1.115</t>
  </si>
  <si>
    <t xml:space="preserve">ООО   "Каскад -Энерго" 100026735  </t>
  </si>
  <si>
    <t xml:space="preserve">20.09.2013г.   </t>
  </si>
  <si>
    <t>Планета Авто</t>
  </si>
  <si>
    <t>Обосновывающие материалы по ТП_2014/ЧГЭС/Реконструкция/Подряд/Подряд_115</t>
  </si>
  <si>
    <t>Реконструкция кабельного вывода 0,4 кВ от ТП-2484 (инв. №51573) (дисп. наименование – КЛ-0,4кВ от ТП-2484) до объекта, расположенного по адресу: г. Челябинск, п. Шершни, ул. Центральная, 10</t>
  </si>
  <si>
    <t>ЗАО РОСИНВЕСТ-Проект</t>
  </si>
  <si>
    <t xml:space="preserve">  30.12.2013</t>
  </si>
  <si>
    <t>Ятченко Н.Г.</t>
  </si>
  <si>
    <t>Обосновывающие материалы по ТП_2014/ЧГЭС/Реконструкция/Хозспособ/ХС_001</t>
  </si>
  <si>
    <t>Реконструкция ПС Аэродромная 110/10 кВ (инв. №55050) для объекта, расположенного по адресу: г. Челябинск, ул. Производственная, 3</t>
  </si>
  <si>
    <t>ООО "Горнозаводское объединение"</t>
  </si>
  <si>
    <t xml:space="preserve">  6000008371</t>
  </si>
  <si>
    <t xml:space="preserve">  521</t>
  </si>
  <si>
    <t>ООО Фирма "Ланс"</t>
  </si>
  <si>
    <t>Обосновывающие материалы по ТП_2014/ЧГЭС/Реконструкция/Хозспособ/ХС_002</t>
  </si>
  <si>
    <t>реконструкция кабельного вывода 0,4 кВ от ТП-2159 (инв. №51530) (диспетчерское наименование: ВЛ-0,4 кВ от ТП-2159) от опоры №3 до опоры №1/3, реконструкция системы дистанционного сбора данных абонентов ЦРЭС (инв. №168252) для объекта, расположенного по адресу: г. Челябинск, ул. Спорта, 35</t>
  </si>
  <si>
    <t xml:space="preserve">  6000008403</t>
  </si>
  <si>
    <t xml:space="preserve">  18.02.2014</t>
  </si>
  <si>
    <t xml:space="preserve">  379</t>
  </si>
  <si>
    <t>Басов С.В.</t>
  </si>
  <si>
    <t>Обосновывающие материалы по ТП_2014/ЧГЭС/Реконструкция/Хозспособ/ХС_003</t>
  </si>
  <si>
    <t>Реконструкция ВЛ-0,4 кВ от ТП-5183 гр. 1  (инв. № 54766),  до объекта,  г. Челябинск, пос. Смолино, пер. Дивный,3</t>
  </si>
  <si>
    <t>ООО "Электросетстрой-11"</t>
  </si>
  <si>
    <t xml:space="preserve">  6000008426</t>
  </si>
  <si>
    <t xml:space="preserve">  27.02.2014</t>
  </si>
  <si>
    <t xml:space="preserve">  2656</t>
  </si>
  <si>
    <t>Чертовикова В.Ю., Чертовиков С.Ю.</t>
  </si>
  <si>
    <t>Обосновывающие материалы по ТП_2014/ЧГЭС/Реконструкция/Хозспособ/ХС_004</t>
  </si>
  <si>
    <t>Реконструкция ВЛ-0,4 кВ от ТП-5660 (инв. №54709) до объекта, расположенного по адресу: г. Челябинск, ул. Карельская, 33</t>
  </si>
  <si>
    <t>ООО Вертикаль</t>
  </si>
  <si>
    <t xml:space="preserve">  6000008482</t>
  </si>
  <si>
    <t xml:space="preserve">  293</t>
  </si>
  <si>
    <t>Сулейманов Р.Р.</t>
  </si>
  <si>
    <t>Обосновывающие материалы по ТП_2014/ЧГЭС/Реконструкция/Хозспособ/ХС_005</t>
  </si>
  <si>
    <t>Реконструкция ВКЛ-0,4 кВ от ТП 5195 (инв.№54767) для объектов, расположенных по адресу: г.Челябинск, ул. Сухомесовская, 23, 25</t>
  </si>
  <si>
    <t xml:space="preserve">  6000008647</t>
  </si>
  <si>
    <t xml:space="preserve">  234</t>
  </si>
  <si>
    <t xml:space="preserve">Нургоянов Р.М. </t>
  </si>
  <si>
    <t>Обосновывающие материалы по ТП_2014/ЧГЭС/Реконструкция/Хозспособ/ХС_006</t>
  </si>
  <si>
    <t>Шулепова Е.И.</t>
  </si>
  <si>
    <t>Реконструкция ВЛ-0,4кВ от ТП-2128 (инв№51317) от опоры №1 до опоры №3 для объекта, расположенного по адресу г.Челябинск, ул. Заводская, уч.№3-в (стр)</t>
  </si>
  <si>
    <t xml:space="preserve">  6000008723</t>
  </si>
  <si>
    <t xml:space="preserve">  21.04.2014</t>
  </si>
  <si>
    <t xml:space="preserve">  198</t>
  </si>
  <si>
    <t>Маськов А.А.</t>
  </si>
  <si>
    <t>Обосновывающие материалы по ТП_2014/ЧГЭС/Реконструкция/Хозспособ/ХС_007</t>
  </si>
  <si>
    <t>Реконструкция ВЛ 0,4 кВ от ТП-3592,3650, для объекта, расположенного по адресу: г. Челябинск, ул. Луначарского д. 22</t>
  </si>
  <si>
    <t xml:space="preserve">  6000008859</t>
  </si>
  <si>
    <t xml:space="preserve">  04.06.2014</t>
  </si>
  <si>
    <t xml:space="preserve">  172</t>
  </si>
  <si>
    <t>Газизов М.Х.</t>
  </si>
  <si>
    <t>Обосновывающие материалы по ТП_2014/ЧГЭС/Реконструкция/Хозспособ/ХС_008</t>
  </si>
  <si>
    <t>Реконструкция ВЛ-0,4 кВ от опоры №4 до объекта, расположенный по адресу ул. Молодогвардейцев, 68-г</t>
  </si>
  <si>
    <t xml:space="preserve">  6000008874</t>
  </si>
  <si>
    <t xml:space="preserve">  259</t>
  </si>
  <si>
    <t>Вишняков И.Н.</t>
  </si>
  <si>
    <t>Обосновывающие материалы по ТП_2014/ЧГЭС/Реконструкция/Хозспособ/ХС_009</t>
  </si>
  <si>
    <t>Реконструкция оборудования ТП-5738 (инв. №54924)</t>
  </si>
  <si>
    <t>ООО "ПО "ЮУЭМ"</t>
  </si>
  <si>
    <t xml:space="preserve">  6000008892</t>
  </si>
  <si>
    <t xml:space="preserve">  06.06.2014</t>
  </si>
  <si>
    <t xml:space="preserve">  231</t>
  </si>
  <si>
    <t>ООО "Уралинвестпроект"</t>
  </si>
  <si>
    <t>Обосновывающие материалы по ТП_2014/ЧГЭС/Реконструкция/Хозспособ/ХС_010</t>
  </si>
  <si>
    <t>Реконструкция ВЛ-0,4 кВ от ТП-1037 до объекта, расположенного по адресу: г. Челябинск, ул. Плужная, 9А</t>
  </si>
  <si>
    <t xml:space="preserve">  6000008983</t>
  </si>
  <si>
    <t xml:space="preserve">  63</t>
  </si>
  <si>
    <t>Согрина Е.А.</t>
  </si>
  <si>
    <t>Обосновывающие материалы по ТП_2014/ЧГЭС/Реконструкция/Хозспособ/ХС_011</t>
  </si>
  <si>
    <t>Реконструкция ВКЛ - 0,4кВ ТП-2181 для объекта, расположенного по адресу: ул. Кутансская, 16</t>
  </si>
  <si>
    <t xml:space="preserve">  6000008987</t>
  </si>
  <si>
    <t xml:space="preserve">  191</t>
  </si>
  <si>
    <t>Астапов И.М.</t>
  </si>
  <si>
    <t>Обосновывающие материалы по ТП_2014/ЧГЭС/Реконструкция/Хозспособ/ХС_012</t>
  </si>
  <si>
    <t>Реконструкция ВЛИ-0,4 кВ ТП-3578 (инв. № 57509) от опоры №2/4 до объекта, расположенного по адресу: г. Челябинск, пер. 5-й Норильский, д.7 (стр.)</t>
  </si>
  <si>
    <t xml:space="preserve">  6000009035</t>
  </si>
  <si>
    <t xml:space="preserve">  09.07.2014</t>
  </si>
  <si>
    <t xml:space="preserve">  142</t>
  </si>
  <si>
    <t>Обосновывающие материалы по ТП_2014/ЧГЭС/Реконструкция/Хозспособ/ХС_013</t>
  </si>
  <si>
    <t>Реконструкция ТП-3366  для объекта, расположенного по адресу: г. Челябинск, пер. Артиллерийский, д.2а, стр.1.</t>
  </si>
  <si>
    <t>Обосновывающие материалы по ТП_2014/ЧГЭС/Реконструкция/Хозспособ/ХС_014</t>
  </si>
  <si>
    <t>Реконструкция пункта учета э/энергии КРЭС</t>
  </si>
  <si>
    <t xml:space="preserve">  6000009197</t>
  </si>
  <si>
    <t xml:space="preserve">  01.08.2014</t>
  </si>
  <si>
    <t xml:space="preserve">  237</t>
  </si>
  <si>
    <t>Обосновывающие материалы по ТП_2014/ЧГЭС/Реконструкция/Хозспособ/ХС_015</t>
  </si>
  <si>
    <t>Реконструкция ВЛ-0,4 кВ ТП-5641 щ.1 гр. 7 до объекта, расположенного по адресу: г. Челябинск, пер. 1-й Вагонный, 10</t>
  </si>
  <si>
    <t xml:space="preserve">  6000009367</t>
  </si>
  <si>
    <t xml:space="preserve">  12.08.2014</t>
  </si>
  <si>
    <t xml:space="preserve">  165</t>
  </si>
  <si>
    <t>Ситдиков Х.А.</t>
  </si>
  <si>
    <t>Обосновывающие материалы по ТП_2014/ЧГЭС/Реконструкция/Хозспособ/ХС_016</t>
  </si>
  <si>
    <t>Реконструкция ВКЛ-0,4 кВ ТП-1174  для электроснабжения объекта по адресу: г. Челябинск, ул. Гоголя, д.2</t>
  </si>
  <si>
    <t xml:space="preserve">  6000009592</t>
  </si>
  <si>
    <t xml:space="preserve">  01.10.2014</t>
  </si>
  <si>
    <t>Веденикин О.Е.</t>
  </si>
  <si>
    <t>Обосновывающие материалы по ТП_2014/ЧГЭС/Реконструкция/Хозспособ/ХС_017</t>
  </si>
  <si>
    <t>Реконструкция КЛ-0,4 кВ от ТП-4715 для объекта, расположенного по адресу: г. Челябинск, Краснополькая пдощадка 1, мкр. № 55ул. Г. Тукая 13</t>
  </si>
  <si>
    <t>ООО "Урал Инжиниринг"</t>
  </si>
  <si>
    <t xml:space="preserve">  6000009835</t>
  </si>
  <si>
    <t xml:space="preserve">  05.11.2014</t>
  </si>
  <si>
    <t xml:space="preserve">  1229</t>
  </si>
  <si>
    <t>3362/ПС4/03-12</t>
  </si>
  <si>
    <t>Обосновывающие материалы по ТП_2014/ЧГЭС/Реконструкция/Хозспособ/ХС_018</t>
  </si>
  <si>
    <t>Реконструкция ВКЛ- 0,4кВ  ТП-3570 для объекта, расположенного по адресу: г. Челябинск, ул. Турбинная, 35</t>
  </si>
  <si>
    <t xml:space="preserve">  6000009900</t>
  </si>
  <si>
    <t xml:space="preserve">  25.11.2014</t>
  </si>
  <si>
    <t xml:space="preserve">  516</t>
  </si>
  <si>
    <t>Борисова Л.И.</t>
  </si>
  <si>
    <t>Обосновывающие материалы по ТП_2014/ЧГЭС/Реконструкция/Хозспособ/ХС_019</t>
  </si>
  <si>
    <t>Реконструкция ВЛ-0,4кВ от ТП-2179 для объекта, расположенного по адресу: Г. Челябинск, ул. Серафимовича, 27</t>
  </si>
  <si>
    <t xml:space="preserve">  6000009985</t>
  </si>
  <si>
    <t xml:space="preserve">  08.12.2014</t>
  </si>
  <si>
    <t xml:space="preserve">  137</t>
  </si>
  <si>
    <t>Мкртчян Г.Л.</t>
  </si>
  <si>
    <t>Обосновывающие материалы по ТП_2014/ЧГЭС/Реконструкция/Хозспособ/ХС_020</t>
  </si>
  <si>
    <t>Реконструкция ВЛ-0,4 кВ от ТП-2496 для объекта, расположенного по адресу: пос. Шершни, ул. Трактовая, 32</t>
  </si>
  <si>
    <t xml:space="preserve">  6000010095</t>
  </si>
  <si>
    <t xml:space="preserve">  10.12.2014</t>
  </si>
  <si>
    <t xml:space="preserve">  456</t>
  </si>
  <si>
    <t>ООО Автотранспортная Компания "Гратион"</t>
  </si>
  <si>
    <t>Обосновывающие материалы по ТП_2014/ЧГЭС/Реконструкция/Хозспособ/ХС_021</t>
  </si>
  <si>
    <t>Реконструкция ВКЛ-0,4 кВ от ТП-1050 для электроснабжения объекта по адресу: г. Челябинск, ул. Курская, 10</t>
  </si>
  <si>
    <t xml:space="preserve">  6000010100</t>
  </si>
  <si>
    <r>
      <t xml:space="preserve">Васильева М.А., </t>
    </r>
    <r>
      <rPr>
        <sz val="12"/>
        <rFont val="Times New Roman"/>
        <family val="1"/>
        <charset val="204"/>
      </rPr>
      <t>Яровская В.М.</t>
    </r>
  </si>
  <si>
    <t>Обосновывающие материалы по ТП_2014/ЧГЭС/Реконструкция/Хозспособ/ХС_022</t>
  </si>
  <si>
    <t>Реконструкция ТП-4097 для объекта, расположенного по адресу: г. Челябинск, ул. Каслинская, 24-а</t>
  </si>
  <si>
    <t xml:space="preserve">  6000010108</t>
  </si>
  <si>
    <t xml:space="preserve">  16.12.2014</t>
  </si>
  <si>
    <t>ЗАО "Медицинский центр ЧТПЗ"</t>
  </si>
  <si>
    <t>Обосновывающие материалы по ТП_2014/ЧГЭС/Реконструкция/Хозспособ/ХС_023</t>
  </si>
  <si>
    <t>Реконструкция ВЛ-0,4 кВ от ТП-5198 гр 1 для объекта расположенного по адресу: г. Челябинск, ул, Ивлева, д.14</t>
  </si>
  <si>
    <t xml:space="preserve">  6000010110</t>
  </si>
  <si>
    <t xml:space="preserve">  29.12.2014</t>
  </si>
  <si>
    <t xml:space="preserve">  244</t>
  </si>
  <si>
    <r>
      <t xml:space="preserve">Казанцев Ю.А. </t>
    </r>
    <r>
      <rPr>
        <sz val="12"/>
        <rFont val="Times New Roman"/>
        <family val="1"/>
        <charset val="204"/>
      </rPr>
      <t>Казанцева И.В.</t>
    </r>
  </si>
  <si>
    <t>Обосновывающие материалы по ТП_2014/ЧГЭС/Реконструкция/Хозспособ/ХС_024</t>
  </si>
  <si>
    <t>Реконструкция ВКЛ-0,4 кВ от ТП-2159 гр.9 для электроснабжения жилого дома по адресу: ул. Спорта, 26</t>
  </si>
  <si>
    <t xml:space="preserve">  6000010170</t>
  </si>
  <si>
    <t xml:space="preserve">  31.12.2014</t>
  </si>
  <si>
    <t xml:space="preserve">  159</t>
  </si>
  <si>
    <t>Голинковская З.П.</t>
  </si>
  <si>
    <t>Обосновывающие материалы по ТП_2014/ЧГЭС/Реконструкция/Хозспособ/ХС_025</t>
  </si>
  <si>
    <t>Обосновывающие материалы по ТП_2014/ЧГЭС/Реконструкция/Хозспособ/ХС_026</t>
  </si>
  <si>
    <t>ВЛ-0,4 кВ от ВЛ-0,4 кВ ТП-5192 гр. 3 до</t>
  </si>
  <si>
    <t>ООО "Зевс-М"</t>
  </si>
  <si>
    <t xml:space="preserve">  1053</t>
  </si>
  <si>
    <t>Шаховский А.П.</t>
  </si>
  <si>
    <t>Обосновывающие материалы по ТП_2014/ЧГЭС/Реконструкция/Хозспособ/ХС_027</t>
  </si>
  <si>
    <t>Реконструкция системы дистанционного сбора данных приборов учета электрической энергии ЛРЭС (инв. № 168250)</t>
  </si>
  <si>
    <t>ООО "МПСК"</t>
  </si>
  <si>
    <t xml:space="preserve">  413</t>
  </si>
  <si>
    <t>Обосновывающие материалы по ТП_2014/ЧГЭС/Реконструкция/Хозспособ/ХС_028</t>
  </si>
  <si>
    <t>Реконструкция пункта учета э/энергии ТРЭС</t>
  </si>
  <si>
    <t>Обосновывающие материалы по ТП_2014/ЧГЭС/Реконструкция/Хозспособ/ХС_029</t>
  </si>
  <si>
    <t>Реконструкция ТП5668 с установкой рубильника и прибора учёта эл.энегрии для электроснабжения объекта, расположенного по адресу: г.Челябинск, ГСК Теплоэнергетик</t>
  </si>
  <si>
    <t>Максимов Т.В.</t>
  </si>
  <si>
    <t>Обосновывающие материалы по ТП_2014/ЧГЭС/Реконструкция/Хозспособ/ХС_030</t>
  </si>
  <si>
    <t>Обосновывающие материалы по ТП_2014/ЧГЭС/Реконструкция/Хозспособ/ХС_031</t>
  </si>
  <si>
    <t>Реконструкция системы дистанционного сбора данных учета электрической энергии ТРЭС (инв.№ 168251) для объекта, расположенного по адресу: г. Челябинск, ул. Первой Пятилетки</t>
  </si>
  <si>
    <t>ЗАО Корпорация "Стальконструкция"</t>
  </si>
  <si>
    <t>Обосновывающие материалы по ТП_2014/ЧГЭС/Реконструкция/Хозспособ/ХС_032</t>
  </si>
  <si>
    <t>ВЛ- 0,4 кВ от опоры ВЛ-0,4 кВ ТП-3652 до объекта, расположенного по адресу: г. Челябинск, п. Чурилово, мкр. "Новый", 21 (стр.)</t>
  </si>
  <si>
    <t>Ремезова О. Н.</t>
  </si>
  <si>
    <t>Обосновывающие материалы по ТП_2014/ЧГЭС/Реконструкция/Хозспособ/ХС_033</t>
  </si>
  <si>
    <t>5.2.34</t>
  </si>
  <si>
    <t>Реконструкция ВЛ-0,4 кВ (ТП 5621) гр2 для электроснабжения объекта расположенного по адресу: г.Челябинск ул.Ереванская,2</t>
  </si>
  <si>
    <t>Беспалов Виктор Федорович</t>
  </si>
  <si>
    <t>Обосновывающие материалы по ТП_2014/ЧГЭС/Реконструкция/Хозспособ/ХС_034</t>
  </si>
  <si>
    <t>5.2.35</t>
  </si>
  <si>
    <t>Реконструкция ВЛ-0,4 кВ от ТП-5635 гр.8, г.Челябинск ул.Грозненская, 34</t>
  </si>
  <si>
    <t>Обосновывающие материалы по ТП_2014/ЧГЭС/Реконструкция/Хозспособ/ХС_035</t>
  </si>
  <si>
    <t>5.2.36</t>
  </si>
  <si>
    <t xml:space="preserve">Реконструкция ВЛ-0,4 кВ от ТП-5199 гр.1. г.Челябинск, п. Новосинеглазово, ул. Лесная,96 </t>
  </si>
  <si>
    <t xml:space="preserve">Серебренников В.А. </t>
  </si>
  <si>
    <t>Обосновывающие материалы по ТП_2014/ЧГЭС/Реконструкция/Хозспособ/ХС_036</t>
  </si>
  <si>
    <t>5.2.37</t>
  </si>
  <si>
    <t>Обосновывающие материалы по ТП_2014/ЧГЭС/Реконструкция/Хозспособ/ХС_037</t>
  </si>
  <si>
    <t>5.2.38</t>
  </si>
  <si>
    <t>Реконструкция системы дистанционного сбора данных приборов учета электрической энергии СРЭС (инв. №168253), реконструция ТП-1145 (инв. №52747)</t>
  </si>
  <si>
    <t>ООО "Мороз и К"</t>
  </si>
  <si>
    <t>Обосновывающие материалы по ТП_2014/ЧГЭС/Реконструкция/Хозспособ/ХС_038</t>
  </si>
  <si>
    <t>5.2.39</t>
  </si>
  <si>
    <t>Реконструкция системы дистанционного сбора данных учета электрической энергии ЦРЭС (инв.№ 168252)</t>
  </si>
  <si>
    <t>ООО "Регион 74"</t>
  </si>
  <si>
    <t>Обосновывающие материалы по ТП_2014/ЧГЭС/Реконструкция/Хозспособ/ХС_039</t>
  </si>
  <si>
    <t>5.2.40</t>
  </si>
  <si>
    <t xml:space="preserve">Реконструкция ВЛ-0,4 кВ от ТП-5690 до объекта, расположенного по адресу: г. Челябинск, пересечение ул. Артема – а/д «Меридиан» </t>
  </si>
  <si>
    <t>ГСК №304</t>
  </si>
  <si>
    <t>Обосновывающие материалы по ТП_2014/ЧГЭС/Реконструкция/Хозспособ/ХС_040</t>
  </si>
  <si>
    <t>5.2.41</t>
  </si>
  <si>
    <t>Обосновывающие материалы по ТП_2014/ЧГЭС/Реконструкция/Хозспособ/ХС_041</t>
  </si>
  <si>
    <t>5.2.42</t>
  </si>
  <si>
    <t>Реконструкция ВЛ-0,4 кВ от ТП4127 до объекта, расположенного по адрес: г. Челябинск, ул. 1-ая Шагольская,5</t>
  </si>
  <si>
    <t>Цейзер Т.Х.</t>
  </si>
  <si>
    <t>Обосновывающие материалы по ТП_2014/ЧГЭС/Реконструкция/Хозспособ/ХС_042</t>
  </si>
  <si>
    <t>5.2.43</t>
  </si>
  <si>
    <t>Реконструкция кабельного вывода 0,4 кВ от ТП-4090 (инв. № 56105) в пролетах опор №11-14, ВЛ-0,4 кВ от ВЛ-0,4 кВ ТП-4090 до объекта, расположенного по адресу: г. Челябинск, пос. Мельзавод-2, №6-а</t>
  </si>
  <si>
    <t>Кокшаров А.А.</t>
  </si>
  <si>
    <t>Обосновывающие материалы по ТП_2014/ЧГЭС/Реконструкция/Хозспособ/ХС_043</t>
  </si>
  <si>
    <t>5.2.44</t>
  </si>
  <si>
    <t>Реконструкция кабельного вывода ВЛ-0,4 кВ от ТП-3505 (дисп. наименование – ВЛ-0,4 кВ от ТП-3505 гр.6) (инв. №53713) до объекта, расположенного по адресу: г. Челябинск, пер. Загорский, 2</t>
  </si>
  <si>
    <t>Поляков Е.С.</t>
  </si>
  <si>
    <t>Обосновывающие материалы по ТП_2014/ЧГЭС/Реконструкция/Хозспособ/ХС_044</t>
  </si>
  <si>
    <t>5.2.45</t>
  </si>
  <si>
    <t>Реконструкция ВЛ-0,4 КВ от ТП-5195 (кабельного вывода ВЛ 0,4 кВ от ТП 5195 г.Челябинск ул.Милосердия,5</t>
  </si>
  <si>
    <t>Исмаева Ю.Р.</t>
  </si>
  <si>
    <t>Обосновывающие материалы по ТП_2014/ЧГЭС/Реконструкция/Хозспособ/ХС_045</t>
  </si>
  <si>
    <t>5.2.46</t>
  </si>
  <si>
    <t>Реконструкция ВЛ-0,4 кВ от ТП-4117 (инв. № 56108) до объекта, расположенного по адресу: г. Челябинск, ул. Шершневская, 4</t>
  </si>
  <si>
    <t>Абузаров</t>
  </si>
  <si>
    <t>Обосновывающие материалы по ТП_2014/ЧГЭС/Реконструкция/Хозспособ/ХС_046</t>
  </si>
  <si>
    <t>5.2.47</t>
  </si>
  <si>
    <t>Реконструкция  ВЛ-0,4 кВ от ТП-3589 (инв. №53731) до объекта, расположенного по адресу: г. Челябинск, ул. Потемкина, 54</t>
  </si>
  <si>
    <t>Панова Н.Р.</t>
  </si>
  <si>
    <t>Обосновывающие материалы по ТП_2014/ЧГЭС/Реконструкция/Хозспособ/ХС_047</t>
  </si>
  <si>
    <t>5.2.48</t>
  </si>
  <si>
    <t>Реконструкция кабельного вывода ВЛ-0,4 кВ от ТП-3574 (дисп. наименование – ВЛ-0,4кВ от ТП-3574 гр. 3) (инв. № 53727)до объекта, расположенного по адресу: г. Челябинск, ул. Горького, 89</t>
  </si>
  <si>
    <t>Коротченкова Т.П.</t>
  </si>
  <si>
    <t>Обосновывающие материалы по ТП_2014/ЧГЭС/Реконструкция/Хозспособ/ХС_048</t>
  </si>
  <si>
    <t>5.2.49</t>
  </si>
  <si>
    <t>Реконструкция  ВКЛ-0,4 кВ ТП-1050 для электроснабжения объекта по адресу: г.Челябинск, ул.Курская, 12 Литер Б</t>
  </si>
  <si>
    <t>Добрынина С.А.</t>
  </si>
  <si>
    <t>Обосновывающие материалы по ТП_2014/ЧГЭС/Реконструкция/Хозспособ/ХС_049</t>
  </si>
  <si>
    <t>5.2.50</t>
  </si>
  <si>
    <t>Реконструкция ВЛ-0,4 кВ от ТП-4128 (инв. 55704) до объекта, расположенного по адресу: г. Челябинск, ул. Шагольская, 86</t>
  </si>
  <si>
    <t>Великорецкий А.И.</t>
  </si>
  <si>
    <t>Обосновывающие материалы по ТП_2014/ЧГЭС/Реконструкция/Хозспособ/ХС_050</t>
  </si>
  <si>
    <t>5.2.51</t>
  </si>
  <si>
    <t>Реконструкция ТП-3546 для объекта по адресу: г. Челябинск, ул. Сормовская, ГСК "Сплав", участок №5, Гаражи №265, 5-023</t>
  </si>
  <si>
    <r>
      <t xml:space="preserve">Климович А.А., </t>
    </r>
    <r>
      <rPr>
        <sz val="12"/>
        <rFont val="Times New Roman"/>
        <family val="1"/>
        <charset val="204"/>
      </rPr>
      <t>Шумаков А.А.</t>
    </r>
  </si>
  <si>
    <t>Обосновывающие материалы по ТП_2014/ЧГЭС/Реконструкция/Хозспособ/ХС_051</t>
  </si>
  <si>
    <t>5.2.52</t>
  </si>
  <si>
    <t>Реконструкция ВЛ-0,4кВ от ТП-3301 для объекта, расположенного по адресу г.Челябинск, ул.Бажова, 51</t>
  </si>
  <si>
    <t>Исагов Р.А.</t>
  </si>
  <si>
    <t>Обосновывающие материалы по ТП_2014/ЧГЭС/Реконструкция/Хозспособ/ХС_052</t>
  </si>
  <si>
    <t>5.2.53</t>
  </si>
  <si>
    <t>Реконструкция ВЛ- 0,4 кВ  от ТП-3318 гр. 10, расположенного по адресу: г.Челябинск, ул. Артиллерийская, ул. Ловина, ГСК №402, участок 4, гараж №11.</t>
  </si>
  <si>
    <t>Казеев Сергей Юрьевич</t>
  </si>
  <si>
    <t>Обосновывающие материалы по ТП_2014/ЧГЭС/Реконструкция/Хозспособ/ХС_053</t>
  </si>
  <si>
    <t>5.2.54</t>
  </si>
  <si>
    <t>Реконструкция  ВЛ-0,4кВ от ТП-5192 для электроснабжения объекта по адресу: г. Челябинск п.Сухомесово, ГСК-316</t>
  </si>
  <si>
    <t>ГСК 316</t>
  </si>
  <si>
    <t>Обосновывающие материалы по ТП_2014/ЧГЭС/Реконструкция/Хозспособ/ХС_054</t>
  </si>
  <si>
    <t>5.2.55</t>
  </si>
  <si>
    <t>Реконструкция ВЛ-0,4 кВ от ТП- 5190  гр.8 для электроснабжения объекта расположенного по адресу: г.Челябинск пос Сухомесово, уч. №83</t>
  </si>
  <si>
    <t>Касьянова Е.М</t>
  </si>
  <si>
    <t>Обосновывающие материалы по ТП_2014/ЧГЭС/Реконструкция/Хозспособ/ХС_055</t>
  </si>
  <si>
    <t>5.2.56</t>
  </si>
  <si>
    <t>Реконструкция ВКЛ 0,4 кВ от ТП-3576 гр. 2 для объекта, расположенного по адресу: г. Челябинск, ул. Линейная, 22а.</t>
  </si>
  <si>
    <t>6000009148</t>
  </si>
  <si>
    <t>Волошина С.Н.</t>
  </si>
  <si>
    <t>Обосновывающие материалы по ТП_2014/ЧГЭС/Реконструкция/Хозспособ/ХС_056</t>
  </si>
  <si>
    <t>5.2.57</t>
  </si>
  <si>
    <t>Реконструкция ТП-5675  (инв. № 54814), для электроснабжения объекта расположенного по адресу: г. Челябинск ул. Южный Бульвар, д.22,31, ул. Агалакова, д.15,17, ул. Коммунаров д.15,17, ул. Коммунаров д. 19,21.</t>
  </si>
  <si>
    <t>Обосновывающие материалы по ТП_2014/ЧГЭС/Реконструкция/Хозспособ/ХС_057</t>
  </si>
  <si>
    <t>5.2.58</t>
  </si>
  <si>
    <t>Реконструкция  ТП - 5780 для электроснабжения объекта расположенного по адресу: г. Челябинск ул.  Бугурусланская, ул. Цимлянская</t>
  </si>
  <si>
    <t>Обосновывающие материалы по ТП_2014/ЧГЭС/Реконструкция/Хозспособ/ХС_058</t>
  </si>
  <si>
    <t>5.2.59</t>
  </si>
  <si>
    <t>Реконструкция ВЛ 0,4 кВ от ТП-1050 1С гр. 1 для электроснабжения объекта по адресу: г. Челябинск, ул. Карагандинская, д.31</t>
  </si>
  <si>
    <t>Бородулин В.А.</t>
  </si>
  <si>
    <t>Обосновывающие материалы по ТП_2014/ЧГЭС/Реконструкция/Хозспособ/ХС_059</t>
  </si>
  <si>
    <t>5.2.60</t>
  </si>
  <si>
    <t>Реконструкция ВЛ-0,4 кВ от ТП-2496  для объекта, расположенного по адресу: пос. Шершни, СНТ "Родничок", уч. №55.</t>
  </si>
  <si>
    <t>6000009528</t>
  </si>
  <si>
    <t>Никифорова Е.А.</t>
  </si>
  <si>
    <t>Обосновывающие материалы по ТП_2014/ЧГЭС/Реконструкция/Хозспособ/ХС_060</t>
  </si>
  <si>
    <t>5.2.61</t>
  </si>
  <si>
    <t>Реконструкция  ТП- 5738 гр 3 для объекта расположенного по адресу: г. Челябинск ул. Энергетиков, 21-Б</t>
  </si>
  <si>
    <t>0468-Дтп</t>
  </si>
  <si>
    <t>ООО "Инвест-Строй"</t>
  </si>
  <si>
    <t>Обосновывающие материалы по ТП_2014/ЧГЭС/Реконструкция/Хозспособ/ХС_061</t>
  </si>
  <si>
    <t>5.2.62</t>
  </si>
  <si>
    <t>Реконструкция  КТПН-3402 (установка трансформаторов Т1 (инв.№57340), Т2 (инв. №57341)) для объекта, расположенного по адресу: г. Челябинск, пр.Победы - ул. Горького</t>
  </si>
  <si>
    <t>0866-1-0195-Дтп</t>
  </si>
  <si>
    <t>ЗАО "РОСАП"</t>
  </si>
  <si>
    <t>Обосновывающие материалы по ТП_2014/ЧГЭС/Реконструкция/Хозспособ/ХС_062</t>
  </si>
  <si>
    <t>5.2.63</t>
  </si>
  <si>
    <t>Реконструкция ВЛ-0,4 кВ от ТП 5195 гр 2 для электроснабжения объектов расположенных по адресу: г. Челябинск, по Сухомесово ул. 2я Отрадная, 174; Чернотальская, д.7</t>
  </si>
  <si>
    <t>6000009187; 6000009653</t>
  </si>
  <si>
    <t>16.07.2014; 30.09.2014</t>
  </si>
  <si>
    <t>Иванов А.О.; 
Солдаева О.Б.</t>
  </si>
  <si>
    <t>Обосновывающие материалы по ТП_2014/ЧГЭС/Реконструкция/Хозспособ/ХС_063</t>
  </si>
  <si>
    <t>5.2.64</t>
  </si>
  <si>
    <t>Реконструкция ВЛ-0,4 кВ от ТП-5192 гр 3 для объекта расположенного по адресу: г. Челябинск, п. Сухомесово уч №71</t>
  </si>
  <si>
    <t>Платонова С.Г.</t>
  </si>
  <si>
    <t>Обосновывающие материалы по ТП_2014/ЧГЭС/Реконструкция/Хозспособ/ХС_064</t>
  </si>
  <si>
    <t>5.2.65</t>
  </si>
  <si>
    <t>Реконструкция КЛ-0,4 кВ от ТП-1148 1 С гр. 7 для объекта, расположенного по адресу: г. Челябинск, квартал ул. Воровского, (у ж/дома №18 ул. Курчатова) Гараж-стоянка №1</t>
  </si>
  <si>
    <t>Филин В.В.</t>
  </si>
  <si>
    <t>Обосновывающие материалы по ТП_2014/ЧГЭС/Реконструкция/Хозспособ/ХС_065</t>
  </si>
  <si>
    <t>5.2.66</t>
  </si>
  <si>
    <t>Реконструкция ВЛ-0,4 кВ ТП-1160 1С гр.2 для электроснабжения объекта по адресу: г. Челябинск, ул. Московская, д.26</t>
  </si>
  <si>
    <t>Байдацкая Л.П.</t>
  </si>
  <si>
    <t>Обосновывающие материалы по ТП_2014/ЧГЭС/Реконструкция/Хозспособ/ХС_066</t>
  </si>
  <si>
    <t>5.2.67</t>
  </si>
  <si>
    <t>Реконструкцмя ВЛ 0,4 кВ (ТП-5195) гр.1 для электроснабжения  объекта расположенного по адресу: г. Челябинск, п. Сухомесово ул. Адлерская, д. 28 (стр.)</t>
  </si>
  <si>
    <t>Жабкин С.П.</t>
  </si>
  <si>
    <t>Обосновывающие материалы по ТП_2014/ЧГЭС/Реконструкция/Хозспособ/ХС_067</t>
  </si>
  <si>
    <t>5.2.68</t>
  </si>
  <si>
    <t>Реконструкция ВЛ 0,4 кВ от ТП-3592 гр. 2 для объекта, расположенного по адресу: г. Челябинск, ул. Никопольская/Верхоянская, д.16/10.</t>
  </si>
  <si>
    <t>Этитеен И.И.</t>
  </si>
  <si>
    <t>Обосновывающие материалы по ТП_2014/ЧГЭС/Реконструкция/Хозспособ/ХС_068</t>
  </si>
  <si>
    <t>5.2.69</t>
  </si>
  <si>
    <t>Реконструкция ВКЛ-0,4 кВ от ТП-1050  для объекта по адресу: г. Челябинск, ул. Златоустовская, 72</t>
  </si>
  <si>
    <t>Жильчикова Т.И.</t>
  </si>
  <si>
    <t>Обосновывающие материалы по ТП_2014/ЧГЭС/Реконструкция/Хозспособ/ХС_069</t>
  </si>
  <si>
    <t>5.2.70</t>
  </si>
  <si>
    <t>Реконструкция ВЛ-0,4 кВ от ТП-5198 для объектов расположенных по адресу: г. Челябинск, п.Сухомесово, ул. Крестьянская, д.2, д.2А (уч.2)</t>
  </si>
  <si>
    <t>Обосновывающие материалы по ТП_2014/ЧГЭС/Реконструкция/Хозспособ/ХС_070</t>
  </si>
  <si>
    <t>Миронова З.Ш., Миронов Т.А., Миронов П.А., Миронов А.В.</t>
  </si>
  <si>
    <t>5.2.71</t>
  </si>
  <si>
    <t>Реконструкция ВЛ-0,4 кВ от ТП-5190 (инв. №166997) для объекта, расположенного по адресу: г. Челябинск, ул. Местная, 94</t>
  </si>
  <si>
    <t>Акулич М.В.</t>
  </si>
  <si>
    <t>Обосновывающие материалы по ТП_2014/ЧГЭС/Реконструкция/Хозспособ/ХС_071</t>
  </si>
  <si>
    <t>5.2.72</t>
  </si>
  <si>
    <t>Реконструкция кабельного вывода 0,4 кВ от ТП1422, ул.Силикатная, 64</t>
  </si>
  <si>
    <t>Обосновывающие материалы по ТП_2014/ЧГЭС/Реконструкция/Хозспособ/ХС_072</t>
  </si>
  <si>
    <t>5.2.73</t>
  </si>
  <si>
    <t>Реконструкция ВЛ-0,4 КВ от ТП-1081  (инв. № 52596) для объекта по адресу: г. Челябинск, ул.Красных Зорь, 26/ Сосновская, 21</t>
  </si>
  <si>
    <t>Иванцова С.В.</t>
  </si>
  <si>
    <t>Обосновывающие материалы по ТП_2014/ЧГЭС/Реконструкция/Хозспособ/ХС_073</t>
  </si>
  <si>
    <t>5.2.74</t>
  </si>
  <si>
    <t>Реконструкция ВЛ-0,4кВ от КТПН-5190 (инв.№166997) до объекта, расположенного по адресу г.Челябинск, ул. Чернотальская,53</t>
  </si>
  <si>
    <t>Еременко О.А.</t>
  </si>
  <si>
    <t>Обосновывающие материалы по ТП_2014/ЧГЭС/Реконструкция/Хозспособ/ХС_074</t>
  </si>
  <si>
    <t>5.2.75</t>
  </si>
  <si>
    <t>Реконструкция ВЛ-0,4 кВ ТП-2069 для электроснабжения объекта по адресу: г. Челябинск, ул. Герцена,26</t>
  </si>
  <si>
    <t>Калинин А.С.</t>
  </si>
  <si>
    <t>Обосновывающие материалы по ТП_2014/ЧГЭС/Реконструкция/Хозспособ/ХС_075</t>
  </si>
  <si>
    <t>5.2.76</t>
  </si>
  <si>
    <t>Реконструкция ВКЛ-0,4 кВ ТП- 3398 гр.4 для объекта, расположенного по адресу: г. Челябинск, ул. Катерная, 86</t>
  </si>
  <si>
    <t>Кривоногов В.Ю., Кривоногова Г.П.</t>
  </si>
  <si>
    <t>Обосновывающие материалы по ТП_2014/ЧГЭС/Реконструкция/Хозспособ/ХС_076</t>
  </si>
  <si>
    <t>5.2.77</t>
  </si>
  <si>
    <t>Реконструкция ВКЛ-0,4 кВ от ТП-3325 (инв. №53663) для объекта, расположенного по адроесу: г. Челябинск, ул. Южноуральская, 5А</t>
  </si>
  <si>
    <t>Стариков Н.А.</t>
  </si>
  <si>
    <t>Обосновывающие материалы по ТП_2014/ЧГЭС/Реконструкция/Хозспособ/ХС_077</t>
  </si>
  <si>
    <t>5.2.78</t>
  </si>
  <si>
    <t>ВЛ-0,4 кВ от опоры №9 ВЛ-0,4кВ от ТП-205</t>
  </si>
  <si>
    <t>Сухов Ю.Н.</t>
  </si>
  <si>
    <t>Обосновывающие материалы по ТП_2014/ЧГЭС/Реконструкция/Хозспособ/ХС_078</t>
  </si>
  <si>
    <t>Реестр поставки материалов для реализации технологического присоединения, 
выполняемых хозяйственным способом в 2014 году</t>
  </si>
  <si>
    <t>Стоимость договора (тыс. руб. с НДС)</t>
  </si>
  <si>
    <t>6000009038</t>
  </si>
  <si>
    <t>Поставка материалов</t>
  </si>
  <si>
    <t>6000009807</t>
  </si>
  <si>
    <t>Поставка СИЗ</t>
  </si>
  <si>
    <t>ООО Торговый дом "Авангард"</t>
  </si>
  <si>
    <t>7451330854</t>
  </si>
  <si>
    <t>6000009808</t>
  </si>
  <si>
    <t>Посавка кабеля КВВГ 10*2,5</t>
  </si>
  <si>
    <t>6100023438</t>
  </si>
  <si>
    <t>Поставка ТМЦ для ТП</t>
  </si>
  <si>
    <t>ООО «Технострой»</t>
  </si>
  <si>
    <t>7448165470</t>
  </si>
  <si>
    <t>110/01/2014</t>
  </si>
  <si>
    <t>Поставка материалов по тех. присоединени</t>
  </si>
  <si>
    <t>/110/13/2014</t>
  </si>
  <si>
    <t>Поставка ТМЦ по тех.пр.(метизы,провод ПВ</t>
  </si>
  <si>
    <t>110/20/2014</t>
  </si>
  <si>
    <t>Поставка муфт кабельных</t>
  </si>
  <si>
    <t>110/21/2014</t>
  </si>
  <si>
    <t>Поставка крепежа</t>
  </si>
  <si>
    <t>110/22/2014</t>
  </si>
  <si>
    <t>Поставка рубильников РПС</t>
  </si>
  <si>
    <t>110/23/2014</t>
  </si>
  <si>
    <t>Поставка кирпича М200</t>
  </si>
  <si>
    <t>110/24/2014</t>
  </si>
  <si>
    <t>Поставка щитов с мон-ой панелью</t>
  </si>
  <si>
    <t>2014-0088</t>
  </si>
  <si>
    <t>Поставка эл.изделий для ТП 1 кв.2014 год</t>
  </si>
  <si>
    <t>2014-4875</t>
  </si>
  <si>
    <t>Получение клещей натяжных НК-20</t>
  </si>
  <si>
    <t>4956</t>
  </si>
  <si>
    <t>Поставка ЩМП-02</t>
  </si>
  <si>
    <t>ООО "ТД"УСЭК"</t>
  </si>
  <si>
    <t>6686042732</t>
  </si>
  <si>
    <t>668601001</t>
  </si>
  <si>
    <t>ОМТО/ЧЭ/2014-9/211/А-14</t>
  </si>
  <si>
    <t>Покупка лин.изоляторов(фарфор)</t>
  </si>
  <si>
    <t>АО "ЮАИЗ"</t>
  </si>
  <si>
    <t>6164235725</t>
  </si>
  <si>
    <t>745450001</t>
  </si>
  <si>
    <t>ОМТО/ЧЭ/2014-10/212/А-14</t>
  </si>
  <si>
    <t>Покупка подв.стекл.изоляторов</t>
  </si>
  <si>
    <t>ОМТО/ЧЭ/2014-13</t>
  </si>
  <si>
    <t>Поставка ЖБИ ТП 1 кв. 2014г.</t>
  </si>
  <si>
    <t>ОМТО/ЧЭ/2014-17</t>
  </si>
  <si>
    <t>ОМТО/ЧЭ/2014-24</t>
  </si>
  <si>
    <t>Поставка арматуры СИП</t>
  </si>
  <si>
    <t>ОМТО/ЧЭ/2014-14</t>
  </si>
  <si>
    <t>Покупка силового кабеля 6-10(20)кВ</t>
  </si>
  <si>
    <t>ООО "Кабелькомплект"</t>
  </si>
  <si>
    <t>5907053740</t>
  </si>
  <si>
    <t>590701001</t>
  </si>
  <si>
    <t>ОМТО/ЧЭ/2014-27</t>
  </si>
  <si>
    <t>ООО "Камский кабель"</t>
  </si>
  <si>
    <t>5904184047</t>
  </si>
  <si>
    <t>590150001</t>
  </si>
  <si>
    <t>ОМТО/ЧЭ/2014-29</t>
  </si>
  <si>
    <t>Поставка энерголеса ТП 1 кв. 2014г.</t>
  </si>
  <si>
    <t>ОМТО/ЧЭ/2014-37</t>
  </si>
  <si>
    <t>ОМТО/ЧЭ/2014-36</t>
  </si>
  <si>
    <t>Покупка неизолированного провода</t>
  </si>
  <si>
    <t>ОМТО/ЧЭ/2014-35</t>
  </si>
  <si>
    <t>Поставка опор СВ ТП 1 кв.2014г.</t>
  </si>
  <si>
    <t>ОМТО/ЧЭ/2014-40</t>
  </si>
  <si>
    <t>Поставка прочих (отделка) ТП 1 кв. 14г.</t>
  </si>
  <si>
    <t>ОМТО/ЧЭ/2014-41</t>
  </si>
  <si>
    <t>Поставка инструмента ТП 1 кв.2014г.</t>
  </si>
  <si>
    <t>ОМТО/ЧЭ/2014-46</t>
  </si>
  <si>
    <t>Поставка металла ТП 1 кв. 2014г.</t>
  </si>
  <si>
    <t>ОМТО/ЧЭ/2014-58</t>
  </si>
  <si>
    <t>ОМТО/ЧЭ/2014-59</t>
  </si>
  <si>
    <t>Покупка линейн.изолят.(фарфор)</t>
  </si>
  <si>
    <t>ОМТО/ЧЭ/2014-57</t>
  </si>
  <si>
    <t>Покупка линейн.армат.и гасит.вибрации</t>
  </si>
  <si>
    <t>ОМТО/ЧЭ/2014-65</t>
  </si>
  <si>
    <t>Поставка кабельных муфт</t>
  </si>
  <si>
    <t>ОАО "ЗЭТА"</t>
  </si>
  <si>
    <t>5405340660</t>
  </si>
  <si>
    <t>543301001</t>
  </si>
  <si>
    <t>ОМТО/ЧЭ/2014-55</t>
  </si>
  <si>
    <t>Поставка прочих (отделка) ТП 2 кв. 14г.</t>
  </si>
  <si>
    <t>ОМТО/ЧЭ/2014-50</t>
  </si>
  <si>
    <t>Поставка кирпича</t>
  </si>
  <si>
    <t>ОМТО/ЧЭ/2014-66</t>
  </si>
  <si>
    <t>Поставка прочих СИЗ ТП 2 кв.</t>
  </si>
  <si>
    <t>ООО  "УРЦСЗ"</t>
  </si>
  <si>
    <t>6670398268</t>
  </si>
  <si>
    <t>ОМТО/ЧЭ/2014-72</t>
  </si>
  <si>
    <t>Поставка электронных счетчиков</t>
  </si>
  <si>
    <t>ООО "Энергомера-Урал"</t>
  </si>
  <si>
    <t>6678017250</t>
  </si>
  <si>
    <t>667801001</t>
  </si>
  <si>
    <t>ОМТО/ЧЭ/2014-76</t>
  </si>
  <si>
    <t>ООО "СанМарин"</t>
  </si>
  <si>
    <t>6315651624</t>
  </si>
  <si>
    <t>631501001</t>
  </si>
  <si>
    <t>ОМТО/ЧЭ/2014-77</t>
  </si>
  <si>
    <t>Поставка прочих (припой,свинец) ТП 2 кв.</t>
  </si>
  <si>
    <t>ЗАО "Кромэкс Плюс"</t>
  </si>
  <si>
    <t>7802109735</t>
  </si>
  <si>
    <t>781401001</t>
  </si>
  <si>
    <t>ОМТО/ЧЭ/2014-82</t>
  </si>
  <si>
    <t>Покупка трансф-ов тока 6-35 кВ</t>
  </si>
  <si>
    <t>ОАО "СЗТТ"</t>
  </si>
  <si>
    <t>6658017928</t>
  </si>
  <si>
    <t>665801001</t>
  </si>
  <si>
    <t>ОМТО/ЧЭ/2014-84</t>
  </si>
  <si>
    <t>ООО "Промэко"</t>
  </si>
  <si>
    <t>5410131623</t>
  </si>
  <si>
    <t>541001001</t>
  </si>
  <si>
    <t>ОМТО/ЧЭ/2014-88</t>
  </si>
  <si>
    <t>ООО "Челтелекабель"</t>
  </si>
  <si>
    <t>7447187344</t>
  </si>
  <si>
    <t>ОМТО/ЧЭ/2014-89</t>
  </si>
  <si>
    <t>Покупка разъединителей ТП 2 кв.</t>
  </si>
  <si>
    <t>ООО "ТЭМЗ"</t>
  </si>
  <si>
    <t>ОМТО/ЧЭ/2014-92</t>
  </si>
  <si>
    <t>Поставка щебня, песка 1 пол 14г.ТП</t>
  </si>
  <si>
    <t>ОМТО/ЧЭ/2014-75</t>
  </si>
  <si>
    <t>Поставка опор СВ ТП 2 кв. 2014г.</t>
  </si>
  <si>
    <t>ОМТО/ЧЭ/2014-93</t>
  </si>
  <si>
    <t>Поставка кирпича, цемента ТП 2 кв.14г.</t>
  </si>
  <si>
    <t>ОМТО/ЧЭ/2014-98</t>
  </si>
  <si>
    <t>ОМТО/ЧЭ/2014-99</t>
  </si>
  <si>
    <t>ОМТО/ЧЭ/2014-80</t>
  </si>
  <si>
    <t>Покупка энерголеса ТП 2 кв. 2014г.</t>
  </si>
  <si>
    <t>ЗАО ПГ  "Проминдустрия"</t>
  </si>
  <si>
    <t>7826740795</t>
  </si>
  <si>
    <t>781001001</t>
  </si>
  <si>
    <t>ОМТО/ЧЭ/2014-64</t>
  </si>
  <si>
    <t>Поставка ЖБИ ТП 2 кв. 2014г.</t>
  </si>
  <si>
    <t>ОМТО/ЧЭ/2014-105</t>
  </si>
  <si>
    <t>Покупка неизолированного провода ТП 2 кв</t>
  </si>
  <si>
    <t>ОМТО/ЧЭ/2014-106</t>
  </si>
  <si>
    <t>Покупка силового кабеля ТП 2 кв.</t>
  </si>
  <si>
    <t>ОМТО/ЧЭ/2014-110</t>
  </si>
  <si>
    <t>Поставка общепр.оборуд. и инструм.ТП 2кв</t>
  </si>
  <si>
    <t>ОМТО/ЧЭ/2014-111</t>
  </si>
  <si>
    <t>Поставка интервальных счетчиков</t>
  </si>
  <si>
    <t>ООО "Корум Трейдинг"</t>
  </si>
  <si>
    <t>7702531823</t>
  </si>
  <si>
    <t>772101001</t>
  </si>
  <si>
    <t>ОМТО/ЧЭ/2014-109</t>
  </si>
  <si>
    <t>Поставка металла ТП 2 кв.2014г.</t>
  </si>
  <si>
    <t>ОМТО/ЧЭ/2014-114</t>
  </si>
  <si>
    <t>Поставка ОПН-10 кВ</t>
  </si>
  <si>
    <t>ЗАО "Полимер-Аппарат"</t>
  </si>
  <si>
    <t>7838002312</t>
  </si>
  <si>
    <t>783801001</t>
  </si>
  <si>
    <t>ОМТО/ЧЭ/2014-116</t>
  </si>
  <si>
    <t>ООО "ТД "УНКОМТЕХ"</t>
  </si>
  <si>
    <t>668543001</t>
  </si>
  <si>
    <t>ОМТО/ЧЭ/2014-117</t>
  </si>
  <si>
    <t>ООО "ЭнергоПартнер"</t>
  </si>
  <si>
    <t>7451343170</t>
  </si>
  <si>
    <t>ОМТО/ЧЭ/2014-118</t>
  </si>
  <si>
    <t>ОМТО/ЧЭ/2014-119</t>
  </si>
  <si>
    <t>Поставка общепр.оборуд. и инструм.ТП 3кв</t>
  </si>
  <si>
    <t>ООО "Мировой инструмент"</t>
  </si>
  <si>
    <t>5903069281</t>
  </si>
  <si>
    <t>590501001</t>
  </si>
  <si>
    <t>ОМТО/ЧЭ/2014-124</t>
  </si>
  <si>
    <t>ОМТО/ЧЭ/2014-128</t>
  </si>
  <si>
    <t>Поставка подвесных полимерных изоляторов</t>
  </si>
  <si>
    <t>АО "Энеръгия+21"</t>
  </si>
  <si>
    <t>7424004347</t>
  </si>
  <si>
    <t>ОМТО/ЧЭ/2014-129</t>
  </si>
  <si>
    <t>АО "Энергомера"</t>
  </si>
  <si>
    <t>2635133470</t>
  </si>
  <si>
    <t>263550001</t>
  </si>
  <si>
    <t>ОМТО/ЧЭ/2014-120</t>
  </si>
  <si>
    <t>Поставка щебня, песка ТП 3 кв. 2014г.</t>
  </si>
  <si>
    <t>ОМТО/ЧЭ/2014-121</t>
  </si>
  <si>
    <t>Поставка прочих (отделка) ТП 3 кв.2014г.</t>
  </si>
  <si>
    <t>ОМТО/ЧЭ/2014-127</t>
  </si>
  <si>
    <t>Поставка металла ТП 3 кв.2014г.</t>
  </si>
  <si>
    <t>ОМТО/ЧЭ/2014-126</t>
  </si>
  <si>
    <t>Поставка провода СИП ТП 3 кв. 2014г.</t>
  </si>
  <si>
    <t>ОМТО/ЧЭ/2014-132</t>
  </si>
  <si>
    <t>Поставка изоляторов</t>
  </si>
  <si>
    <t>ОМТО/ЧЭ/2014-133</t>
  </si>
  <si>
    <t>Поставка линейной арматуры</t>
  </si>
  <si>
    <t>ОМТО/ЧЭ/2014-122</t>
  </si>
  <si>
    <t>Поставка энерголеса ТП 3 кв. 2014г.</t>
  </si>
  <si>
    <t>ОМТО/ЧЭ/2014-125</t>
  </si>
  <si>
    <t>Поставка опор типа СВ ТП 3 кв. 2014г.</t>
  </si>
  <si>
    <t>ОМТО/ЧЭ/2014-138</t>
  </si>
  <si>
    <t>Поставка арматуры к СИП</t>
  </si>
  <si>
    <t>ОМТО/ЧЭ/2014-144</t>
  </si>
  <si>
    <t>ОАО "Ростовдонконтракт"</t>
  </si>
  <si>
    <t>6164102524</t>
  </si>
  <si>
    <t>616401001</t>
  </si>
  <si>
    <t>ОМТО/ЧЭ/2014-147</t>
  </si>
  <si>
    <t>ОМТО/ЧЭ/2014-149</t>
  </si>
  <si>
    <t>Поставка измерительных и прочих приборов</t>
  </si>
  <si>
    <t>ООО "ЭнергоКурс"</t>
  </si>
  <si>
    <t>6659220947</t>
  </si>
  <si>
    <t>ОМТО/ЧЭ/2014-150</t>
  </si>
  <si>
    <t>Поставка неиз. провода Есаулка</t>
  </si>
  <si>
    <t>ОМТО/ЧЭ/2014-145</t>
  </si>
  <si>
    <t>Поставка неиз. провода ТП 3кв.2014г.</t>
  </si>
  <si>
    <t>ОМТО/ЧЭ/2014-156</t>
  </si>
  <si>
    <t>Поставка генераторов ИПР 2014г.</t>
  </si>
  <si>
    <t>ОМТО/ЧЭ/2014-161</t>
  </si>
  <si>
    <t>Поставка шкафов учета</t>
  </si>
  <si>
    <t>ООО "Завод ЭлТи"</t>
  </si>
  <si>
    <t>3128042232</t>
  </si>
  <si>
    <t>312801001</t>
  </si>
  <si>
    <t>ОМТО/ЧЭ/2014-166</t>
  </si>
  <si>
    <t>Поставка линейных изоляторов (фарфор)</t>
  </si>
  <si>
    <t>ООО "ЮИК"</t>
  </si>
  <si>
    <t>7424032866</t>
  </si>
  <si>
    <t>ОМТО/ЧЭ/2014-11</t>
  </si>
  <si>
    <t>Покупка разъединителей 6-110кВ</t>
  </si>
  <si>
    <t>ОМТО/ЧЭ/2014-23</t>
  </si>
  <si>
    <t>Покупка шкафов учета для ТП</t>
  </si>
  <si>
    <t>ООО "ЦФЭР  Сибирь Энерго"</t>
  </si>
  <si>
    <t>2225134624</t>
  </si>
  <si>
    <t>222501001</t>
  </si>
  <si>
    <t>ОМТО/ЧЭ/2014-30</t>
  </si>
  <si>
    <t>Покупка разъед.(в т.ч. разъед./предохр.)</t>
  </si>
  <si>
    <t>ОМТО/ЧЭ/2014-31</t>
  </si>
  <si>
    <t>Покупка вакуумных выключ.6-20 кВ</t>
  </si>
  <si>
    <t>ООО "Таврида Электрик Урал"</t>
  </si>
  <si>
    <t>6660149343</t>
  </si>
  <si>
    <t>744843001</t>
  </si>
  <si>
    <t>ОМТО/ЧЭ/2014-51</t>
  </si>
  <si>
    <t>Покупка КТП,МТП ТП 2 кв.</t>
  </si>
  <si>
    <t>ЗАО "Энергопродукт"</t>
  </si>
  <si>
    <t>5902814783</t>
  </si>
  <si>
    <t>ОМТО/ЧЭ/2014-81</t>
  </si>
  <si>
    <t>Покупка силовых трансф-ов 6-20 кВ</t>
  </si>
  <si>
    <t>ЗАО "ЭнергоТехПроект"</t>
  </si>
  <si>
    <t>6319171724</t>
  </si>
  <si>
    <t>631901001</t>
  </si>
  <si>
    <t>ОМТО/ЧЭ/2014-102</t>
  </si>
  <si>
    <t>Покупка КТП,МТП ТП 2 кв.2014г.</t>
  </si>
  <si>
    <t>ОМТО/ЧЭ/2014-113</t>
  </si>
  <si>
    <t>ОМТО/ЧЭ/2014-123</t>
  </si>
  <si>
    <t>Поставка КТП</t>
  </si>
  <si>
    <t>ОМТО/ЧЭ/2014-130</t>
  </si>
  <si>
    <t>Поставка силовых трансформаторов</t>
  </si>
  <si>
    <t>Год реализации</t>
  </si>
  <si>
    <t>Наименование объекта 
по бухгалтерскому учету</t>
  </si>
  <si>
    <t>Инвентарный номер по SAP</t>
  </si>
  <si>
    <t>по состоянию на декабрь 2016</t>
  </si>
  <si>
    <t>по состоянию на январь 2017</t>
  </si>
  <si>
    <t>Строительство ВЛ-10 кВ от  ВЛ-10 кВ №17 от ПС "Шершни", ТП-10/0,4 кВ, ВЛ-0,4 кВ, ШУРЭ, Челябинская область, Сосновский район, вблизи п.Западный</t>
  </si>
  <si>
    <t>Строительство ВЛ-10 кВ от ВЛ-10 кВ №24 ПС "Заварухино", ТП-10/0,4 кВ, ВЛ-0,4 кВ. Челябинская область, Сосновский район, вблизи сада "Уралец"</t>
  </si>
  <si>
    <t>Строительство ВЛ-10 кВ от ВЛ-10 кВ №11 ПС "Разъезд-6-тяга", ТП-10/0,4 кВ. Челябинская область, Сосновский район, вблизи п.Малиновка</t>
  </si>
  <si>
    <t xml:space="preserve">Строительство ВЛ-10 кВ от ВЛ-10 кВ №15 ПС "Есаулка", ТП-10/0,4 кВ. Челябинская область, Сосновский район, д. Касарги </t>
  </si>
  <si>
    <t>Строительство ВЛ-10 кВ от ВЛ-10 кВ №6 ПС "Харлуши". Челябинская область, Сосновский район, вблизи д.Кайгородово</t>
  </si>
  <si>
    <t>Строительство ВЛ-10 кВ от ВЛ-10 кВ №10 ПС "Баландино", ТП-10/0,4 кВ. Челябинская область, Сосновский район, с.Долгодеревенское</t>
  </si>
  <si>
    <t>Строительство ВЛ-10кВ, ТП-10/0,4кВ, ВЛ-0,4кВ. Челябинская область. Сосновский район, д. Осиновка.</t>
  </si>
  <si>
    <t>Строительство ВЛ-10кВ, ТП-10/0,4кВ. Челябинская область. Сосновский район, п. Саргазы.</t>
  </si>
  <si>
    <t xml:space="preserve">Строительство ВЛ-10кВ от ВЛ-10кВ  ОАО "Макфа", ТП-10/0,4кВ. Челябинская область, Сосновский район, п. Рощино. 
</t>
  </si>
  <si>
    <t>Строительство  ВЛЗ-10кВ от ВЛ-10кВ №10 ПС "Есаулка", пункт секционирования, ТП-10/0,4кВ. Челябинская область, Сосновский район, примерно в 4,6 км от п. Красное Поле по направлению на северо-запад.</t>
  </si>
  <si>
    <t>Строительство ВЛ-10 кВ от ВЛ-10 кВ №10 ПС "Есаулка", ТП-10/0,4 кВ. Челябинская область, Сосновский район</t>
  </si>
  <si>
    <t>Строительство двух ВЛЗ-10кВ от ВЛ-10кВ №104, №204 РП-1811, ВЛ-10кВ №14, №19 ПС «Бутаки», трех двухтрансформаторных ТП-10/0,4кВ, Челябинская обл, Сосновский р-н, п. Западный</t>
  </si>
  <si>
    <t>Строительство ВЛЗ-10кВ от ВЛ-10кВ №10 ПС «Баландино», ТП-10/0,4кВ Челябинская обл, Сосновский р-н, д. Шигаево, ул. Красноармейская, дом № 14</t>
  </si>
  <si>
    <t>Строительство ВЛЗ-10кВ, ТП-10/0,4кВ, ВЛИ-0,4кВ, Челябинская обл, Сосновский р-н, д. Новое Поле</t>
  </si>
  <si>
    <t>Строительство ВЛЗ-10кВ от ВЛ-10кВ №3 ПС «Есаулка», ТП-10/0,4кВ. Челябинская обл, Сосновский р-н, п. Есаульский, ул. Российская, дом №15, кадастровый номер земельного участка 74:19:0701005:19</t>
  </si>
  <si>
    <t>Строительство  ВЛЗ-10кВ от ВЛ-10кВ №20, ЦРП ОАО «Макфа», ТП-10/0,4кВ, ВЛИ-0,4кВ. Челябинская обл, Сосновский р-н, п. Рощино</t>
  </si>
  <si>
    <t>Строительство ВЛ-6кВ от ВЛ-6кВ №5 ПС «Биргильда-тяга», ТП-6/0,4кВ, ВЛ-0,4кВ. Челябинская область, Сосновский район.</t>
  </si>
  <si>
    <t xml:space="preserve">Строительство ВЛЗ-6кВ от ВЛ-6кВ №11 ПС «Синеглазово», Челябинская обл, Сосновский р-н, с. Вознесенка ООО"Урал-Полимер" </t>
  </si>
  <si>
    <t>Строительство ВЛЗ-10кВ от ВЛ-10кВ №21 ПС «Есаулка», ТП-10/0,4кВ, ВЛИ-0,4кВ, ответвления от опоры ВЛ-0,4кВ, ШУРЭ, Челябинская обл, Сосновский р-н, п. Кисегачинский</t>
  </si>
  <si>
    <t>Строительство ВЛЗ-10кВ от ВЛ-10кВ №7 ПС «Бутаки», ТП-10/0,4кВ, ВЛИ-0,4кВ, Челябинская обл, Сосновский р-н</t>
  </si>
  <si>
    <t>Строительство двух ВЛЗ-10кВ от КВЛ-10кВ №104, №204, РП-1811, ВЛ-10кВ №14, №19 ПС «Бутаки», двухтрансформаторной ТП-10/0,4кВ, Челябинская область, Сосновский район, д. Малиновка</t>
  </si>
  <si>
    <t>Строительство ВЛЗ-10кВ от ВЛ-10кВ №4 ПС «Полетаево-Тяга», двух ТП-10/0,4кВ,Челябинская обл, Сосновский р-н, вблизи п. Трубный</t>
  </si>
  <si>
    <t>Строительство ВЛЗ-10кВ от ВЛ-10кВ №8 ПС «Харлуши», ТП-10/0,4кВ, ВЛИ-0,4кВ, двух ответвлений от опоры ВЛ-0,4кВ, двух ШУРЭ, Челябинская обл, Сосновский р-н, д. Ключи</t>
  </si>
  <si>
    <t>Строительство ВЛЗ-10кВ от ВЛ-10кВ №2 ПС «Кременкуль», ТП-10/0,4кВ, ВЛИ-0,4кВ, ответвление от опоры ВЛ-0,4кВ, ШУРЭ, Челябинская обл, Сосновский р-н, установлено относительно ориентира, расположенного за пределами участка. Ориентир д.Медиак. Участок находится примерно в 5,3 км от ориентира по направлению на юго-восток</t>
  </si>
  <si>
    <t>Строительство ВЛЗ-10кВ от ВЛ-10кВ №10 ПС «Баландино», ТП-10/0,4кВ,  ответвления от опоры ВЛ-0,4кВ, ШУРЭ, Челябинская обл, Сосновский р-н, д. Шигаево, ул. Ленина</t>
  </si>
  <si>
    <t>Строительство ВЛЗ-10кВ, ТП-10/0,4кВ Челябинская обл, Сосновский р-н, вблизи  д. Бутаки</t>
  </si>
  <si>
    <t>Строительство ВЛЗ-10кВ от ВЛ-10кВ №4 ПС «Кременкуль», двух ТП-10/0,4кВ, ВЛИ-0,4кВ, Челябинская обл, Сосновский р-н</t>
  </si>
  <si>
    <t>Строительство ВЛЗ-10кВ от ВЛ-10кВ №8 ПС «Харлуши», ТП-10/0,4кВ, ВЛИ-0,4кВ, ответвления от опоры ВЛ-0,4кВ, ШУРЭ, Челябинская обл, Сосновский р-н, д. Ключи</t>
  </si>
  <si>
    <t>Строительство ВЛЗ-10кВ от ВЛ-10кВ ЦРП ОАО «Макфа», ТП-10/0,4кВ, ВЛИ-0,4кВ, ответвления от опоры ВЛ-0,4кВ, ШУРЭ, Челябинская область, Сосновский р-н, вблизи п. Рощино</t>
  </si>
  <si>
    <t>Строительство ВЛЗ-10кВ от ВЛ-10кВ ЦРП ОАО «Макфа», ПС «Заварухино», ТП-10/0,4кВ, ВЛИ-0,4кВ, ответвления от опоры ВЛ-0,4кВ, ШУРЭ, Челябинская обл, Сосновский р-н, п. Рощино</t>
  </si>
  <si>
    <t>Строительство ответвления от опоры ВЛ-0,4 кВ, ШУРЭ. Челябинская область, Сосновский район, п.Красное Поле</t>
  </si>
  <si>
    <t>Строительство ВЛ-0,4 кВ. Челябинская область,Сосновский район, д.Осиновка</t>
  </si>
  <si>
    <t>Строительство ВЛИ-0,4. Челябинская обл., Сосновский р-н</t>
  </si>
  <si>
    <t>Строительство ВЛИ-0,4кВ, ответвление от опоры ВЛ-0,4кВ, ШУРЭ, Челябинская обл, Сосновский р-н, п. Томинский</t>
  </si>
  <si>
    <t>Строительство ВЛИ-0,4кВ. Челябинская область, Сосновский район, д. Шимаковка.</t>
  </si>
  <si>
    <t>Строителство ВЛИ-0,4кВ. Челябинская область, Сосновский район, с. Кайгородово.</t>
  </si>
  <si>
    <t>Строительство ВЛИ-0,4кВ. Челябинская область, Сосновский район, вблизи п. Рощино.</t>
  </si>
  <si>
    <t>Строительство ВЛИ-0,4кВ Челябинская обл, Сосновский р-н, д. Малиновка, участок №39 по генплану Челмясокомбината</t>
  </si>
  <si>
    <t>Строительство ВЛИ-0,4кВ Челябинская обл, Сосновский р-н, установлено относительно ориентира, расположенного за пределами участка. Ориентир центра п.Трубный. Участок находится примерно в 2км.350м от ориентира по направлению на юго-запад</t>
  </si>
  <si>
    <t>Строительство  ВЛИ-0,4 кВ. Челябинская обл, Сосновский р-н, п. Рощино</t>
  </si>
  <si>
    <t>Строительство ВЛИ-0,4 кВ. Челябинская обл., Сосновский р-н, д. Малиновка</t>
  </si>
  <si>
    <t>Строительство ВЛИ-0,4кВ, Челябинская обл, Сосновский р-н</t>
  </si>
  <si>
    <t>Строительство ВЛИ-0,4кВ, Челябинская обл, Сосновский р-н, п. Саргазы</t>
  </si>
  <si>
    <t>Строительство ВЛИ-0,4кВ, Челябинская обл, Сосновский р-н, снт "Дружба"</t>
  </si>
  <si>
    <t>Строительство ВЛИ-0,4кВ, Челябинская обл, Сосновский р-н, д. Ключи, Западный планировочный район</t>
  </si>
  <si>
    <t xml:space="preserve">Строительство ответвления от опоры ВЛ-0,4кВ, ШУРЭ, Челябинская обл, Сосновский р-н, с. Вознесенка
</t>
  </si>
  <si>
    <t xml:space="preserve">Строительство Ответвление от опоры ВЛ-0,4кВ, ШУРЭ. Челябинская обл, Сосновский р-н, садоводческое некоммерческое товарищество "Дружба", </t>
  </si>
  <si>
    <t>Строительство ответвления от опоры ВЛ-0,4кВ, ШУРЭ. Челябинская обл, Сосновский р-н, п. Красное Поле, ул. Цветочная</t>
  </si>
  <si>
    <t>Строительство ответвления от опоры ВЛ-0,4кВ, ШУРЭ. Челябинская обл, Сосновский р-н, п. Северный, ул. Тимирязева</t>
  </si>
  <si>
    <t>Строительство ВЛИ-0,4кВ, Челябинская обл, Сосновский р-н, д. Смольное</t>
  </si>
  <si>
    <t>Строительство ответвления от опоры ВЛ-0,4кВ, ШУРЭ. Челябинская обл, Сосновский р-н, с. Вознесенка</t>
  </si>
  <si>
    <t>Строительство ВЛ-0,4кВ, ШУРЭ Челябинская область, Сосновский р-н</t>
  </si>
  <si>
    <t>Строительство ответвления от опоры ВЛ-0,4кВ, ШУРЭ. Челябинская обл, Сосновский р-н, д. Шигаево, ул. 40 лет Октября</t>
  </si>
  <si>
    <t>Строительство ВЛ-0,4 кВ, Челябинская обл, Сосновский р-н, п. Есаульский</t>
  </si>
  <si>
    <t>Строительство ВЛИ-0,4кВ, ответвление от опоры ВЛ-0,4кВ, ШУРЭ, Челябинская обл, Сосновский р-н, п. Мирный</t>
  </si>
  <si>
    <t>Строительство ответвления от опоры ВЛ-0,4кВ, ШУРЭ, Челябинская обл, Сосновский р-н, с. Большие Харлуши, ул. Заречная</t>
  </si>
  <si>
    <t>Строительство ответвления от опоры ВЛ-0,4кВ, ШУРЭ, Челябинская обл, Сосновский р-н, д. Костыли, ул. Ленина</t>
  </si>
  <si>
    <t>Строительство ответвления от опоры ВЛ-0,4кВ, ШУРЭ, Челябинская обл, Сосновский р-н, д. Ключевка</t>
  </si>
  <si>
    <t xml:space="preserve">Строительство ответвления от опоры ВЛ-0,4кВ, ШУРЭ, Челябинская обл, Сосновский р-н, п.Ключевка </t>
  </si>
  <si>
    <t>Строительство ответвления от опоры ВЛ-0,4кВ, ШУРЭ, Челябинская обл, Сосновский р-н, п. Красное Поле</t>
  </si>
  <si>
    <t>Строительство ВЛИ-0,4кВ, ответвление от опоры ВЛ-0,4кВ, ШУРЭ, Челябинская обл, Сосновский р-н, д. Ключи</t>
  </si>
  <si>
    <t>Строительство ответвления от опоры ВЛ-0,4кВ, ШУРЭ, Челябинская обл, Сосновский р-н, п. Саргазы</t>
  </si>
  <si>
    <t>Строительство ответвления от опоры ВЛ-0,4кВ, ШУРЭ, Челябинская обл, Сосновский р-н, с. Долгодеревенское, северный микрорайон</t>
  </si>
  <si>
    <t>Строительство ответвления от опоры ВЛ-0,4кВ, ШУРЭ, Челябинская обл, Сосновский р-н, с. Долгодеревенское</t>
  </si>
  <si>
    <t>Строительство ответвления от опоры ВЛ-0,4кВ, ШУРЭ, Челябинская обл, Сосновский р-н, с. Большое Баландино</t>
  </si>
  <si>
    <t>Строительство ответвления от опоры ВЛ-0,4кВ, ШУРЭ, Челябинская обл, Сосновский р-н, д. Ключи, Западный планировочный район</t>
  </si>
  <si>
    <t>Строительство ответвления от опоры ВЛ-0,4кВ, ШУРЭ, Челябинская обл, Сосновский р-н, вблизи д.Ключи</t>
  </si>
  <si>
    <t>Строительство ответвления от опоры ВЛ-0,4кВ, ШУРЭ, Челябинская обл, Сосновский р-н, п. Рощино</t>
  </si>
  <si>
    <t>Строительство ответвления от опоры ВЛ-0,4кВ, ШУРЭ, Челябинская обл, Сосновский р-н, с. Долгодеревенское, ул. 50 лет ВЛКСМ, ГСК "Автомобилист"</t>
  </si>
  <si>
    <t>Строительство ответвления от опоры ВЛ-0,4кВ, ШУРЭ, Челябинская обл, Сосновский р-н, с. Кременкуль</t>
  </si>
  <si>
    <t>Строительство ответвления от опоры ВЛ-0,4кВ, ШУРЭ, Челябинская обл, Сосновский р-н, д. Малиновка</t>
  </si>
  <si>
    <t>Строительство ответвления от опоры ВЛ-0,4кВ, ШУРЭ, Челябинская обл, Сосновский р-н, с. Долгодеревенское, ул. Солнечная</t>
  </si>
  <si>
    <t>Строительство ответвления от опоры ВЛ-0,4кВ, ШУРЭ, Челябинская обл, Сосновский р-н, с. Вознесенка</t>
  </si>
  <si>
    <t>Строительство ответвления от опоры ВЛ-0,4кВ, ШУРЭ, Челябинская обл, Сосновский р-н, с. Кременкуль, ул. Гагарина</t>
  </si>
  <si>
    <t>Строительство ВЛИ-0,4кВ, ответвления от опоры ВЛ-0,4кВ, ШУРЭ, Челябинская обл, Сосновский р-н, д. Ключи, Западный планировочный район</t>
  </si>
  <si>
    <t>Строительство ВЛ-0,4кВ. Челябинская область, Сосновский район, с. Долгодеревенское</t>
  </si>
  <si>
    <t>Строительство ВЛИ-0,4кВ, Челябинская обл, Сосновский р-н, с. Большие Харлуши</t>
  </si>
  <si>
    <t>Строительство ВЛИ-0,4кВ, ответвления от опоры ВЛ-0,4кВ, ШУРЭ, Челябинская обл, Сосновский р-н, вблизи электроподстанции с.Б.Харлуши</t>
  </si>
  <si>
    <t>Строительство ответвления от опоры ВЛ-0,4кВ, ШУРЭ, Челябинская обл, Сосновский р-н, п. Северный, пер. Дачный</t>
  </si>
  <si>
    <t>Строительство ответвление от опоры ВЛ-0,4кВ, ШУРЭ, Челябинская обл, Сосновский р-н, вблизи п. Саккулово</t>
  </si>
  <si>
    <t>Строительство ВЛИ-0,4кВ, двух ответвлений от опоры ВЛ-0,4кВ, двух ШУРЭ, Челябинская обл, Сосновский р-н, д. Ключи, Квартал Южный</t>
  </si>
  <si>
    <t>Строительство ответвления от опоры ВЛ-0,4кВ, ШУРЭ, Челябинская обл, Сосновский р-н, д. Ключи</t>
  </si>
  <si>
    <t>Строительство ответвления от опоры ВЛ-0,4кВ, ШУРЭ, Челябинская обл, Сосновский р-н, д. Моховички</t>
  </si>
  <si>
    <t>Строительство ответвления от опоры ВЛ-0,4кВ, ШУРЭ, Челябинская обл, Сосновский р-н, вблизи п. Прудный</t>
  </si>
  <si>
    <t>Строительство ответвления от опоры ВЛ-0,4кВ, ШУРЭ, Челябинская обл, Сосновский р-н, с. Долгодеревенское, Северный микрорайон</t>
  </si>
  <si>
    <t>Строительство ответвления от опоры ВЛ-0,4кВ, ШУРЭ, Челябинская обл, Сосновский р-н, п. Прудный</t>
  </si>
  <si>
    <t>Строительство ответвления от опоры ВЛ-0,4кВ, ШУРЭ, Челябинская обл, Сосновский р-н, п. Мирный</t>
  </si>
  <si>
    <t>Строительство ответвления от опоры ВЛ-0,4кВ, ШУРЭ, Челябинская обл, Сосновский р-н, с. Архангельское, ул. Лесная</t>
  </si>
  <si>
    <t>Строительство ответвления от опоры ВЛ-0,4кВ, ШУРЭ, Челябинская обл, Сосновский р-н, п. Есаульский, ул. Живая Защита</t>
  </si>
  <si>
    <t>Строительство ответвления от опоры ВЛ-0,4кВ, ШУРЭ, Челябинская обл, Сосновский р-н, Сельское поселение Краснопольское, п. Краное поле, ул. Надежды</t>
  </si>
  <si>
    <t>Строительство ответвления от опоры ВЛ-0,4кВ, ШУРЭ, Челябинская обл, Сосновский р-н, п. Садовый, ул. Окружная</t>
  </si>
  <si>
    <t>Строительство ответвления от опоры ВЛ-0,4кВ, ШУРЭ, Челябинская обл, Сосновский р-н, д. Шимаковка</t>
  </si>
  <si>
    <t>Строительство ответвления от опоры ВЛ-0,4кВ, ШУРЭ, Челябинская обл, Сосновский р-н, п. Есаульский, ул. Ленина</t>
  </si>
  <si>
    <t>Строительство ответвления от опоры ВЛ-0,4кВ, ШУРЭ, Челябинская обл, Сосновский р-н, д. Ключи, ул. Фианитовая</t>
  </si>
  <si>
    <t>Строительство ответвления от опоры ВЛ-0,4кВ, ШУРЭ, Челябинская обл, Сосновский р-н, УЧАСТОК Б/Н</t>
  </si>
  <si>
    <t>Строительство ВЛИ-0,4кВ, ответвления от опоры ВЛ-0,4кВ, ШУРЭ, Челябинская обл, Сосновский р-н, д. Ключевка</t>
  </si>
  <si>
    <t>Строительство ответвления от опоры ВЛ-0,4кВ, ШУРЭ, Челябинская обл, Сосновский р-н, п. Малая Сосновка</t>
  </si>
  <si>
    <t>Строительство ответвления от опоры ВЛ-0,4кВ, ШУРЭ, Челябинская обл, Сосновский р-н, с. Большие Харлуши</t>
  </si>
  <si>
    <t>Строительство ВЛИ-0,4кВ, ответвления от опоры ВЛ-0,4кВ, ШУРЭ, Челябинская обл, Сосновский р-н, п. Саргазы</t>
  </si>
  <si>
    <t>Строительство ответвления от опоры ВЛ-0,4кВ, ШУРЭ, Челябинская обл, Сосновский р-н, с. Кременкуль, ул. Набережная</t>
  </si>
  <si>
    <t>Строительство ВЛИ-0,4кВ, ответвления от опоры ВЛ-0,4кВ, ШУРЭ, Челябинская обл, Сосновский р-н, п. Томинский</t>
  </si>
  <si>
    <t>Строительство ответвления от опоры ВЛ-0,4кВ, ШУРЭ, Челябинская обл, Сосновский р-н, п. Вавиловец</t>
  </si>
  <si>
    <t>Строительство ответвления от опоры ВЛ-0,4кВ, ШУРЭ, Челябинская обл, Сосновский р-н, п. Западный, ул.Центральная</t>
  </si>
  <si>
    <t>Строительство ВЛИ-0,4кВ, ответвления от опоры ВЛ-0,4кВ, ШУРЭ, Челябинская обл, Сосновский р-н, д. Ключи, ул. Новая</t>
  </si>
  <si>
    <t>Строительство ВЛИ-0,4кВ, ответвления от опоры ВЛ-0,4кВ, ШУРЭ, Челябинская обл, Сосновский р-н, с. Кайгородово</t>
  </si>
  <si>
    <t>Строительство ВЛИ-0,4кВ, ответвления от опоры ВЛ-0,4кВ, ШУРЭ, Челябинская обл, Сосновский р-н, вблизи  п.Рощино</t>
  </si>
  <si>
    <t>Строительство ответвления от опоры ВЛ-0,4кВ, ШУРЭ, Челябинская обл, Сосновский р-н, д. Новое Поле, ул. Ленина</t>
  </si>
  <si>
    <t>Строительство ВЛИ-0,4кВ, ответвления от опоры ВЛ-0,4кВ, ШУРЭ, Челябинская обл, Сосновский р-н, д. Этимганова, ул. Северная</t>
  </si>
  <si>
    <t>Строительство ВЛИ-0,4кВ, ответвления от опоры ВЛ-0,4кВ, ШУРЭ, Челябинская обл, Сосновский р-н, п. Солнечный</t>
  </si>
  <si>
    <t>Строительство ответвление от опоры ВЛ-0,4кВ, ШУРЭ, Челябинская обл, Сосновский р-н, с. Большое Баландино, ул. Северная</t>
  </si>
  <si>
    <t>Строительство ВЛИ-0,4кВ, ответвления от опоры ВЛ-0,4кВ, ШУРЭ, Челябинская обл, Сосновский р-н</t>
  </si>
  <si>
    <t>Строительство ВЛИ-0,4кВ, ответвления от опоры ВЛ-0,4кВ, ШУРЭ, Челябинская обл, Сосновский р-н, д. Новое Поле</t>
  </si>
  <si>
    <t>Строительство ответвления от опоры ВЛ-0,4кВ, ШУРЭ, Челябинская обл, Сосновский р-н, п.Вавиловец -2</t>
  </si>
  <si>
    <t>Строительство ответвления от опоры ВЛ-0,4кВ, ШУРЭ, Челябинская обл, Сосновский р-н, п. Северный, ул. Садовая</t>
  </si>
  <si>
    <t>Строительство ответвления от опоры ВЛ-0,4кВ, ШУРЭ, Челябинская обл, Сосновский р-н, п. Солнечный, ул. Зеленая</t>
  </si>
  <si>
    <t>Строительство ВЛИ-0,4кВ, ответвление от опоры ВЛ-0,4кВ, ШУРЭ, Челябинская обл., Сосновский р-н, п. Полетаево, ул. Мира</t>
  </si>
  <si>
    <t>Строительство ВЛИ-0,4, ответвления от опоры ВЛ-0,4кВ, ШУРЭ Сосновский р-н, д. Касарги, ул. Юбилейная, дом № 1-В</t>
  </si>
  <si>
    <t>Строительство ВЛИ-0,4кВ, ответвление от опоры ВЛ-0,4кВ, ШУРЭ, Челябинская обл, Сосновский р-н, д. Бухарино</t>
  </si>
  <si>
    <t>Строительство ВЛИ-0,4кВ, ответвления от опоры ВЛ-0,4кВ, ШУРЭ, Челябинская обл, Сосновский р-н, п. Прудный</t>
  </si>
  <si>
    <t>Строительство ответвления от опоры ВЛ-0,4кВ, ШУРЭ, Челябинская обл, Сосновский р-н, д. Касарги, ул. Юбилейная</t>
  </si>
  <si>
    <t>Строительство ВЛИ-0,4кВ, ответвление от опоры ВЛ-0,4кВ, ШУРЭ, Челябинская обл, Сосновский р-н, п. Северный</t>
  </si>
  <si>
    <t>Строительство ВЛИ-0,4кВ, ответвления от опоры ВЛ-0,4кВ, ШУРЭ, Челябинская обл, Сосновский р-н, д. Ключи</t>
  </si>
  <si>
    <t>Строительство ВЛИ-0,4кВ, ответвление от опоры ВЛ-0,4кВ, ШУРЭ, Челябинская обл, Сосновский р-н, д. Касарги, ул. Юбилейная, дом № 1-В</t>
  </si>
  <si>
    <t>Строительство ответвления от опоры ВЛ-0,4кВ, ШУРЭ, Челябинская обл, Сосновский р-н, п. Западный</t>
  </si>
  <si>
    <t>Строительство ответвления от опоры ВЛ-0,4кВ, ШУРЭ, Челябинская обл, Сосновский р-н</t>
  </si>
  <si>
    <t>Строительство ответвления от опоры ВЛ-0,4кВ, ШУРЭ, Челябинская обл, Сосновский р-н, д. Этимганова, ул. Северная</t>
  </si>
  <si>
    <t>Строительство ВЛИ-0,4, четыре ответвления от опор ВЛ-0,4кВ, четыре ШУРЭ, Челябинская обл, Сосновский р-н, п. Красное Поле, участок по генплану №660; №659</t>
  </si>
  <si>
    <t>Строительство ВЛИ-0,4кВ, ответвления от опоры ВЛ-0,4кВ, ШУРЭ, Челябинская обл, Сосновский р-н, д. Ключи, западный планировочный район</t>
  </si>
  <si>
    <t>Строительство ВЛИ-0,4кВ, ответвления от опоры ВЛ-0,4кВ, ШУРЭ, Челябинская обл, Сосновский р-н, с. Большие Харлуши, ул. Ленина</t>
  </si>
  <si>
    <t>Строительство ВЛИ-0,4кВ, ответвления от опоры ВЛ-0,4кВ, ШУРЭ, Челябинская обл, Сосновский р-н, вблизи СНТ "Мысы"</t>
  </si>
  <si>
    <t>Строительство ВЛИ-0,4кВ, три ответвления от опоры ВЛ-0,4кВ, три ШУРЭ, Челябинская обл., Сосновский р-н, п. Красное Поле, микрорайон Радонежский, ул. Андрея Рублева</t>
  </si>
  <si>
    <t>Строительство ВЛИ-0,4кВ, ответвление от опоры ВЛ-0,4кВ, ШУРЭ, Челябинская обл, Сосновский р-н, с. Долгодеревенское</t>
  </si>
  <si>
    <t>Строительство ВЛИ-0,4кВ, ответвления от опоры ВЛ-0,4кВ, ШУРЭ, Челябинская обл, Сосновский р-н, вблизи п. Красное поле</t>
  </si>
  <si>
    <t>Строительство ВЛИ-0,4кВ, двух ответвлений от опоры ВЛ-0,4кВ, двух ШУРЭ, Челябинская обл, Сосновский р-н, д. Ключи, ул. Пионерская</t>
  </si>
  <si>
    <t>Строительство ВЛИ-0,4кВ, ответвления от опоры ВЛ-0,4кВ, ШУРЭ, Челябинская обл, Сосновский р-н, с. Кременкуль</t>
  </si>
  <si>
    <t>Строительство ВЛИ-0,4кВ, ответвления от опоры ВЛ-0,4кВ, ШУРЭ, Челябинская обл, Сосновский р-н, п. Красное Поле</t>
  </si>
  <si>
    <t>Строительство ВЛИ-0,4кВ, два ответвления от опоры ВЛ-0,4кВ, два ШУРЭ, Челябинская обл, Сосновский р-н, д. Ключи, Западный планировочный район</t>
  </si>
  <si>
    <t>Строительство ВЛИ-0,4кВ, Челябинская обл, Сосновский р-н, д. Томино, ул. Сиреневая</t>
  </si>
  <si>
    <t>Строительство ответвления от опоры ВЛ-0,4кВ, ШУРЭ, Челябинская обл, Сосновский р-н, д. Таловка</t>
  </si>
  <si>
    <t>Строительство ответвления от опоры ВЛ-0,4кВ, ШУРЭ, Челябинская обл, Сосновский р-н, д. Бутаки</t>
  </si>
  <si>
    <t>Строительство ВЛИ-0,4кВ, ответвления от опоры ВЛ-0,4кВ, ШУРЭ, Челябинская обл, Сосновский р-н, п. Нагорный, ул. Советская</t>
  </si>
  <si>
    <t>Строительство ВЛИ-0,4кВ, ответвления от опоры ВЛ-0,4кВ, ШУРЭ, Челябинская обл, Сосновский р-н, с. Большие Харлуши</t>
  </si>
  <si>
    <t>Строительство ВЛИ-0,4кВ, ответвления от опоры ВЛ-0,4кВ, ШУРЭ, Челябинская обл, Сосновский р-н, с. Долгодеревенское</t>
  </si>
  <si>
    <t>Строительство ВЛИ-0,4кВ, трех ответвлений от опор ВЛ-0,4кВ, трех ШУРЭ, Челябинская обл, Сосновский р-н, д. Ключи</t>
  </si>
  <si>
    <t>Строительство ВЛИ-0,4кВ, двух ответвлений от опоры ВЛ-0,4кВ, двух ШУРЭ, Челябинская обл, Сосновский р-н, вблизи д. Ключи</t>
  </si>
  <si>
    <t>Строительство ВЛИ-0,4кВ, ответвление от опоры ВЛ-0,4кВ, ШУРЭ, Челябинская обл, Сосновский р-н, вблизи д. Ключи</t>
  </si>
  <si>
    <t>Строительство ВЛИ-0,4кВ, ответвления от опоры ВЛ-0,4кВ, ШУРЭ, Челябинская обл, Сосновский р-н, п. Кисегачинский</t>
  </si>
  <si>
    <t>Строительство ВЛИ-0,4кВ, ответвления от опоры ВЛ-0,4кВ, ШУРЭ, Челябинская обл, Сосновский р-н, с/п Кременкульское, с. Большие Харлуши</t>
  </si>
  <si>
    <t>Строительство ВЛИ-0,4кВ, ответвления от опоры ВЛ-0,4кВ, ШУРЭ, Челябинская обл, Сосновский р-н, д. Моховички</t>
  </si>
  <si>
    <t>Строительство ВЛИ-0,4кВ, ответвления от опоры ВЛ-0,4кВ, ШУРЭ, Челябинская обл, Сосновский р-н, д. Малиновка</t>
  </si>
  <si>
    <t>Строительство ВЛИ-0,4кВ, ответвление от опоры ВЛ-0,4кВ, ШУРЭ, Челябинская обл, Сосновский р-н, д. Моховички</t>
  </si>
  <si>
    <t>Строительство ВЛИ-0,4кВ, ответвления от опоры ВЛ-0,4кВ, ШУРЭ, Челябинская обл, Сосновский р-н, с. Большое Баландино</t>
  </si>
  <si>
    <t>Строительство ВЛИ-0,4кВ, ответвление от опоры ВЛ-0,4кВ, ШУРЭ, Челябинская обл, Сосновский р-н, с. Долгодеревенское, ул. Ленина</t>
  </si>
  <si>
    <t>Строительство ВЛИ-0,4кВ, ответвления от опоры ВЛ-0,4кВ, ШУРЭ, Челябинская обл, Сосновский р-н, п. Мирный</t>
  </si>
  <si>
    <t>Строительство ВЛИ-0,4, двух ответвлений от опоры ВЛ-0,4кВ, двух ШУРЭ, Челябинская обл, Сосновский р-н, п. Кисегачинский</t>
  </si>
  <si>
    <t>Строительство ВЛИ-0,4кВ, ответвления от опоры ВЛ-0,4кВ, ШУРЭ, Челябинская обл, Сосновский р-н, п. Красное Поле, ул. Солнечная</t>
  </si>
  <si>
    <t>Строительство ВЛИ-0,4кВ, ответвления от опоры ВЛ-0,4кВ, ШУРЭ, Челябинская обл, Сосновский р-н, с. Полетаево I-е,Бугреева Э.М.</t>
  </si>
  <si>
    <t>Строительство ответвления от опоры ВЛ-0,4кВ, ШУРЭ, Челябинская обл, Сосновский р-н, вблизи СНТ "Мысы"</t>
  </si>
  <si>
    <t>Строительство ВЛИ-0,4кВ, ответвление от опоры ВЛ-0,4кВ, ШУРЭ, Челябинская обл, Сосновский р-н, д. Моховички,Дмитрюк М.В.</t>
  </si>
  <si>
    <t>Строительство ВЛИ-0,4кВ, ответвления от опоры ВЛ-0,4кВ, ШУРЭ, Челябинская обл, Сосновский р-н, п. Смолино ж-д. ст., ул. Уфимская</t>
  </si>
  <si>
    <t>Строительство ВЛИ-0,4, двух ответвлений от опоры ВЛ-0,4кВ, двух ШУРЭ, Челябинская обл, Сосновский р-н, д. Малиновка, ПО "Полет", пер. Лунный, уч. 61</t>
  </si>
  <si>
    <t>Строительство ВЛИ-0,4кВ, ответвления от опоры ВЛ-0,4кВ, ШУРЭ, Челябинская обл, Сосновский р-н, д. Новое Поле, Тельпов И.В.</t>
  </si>
  <si>
    <t>Строительство ВЛИ-0,4кВ, ответвления от опоры ВЛ-0,4кВ, ШУРЭ, Челябинская обл, Сосновский р-н, д. Осиновка</t>
  </si>
  <si>
    <t>Строительство ответвления от опоры ВЛ-0,4кВ, ШУРЭ, Челябинская обл, Сосновский р-н, п. Северный, ул. Тимирязева</t>
  </si>
  <si>
    <t>Строительство ответвления от опоры ВЛ-0,4кВ, ШУРЭ, Челябинская обл, Сосновский р-н, с. Долгодеревенское, ул. Энергетиков</t>
  </si>
  <si>
    <t>Строительство ВЛИ-0,4кВ, ответвления от опоры ВЛ-0,4кВ, ШУРЭ, Челябинская обл, Сосновский р-н, п. Саргазы, пер Северный</t>
  </si>
  <si>
    <t>Строительство ответвления от опоры ВЛ-0,4кВ, ШУРЭ, Челябинская обл, Сосновский р-н, д. Бухарино, ул. Дачная</t>
  </si>
  <si>
    <t>Строительство ответвления от опоры ВЛ-0,4кВ, ШУРЭ, Челябинская обл, Сосновский р-н, с. Вознесенка, ул. Березовая Роща</t>
  </si>
  <si>
    <t>Строительство ответвления от опоры ВЛ-0,4кВ, ШУРЭ, Челябинская обл, Сосновский р-н, п. Мирный, пер. Парковый</t>
  </si>
  <si>
    <t>Строительство ВЛИ-0,4кВ, ответвление от опоры ВЛ-0,4кВ, ШУРЭ, Челябинская обл, Сосновский р-н, д. Ключи, западный планировочный район</t>
  </si>
  <si>
    <t>Строительство ответвления от опоры ВЛ-0,4кВ, ШУРЭ, Челябинская обл, Сосновский р-н, д. Шигаево, ул. Коммерческая</t>
  </si>
  <si>
    <t>Строительство ответвления от опоры ВЛ-0,4кВ, ШУРЭ, Челябинская обл, Сосновский р-н, п. Смолино</t>
  </si>
  <si>
    <t>Строительство ответвления от опоры ВЛ-0,4кВ, ШУРЭ, Челябинская обл, Сосновский р-н, д. Таловка, участок №7</t>
  </si>
  <si>
    <t>Строительство ВЛИ-0,4кВ, ответвления от опоры ВЛ-0,4кВ, ШУРЭ, Челябинская обл, Сосновский р-н, пос. Ленинский</t>
  </si>
  <si>
    <t>Строительство ответвления от опоры ВЛ-0,4кВ, ШУРЭ, Челябинская обл, Сосновский р-н, д. Казанцево, ул. Школьная</t>
  </si>
  <si>
    <t>Строительство ответвления от опоры ВЛ-0,4кВ, ШУРЭ, Челябинская обл, Сосновский р-н, д. Казанцево</t>
  </si>
  <si>
    <t>Строительство ответвления от опоры ВЛ-0,4кВ, ШУРЭ, Сосновский р-н, п. Красное Поле</t>
  </si>
  <si>
    <t>Строительство ответвление от опоры ВЛ-0,4кВ, ШУРЭ, Челябинская обл, Сосновский р-н, п. Малая Сосновка, ул. Садовая</t>
  </si>
  <si>
    <t>Строительство ответвления от опоры ВЛ-0,4кВ, ШУРЭ, Челябинская обл, Сосновский р-н, с. Кременкуль, ул. Салютная</t>
  </si>
  <si>
    <t>Строительство ответвления от опоры ВЛ-0,4кВ, ШУРЭ, Челябинская обл, Сосновский р-н, с. Большое Баландино, ул. 8 Марта</t>
  </si>
  <si>
    <t>Строительство ответвления от опоры ВЛ-0,4кВ, ШУРЭ, Челябинская обл, Сосновский р-н, с. Архангельское, ул. Центральная</t>
  </si>
  <si>
    <t>Строительство ответвления от опоры ВЛ-0,4кВ, ШУРЭ, Челябинская обл, Сосновский р-н, п. Сагаусты, ул. Лесная</t>
  </si>
  <si>
    <t>Строительство ответвления от опоры ВЛ-0,4кВ, ШУРЭ, Челябинская обл, Сосновский р-н, д. Казанцево, ул. Береговая</t>
  </si>
  <si>
    <t>Строительство ответвления от опоры ВЛ-0,4кВ, ШУРЭ, Челябинская обл, Сосновский р-н, п. Полетаево, район "Карпаты"</t>
  </si>
  <si>
    <t>Строительство ответвления от опоры ВЛ-0,4кВ, ШУРЭ, Челябинская обл, Сосновский р-н, п. Сагаусты</t>
  </si>
  <si>
    <t>Строительство ВЛИ-0,4кВ, ответвление от опоры ВЛ-0,4кВ, ШУРЭ, Челябинская обл, Сосновский р-н, д. Шимаковка</t>
  </si>
  <si>
    <t>Строительство ВЛИ-0,4кВ, ответвления от опоры ВЛ-0,4кВ, ШУРЭ, Челябинская обл, Сосновский р-н, с. Туктубаево, ул. Набережная</t>
  </si>
  <si>
    <t>Строительство ВЛИ-0,4кВ, ответвления от опоры ВЛ-0,4кВ, ШУРЭ, Челябинская обл, Сосновский р-н, с. Архангельское, ул. Лесная</t>
  </si>
  <si>
    <t>Строительство ответвления от опоры ВЛ-0,4кВ, ШУРЭ, Челябинская обл, Сосновский р-н, с. Вознесенка, ул. Большая</t>
  </si>
  <si>
    <t>Строительство ВЛИ-0,4кВ, ответвления от опоры ВЛ-0,4кВ, ШУРЭ, Челябинская обл, Сосновский р-н, д. Шимаковка</t>
  </si>
  <si>
    <t>Строительство ВЛИ-0,4кВ, ответвление от опоры ВЛ-0,4кВ, ШУРЭ, Челябинская обл, Сосновский р-н, д. Касарги, ул. 1 Мая</t>
  </si>
  <si>
    <t>Строительство ВЛИ-0,4кВ, ответвления от опоры ВЛ-0,4кВ, ШУРЭ, Челябинская обл, Сосновский р-н, с. Большое Баландино, ул. Береговая</t>
  </si>
  <si>
    <t>Строительство ВЛИ-0,4кВ, ответвления от опоры ВЛ-0,4кВ, ШУРЭ, Челябинская обл, Сосновский р-н, п. Смолино</t>
  </si>
  <si>
    <t>Строительство ответвления от опоры ВЛ-0,4кВ, ШУРЭ, Челябинская обл, Сосновский р-н, д. Новое Поле</t>
  </si>
  <si>
    <t>Строительство ответвления от опоры ВЛ-0,4кВ, ШУРЭ, Челябинская обл, Сосновский р-н, д. Новое Поле, ул. 1 Мая</t>
  </si>
  <si>
    <t>Строительство ответвления от опоры ВЛ-0,4кВ, ШУРЭ, Челябинская обл, Сосновский р-н, п. Трубный</t>
  </si>
  <si>
    <t>Строительство ответвления от опоры ВЛ-0,4кВ, ШУРЭ, Челябинская обл, Сосновский р-н, вблизи д. Ключи</t>
  </si>
  <si>
    <t>Строительство ответвления от опоры ВЛ-0,4кВ, ШУРЭ, Челябинская обл, Сосновский р-н, п. Трубный, ул. Центральная</t>
  </si>
  <si>
    <t>Строительство ответвления от опоры ВЛ-0,4кВ, ШУРЭ, Челябинская обл, Сосновский р-н, с. Кайгородово, пер. Пчелиный</t>
  </si>
  <si>
    <t>Строительство ответвления от опоры ВЛ-0,4кВ, ШУРЭ, Челябинская обл, Сосновский р-н, р-н Сосновский</t>
  </si>
  <si>
    <t>Строительство ответвления от опоры ВЛ-0,4кВ, ШУРЭ, Челябинская обл, Сосновский р-н, вблизи д. Малиновка</t>
  </si>
  <si>
    <t>Строительство ВЛИ-0,4кВ, ответвления от опоры ВЛ-0,4кВ, ШУРЭ, Челябинская обл, Сосновский р-н, с. Долгодеревенское, ул. Мира</t>
  </si>
  <si>
    <t>Строительство ответвления от опоры ВЛ-0,4кВ, ШУРЭ, Челябинская обл, Сосновский р-н, п. Есаульский</t>
  </si>
  <si>
    <t>Строительство ответвление от опоры ВЛ-0,4кВ, ШУРЭ, Челябинская обл, Сосновский р-н, с. Большие Харлуши</t>
  </si>
  <si>
    <t>Строительство ВЛИ-0,4кВ, ответвление от опоры ВЛ-0,4кВ, ШУРЭ, Челябинская обл, Сосновский р-н, д. Моховички, кадастровый номер участка: 74:19:0901001:277</t>
  </si>
  <si>
    <t>Строительство ответвления от опоры ВЛ-0,4кВ, учет, Челябинская обл, Сосновский р-н, п. Рощино, приусадебный участок №94</t>
  </si>
  <si>
    <t>Строительство ответвления от опоры ВЛ-0,4кВ, ШУРЭ, Челябинская обл, Сосновский р-н, с. Долгодеревенское, ул. 50 лет ВЛКСМ</t>
  </si>
  <si>
    <t>Строительство ВЛИ-0,4кВ, ответвления от опоры ВЛ-0,4кВ, ШУРЭ, Челябинская обл, Сосновский р-н, с. Долгодеревенское, ул. Ленина</t>
  </si>
  <si>
    <t>Строительство ВЛ-0,4кВ от ТП2014, строительство ответвления от опоры ВЛ-0,4кВ, ШУРЭ. Челябинская область, Сосновский район, ориентир центр с. Большие Харлуши, примерно в 1000м от ориентира по направлению на северо-восток.</t>
  </si>
  <si>
    <t>Строительство ВЛИ-0,4кВ, два ответвления от опоры ВЛ-0,4кВ, два ШУРЭ, Челябинская обл, Сосновский р-н, с. Кременкуль</t>
  </si>
  <si>
    <t>Строительство ответвления от опоры ВЛ-0,4кВ, ШУРЭ, Челябинская обл, Сосновский р-н, п. Рощино, участок № 21/22</t>
  </si>
  <si>
    <t>Строительство ответвления от опоры ВЛ-0,4кВ, ШУРЭ, Сосновский р-н, с. Кременкуль, ул. Береговая</t>
  </si>
  <si>
    <t>Строительство ВЛИ-0,4кВ, ответвления от опоры ВЛ-0,4кВ, ШУРЭ, Челябинская обл, Сосновский р-н, вблизи д. Ключи</t>
  </si>
  <si>
    <t>Строительство ВЛИ-0,4кВ, ответвление от опоры ВЛ-0,4кВ, ШУРЭ, Челябинская обл, Сосновский р-н</t>
  </si>
  <si>
    <t>Строительство ВЛИ-0,4кВ, ответвления от опоры ВЛ-0,4кВ, ШУРЭ, Челябинская обл, Сосновский р-н, с. Вознесенка, ул. Большая</t>
  </si>
  <si>
    <t>Строительство ВЛИ-0,4кВ, ответвления от опоры ВЛ-0,4кВ, ШУРЭ, Челябинская обл, Сосновский р-н, п. Прудный, западная окраина</t>
  </si>
  <si>
    <t>Строительство ВЛИ-0,4кВ, ответвление от опоры ВЛ-0,4кВ, Челябинская обл, Сосновский р-н, с. Вознесенка, ул. Большая</t>
  </si>
  <si>
    <t>Строительство ответвления от опоры ВЛ-0,4кВ, ШУРЭ, Челябинская обл, Сосновский р-н, д. Новое Поле, ул. Пушкина</t>
  </si>
  <si>
    <t>Строительство ВЛИ-0,4, двух ответвлений от опоры ВЛ-0,4кВ, двух ШУРЭ, Челябинская обл, Сосновский р-н, вблизи п. Саргазы</t>
  </si>
  <si>
    <t>Строительство двух ответвлений от опоры ВЛ-0,4кВ, двух ШУРЭ, Челябинская обл, Сосновский р-н, п. Прудный, Западная окраина</t>
  </si>
  <si>
    <t>Строительство ВЛИ-0,4кВ, ответвления от опоры ВЛ-0,4кВ, ШУРЭ, Челябинская обл, Сосновский р-н, д. Альмеева</t>
  </si>
  <si>
    <t>Строительство двух ответвлений от опоры ВЛ-0,4кВ, двух ШУРЭ, Челябинская обл, Сосновский р-н, п. Смолино ж-д. ст.</t>
  </si>
  <si>
    <t>Строительство ответвления от опоры ВЛ-0,4кВ, ШУРЭ, Челябинская обл, Сосновский р-н, с. Долгодеревенское, ул. Мира</t>
  </si>
  <si>
    <t>Строительство ВЛИ-0,4кВ, ответвления от опоры ВЛ-0,4кВ, ШУРЭ, Челябинская обл, Сосновский р-н, п. Есаульский, ул. Октябрьская</t>
  </si>
  <si>
    <t>Строительство ответвления от опоры ВЛ-0,4кВ, ШУРЭ, Сосновский р-н, д. Урефты, ул. Школьная</t>
  </si>
  <si>
    <t>Строительство ответвления от опоры ВЛ-0,4кВ, ШУРЭ, Челябинская обл, Сосновский р-н, п. Солнечный, ул. Российская</t>
  </si>
  <si>
    <t>Строительство ВЛИ-0,4кВ, ответвление от опоры ВЛ-0,4кВ, ШУРЭ, Челябинская обл, Сосновский р-н, п. Саргазы</t>
  </si>
  <si>
    <t>Строительство ВЛИ-0,4кВ, ответвления от опоры ВЛ-0,4кВ, ШУРЭ, Челябинская обл, Сосновский район</t>
  </si>
  <si>
    <t>Строительство ответвления от опоры ВЛ-0,4кВ, ШУРЭ, Челябинская обл, Сосновский р-н, д. Шигаево</t>
  </si>
  <si>
    <t>Строительство ответвления от опоры ВЛ-0,4кВ, ШУРЭ, Челябинская обл, Сосновский р-н, с. Архангельское, ул. Комсомольская</t>
  </si>
  <si>
    <t>Строительство ВЛИ-0,4кВ, ответвления от опоры ВЛ-0,4кВ, ШУРЭ, Челябинская обл, Сосновский р-н, п. Рощино, ул. Парковая</t>
  </si>
  <si>
    <t>Строительство ответвления от опоры ВЛ-0,4кВ, ШУРЭ, Челябинская обл, Сосновский р-н, п. Кисегачинский</t>
  </si>
  <si>
    <t>Строительство ответвления от опоры ВЛ-0,4кВ, ШУРЭ, Челябинская обл, Сосновский р-н, д. Новое Поле, ул. Кирова</t>
  </si>
  <si>
    <t>Строительство ответвления от опоры ВЛ-0,4кВ, ШУРЭ, Челябинская обл, Сосновский р-н, д. Трифоново, ул. 1 Мая</t>
  </si>
  <si>
    <t>Строительство ответвления от опоры ВЛ-0,4кВ, ШУРЭ, Челябинская обл, Сосновский р-н, п. Северный</t>
  </si>
  <si>
    <t>Строительство ответвления от опоры ВЛ-0,4кВ, ШУРЭ, Челябинская обл, Сосновский р-н, п. Саргазы, ул. Сиреневая</t>
  </si>
  <si>
    <t>Строительство ответвления от опоры ВЛ-0,4кВ, ШУРЭ, Челябинская обл, Сосновский р-н, д. Ужевка, пер. Береговой</t>
  </si>
  <si>
    <t>Строительство ответвления от опоры ВЛ-0,4кВ, ШУРЭ, Челябинская обл, Сосновский р-н, с. Кайгородово</t>
  </si>
  <si>
    <t>Строительство ответвления от опоры ВЛ-0,4кВ, ШУРЭ, Челябинская обл, Сосновский р-н, п. Прудный, ул. Березовая</t>
  </si>
  <si>
    <t>Строительство ответвления от опоры ВЛ-0,4кВ, ШУРЭ, Челябинская обл, Сосновский р-н, вблизи с.Вознесенка</t>
  </si>
  <si>
    <t>Строительство ответвления от опоры ВЛ-0,4кВ, ШУРЭ, Челябинская обл, Сосновский р-н, д. Новое Пол</t>
  </si>
  <si>
    <t>Строительство ответвления от опоры ВЛ-0,4кВ, ШУРЭ, Челябинская обл, Сосновский р-н, п. Полевой</t>
  </si>
  <si>
    <t>Строительство ответвления от опоры ВЛ-0,4кВ, ШУРЭ, Челябинская обл, Сосновский р-н, п. Садовый</t>
  </si>
  <si>
    <t>Строительство ответвления от опоры ВЛ-0,4кВ, ШУРЭ, Челябинская обл, Сосновский р-н, сельское поселение Краснопольское, п. Красное Поле, ул. Лазурная</t>
  </si>
  <si>
    <t>Строительство ответвления от опоры ВЛ-0,4кВ, ШУРЭ, Челябинская обл, Сосновский р-н, вблизи п. Северный</t>
  </si>
  <si>
    <t>Строительство ответвления от опоры ВЛ-0,4кВ, ШУРЭ, Челябинская обл, Сосновский р-н, д. Малиновка, ул. Северная</t>
  </si>
  <si>
    <t>Строительство ответвления от опоры ВЛ-0,4кВ, ШУРЭ, Челябинская обл, Сосновский р-н, д. Алишева, ул. Береговая</t>
  </si>
  <si>
    <t>Строительство ответвления от опоры ВЛ-0,4кВ, ШУРЭ, Челябинская обл, Сосновский р-н, с. Большие Харлуши, ул. Мостовая</t>
  </si>
  <si>
    <t>Строительство ответвления от опоры ВЛ-0,4кВ, ШУРЭ, Челябинская обл, Сосновский р-н, с. Большие Харлуши, ул. 1 Мая</t>
  </si>
  <si>
    <t>Строительство ВЛИ-0,4кВ, ответвления от опоры ВЛ-0,4кВ, ШУРЭ, Челябинская обл, Сосновский р-н, п. Западный, ул. Центральная-3</t>
  </si>
  <si>
    <t>Строительство ответвления от опоры ВЛ-0,4кВ, ШУРЭ, Челябинская обл, Сосновский р-н, п. Мирный, пер. Придорожный</t>
  </si>
  <si>
    <t>Строительство ответвления от опоры ВЛ-0,4кВ, ШУРЭ, Челябинская обл, Сосновский р-н, с. Долгодеревенское, ул. Крестьянская</t>
  </si>
  <si>
    <t>Строительство ответвления от опоры ВЛ-0,4кВ, ШУРЭ, Челябинская обл, Сосновский р-н, д. Осиновка</t>
  </si>
  <si>
    <t>Строительство ответвления от опоры ВЛ-0,4кВ, ШУРЭ, Челябинская обл, Сосновский р-н, вблизи Мамаева</t>
  </si>
  <si>
    <t>Строительство ответвлени от опоры ВЛ-0,4кВ, ШУРЭ, Челябинская обл, Сосновский р-н, вблизи д.Ключи</t>
  </si>
  <si>
    <t>Строительство ответвления от опоры ВЛ-0,4кВ, ШУРЭ, Челябинская обл, Сосновский р-н, д. Альмеева</t>
  </si>
  <si>
    <t>Строительство ответвления от опоры ВЛ-0,4кВ, ШУРЭ, Челябинская обл, Сосновский р-н, с. Большие Харлуши, ул. Ленина</t>
  </si>
  <si>
    <t>Строительство ответвления от опоры ВЛ-0,4кВ, ШУРЭ, Челябинская обл, Сосновский р-н, п. Красное Поле, ул. Лесопарковая</t>
  </si>
  <si>
    <t>Строительство ответвления от опоры ВЛ-0,4кВ, ШУРЭ, Челябинская обл, Сосновский р-н, с. Кременкуль, ул. Уральская</t>
  </si>
  <si>
    <t>Строительство ответвления от опоры ВЛ-0,4кВ, ШУРЭ, Челябинская обл, Сосновский р-н, с. Большие Харлуши, ул. Екатерининская</t>
  </si>
  <si>
    <t>Строительство ответвления от опоры ВЛ-0,4кВ, ШУРЭ, Челябинская обл, Сосновский р-н, вблизи п. Трубный</t>
  </si>
  <si>
    <t>Строительство ответвления от опоры ВЛ-0,4кВ, ШУРЭ, Челябинская обл, Сосновский р-н, д. Касарги, пер. 1 Мая</t>
  </si>
  <si>
    <t>Строительство ответвления от опоры ВЛ-0,4кВ, ШУРЭ, Челябинская обл, Сосновский р-н, с. Архангельское, Участок № 14</t>
  </si>
  <si>
    <t>Строительство ответвления от опоры ВЛ-0,4кВ, ШУРЭ, Челябинская обл, Сосновский р-н, вблизи  электроподстанции с Б.Харлуши</t>
  </si>
  <si>
    <t>Строительство ответвления от опоры ВЛ-0,4кВ, ШУРЭ, Челябинская обл, Сосновский р-н, с. Большое Баландино, ул. Советская</t>
  </si>
  <si>
    <t>Строительство ответвления от опоры ВЛ-0,4кВ, ШУРЭ, Челябинская обл, Сосновский р-н, с. Туктубаево, ул. Плановая</t>
  </si>
  <si>
    <t>Строительство ответвления от опоры ВЛ-0,4кВ, ШУРЭ, Челябинская обл, Сосновский р-н, п. Солнечный, пер. Мира</t>
  </si>
  <si>
    <t>Строительство ВЛИ-0,4кВ, ответвления от опоры ВЛ-0,4кВ, ШУРЭ, Челябинская обл, Сосновский р-н, п. Рощино, ул. Березовая</t>
  </si>
  <si>
    <t>Строительство ответвления от опоры ВЛ-0,4кВ, ШУРЭ, Челябинская обл, Сосновский р-н, д. Смольное, ул. Новая</t>
  </si>
  <si>
    <t>Строительство двух КВЛ-10кВ от ВКЛ-10кВ №25, №306 ПС «Заварухино», двухитрансформаторной ТП-10/0,4кВ, Челябинская обл, Сосновский р-н, п. Рощино, ул. Молодежная</t>
  </si>
  <si>
    <t>Строительство КВЛ-10кВ от ВЛ-10кВ №6 ПС «Харлуши», КВЛ-10 от ВЛ-10кВ №2 ПС «Кременкуль», двухтрансформаторной ТП-10/0,4кВ, Челябинская обл, Сосновский р-н, вблизи с. Кременкуль</t>
  </si>
  <si>
    <t>Строительство КВЛ-10кВ от КВЛ-10кВ №1 ПС «Кременкуль», КВЛ-10кВ от ВЛ-10кв №36 ПС «Новоградская», двухтрансформаторной ТП-10/0,4кВ, четырех ВЛИ-0,4кВ, Челябинская обл, Сосновский р-н, п. Новый Кременкуль, ул. Квартал Промышленный, промзона ЗАО "Технополис"</t>
  </si>
  <si>
    <t>Строительство ВЛЗ-10кВ от ВЛ-10кВ №6 ПС «Харлуши», ТП-10/0,4кВ, ВЛИ-0,4кВ, Челябинская обл, Сосновский р-н, д. Малышево Рукавишников А.М.</t>
  </si>
  <si>
    <t>Днепровская Е.И.</t>
  </si>
  <si>
    <t>ООО "ГеоПром"</t>
  </si>
  <si>
    <t>Суходоев А.С.</t>
  </si>
  <si>
    <t>ООО "Золотая подкова"</t>
  </si>
  <si>
    <t>Багаутдинов Н.Ш.</t>
  </si>
  <si>
    <t>Степанова И.Н., Анисимов Е.А.</t>
  </si>
  <si>
    <t>Бутвин А.С., Кудряков В.В.</t>
  </si>
  <si>
    <t>Иноземцева Т.И.</t>
  </si>
  <si>
    <t>Ражетдинова Л.П</t>
  </si>
  <si>
    <t>Сергеева В.С.</t>
  </si>
  <si>
    <t>ООО АПРИ «Флай Плэнинг»</t>
  </si>
  <si>
    <t>Артемов Е.М.</t>
  </si>
  <si>
    <t>Данилов Е.А. Моторин С.Б.</t>
  </si>
  <si>
    <t>Нестерова Е.В.</t>
  </si>
  <si>
    <t>Шевчук И.А.</t>
  </si>
  <si>
    <t>Волков И.Ю.</t>
  </si>
  <si>
    <t>ООО "Урал-Полимер"</t>
  </si>
  <si>
    <t>ООО "Строительная Компания Эмерада"</t>
  </si>
  <si>
    <t>Государственное бюджетное учреждение здравоохранения "Районная больница с. Долгодеревенское"</t>
  </si>
  <si>
    <t>ООО "УралИнтегра"</t>
  </si>
  <si>
    <t>Шакирова Л.С.</t>
  </si>
  <si>
    <t>Абодалла Н.А.</t>
  </si>
  <si>
    <t>Ларкина О.Л.</t>
  </si>
  <si>
    <t>Татьяненко В.Г.</t>
  </si>
  <si>
    <t>Волик Н.В.</t>
  </si>
  <si>
    <t>Грицай Т.И.</t>
  </si>
  <si>
    <t>Пахомова Л.Н.</t>
  </si>
  <si>
    <t>Шикунова Е.Н.</t>
  </si>
  <si>
    <t>Ведров А.В.</t>
  </si>
  <si>
    <t>Горбачева Е.К.</t>
  </si>
  <si>
    <t>Котровский С.Н.</t>
  </si>
  <si>
    <t>ООО «Спецмаш»</t>
  </si>
  <si>
    <t>Тодоренко В.Л.</t>
  </si>
  <si>
    <t>Хайруллина Ш.Р.</t>
  </si>
  <si>
    <t>Галеев Э.Н.</t>
  </si>
  <si>
    <t>Борисенко В.А.</t>
  </si>
  <si>
    <t>Тишенков Л.Ю., Тишенков А.И.</t>
  </si>
  <si>
    <t>ЦРО-"РДУМ Челябинской области в составе центрального духовного управления мусульман России"</t>
  </si>
  <si>
    <t>ООО Фирма "Интерсвязь"</t>
  </si>
  <si>
    <t>ИП Спицына Тамара Викторовна</t>
  </si>
  <si>
    <t>Бугреева Э.М.</t>
  </si>
  <si>
    <t>ООО ТД "ГАЛС"</t>
  </si>
  <si>
    <t>ООО "Монумент"</t>
  </si>
  <si>
    <t>ООО "УК "Сириус""</t>
  </si>
  <si>
    <t>ФКУ "ГУФСИН России по Челябинской области"</t>
  </si>
  <si>
    <t>ИП Букреева Людмила Леонидовна</t>
  </si>
  <si>
    <t>ООО "ЧелСтрой Юг"</t>
  </si>
  <si>
    <t>ООО СК "Альтернатива"</t>
  </si>
  <si>
    <t xml:space="preserve">Местоположение объекта </t>
  </si>
  <si>
    <t>Строительство ВЛИ-0,4кВ, Челябинская обл, г. Челябинск, тракт. Свердловский</t>
  </si>
  <si>
    <t xml:space="preserve">Реестр объектов нового строительства инвестиционной программы филиала ОАО «МРСК Урала» – «Челябэнерго» за 2020 год, выполненных за счёт источника, включённого в тариф на оказание услуг по передаче электрической энергии </t>
  </si>
  <si>
    <t>№    п/п</t>
  </si>
  <si>
    <t>Строительство ВЛ-10 кВ от  ВЛ-10 кВ №2  от ПС "Кременкуль", ТП-10/0,4 кВ, ВЛ-0,4 кВ, ШУРЭ, Челябинская область, Сосновский район, вблизи д.Медиак</t>
  </si>
  <si>
    <t>Строительство ВЛ-0,4 кВ. Челябинская область, Сосновский район,вблизи п.Прудный</t>
  </si>
  <si>
    <t>Строительство ВЛ-10 кВ от ВЛ-10 кВ №7 ПС "Бутаки", ТП-10/0,4 кВ, ВЛ-0,4 кВ. Челябинская область, Сосновский район, вблизи д.Полетаево-2</t>
  </si>
  <si>
    <t>Строительство ВЛ-10 кВ от ВЛ-10 кВ №6 ПС "Харлуши".Челябинская область,Сосновский район, вблизи д.Кайгородово</t>
  </si>
  <si>
    <t>Строительство ВЛ-0,4 кВ. Челябинская область, Сосновский район, д.Малиновка</t>
  </si>
  <si>
    <t>Строительство ответвления от опоры ВЛ-0,4 кВ, ШУРЭ. Челябинская область, Сосновский район, п.Западный</t>
  </si>
  <si>
    <t>Строительство ВЛ-0,4 кВ. Челябинская область, Сосновский район,с.Долгодеревенское</t>
  </si>
  <si>
    <t>Строительство ВЛ-0,4 кВ. Челябинская область, Сосновский район, п.Прудный</t>
  </si>
  <si>
    <t>Строительство ВЛ-0,4кВ. Челябинская область, Сосновский район, с.Вознесенка</t>
  </si>
  <si>
    <t>Строительство ВЛ-0,4кВ, ШУРЭ, Челябинская обл., Сосновский район, п. Прудный.</t>
  </si>
  <si>
    <t>Строительство ВЛ-0,4 кВ. Челябинская область, Сосновский район, вблизи п.Прудный</t>
  </si>
  <si>
    <t>Строительство ВЛ-0,4кВ. Челябинская область., Сосновский район, п.Красное поле.</t>
  </si>
  <si>
    <t>Строительство ВЛ-0,4кВ, Челябинская область, Сосновский район, д.Малиновка</t>
  </si>
  <si>
    <t>Строительство ВЛИ-0,4кВ, ответвления от опоры ВЛ-0,4кВ, ШУРЭ, Челябинская обл, Сосновский р-н, с.Вознесенка</t>
  </si>
  <si>
    <t>Строительство двух КЛ-10кВ от КЛ-10кВ №10, №20 ПС «Полевая», двухтрансформаторной ТП-10/0,4кВ, двух КЛ-0,4кВ, Челябинская обл, Сосновский р-н, п. Красное Поле, ул. Белопольского, дом № 1, (стр.№56), дом № 5</t>
  </si>
  <si>
    <t xml:space="preserve">Строительство двух КВЛ-10кВ от ячеек 10кВ №307, №412 ПС «Краснопольская», двух двухтрансформаторных ТП-10/0,4кВ, ВОЛС, УСПИ.
</t>
  </si>
  <si>
    <t>Строительство ВЛ-0,4, ШУРЭ.Челябинская область, Сосвновский район, п.Красное Поле</t>
  </si>
  <si>
    <t>Строительство ответвления от опоры ВЛ-0,4кВ, ШУРЭ, Челябинская обл, Сосновский р-н, с. Большие Харлуши, ул. Екатерининская (мкр Княжий)</t>
  </si>
  <si>
    <t>Строительство ВЛ-10 кВ от ВЛ-10 кВ №10 ПС "Есаулка", ТП-10/0,4 кВ, ВЛ-0,4 кВ. Челябинская область, Сосновский район, п.Красное Поле</t>
  </si>
  <si>
    <t>Строительство ВЛЗ-6кВ, ТП-6/0,4кВ, ВЛИ-0,4кВ, Челябинская обл, Сосновский р-н, 2000 м по направлению на северо-запад от п.Солнечный</t>
  </si>
  <si>
    <t>Строительство ВЛЗ-10кВ от ВЛ-10кВ №9 ПС «Кременкуль», ТП-10/0,4кВ, ВЛИ-0,4кВ, ответвления от опоры  ВЛ 0,4 кВ, ШУРЭ, Челябинская обл, Сосновский р-н, п. Садовый, участок б/н, кадастровый номер участка: 74:19:1201002:198, 74:19:1116002:269</t>
  </si>
  <si>
    <t>Строительство ВЛЗ-10кВ от ВЛ-10кВ №9 ПС «Муслюмово», ТП-10/0,4кВ, ВЛИ-0,4кВ, ответвления от опоры ВЛ-0,4кВ, ШУРЭ, Челябинская обл, Сосновский р-н, д. Шимаковка</t>
  </si>
  <si>
    <t>Строительство ВЛИ-0,4кВ, ответвление от опоры ВЛ-0,4кВ, ШУРЭ, Челябинская обл, Сосновский р-н, д. Шимаковка, ул. Озерная</t>
  </si>
  <si>
    <t>Строительство ВЛИ-0,4кВ, ответвления от опоры ВЛ-0,4кВ, ШУРЭ, Челябинская обл, Сосновский р-н, Челябинская область, р-н Сосновский, с."Юбилейный"</t>
  </si>
  <si>
    <t>Строительство ВЛИ-0,4кВ, ответвления от опоры ВЛ-0,4кВ, ШУРЭ, Челябинская обл, Сосновский р-н, д. Малиновка, ул. Мира</t>
  </si>
  <si>
    <t>Строительство ВЛИ-0,4кВ, два ответвления от опоры ВЛ-0,4кВ, два ШУРЭ, Челябинская обл, Сосновский р-н, п. Прудный, ул. Центральная</t>
  </si>
  <si>
    <t>Строительство ВЛИ-0,4кВ, ответвления от опоры ВЛ-0,4кВ, ШУРЭ, Челябинская обл, Сосновский р-н, д. Шимаковка, строительный участок №12</t>
  </si>
  <si>
    <t>Строительство ВЛИ-0,4кВ, ответвления от опоры ВЛ-0,4кВ, ШУРЭ, Челябинская обл, Сосновский р-н, п. Рощино</t>
  </si>
  <si>
    <t>Строительство ответвления от опоры ВЛ-0,4кВ, ШУРЭ, Челябинская обл, Сосновский р-н, вблизи с. Б. Харлуши</t>
  </si>
  <si>
    <t>Строительство ВЛИ-0,4кВ, ответвления от опоры ВЛ-0,4кВ, ШУРЭ, Челябинская обл, Сосновский р-н, вблизи п.Прудный</t>
  </si>
  <si>
    <t>Строительство ВЛИ-0,4кВ, ответвления от опоры ВЛ-0,4кВ, ШУРЭ, Челябинская обл, Сосновский р-н, д. Ключи, пер. Пионерский</t>
  </si>
  <si>
    <t>Строительство ответвления от опоры ВЛ-0,4кВ, ШУРЭ, Челябинская обл, Сосновский р-н, с. Долгодеревенское, пер. Школьный</t>
  </si>
  <si>
    <t>Строительство ВЛИ-0,4кВ, ответвления от опоры ВЛ-0,4кВ, ШУРЭ, Челябинская обл, Сосновский р-н, с. Долгодеревенское, ул. Энтузиастов</t>
  </si>
  <si>
    <t>Строительство ответвления от опоры ВЛ-0,4кВ, ШУРЭ, Челябинская обл, Сосновский р-н, с. Долгодеревенское, ул. Ленина</t>
  </si>
  <si>
    <t>Строительство ответвления от опоры ВЛ-0,4кВ, ШУРЭ, Челябинская обл, Сосновский р-н, д. Заварухино, ул. Центральная</t>
  </si>
  <si>
    <t>Строительство ответвления от опоры ВЛ-0,4кВ, ШУРЭ, Челябинская обл, Сосновский р-н, с. Долгодеревенское, ГСК "Автомобилист</t>
  </si>
  <si>
    <t>Строительство ВЛИ-0,4кВ, ответвления от опоры ВЛ-0,4кВ, ШУРЭ, Челябинская обл, Сосновский р-н, д. Малиновка, гп з-да им. Колющенко</t>
  </si>
  <si>
    <t>Строительство ответвления от опоры ВЛ-0,4кВ, ШУРЭ, Челябинская обл, Сосновский р-н, д. Малиновка, гп з-да им. Колющенко</t>
  </si>
  <si>
    <t>Строительство ответвления от опоры ВЛ-0,4кВ, ШУРЭ, Челябинская обл, Сосновский р-н, д. Малиновка, вблизи завода им. Колющенко</t>
  </si>
  <si>
    <t>Строительство ответвления от опоры ВЛ-0,4кВ, ШУРЭ, Челябинская обл, Сосновский р-н, вблизи д. Медиак</t>
  </si>
  <si>
    <t>Строительство ответвления от опоры ВЛ-0,4кВ, ШУРЭ, Челябинская обл, Сосновский р-н, с. Вознесенка, ул. Почтовая</t>
  </si>
  <si>
    <t>Строительство ВЛИ-0,4кВ, ответвления от опоры ВЛ-0,4кВ, ШУРЭ, Челябинская обл, Сосновский р-н, д. Казанцево</t>
  </si>
  <si>
    <t>Строительство ВЛИ-0,4кВ, ответвление от опоры ВЛ-0,4кВ, ШУРЭ, Челябинская обл, Сосновский р-н, п. Есаульский</t>
  </si>
  <si>
    <t>Строительство ответвления от опоры ВЛ-0,4кВ, ШУРЭ, Челябинская обл, Сосновский р-н, с. Большое Баландино, ул. Молодежная</t>
  </si>
  <si>
    <t>Строительство ответвления от опоры ВЛ-0,4кВ, ШУРЭ, Челябинская обл, Сосновский р-н, п. Саргазы, ул. Ленина</t>
  </si>
  <si>
    <t>Строительство ВЛИ-0,4кВ, ответвления от опоры ВЛ-0,4кВ, ШУРЭ, Челябинская обл, Сосновский р-н, вблизи п. Северный</t>
  </si>
  <si>
    <t>Строительство ВЛИ-0,4кВ, ответвления от опоры ВЛ-0,4кВ, ШУРЭ, Челябинская обл, Сосновский р-н, п. Солнечный, ул. Гагарина</t>
  </si>
  <si>
    <t>Строительство ВЛЗ-10кВ от ВЛ-10кВ №13 ПС «Полевая», ТП-10/0,4кВ, Челябинская обл, Сосновский р-н, п. Красное Поле</t>
  </si>
  <si>
    <t>Строительство ответвления от опоры ВЛ-0,4кВ, ШУРЭ, Челябинская обл, Сосновский р-н, п. Красное Поле, ул. Заречная</t>
  </si>
  <si>
    <t>Строительство ответвления от опоры ВЛ-0,4кВ, ШУРЭ, Челябинская обл, Сосновский р-н, д. Малиновка, ул. Мира</t>
  </si>
  <si>
    <t>Строительство ответвления от опоры ВЛ-0,4кВ, ШУРЭ, Челябинская обл, Сосновский р-н, вблизи дер. Малиновка</t>
  </si>
  <si>
    <t>Строительство ответвления от опоры ВЛ-0,4кВ, ШУРЭ, Челябинская обл, Сосновский р-н, п. Прудный, ул. Центральная</t>
  </si>
  <si>
    <t>Строительство ответвления от опоры ВЛ-0,4кВ, ШУРЭ, Челябинская обл, Сосновский р-н, д. Малышево, ул. Малышева</t>
  </si>
  <si>
    <t>Строительство ответвления от опоры ВЛ-0,4кВ, ШУРЭ, Челябинская обл, Сосновский р-н, Сосновский район, вблизи д. Ключи</t>
  </si>
  <si>
    <t>Строительство ВЛИ-0,4кВ, ответвления от опоры ВЛ-0,4кВ, ШУРЭ, Челябинская обл, Сосновский р-н, вблизи п.Томинский</t>
  </si>
  <si>
    <t>Строительство ВЛИ-0,4кВ, ответвления от опоры ВЛ-0,4кВ, ШУРЭ, Челябинская обл, Сосновский р-н, п. Садовый, юго-западный микрорайон</t>
  </si>
  <si>
    <t>Строительство ВЛИ-0,4, двух ответвлений от опоры ВЛ-0,4кВ, двух ШУРЭ, Челябинская обл, Сосновский р-н, д. Ключи, Западный планировочный район</t>
  </si>
  <si>
    <t>Строительство ВЛИ-0,4кВ, ответвления от опоры ВЛ-0,4кВ, ШУРЭ, Челябинская обл, Сосновский р-н, с. Архангельское, ул. Колющенко</t>
  </si>
  <si>
    <t>Строительство ответвления от опоры ВЛ-0,4кВ, ШУРЭ, Челябинская обл, Сосновский р-н, п. Малая Сосновка, ул. Юбилейная</t>
  </si>
  <si>
    <t>Строительство ВЛИ-0,4кВ, ответвления от опоры ВЛ-0,4кВ, ШУРЭ, Челябинская обл, Сосновский р-н,  вблизи с. Б. Харлуши</t>
  </si>
  <si>
    <t>Строительство ВЛИ-0,4кВ, ответвления от опоры ВЛ-0,4кВ, ШУРЭ, Челябинская обл, Сосновский р-н, д. Бухарино, ул. Российская</t>
  </si>
  <si>
    <t>Строительство ВЛИ-0,4кВ, ответвления от опоры ВЛ-0,4кВ, ШУРЭ, Челябинская обл, Сосновский р-н, д. Прохорово, ул. Степная</t>
  </si>
  <si>
    <t>Строительство ВЛИ-0,4кВ, ответвления от опоры ВЛ-0,4кВ, ШУРЭ, Челябинская обл, Сосновский р-н, муниципальный район, с.п  Алишевского, п. Трубный ул. Лесная</t>
  </si>
  <si>
    <t>Строительство ВЛИ-0,4кВ, ответвления от опоры ВЛ-0,4кВ, ШУРЭ, Челябинская обл, Сосновский р-н, п. Есаульский, ул. Сиреневая</t>
  </si>
  <si>
    <t>Строительство ВЛИ-0,4кВ, ответвления от опоры ВЛ-0,4кВ, ШУРЭ, Челябинская обл, с.п.  Краснопольское, д.Ключи, пер.3-ий Родниковый</t>
  </si>
  <si>
    <t>Строительство ВЛИ-0,4кВ, два ответвления от опоры ВЛ-0,4кВ, два ШУРЭ, Челябинская обл., Сосновский р-н, вблизи с. Кременкуль</t>
  </si>
  <si>
    <t>Строительство ответвления от опоры ВЛ-0,4кВ, ШУРЭ, Челябинская обл, Сосновский р-н, п. Сагаусты, ул. Нижняя, дом № 3</t>
  </si>
  <si>
    <t>Строительство ВЛИ-0,4кВ, ответвление от опоры ВЛ-0,4кВ, ШУРЭ, Челябинская обл, Сосновский р-н, д. Касарги</t>
  </si>
  <si>
    <t>Строительство ВЛИ-0,4кВ, ответвление от опоры ВЛ-0,4кВ, ШУРЭ, Челябинская обл, Сосновский р-н, с. Долгодеревенское, ул. 50 лет ВЛКСМ, блок №11</t>
  </si>
  <si>
    <t>Строительство ВЛИ-0,4кВ, ответвления от опоры ВЛ-0,4кВ, ШУРЭ, Челябинская обл, Сосновский р-н, вблизи д. Ключёвка</t>
  </si>
  <si>
    <t>Строительство ВЛИ-0,4кВ, ответвления от опоры ВЛ-0,4кВ, ШУРЭ, Челябинская обл, Сосновский р-н, д. Шимаковка, строительный участок  №1495</t>
  </si>
  <si>
    <t>Строительство ВЛИ-0,4кВ, ответвления от опоры ВЛ-0,4кВ, ШУРЭ, Челябинская обл, Сосновский р-н, д. Шимаковка, строительный участок №1263</t>
  </si>
  <si>
    <t>Строительство ВЛИ-0,4кВ, ответвления от опоры ВЛ-0,4кВ, ШУРЭ, Челябинская обл, Сосновский р-н, с. Кременкуль, строительный участок №81</t>
  </si>
  <si>
    <t>Строительство ВЛИ-0,4кВ, ответвления от опоры ВЛ-0,4кВ, ШУРЭ, Челябинская обл, Сосновский р-н, д. Прохорово, ул. Центральная</t>
  </si>
  <si>
    <t>Строительство ВЛИ-0,4кВ, ответвления от опоры ВЛ-0,4кВ, ШУРЭ, Челябинская обл, Сосновский р-н, д. Моховички, ул. Лесная</t>
  </si>
  <si>
    <t>Строительство ответвления от опоры ВЛ-0,4кВ, ШУРЭ, Челябинская обл, Сосновский р-н, с. Большие Харлуши, вблизи д. Ключи</t>
  </si>
  <si>
    <t>Строительство ВЛИ-0,4кВ, ответвления от опоры ВЛ-0,4кВ, ШУРЭ, Челябинская обл, Сосновский р-н, д. Ключи, квартал "Усадьба", пер. Яшма</t>
  </si>
  <si>
    <t>Строительство ВЛИ-0,4кВ, ответвления от опоры ВЛ-0,4кВ, ШУРЭ, Челябинская обл, Сосновский р-н, вблизи п. Садовый</t>
  </si>
  <si>
    <t>Строительство ВЛИ-0,4кВ, ответвление от опоры ВЛ-0,4кВ, ШУРЭ, Челябинская обл, Сосновский р-н, Западный планировочный район</t>
  </si>
  <si>
    <t>Строительство ответвления от опоры ВЛ-0,4кВ, ШУРЭ, Челябинская обл, Сосновский р-н, д. Казанцево, ул. Храмовая</t>
  </si>
  <si>
    <t>Строительство ВЛИ-0,4кВ, ответвление от опоры ВЛ-0,4кВ, ШУРЭ, Челябинская обл, Сосновский р-н, вблизи п. Солнечный</t>
  </si>
  <si>
    <t>Строительство ВЛИ-0,4кВ, ответвления от опоры ВЛ-0,4кВ, ШУРЭ, Челябинская обл, Сосновский р-н, д. Шимаковка, строительный участок №1456</t>
  </si>
  <si>
    <t>Строительство ВЛИ-0,4кВ, ответвление от опоры ВЛ-0,4кВ, ШУРЭ, Челябинская обл, Сосновский р-н, с. Кременкуль</t>
  </si>
  <si>
    <t>Строительство ВЛИ-0,4кВ, ответвления от опоры ВЛ-0,4кВ, ШУРЭ, Челябинская обл, Сосновский р-н, д. Касарги, ул. Северная</t>
  </si>
  <si>
    <t>Строительство ответвления от опоры ВЛ-0,4кВ, ШУРЭ, Челябинская обл, Сосновский р-н, с. Большое Баландино, ул. Береговая</t>
  </si>
  <si>
    <t>Строительство ответвления от опоры ВЛ-0,4кВ, ШУРЭ, Челябинская обл, Сосновский р-н, п. Малая Сосновка, ул. Солнечная</t>
  </si>
  <si>
    <t>Строительство ВЛИ-0,4кВ, ответвление от опоры ВЛ-0,4кВ, ШУРЭ, Челябинская обл, Сосновский р-н, д. Мамаева, ул. Солнечная, дом № 2, квартира 1</t>
  </si>
  <si>
    <t>Строительство ВЛИ-0,4кВ, ответвление от опоры ВЛ-0,4кВ, ШУРЭ, Челябинская обл, Сосновский р-н, а/д "Обход г Челябинска"., кадастровый номер участка: 74:19:0000000:1030</t>
  </si>
  <si>
    <t>Строительство ВЛИ-0,4кВ, ответвление от опоры ВЛ-0,4кВ, ШУРЭ, Челябинская обл, Сосновский р-н, а/д "Обход г. Челябинска"., кадастровый номер участка: 74:19:0000000:1060</t>
  </si>
  <si>
    <t>Строительство ВЛИ-0,4кВ, ответвление от опоры ВЛ-0,4кВ, ШУРЭ, Челябинская обл, Сосновский р-н, д. Ключи, Западный планировочной район, кадастровый номер участка: 74:19:0801001:1603</t>
  </si>
  <si>
    <t>Строительство ответвления от опоры ВЛ-0,4кВ, ШУРЭ, Челябинская обл, Сосновский р-н, п. Сагаусты, ул. Нижняя</t>
  </si>
  <si>
    <t>Строительство ВЛЗ-10кВ от ВЛ-10кВ №13 ПС "Полевая", ТП-10/0,4кВ, ВЛИ-0,4кВ. Челябинская область, Сосновский район, вблизи п.Прудный</t>
  </si>
  <si>
    <t>Строительство двух ответвлений от опоры ВЛ-0,4кВ, двух ШУРЭ, Челябинская обл, Сосновский р-н, вблизи  п. Нагорный</t>
  </si>
  <si>
    <t>Строительство  ВЛИ-0,4, ответвления от опоры ВЛ-0,4кВ, ШУРЭ Сосновский р-н, с. Чипышево, ул. Клубная, дом № 35</t>
  </si>
  <si>
    <t>Строительство ответвления от опоры ВЛ-0,4кВ, ШУРЭ, Челябинская обл, Сосновский р-н, Краснопольское сельское поселение, д. Ключи, ул. Солнечная</t>
  </si>
  <si>
    <t>Строительство ВЛИ-0,4кВ, ответвления от опоры ВЛ-0,4кВ, ШУРЭ, Челябинская обл, Сосновский р-н, с. Долгодеревенское, Северный микрорайон</t>
  </si>
  <si>
    <t>Строительство ВЛЗ-10кВ от ВЛ-10кВ №7 ПС «Бутаки», ТП-10/0,4кВ, ВЛИ-0,4кВ, ответвления от опоры ВЛ-0,4кВ, ШУРЭ, Челябинская обл, Сосновский р-н</t>
  </si>
  <si>
    <t>Строительство ответвления от опоры ВЛ-0,4кВ, ШУРЭ, Челябинская обл, Сосновский р-н, с. Долгодеревенское, ул. Советская</t>
  </si>
  <si>
    <t>Строительство ответвления от опоры ВЛ-0,4кВ, ШУРЭ, Челябинская обл, Сосновский р-н, д. Малиновка, ул. Советская</t>
  </si>
  <si>
    <t>Строительство ВЛИ-0,4кВ, ответвления от опоры ВЛ-0,4кВ, ШУРЭ, Челябинская обл, Сосновский р-н, вблизи д.Малиновка</t>
  </si>
  <si>
    <t>Строительство ВЛИ-0,4кВ, два ответвления от опоры ВЛ-0,4кВ, два ШУРЭ, Челябинская обл, Сосновский р-н, с. Большое Баландино, ул. Береговая</t>
  </si>
  <si>
    <t>Строительство ВЛИ-0,4кВ, два ответвления от опоры ВЛ-0,4кВ, два ШУРЭ, Челябинская обл, Сосновский р-н, д. Полетаево II-е, ул. Лесная</t>
  </si>
  <si>
    <t>Строительство ВЛИ-0,4кВ, ответвления от опоры ВЛ-0,4кВ, ШУРЭ, Челябинская обл, Сосновский р-н, вблизи д. Моховички</t>
  </si>
  <si>
    <t>Строительство ВЛИ-0,4кВ, ответвление от опоры ВЛ-0,4кВ, ШУРЭ, Челябинская обл, Сосновский р-н, вблизи п. Саргазы</t>
  </si>
  <si>
    <t>Строительство ответвления от опоры ВЛ-0,4кВ, ШУРЭ, Челябинская обл, Сосновский р-н, п. Саргазы, ул. Мичурина</t>
  </si>
  <si>
    <t>Строительство ВЛИ-0,4кВ, ответвления от опоры ВЛ-0,4кВ, ШУРЭ, Челябинская обл, Сосновский р-н, вблизи п. Рощино</t>
  </si>
  <si>
    <t>Строительство ответвления от опоры ВЛ-0,4кВ, ШУРЭ, Челябинская обл, Сосновский р-н, п. Полевой, ул. Приозерная</t>
  </si>
  <si>
    <t>Строительство ответвления от опоры ВЛ-0,4кВ, ШУРЭ, Челябинская обл, Сосновский р-н, п. Садовый, ул. Первомайская</t>
  </si>
  <si>
    <t>Строительство ответвления от опоры ВЛ-0,4кВ, ШУРЭ, Челябинская обл, Сосновский р-н, вблизи  д. Ключи</t>
  </si>
  <si>
    <t>Строительство два ответвления от опоры ВЛ-0,4кВ, два ШУРЭ, Челябинская обл, Сосновский р-н, вблизи клуб н.п. Кировский</t>
  </si>
  <si>
    <t>Строительство ВЛИ-0,4кВ, ответвления от опоры ВЛ-0,4кВ, ШУРЭ, Челябинская обл, Сосновский р-н, п. Витаминный, ул. Новая</t>
  </si>
  <si>
    <t>Строительство ответвления от опоры ВЛ-0,4кВ, ШУРЭ, Челябинская обл, Сосновский р-н, д. Алишева</t>
  </si>
  <si>
    <t>Строительство ВЛИ-0,4кВ, ответвления от опоры ВЛ-0,4кВ, ШУРЭ, Челябинская обл, Сосновский р-н, кадастровый номер участка: 74:19:1106002:2336</t>
  </si>
  <si>
    <t>Строительство ВЛ-0,4 кВ, ответвления от опоры ВЛ-0,4 кВ, ШУРЭ, Челябинская обл, Сосновский р-н, вблизи  п. Витаминный, кадастровый номер участка: 74:19:1608007:151</t>
  </si>
  <si>
    <t>Строительство ВЛ-10 кВ от ВЛ-10 кВ №6 ПС «Харлуши», ТП-10/0,4 кВ, ВЛ-0,4 кВ, Челябинская обл, Сосновский р-н, вблизи с. Кайгородово</t>
  </si>
  <si>
    <t>Строительство ВЛ-0,4 кВ, ответвления от опоры ВЛ-0,4 кВ, прибора учета, Челябинская обл, Сосновский р-н, п. Рощино, ул. Южного Урала</t>
  </si>
  <si>
    <t>Строительство ВЛЗ-6кВ от ВЛ-6кВ №11 ПС «Синеглазово», ТП-6/0,4кВ, ВЛИ-0,4 кВ, Челябинская обл, Сосновский р-н, п. Полевой, ул. Приозерная, корпус №24, кадастровый номер земельного участка 74:19:2101002:427.</t>
  </si>
  <si>
    <t>Строительство ВЛИ-0,4кВ, ответвления от опоры ВЛ-0,4кВ, ШУРЭ, Челябинская обл, Сосновский р-н, д. Ужевка, ул. Трактовая</t>
  </si>
  <si>
    <t>Строительство ВЛИ-0,4кВ, ответвления от опоры ВЛ-0,4кВ, ШУРЭ, Челябинская обл, Сосновский р-н, д. Малиновка, ул. Сиреневая ( жз Полёт )</t>
  </si>
  <si>
    <t>Строительство ВЛИ-0,4кВ, ответвления от опоры ВЛ-0,4кВ, ШУРЭ, Челябинская обл, Сосновский р-н, д. Казанцево, ул. 1 Мая</t>
  </si>
  <si>
    <t>Строительство ответвления от опоры ВЛ-0,4кВ, ШУРЭ, Челябинская обл, Сосновский р-н, д. Казанцево, ул. Б/Н</t>
  </si>
  <si>
    <t>Строительство ответвления от опоры ВЛ-0,4кВ, ШУРЭ, Челябинская обл, Сосновский р-н, п. Есаульский, ул. Гагарина</t>
  </si>
  <si>
    <t>Строительство ответвления от опоры ВЛ-0,4кВ, ШУРЭ, Челябинская обл, Сосновский р-н, п. Томинский, ул. Черемушки</t>
  </si>
  <si>
    <t>Строительство ВЛИ-0,4кВ, ответвления от опоры ВЛ-0,4кВ, ШУРЭ, Челябинская обл, Сосновский р-н,  п. Интернационалист</t>
  </si>
  <si>
    <t>Строительство ВЛИ-0,4кВ, ответвления от опоры ВЛ-0,4кВ, ШУРЭ, Челябинская обл, Сосновский район, с. Вознесенка, ул. Большая</t>
  </si>
  <si>
    <t>Строительство ответвления от опоры ВЛ-0,4кВ, ШУРЭ, Челябинская обл, Сосновский р-н, п. Томинский, ул. Школьная</t>
  </si>
  <si>
    <t>Строительство ВЛИ-0,4кВ, ответвления от опоры ВЛ-0,4кВ, ШУРЭ, Челябинская обл, Сосновский р-н, с. Кременкуль, ул. 1 Мая</t>
  </si>
  <si>
    <t>Строительство ответвления от опоры ВЛ-0,4кВ, ШУРЭ, Челябинская обл, Сосновский р-н, п. Есаульский, ул. Октябрьская</t>
  </si>
  <si>
    <t xml:space="preserve">Строительство ответвления от опоры ВЛ-0,4кВ, ШУРЭ, Челябинская обл, Сосновский р-н, вблизи  п. Саргазы </t>
  </si>
  <si>
    <t>Строительство ВЛИ-0,4кВ, ответвления от опоры ВЛ-0,4кВ, ШУРЭ, Челябинская обл, Сосновский р-н, д. Новое Поле, ул. Ленина</t>
  </si>
  <si>
    <t>Строительство ответвления от опоры ВЛ-0,4кВ, ШУРЭ, Челябинская обл, Сосновский р-н, вблизи п. Полевой</t>
  </si>
  <si>
    <t>Строительство ВЛИ-0,4кВ, ответвления от опоры ВЛ-0,4кВ, ШУРЭ, Челябинская обл, Сосновский р-н, садоводческое некоммерческое товарищество "Лесное"</t>
  </si>
  <si>
    <t>Строительство ВЛИ-0,4кВ, Челябинская обл, Сосновский р-н, п. Томинский, ул. Мира</t>
  </si>
  <si>
    <t>Строительство ответвления от опоры ВЛ-0,4кВ, ШУРЭ, Челябинская обл, Сосновский р-н, с. Вознесенка, ул. Лесная</t>
  </si>
  <si>
    <t>Строительство ВЛИ-0,4кВ, ответвления от опоры ВЛ-0,4кВ, ШУРЭ, Челябинская обл, Сосновский р-н, ДНТ «Курчатовец-2», Вторая Поляна</t>
  </si>
  <si>
    <t>Строительство ответвления от опоры ВЛ-0,4кВ, ШУРЭ, Челябинская обл, Сосновский р-н, вблизи п. Южно-Челябинский Прииск</t>
  </si>
  <si>
    <t>Строительство ответвления от опоры ВЛ-0,4кВ, ШУРЭ, Челябинская обл, Сосновский р-н, п. Саргазы, ул. Мира</t>
  </si>
  <si>
    <t>Строительство ответвления от опоры ВЛ-0,4кВ, ШУРЭ, Челябинская обл, Сосновский р-н, п. Южно-Челябинский Прииск, ул. Цветочная</t>
  </si>
  <si>
    <t>Строительство ВЛИ-0,4кВ,Челябинская обл, Сосновский р-н, вблизи д. Костыли и д. Трифоново</t>
  </si>
  <si>
    <t>Строительство ВЛ-0,4 кВ, ответвления от опоры  ВЛ-0,4 кВ, ШУРЭ, Челябинская обл, Сосновский р-н, п. Новотроицкий</t>
  </si>
  <si>
    <t>Строительство ВЛ-10 кВ. Челябинская область, Сосновский район, д.Бутаки.</t>
  </si>
  <si>
    <t>Строительство ответвление от опоры ВЛ-0,4кВ, ШУРЭ, Челябинская обл, Сосновский р-н, д. Новое Поле, ул. Земляничная</t>
  </si>
  <si>
    <t>Строительство ВЛИ-0,4кВ, ответвления от опоры ВЛ-0,4кВ, ШУРЭ, Челябинская обл, Сосновский р-н, д. Альмеева, ул. 9 Мая</t>
  </si>
  <si>
    <t>Строительство ответвления от опоры ВЛ-0,4кВ, ШУРЭ, Челябинская обл, Сосновский р-н, п. Саккулово</t>
  </si>
  <si>
    <t>Строительство ответвления от опоры ВЛ-0,4кВ, ШУРЭ, Челябинская обл, Сосновский р-н, д. Казанцево, ул. Ворошилова</t>
  </si>
  <si>
    <t>Строительство ответвления от опоры ВЛ-0,4кВ, ШУРЭ, Челябинская обл, Сосновский р-н, д. Ключи, кв-л "Усадьба", пер. Янтарный</t>
  </si>
  <si>
    <t xml:space="preserve">Строительство ответвления от опоры ВЛ-0,4кВ, ШУРЭ, Челябинская обл, Сосновский р-н,вблизи д. Ключи </t>
  </si>
  <si>
    <t>Строительство ВЛИ-0,4кВ, Челябинская обл, Сосновский р-н, п. Западный</t>
  </si>
  <si>
    <t>СтроительствоВЛИ-0,4кВ, Челябинская обл, Сосновский р-н, п. Западный</t>
  </si>
  <si>
    <t>Строительство  ответвления от опоры ВЛ-0,4кВ, ШУРЭ, Челябинская обл, Сосновский р-н, д. Урефты</t>
  </si>
  <si>
    <t>Строительство ответвления от опоры ВЛ-0,4кВ, ШУРЭ, Челябинская обл, Сосновский р-н, муниципальный район село Большие Харлуши, улица Заречная</t>
  </si>
  <si>
    <t>Строительство ответвления от опоры ВЛ-0,4кВ, ШУРЭ, Челябинская обл, Сосновский р-н,  д. Малиновка</t>
  </si>
  <si>
    <t>Строительство ответвления от опоры ВЛ-0,4кВ, ШУРЭ, Челябинская обл, Сосновский р-н, д. Осиновка, ул. Полевая</t>
  </si>
  <si>
    <t xml:space="preserve">Строительство ответвления от опоры ВЛ-0,4кВ, ШУРЭ, Челябинская обл, Сосновский р-н, д. Малиновка, ул. Алмазная </t>
  </si>
  <si>
    <t>Строительство ответвления от опоры ВЛ-0,4кВ, ШУРЭ, Челябинская обл, Сосновский р-н, п. Есаульский, ул. Кооперативная, дом № 9</t>
  </si>
  <si>
    <t>Строительство ответвленияот опоры ВЛ-0,4кВ, ШУРЭ, Челябинская обл, Сосновский р-н, с. Кайгородово</t>
  </si>
  <si>
    <t>Строительство ответвления от опоры ВЛ-0,4кВ, ШУРЭ, Челябинская обл, Сосновский р-н, п. Северный, ул. Березовая</t>
  </si>
  <si>
    <t>Строительство ВЛИ-0,4кВ, ответвления от опоры ВЛ-0,4кВ, ШУРЭ, Челябинская обл, Сосновский р-н, вблизи электроподстанции с. Б. Харлуши</t>
  </si>
  <si>
    <t>Строительство ответвления от опоры ВЛ-0,4кВ, ШУРЭ, Челябинская обл, Сосновский р-н, п. Северный, ул. Энергетиков</t>
  </si>
  <si>
    <t>Строительство ответвления от опоры ВЛ-0,4кВ, ШУРЭ, Челябинская обл, Сосновский р-н, с. Вознесенка, ул. Школьная</t>
  </si>
  <si>
    <t>Строительство ответвления от опоры ВЛ-0,4кВ, ШУРЭ, Челябинская обл, Сосновский р-н, вблизи д. Малиновка, кад. № 74:19:1203001:4161</t>
  </si>
  <si>
    <t>Строительство ответвления от опоры ВЛ-0,4кВ, ШУРЭ, Челябинская обл, Сосновский р-н, с. Кременкуль, ул. Салютная, дом № 10</t>
  </si>
  <si>
    <t>Строительство ответвления от опоры ВЛ-0,4кВ, ШУРЭ, Челябинская обл, Сосновский р-н, д. Ключи, ул. Акварельная</t>
  </si>
  <si>
    <t>Строительство ответвление от опоры ВЛ-0,4кВ, ШУРЭ, Челябинская обл, Сосновский р-н, д. Малиновка, ул. Аквамариновая (мкр 4а), дом № 20</t>
  </si>
  <si>
    <t>Строительство ответвления от опоры ВЛ-0,4кВ, ШУРЭ, Челябинская обл, Сосновский р-н, д. Ключи, Западный планировочный район, кадастровый номер участка: 74:19:0801001:1448</t>
  </si>
  <si>
    <t>Строительство ответвления от опоры ВЛ-0,4кВ, ШУРЭ, Челябинская область, р-н Сосновский, д. Малиновка, ПО Полет, ул. Лесная</t>
  </si>
  <si>
    <t>Строительство ответвления от опоры ВЛ-0,4кВ, ШУРЭ, Челябинская обл, Сосновский р-н, вблизи п. Красное Поле</t>
  </si>
  <si>
    <t>Строительство  ВЛ-10кВ, ТП-10/0,4кВ. Челябинская область, Сосновский район.</t>
  </si>
  <si>
    <t>Строительство ВЛЗ-10кВ от ВЛ-10кВ №9 ПС «Кременкуль», ТП-10/0,4кВ, ВЛИ-0,4кВ. Челябинская обл, Сосновский р-н, с. Кременкуль, ул. Ленина</t>
  </si>
  <si>
    <t>Строительство ВЛЗ-10кВ от ВЛ-10кВ №21 ПС «Шершневская», ТП-10/0,4кВ. Челябинская обл, Сосновский р-н, п. Западный</t>
  </si>
  <si>
    <t>Строительство ВЛЗ-10кВ от ВЛ-10кВ №2 ПС «Кременкуль», ТП-10/0,4кВ. Челябинская обл, Сосновский р-н, вблизи электроподстанции с.Кременкуль</t>
  </si>
  <si>
    <t xml:space="preserve">Строительство ВЛЗ-10кВ от ВЛ-10кВ №4 ПС «Алишево», ТП-10/0,4кВ, ВЛИ-0,4кВ, ответвления от опоры ВЛ-0,4кВ, ШУРЭ, Челябинская обл., Сосновский р-н, с. Туктубаево
</t>
  </si>
  <si>
    <t>Строительство ВЛЗ-10кВ от ВЛ-10кВ №10 ПС «Есаулка», ТП-10/0,4кВ, 
ВЛИ-0,4кВ, ответвления от опоры ВЛ-0,4кВ, ШУРЭ Челябинская обл, Сосновский р-н, п. Есаульский, ул. Кирзавод</t>
  </si>
  <si>
    <t>Строительство ответвления от опоры ВЛ-0,4кВ, ШУРЭ, Челябинская обл, Сосновский р-н, с. Долгодеревенское, ул. Кооперативная</t>
  </si>
  <si>
    <t>Строительство ВЛИ-0,4кВ, ответвления от опоры ВЛ-0,4кВ, ШУРЭ, Челябинская обл, Сосновский р-н, с. Долгодеревенское, ул. 50 лет ВЛКСМ</t>
  </si>
  <si>
    <t>Строительство ответвления от опоры ВЛ-0,4кВ, ШУРЭ, Челябинская обл, Сосновский р-н, с. Кременкуль, ул. Ленина</t>
  </si>
  <si>
    <t>Строительство ответвления от опоры ВЛ-0,4кВ, ШУРЭ, Челябинская обл, Сосновский р-н, пвблизи д. Туктубаево</t>
  </si>
  <si>
    <t>Строительство ответвления от опоры ВЛ-0,4кВ, ШУРЭ, Челябинская обл, Сосновский р-н, с. Полетаево I-е, микрорайон "Карпаты"</t>
  </si>
  <si>
    <t>Строительство ответвления от опоры ВЛ-0,4кВ, ШУРЭ, Челябинская обл, Сосновский р-н, д. Моховички, ул. Лесная, дом № 35</t>
  </si>
  <si>
    <t>Строительство ответвления от опоры ВЛ-0,4кВ, ШУРЭ, Челябинская обл, Сосновский р-н, с. Долгодеревенское, пер. Больничный</t>
  </si>
  <si>
    <t>Строительство ответвления от опоры ВЛ-0,4кВ, ШУРЭ, Челябинская обл, Сосновский р-н, д. Мамаева, ул. Центральная</t>
  </si>
  <si>
    <t>Строительство ВЛИ-0,4кВ, ответвления от опоры ВЛ-0,4кВ, ШУРЭ, Челябинская обл, Сосновский р-н, п. Полетаево, район «Янтарь»</t>
  </si>
  <si>
    <t>Строительство ответвления от опоры ВЛ-0,4кВ, ШУРЭ, Челябинская обл, Сосновский р-н, с. Кременкуль, ул. Боровая</t>
  </si>
  <si>
    <t>Строительство ответвления от опоры ВЛ-0,4кВ, ШУРЭ, Челябинская обл, Сосновский р-н, вблизи п. Кировский</t>
  </si>
  <si>
    <t xml:space="preserve">Строительство ответвления от опоры ВЛ-0,4кВ, ШУРЭ, Челябинская обл, Сосновский р-н, вблизи д. Ключи </t>
  </si>
  <si>
    <t>Строительство ответвления от опоры ВЛ-0,4кВ, ШУРЭ, Челябинская обл, Сосновский р-н, вблизи д. Новое поле</t>
  </si>
  <si>
    <t>Строительство ответвления от опоры ВЛ-0,4кВ, ШУРЭ, Челябинская обл, Сосновский р-н, вблизи п. Рощино</t>
  </si>
  <si>
    <t>Строительство ответвления от опоры ВЛ-0,4кВ, ШУРЭ, Челябинская обл, Сосновский р-н, с. Долгодеревенское, тер ГСК Атомобилист</t>
  </si>
  <si>
    <t>Строительство ответвления от опоры ВЛ-0,4кВ, ШУРЭ, Челябинская обл, Сосновский р-н, д. Шимаковка, ул. Мира, дом № 28, кв.1</t>
  </si>
  <si>
    <t>Строительство ответвления от опоры ВЛ-0,4кВ, ШУРЭ, Челябинская обл, Сосновский р-н, д. Шимаковка, строительный участок №677</t>
  </si>
  <si>
    <t>Строительство ответвления от опоры ВЛ-0,4кВ, ШУРЭ, Челябинская обл, Сосновский р-н, д. Шимаковка, строительный участок №593</t>
  </si>
  <si>
    <t>Строительство ответвления от опоры ВЛ-0,4кВ, ШУРЭ, Челябинская обл, Сосновский р-н, д. Казанцево, ул. Ворошилова, участок № 72а</t>
  </si>
  <si>
    <t>Строительство ответвление от опоры ВЛ-0,4кВ, ШУРЭ, Челябинская обл, Сосновский р-н, п. Вавиловец 2, участок 449</t>
  </si>
  <si>
    <t>Строительство ВЛИ-0,4кВ, ответвления от опоры ВЛ-0,4кВ, ШУРЭ, Челябинская обл, Сосновский р-н, с. Кременкуль, кадастровый номер участка: 74:19:1111001:349</t>
  </si>
  <si>
    <t>Строительство ответвление от опоры ВЛ-0,4кВ, ШУРЭ, Челябинская обл, Сосновский р-н, вблизи п. Саргазы, кадастровый номер участка: 74:19:2001001:1712</t>
  </si>
  <si>
    <t>Строительство ВЛИ-0,4кВ, ответвление от опоры ВЛ-0,4кВ, ШУРЭ, Челябинская обл, Сосновский р-н, п. Красное Поле, ул. Цветочная</t>
  </si>
  <si>
    <t>Строительство ВЛИ-0,4кВ, ответвления от опоры ВЛ-0,4кВ, ШУРЭ, Челябинская обл, Сосновский р-н, п. Трубный</t>
  </si>
  <si>
    <t>Строительство ответвления от опоры ВЛ-0,4кВ, ШУРЭ, Челябинская обл, Сосновский р-н, д. Ключи, ул. Изумрудная</t>
  </si>
  <si>
    <t>Строительство ответвления от опоры ВЛ-0,4кВ, ШУРЭ, Челябинская обл, Сосновский р-н, вблизи д. Кайгородово</t>
  </si>
  <si>
    <t xml:space="preserve">Строительство ВЛИ-0,4кВ, ответвления от опоры ВЛ-0,4кВ, ШУРЭ, Челябинская обл, Сосновский р-н, вблизи п. Трубный </t>
  </si>
  <si>
    <t>Строительство ответвления от опоры ВЛ-0,4кВ, ШУРЭ, Челябинская обл., Сосновский р-н, вблизи п. Касарги, участок 60</t>
  </si>
  <si>
    <t>Строительство ВЛИ-0,4кВ, ответвления от опоры ВЛ-0,4кВ, ШУРЭ, Челябинская обл, Сосновский р-н, с. Долгодеревенское, кадастровый номер участка: 74:19:0302001:890</t>
  </si>
  <si>
    <t>Строительство ответвления от опоры ВЛ-0,4кВ, ШУРЭ, Челябинская обл, Сосновский р-н, д. Ужевка, ул. Восточная, дом № 9</t>
  </si>
  <si>
    <t>Строительство ответвления от опоры ВЛ-0,4кВ, ШУРЭ, Челябинская обл, Сосновский р-н, п. Есаульский, кад. № 74:19:0701005:838</t>
  </si>
  <si>
    <t>Строительство ответвления от опоры ВЛ-0,4кВ, ШУРЭ, Челябинская обл, Сосновский р-н, д. Малиновка, по генплану ПО "Полет", ул.Лесная, участок №346</t>
  </si>
  <si>
    <t>Строительство ответвления от опоры ВЛ-0,4кВ, ШУРЭ, Челябинская обл, Сосновский р-н, д. Ключи, Западный планировочный район, кадастровый номер участка: 74:19:0801001:1364</t>
  </si>
  <si>
    <t>Строительство ответвления от опоры ВЛ-0,4кВ, ШУРЭ, Челябинская обл, Сосновский р-н, п. Красное Поле, ул. Солнечная, д. 17, кв. 9</t>
  </si>
  <si>
    <t>Строительство ответвления от опоры ВЛ-0,4кВ, ШУРЭ, Челябинская обл, Сосновский р-н, п. Южно-Челябинский Прииск, ул. Цветочная, дом № 5</t>
  </si>
  <si>
    <t>Строительство ответвления от опоры ВЛ-0,4кВ, ШУРЭ, Челябинская обл, Сосновский район, п.Ленинский, строительный участок №34</t>
  </si>
  <si>
    <t>Строительство ответвления от опоры ВЛ-0,4кВ, ШУРЭ, Челябинская обл, Сосновский р-н, п. Есаульский, ул. Российская</t>
  </si>
  <si>
    <t>Строительство ответвления от опоры ВЛ-0,4кВ, ШУРЭ, Челябинская обл, Сосновский р-н, д. Алишева, ул. Лесная</t>
  </si>
  <si>
    <t>Строительство ВЛИ-0,4кВ, ответвления от опоры ВЛ-0,4кВ, ШУРЭ, Челябинская обл, Сосновский р-н, п. Полетаево, ул. Пионерская</t>
  </si>
  <si>
    <t>Строительство ответвления от опоры ВЛ-0,4кВ, ШУРЭ, Челябинская обл, Сосновский р-н, д. Шигаево, ул. Береговая</t>
  </si>
  <si>
    <t>Строительство ответвления от опоры ВЛ-0,4кВ, ШУРЭ, Челябинская обл, Сосновский р-н, п. Есаульский, ул. Рабочая</t>
  </si>
  <si>
    <t>Строительство ответвление от опоры ВЛ-0,4кВ, ШУРЭ, Челябинская область, Сосновский р-н, д. Шигаево, ул.Ленина</t>
  </si>
  <si>
    <t>Строительство ВЛИ-0,4кВ, ответвления от опоры ВЛ-0,4кВ, ШУРЭ, Челябинская обл, г. Челябинск, ул. Живописная</t>
  </si>
  <si>
    <t>Строительство ответвления от опоры ВЛ-0,4кВ, ШУРЭ, Челябинская обл, Сосновский р-н, с. Долгодеревенское, ул. Западная</t>
  </si>
  <si>
    <t>Строительство ВЛ-0,4 кВ, двух ответвлений от опоры  ВЛ- 0,4 кВ, двух приборов учета, Челябинская обл, Сосновский р-н, с. Большие Харлуши</t>
  </si>
  <si>
    <t>Строительство  ВЛЗ-10кВ от ВЛ-10кВ №4 ПС «Кременкуль», ТП-10/0,4кВ, Челябинская обл, Сосновский р-н, с. Кременкуль</t>
  </si>
  <si>
    <t>Строительство КЛ-10кВ от резервной ячейки 10 кВ №23 ПС «Полевая», ТП-10/0,4кВ, Челябинская обл, Сосновский р-н, п. Красное Поле</t>
  </si>
  <si>
    <t>Строительство ВЛИ-0,4кВ, ответвления от опоры ВЛ-0,4кВ, ШУРЭ, Челябинская обл, Сосновский р-н, с. Архангельское, ул. Центральная</t>
  </si>
  <si>
    <t xml:space="preserve">Строительство ВЛЗ-10кВ от ВЛ-10кВ №9 ПС «Муслюмово», ТП-10/0,4кВ, ВЛИ-0,4кВ, ответвления от опоры ВЛ-0,4кВ, ШУРЭ, Челябинская обл., Сосновский р-н, д. Шимаковка
</t>
  </si>
  <si>
    <t>Строительство ВЛЗ-10кВ от ВЛ-10кВ №7 ПС «Бутаки», ТП-10/0,4кВ, ВЛИ-0,4кВ, ответвления от опоры ВЛ-0,4кВ, ШУРЭ, Челябинская область, Сосновский район,вблизи  д. Полетаево-2</t>
  </si>
  <si>
    <t xml:space="preserve">Строительство ВЛЗ-10кВ от ВЛ-10кВ №5 ПС «Алишево», ТП-10/0,4кВ, ВЛИ-0,4кВ, ответвления от опоры ВЛ-0,4кВ, ШУРЭ, Челябинская обл, Сосновский р-н, вблизи п.Трубный.
</t>
  </si>
  <si>
    <t>Строительство ВЛИ-0,4кВ, ответвленя от опоры ВЛ-0,4кВ, ШУРЭ, Челябинская обл, Сосновский р-н, вблизи  п. Красное поле</t>
  </si>
  <si>
    <t xml:space="preserve">Строительство ВЛЗ-10кВ от ВЛ-10кВ №1 ПС «Долгая», ТП-10/0,4кВ, ВЛИ-0,4кВ, ответвления от опоры ВЛ-0,4кВ, ШУРЭ, Челябинская обл, Сосновский р-н, с. Долгодеревенское
</t>
  </si>
  <si>
    <t>Строительство ответвления от опоры ВЛ-0,4кВ, ШУРЭ, Челябинская обл, Сосновский р-н, п. Томинский, ул. Мира</t>
  </si>
  <si>
    <t>Строительство ВЛЗ-10кВ от ВЛ-10кВ №8 ПС «Харлуши», ТП-10/0,4кВ, ВЛИ-0,4кВ, двух ответвления от опоры ВЛ-0,4кВ, двух ШУРЭ, Челябинская обл, Сосновский р-н</t>
  </si>
  <si>
    <t>Строительство ВЛЗ-10кВ от ВЛ-10кВ №5 ПС «Алишево», ТП-10/0,4кВ, ВЛИ-0,4кВ, ответвления от опоры ВЛ-0,4кВ, ШУРЭ, Челябинская обл, Сосновский р-н, п. Трубный</t>
  </si>
  <si>
    <t>Строительство ответвления от опоры ВЛ-0,4кВ, ШУРЭ, Челябинская обл, Сосновский р-н, д. Бутаки, ул. Труда</t>
  </si>
  <si>
    <t>Строительство ВЛИ-0,4кВ, ответвления от опоры ВЛ-0,4кВ, ШУРЭ, Челябинская обл, Сосновский р-н, п. Смолино ж-д. ст., ул. Набережная</t>
  </si>
  <si>
    <t>Строительство ответвления от опоры ВЛ-0,4кВ, ШУРЭ, Челябинская обл, Сосновский р-н, п. Северный, ул. Гагарина</t>
  </si>
  <si>
    <t>Строительство ответвления от опоры ВЛ-0,4кВ, ШУРЭ, Челябинская обл, Сосновский р-н, д. Полетаево II-е, ул. Советская</t>
  </si>
  <si>
    <t>Строительство ВЛИ-0,4кВ, ответвление от опоры ВЛ-0,4кВ, ШУРЭ, Челябинская область, Сосновский р-н, д. Казанцево, ориентир  пер. Школьный, д. 9, кадастровый номер участка: 74:19:0503013:20</t>
  </si>
  <si>
    <t>Строительство ВЛИ-0,4кВ, ответвления от опоры ВЛ-0,4кВ, ШУРЭ, Челябинская обл, Сосновский р-н, п. Саргазы, ул. Садовая</t>
  </si>
  <si>
    <t>Строительство ответвления от опоры ВЛ-0,4кВ, ШУРЭ, Челябинская обл, Сосновский р-н, д. Моховички, ул. Лесная</t>
  </si>
  <si>
    <t>Строительство ВЛИ-0,4кВ, ответвление от опоры ВЛ-0,4кВ, ШУРЭ, Челябинская обл, Сосновский р-н, с. Кременкуль, ул. Новосовхозная</t>
  </si>
  <si>
    <t>Строительство ВЛИ-0,4кВ, ответвления от опоры ВЛ-0,4кВ, ШУРЭ, Челябинская обл, Сосновский р-н, Крестьянское хозяйство "Александрово"</t>
  </si>
  <si>
    <t>Строительство ВЛИ-0,4кВ, ответвления от опоры ВЛ-0,4кВ, ШУРЭ, Челябинская обл, Сосновский р-н, вблизи п. Мирный, кадастровый номер участка: 74:19:0702003:108</t>
  </si>
  <si>
    <t>Строительство ВЛИ-0,4кВ, ответвления от опоры ВЛ-0,4кВ, ШУРЭ, Челябинская обл, Сосновский р-н, ж/д_рзд. Томино, ул. Левая, дом № 1а</t>
  </si>
  <si>
    <t>Строительство ответвления от опоры ВЛ-0,4кВ, ШУРЭ, Челябинская обл, Сосновский р-н, с. Кременкуль, ул. Гагарина, дом № 1 а</t>
  </si>
  <si>
    <t>Строительство ответвления от опоры ВЛ-0,4кВ, ШУРЭ, Челябинская обл, Сосновский р-н, с. Туктубаево, ул. Набережная</t>
  </si>
  <si>
    <t>Строительство ВЛИ-0,4кВ, ответвления от опоры ВЛ-0,4кВ, ШУРЭ, Челябинская обл, Сосновский р-н, п. Мирный, пер. Придорожный</t>
  </si>
  <si>
    <t>Строительство ответвления от опоры ВЛ-0,4кВ, ШУРЭ, Челябинская обл, Сосновский р-н, п. Есаульский, ул. Лесная, дом № 4</t>
  </si>
  <si>
    <t>Строительство ответвления от опоры ВЛ-0,4кВ, ШУРЭ, Челябинская обл, Сосновский р-н,  п.Северный,жилая застройка Вавиловец-2, ул.Зеленая</t>
  </si>
  <si>
    <t>Строительство ВЛИ-0,4кВ, ответвление от опоры ВЛ-0,4кВ, ШУРЭ, Челябинская обл, Сосновский р-н, с. Долгодеревенское, ул. 50 лет ВЛКСМ, ГСК "Автомобилист"</t>
  </si>
  <si>
    <t>Строительство ВЛИ-0,4кВ, ответвление от опоры ВЛ-0,4кВ, ШУРЭ, Челябинская обл, Сосновский р-н, д. Ключи, кадастровый номер участка: 74:19:0801001:1721</t>
  </si>
  <si>
    <t>Строительство ВЛИ-0,4кВ, ответвления от опоры ВЛ-0,4кВ, ШУРЭ, Челябинская обл, Сосновский р-н, д. Бухарино</t>
  </si>
  <si>
    <t>Строительство ВЛИ-0,4кВ, ответвления от опоры ВЛ-0,4кВ, ШУРЭ, Челябинская обл, Сосновский р-н, п. Смолино ж-д. ст., пер. Лесной</t>
  </si>
  <si>
    <t>Строительство ВЛИ-0,4кВ, ответвления от опоры ВЛ-0,4кВ, ШУРЭ, Челябинская обл, вблизи д. Кайгородово</t>
  </si>
  <si>
    <t>Строительство КВЛ-10кВ от ВЛ-10кВ №6 ПС «Харлуши», ТП-10/0,4кВ, ВЛИ-0,4кВ. Челябинская обл, Сосновский р-н, с. Кременкуль</t>
  </si>
  <si>
    <t>Строительство ВЛИ-0,4кВ, ответвления от опоры ВЛ-0,4кВ, ШУРЭ, Челябинская обл, Сосновский р-н, вблизи д. Полетаево-2</t>
  </si>
  <si>
    <t>Строительство ответвления от опоры ВЛ-0,4кВ, ШУРЭ, Челябинская обл, Сосновский р-н, д. Казанцево, пер. Лазурный</t>
  </si>
  <si>
    <t>Строительство ответвления от опоры ВЛ-0,4кВ, ШУРЭ, Челябинская обл, Сосновский р-н, д. Малиновка, завод им.Колющенко</t>
  </si>
  <si>
    <t>Строительство ответвления от опоры ВЛ-0,4кВ, ШУРЭ, Челябинская обл, Сосновский р-н, СНТ "Березка"</t>
  </si>
  <si>
    <t>Строительство ответвления от опоры ВЛ-0,4кВ, ШУРЭ, Челябинская обл, Сосновский р-н, п. Саккулово, ул. Гагарина</t>
  </si>
  <si>
    <t>Строительство ответвления от опоры ВЛ-0,4кВ, ШУРЭ, Челябинская обл, Сосновский р-н, п. Садовый, ул. Лесная</t>
  </si>
  <si>
    <t>Строительство  ВЛИ-0,4кВ, ответвления от опоры ВЛ-0,4кВ, ШУРЭ, Челябинская обл, Сосновский р-н, п. Полетаево, ул. Молодежная</t>
  </si>
  <si>
    <t>Строительство ВЛИ-0,4кВ, ответвления от опоры ВЛ-0,4кВ, ШУРЭ, Челябинская обл, Сосновский р-н, северо-восточная часть с.Долгодеревенское</t>
  </si>
  <si>
    <t>Строительство ответвления от опоры ВЛ-0,4кВ, ШУРЭ, Челябинская обл, Сосновский р-н, с. Долгодеревенское, ГСК "Автомобилист"</t>
  </si>
  <si>
    <t>Строительство ответвления от опоры ВЛ-0,4кВ, ШУРЭ, Челябинская обл, Сосновский р-н,  п. Рощино, пятая очередь</t>
  </si>
  <si>
    <t>Строительство ответвления от опоры ВЛ-0,4кВ, ШУРЭ, Челябинская обл, Сосновский р-н, д. Касарги, ул. Ленина</t>
  </si>
  <si>
    <t>Строительство ответвления от опоры ВЛ-0,4кВ, ШУРЭ, Челябинская обл, Сосновский р-н, с. Кременкуль, ул. Лесная, дом № 24</t>
  </si>
  <si>
    <t>Строительство ответвления от опоры ВЛ-0,4кВ, ШУРЭ, Челябинская обл, Сосновский р-н, п. Рощино, 5 очередь, участок 81</t>
  </si>
  <si>
    <t>Строительство ответвления от опоры ВЛ-0,4кВ, ШУРЭ, Челябинская обл, Сосновский р-н, д.Осиновка, по г.п. ЗАО СПФ СИЖ, кадастровый номер участка: 74:19:1106008:1243</t>
  </si>
  <si>
    <t>Строительство ответвления от опоры ВЛ-0,4кВ, ШУРЭ, Челябинская обл, Сосновский р-н, п. Есаульский, ул. Октябрьская, дом № 75</t>
  </si>
  <si>
    <t>Строительство ответвления от опоры ВЛ-0,4кВ, ШУРЭ, Челябинская обл, Сосновский р-н, д. Полетаево II-е, ул. Совхозная, дом № 9</t>
  </si>
  <si>
    <t>Строительство ВЛИ-0,4кВ, ответвления от опоры ВЛ-0,4кВ, ШУРЭ, Челябинская обл, Сосновский р-н, кадастровый номер участка: 74:19:0803002:1040</t>
  </si>
  <si>
    <t>Строительство ответвления от опоры ВЛ-0,4кВ, ШУРЭ, Челябинская обл, Сосновский р-н, вблизи п.Прудный, кадастровый номер участка: 74:19:0803001:464</t>
  </si>
  <si>
    <t>Строительство двух ответвлений от опоры ВЛ-0,4кВ, двух ШУРЭ, Челябинская обл, Сосновский р-н, кадастровый номер участка: 74:19:1106002:2348; 74:19:1106002:2330</t>
  </si>
  <si>
    <t>Строительство ответвления от опоры ВЛ-0,4кВ, ШУРЭ, Челябинская обл, Сосновский р-н, вблизи п.Трубный., кадастровый номер участка: 74:19:1404001:450</t>
  </si>
  <si>
    <t>Строительство ответвления от опоры ВЛ-0,4кВ, ШУРЭ, Челябинская обл, Сосновский р-н, с. Большие Харлуши, кадастровый номер участка: 74:19:1101002:551</t>
  </si>
  <si>
    <t>Строительство ответвления от опоры ВЛ-0,4кВ, ШУРЭ, Челябинская обл, Сосновский р-н, д. Прохорово, ул. Школьная</t>
  </si>
  <si>
    <t xml:space="preserve">Строительство ответвления от опоры ВЛ-0,4кВ, ШУРЭ, Челябинская обл, Сосновский р-н, д. Малиновка, пер. Звездный </t>
  </si>
  <si>
    <t>Строительство ответвления от опоры ВЛ-0,4кВ, ШУРЭ, Челябинская обл, Сосновский р-н, д. Ключи, ул. Лесная, дом № 8, кадастровый номер участка: 74:19:0805004:10</t>
  </si>
  <si>
    <t>Строительство ответвления от опоры ВЛ-0,4кВ, ШУРЭ, Челябинская обл, Сосновский р-н, д. Новое Поле, ул. Березовая</t>
  </si>
  <si>
    <t>Строительство ВЛИ-0,4кВ, ответвления от опоры ВЛ-0,4кВ, ШУРЭ, Челябинская обл, Сосновский р-н, вблизи д.Ключи</t>
  </si>
  <si>
    <t>Строительство ВЛИ-0,4кВ, ответвления от опоры ВЛ-0,4кВ, ШУРЭ, Челябинская область, р-н Сосновский, с. Кайгородово, квартал "Усадьба"</t>
  </si>
  <si>
    <t>Строительство ВЛИ-0,4кВ, ответвления от опоры ВЛ-0,4кВ, ШУРЭ, Челябинская обл, Сосновский р-н, д. Бухарино, ул. Береговая</t>
  </si>
  <si>
    <t>Строительство ВЛИ-0,4кВ, ответвления от опоры ВЛ-0,4кВ, ШУРЭ, Челябинская область, Сосновский р-н, п.Красное поле</t>
  </si>
  <si>
    <t>Строительство ответвления от опоры ВЛ-0,4кВ, ШУРЭ, Челябинская обл, Сосновский р-н, 680 м юго-западнее п.Рощино, участок №125/126, кадастровый номер участка: 74:19:0602002:310</t>
  </si>
  <si>
    <t>Строительство ВЛИ-0,4кВ, ответвления от опоры ВЛ-0,4кВ, ШУРЭ, Челябинская область, р-н Сосновский, п Смолино ж-д. ст., ул. Набережная</t>
  </si>
  <si>
    <t>Строительство ответвления от опоры ВЛ-0,4кВ, ШУРЭ, Челябинская обл, Сосновский р-н, д. Касарги, ул. Российская</t>
  </si>
  <si>
    <t>Строительство ВЛИ-0,4кВ, ответвления от опоры ВЛ-0,4кВ, ШУРЭ, Челябинская обл, Сосновский р-н, д. Малиновка, ул. Восточная</t>
  </si>
  <si>
    <t>Строительство ответвления от опоры ВЛ-0,4кВ, ШУРЭ, Челябинская обл, Сосновский р-н, п. Прудный, ул. Окружная</t>
  </si>
  <si>
    <t>Строительство ВЛИ-0,4кВ, два ответвления от опоры ВЛ-0,4кВ, два ШУРЭ, Челябинская обл, Сосновский р-н, д. Малиновка, по генплану ПО "Полет", улица Лесная</t>
  </si>
  <si>
    <t>Строительство два ответвления от опоры ВЛ-0,4кВ, два ШУРЭ, Челябинская обл, Сосновский р-н, п. Красное Поле, ул. Пустошь</t>
  </si>
  <si>
    <t>Строительство ВЛИ-0,4кВ, ответвления от опоры ВЛ-0,4кВ, ШУРЭ, Челябинская обл, Сосновский р-н, д. Малиновка, ул. Ракитная</t>
  </si>
  <si>
    <t>Строительство ВЛИ-0,4кВ, ответвления от опоры ВЛ-0,4кВ, ШУРЭ, Челябинская обл, Сосновский р-н, д. Малиновка, ул. Северная</t>
  </si>
  <si>
    <t>Строительство ответвления от опоры  ВЛ-0,4 кВ, ШУРЭ, Челябинская обл, Сосновский р-н, д. Касарги, ул. Северная</t>
  </si>
  <si>
    <t>Строительство ответвления от опоры ВЛ-0,4кВ, ШУРЭ, Челябинская обл, Сосновский р-н, д. Осиновка, по гп ЗАО СПФ "СИЖ"</t>
  </si>
  <si>
    <t>Строительство ВЛ-0,4 кВ, ответвления от опоры  ВЛ-0,4 кВ, ШУРЭ, Челябинская обл, Челябинская обл, Сосновский р-н, п. Мирный</t>
  </si>
  <si>
    <t>Строительство ВЛ-0,4 кВ, ответвления от опоры  ВЛ-0,4 кВ, ШУРЭ, Челябинская обл, Сосновский р-н, п. Мирный</t>
  </si>
  <si>
    <t>Строительство ВЛ-0,4 кВ, ответвления от опоры  ВЛ 0,4 кВ, ШУРЭ, Челябинская обл, Сосновский р-н, п. Смолино ж-д. ст., участок №709 по генплану, кадастровый номер участка: 74:19:2001001:1104</t>
  </si>
  <si>
    <t>Строительство ВЛ-0,4 кВ, ответвления от опоры ВЛ-0,4 кВ, ШУРЭ, Челябинская обл, Сосновский р-н</t>
  </si>
  <si>
    <t>Строительство ответвления от опоры ВЛ-0,4кВ, ШУРЭ, Челябинская обл, Сосновский р-н, д. Шимаковка, Строительный участок</t>
  </si>
  <si>
    <t>Строительство ответвления от опоры ВЛ-0,4 кВ, прибора учета, Челябинская обл, Сосновский р-н, жилая застройка Вавиловец-2, улица Южная</t>
  </si>
  <si>
    <t>Строительство ВЛ-0,4 кВ, ответвления от опоры  ВЛ- 0,4 кВ, прибора учета, Челябинская обл., Сосновский р-н, вблизи д. Шигаево, кадастровый номер участка: 74:19:0302001:770</t>
  </si>
  <si>
    <t>Строительство ответвления от опоры  ВЛ 0,4 кВ, прибора учета,  Челябинская обл., Сосновский р-н, д. Костыли, участок по генплану №14</t>
  </si>
  <si>
    <t>Строительство ВЛ-0,4 кВ, ответвления от опоры ВЛ-0,4 кВ, прибора учета, Челябинская обл, Сосновский р-н, д. Новое Поле</t>
  </si>
  <si>
    <t>Строительство КВЛ-10кВ от ВЛ-10кВ №9 ПС «Кременкуль», КВЛ-10кВ от ВЛ-10кВ №4 ПС «Кременкуль», Челябинская обл, Сосновский р-н</t>
  </si>
  <si>
    <t>Строительство ВЛИ-0,4кВ, три ответвлени от опор ВЛ-0,4кВ, Челябинская обл, Сосновский р-н, п. Красное Поле</t>
  </si>
  <si>
    <t>Строительство КЛ-0,4кВ, Челябинская обл, Сосновский р-н, Примерно в 1,5 км по направлению на северо-восток от ориентира пос.Красное Поле</t>
  </si>
  <si>
    <t>ВЛЗ-10кВ, ТП-10/0,4кВ, Челябинская обл, Сосновский р-н, северо-восточная часть п. Северный</t>
  </si>
  <si>
    <t>Строительство ВЛИ-0,4кВ, ответвления от опоры ВЛ-0,4кВ, ШУРЭ, Челябинская обл, Сосновский р-н, п. Полетаево, ул. Почтовая, дом № 1a</t>
  </si>
  <si>
    <t xml:space="preserve">Строительство ВЛЗ-10кВ от ВЛ-10кВ №1 ПС «Долгая», ТП-10/0,4кВ, ВЛИ-0,4кВ, ответвления от опоры ВЛ-0,4кВ, ШУРЭ, Челябинская обл, Сосновский р-н, с. Долгодеревенское, ул. Солнечная
</t>
  </si>
  <si>
    <t>Строительство ВЛИ-0,4кВ, ответвления от опоры ВЛ-0,4кВ, ШУРЭ, Челябинская обл, Сосновский р-н, вблизи д. Кайгородово, поселок Зеленый Мыс</t>
  </si>
  <si>
    <t>Строительство ВЛИ-0,4кВ, ответвления от опоры ВЛ-0,4кВ, ШУРЭ, Челябинская обл, Сосновский р-н, п. Западный, ул. Центральная-2</t>
  </si>
  <si>
    <t>Строительство ВЛИ-0,4кВ, ответвления от опоры ВЛ-0,4кВ, ШУРЭ, Челябинская обл, Сосновский р-н, вблии д.Кайгородово, кадастровый номер участка: 74:19:1106002:2769</t>
  </si>
  <si>
    <t>Строительство ВЛИ-0,4кВ, ответвления от опоры ВЛ-0,4кВ, ШУРЭ, Челябинская обл, Сосновский р-н, с. Большие Харлуши, микрорайон Южные Ключи, кадастровый номер участка: 74:19:1101002:2898</t>
  </si>
  <si>
    <t>Строительство ВЛИ-0,4кВ, ответвления от опоры ВЛ-0,4кВ, ШУРЭ, Челябинская обл, Сосновский р-н, с. Большие Харлуши, кадастровый номер участка: 74:19:1101002:2809</t>
  </si>
  <si>
    <t>Строительство ответвления от опоры ВЛ-0,4кВ, ШУРЭ, Челябинская обл, Сосновский р-н, д. Алишева, ул. Береговая, дом № 53, кадастровый номер участка: 74:19:1405003:47</t>
  </si>
  <si>
    <t>Строительство ВЛИ-0,4кВ, ответвления от опоры ВЛ-0,4кВ, ШУРЭ, Челябинская область, Сосновский район, деревня Трифоново</t>
  </si>
  <si>
    <t>Строительство ответвления от опоры ВЛ-0,4кВ, ШУРЭ, Челябинская обл, Сосновский р-н, вблизи центра СНТ "Мысы"</t>
  </si>
  <si>
    <t>Строительство ВЛИ-0,4кВ, ответвления от опоры ВЛ-0,4кВ, ШУРЭ, Челябинская обл, Сосновский р-н, северо-восточнее п.Южный Прииск, кадастровый номер участка: 74:19:2001002:325</t>
  </si>
  <si>
    <t>Строительство  ВЛИ-0,4кВ, ответвления от опоры ВЛ-0,4кВ, ШУРЭ, Челябинская обл, Сосновский р-н, с. Долгодеревенское, ул. Мира Новая</t>
  </si>
  <si>
    <t>Строительство ответвления от опоры ВЛ-0,4кВ, ШУРЭ, Челябинская обл, Сосновский р-н, ДНТ "Курчатовец-2", Первая поляна, участок №28</t>
  </si>
  <si>
    <t>Строительство ответвления от опоры ВЛ-0,4кВ, ШУРЭ, Челябинская обл.,р-н Сосновский, ДНТ "Курчатовец-2", Первая поляна</t>
  </si>
  <si>
    <t>Строительство ответвления от опоры ВЛ-0,4кВ, ШУРЭ, Челябинская обл, Сосновский р-н, с. Кайгородово, ул. Луговая</t>
  </si>
  <si>
    <t>Строительство ответвления от опоры ВЛ-0,4кВ, ШУРЭ, Челябинская обл, Сосновский р-н, п. Есаульский, ул. Северная</t>
  </si>
  <si>
    <t>Строительство ответвления от опоры ВЛ-0,4кВ, ШУРЭ, Челябинская обл, Сосновский р-н, п. Есаульский, ул. Школьная</t>
  </si>
  <si>
    <t>Строительство ответвления от опоры ВЛ-0,4кВ, ШУРЭ, Челябинская обл, Сосновский р-н, п. Биргильда</t>
  </si>
  <si>
    <t>Строительство ответвления от опоры ВЛ-0,4кВ, ШУРЭ, Челябинская обл, Сосновский р-н, с. Большие Харлуши,вблизи д. Ключи</t>
  </si>
  <si>
    <t>Строительство ВЛ-0,4 кВ, ответвления от опоры  ВЛ 0,4 кВ, ШУРЭ, Челябинская обл, Сосновский р-н, п. Красное Поле, ул. Мелеховская, дом № 32</t>
  </si>
  <si>
    <t>Строительство ВЛ-0,4 кВ, ответвления от опоры  ВЛ-0,4 кВ, ШУРЭ, Челябинская обл., Сосновский р-н, вбизи с. Полетаево-1</t>
  </si>
  <si>
    <t>Строительство ВЛ-0,4 кВ, Челябинская обл, Сосновский р-н, с. Большие Харлуши</t>
  </si>
  <si>
    <t>Строительство ВЛ-0,4 кВ, двух ответвлений от опоры  ВЛ 0,4 кВ, двух ШУРЭ, Челябинская обл, Сосновский р-н, с. Кайгородово, ул. Школьная, участок № 16Б, № 16В</t>
  </si>
  <si>
    <t>Строительство ответвления от опоры ВЛ-0,4 кВ, ШУРЭ, Челябинская область, Сосновский район, д.Бухарино, ул.Береговая</t>
  </si>
  <si>
    <t>Строительство ВЛ-0,4 кВ, двух ответвлений от опоры ВЛ-0,4 кВ, двух ШУРЭ, Челябинская обл, Сосновский р-н</t>
  </si>
  <si>
    <t>Строительство ответвления от опоры ВЛ-0,4 кВ, ШУРЭ, Челябинская обл, Сосновский р-н, с. Долгодеревенское, ул. Солнечная</t>
  </si>
  <si>
    <t>Строительство ВЛ-0,4 кВ, ответвления от опоры  ВЛ- 0,4 кВ, ШУРЭ, Челябинская обл, Сосновский р-н, с. Полетаево I-е, уч.171</t>
  </si>
  <si>
    <t>Строительство ВЛ-0,4 кВ, ответвления от опоры  ВЛ- 0,4 кВ, прибора учета. Челябинская обл, Сосновский р-н, д. Ключи</t>
  </si>
  <si>
    <t>Строительство ВЛ-0,4 кВ, ответвления от опоры  ВЛ-0,4 кВ, прибора учета, Челябинская обл, Сосновский р-н, с. Кременкуль</t>
  </si>
  <si>
    <t>Строительство ответвления от опоры  ВЛ-0,4 кВ, прибора учета, Челябинская обл, Сосновский р-н, с. Большие Харлуши</t>
  </si>
  <si>
    <t>Строительство ВЛ-0,4 кВ, ответвления от опоры  ВЛ-0,4 кВ, прибора учета, Челябинская обл, Сосновский р-н, с. Большие Харлуши, участок 48-2</t>
  </si>
  <si>
    <t>Строительство ответвления от опоры ВЛ- 0,4 кВ, прибора учета, Челябинская обл, Сосновский р-н, п. Есаульский, ул. Ленина, дом № 4</t>
  </si>
  <si>
    <t>Строительство ВЛ-0,4 кВ, ответвления от опоры  ВЛ- 0,4 кВ, прибора учета, Челябинская обл, Сосновский р-н, вблизи д.Ключи и д.Бухарино, кадастровый номер участка: 74:19:0801002:2259</t>
  </si>
  <si>
    <t>Строительство ответвления от опоры  ВЛ 0,4 кВ, прибора учета, Челябинская обл, Сосновский р-н, с. Большие Харлуши, ул. Рябиновая (мкр Чистые росы), дом № 89</t>
  </si>
  <si>
    <t>Строительство ВЛ-0,4 кВ, ответвления от опоры  ВЛ- 0,4 кВ, прибора учета, Челябинская обл, Сосновский р-н, п. Садовый, ул. Мичурина, участок № 2г</t>
  </si>
  <si>
    <t>Строительство ответвления от опоры ВЛ-0,4кВ, ШУРЭ, Челябинская обл, Сосновский р-н, с. Большие Харлуши, ул. Ленина, дом № 24</t>
  </si>
  <si>
    <t>Строительство ответвления от опоры  ВЛ-0,4 кВ, прибора учета, Челябинская обл, Сосновский р-н</t>
  </si>
  <si>
    <t>Строительство ВЛ-0,4кВ. Челябинская область. Сосновский район, примерно в 0,2км от п. Южно-Челябинский Прииск по направлению на юго-запад</t>
  </si>
  <si>
    <t>СтроительствоВЛ-0,4 кВ, ответвления от опоры  ВЛ-0,4 кВ, прибора учета, Челябинская обл, Сосновский р-н, д. Малиновка, (ПО "Полет")</t>
  </si>
  <si>
    <t>Строительство ВЛ-0,4 кВ, ответвления от опоры  ВЛ-0,4 кВ, прибора учета, Челябинская обл, Сосновский р-н, с. Кременкуль, вблизи улицы Почтовой</t>
  </si>
  <si>
    <t>Строительство ВЛ-0,4 кВ, ответвления от опоры  ВЛ- 0,4 кВ, прибора учета, Челябинская обл, Сосновский р-н, д. Малиновка, (ПО ""Полет""), кад. номер участка: 74:19:1115015:634</t>
  </si>
  <si>
    <t>Строительство ответвления от опоры  ВЛ 0,4 кВ, прибора учета, Челябинская обл, Сосновский р-н, д. Новое Поле, а/д "Каштак-автодорога Подъезд к г.Екатеринбургу", кадастровый номер участка: 74:19:0000000:996</t>
  </si>
  <si>
    <t>Строительство  ответвления от опоры  ВЛ 0,4 кВ, прибора учета, Челябинская обл, Сосновский р-н, Челябинск-Харлуши-граница Аргаяшского муниципального района (участок км 17+685-км19+766 (село Большие Харлуши), кадастровый номер участка: 74:19:0000000:1002</t>
  </si>
  <si>
    <t>Строительство ВЛИ-0,4кВ, ответвление от опоры ВЛ-0,4кВ, ШУРЭ. Челябинская обл, Сосновский р-н, д. Казанцево</t>
  </si>
  <si>
    <t>Строительство ВЛ-0,4 кВ, ответвления от опоры  ВЛ 0,4 кВ, ШУРЭ, Челябинская обл, Сосновский р-н, вблизи п. Солнечный</t>
  </si>
  <si>
    <t>Строительство КВЛ-10 кВ от ВЛ-10 кВ №14  РП «Пиковая Котельная» ПС «Аэродромная», высоковольтного измерительного комплекса, Челябинская обл, г. Челябинск, ул. Профессора Благих, кадастровый номер участка: 74:19:0803003:860</t>
  </si>
  <si>
    <t>Строительство ВЛИ-0,4кВ, Челябинская обл, Сосновский р-н, садоводческое некоммерческое товарищество "Дружба" Мухаматнурова Р.Н.</t>
  </si>
  <si>
    <t>Строительство ВЛИ-0,4кВ, ответвление от опоры ВЛ-0,4кВ, ШУРЭ, Челябинская обл, Сосновский р-н, вблизи п. Трубный</t>
  </si>
  <si>
    <t>Строительство ВЛЗ-10кВ от ВЛ-10кВ №3 ПС «Есаулка», ТП-10/0,4кВ, Челябинская обл, Сосновский р-н, вблизи  п.Есаульский</t>
  </si>
  <si>
    <t>Строительство ВЛ-0,4 кВ, ответвления от опоры ВЛ-0,4 кВ, прибора учета, Челябинская обл, Сосновский р-н, вблизи п.Прудный, кад. номер участка: 74:19:0803001:458</t>
  </si>
  <si>
    <t>Строительство ответвления от опоры ВЛ-0,4кВ, ШУРЭ, Челябинская область, р-н Сосновский, вблизи п. Мирный</t>
  </si>
  <si>
    <t>Строительство ответвления от опоры  ВЛ 0,4 кВ, прибора учета, Челябинская область Сосновский район д. Казанцево участок по генплану ЧМК № 44, кадастровый номер участка: 74:19:0501004:176</t>
  </si>
  <si>
    <t>Строительство ответвления от опоры ВЛ- 0,4 кВ, прибора учета, Челябинская обл, Сосновский р-н, д. Ключи, кадастровый номер участка: 74:19:0801002:1777</t>
  </si>
  <si>
    <t>Строительство  ответвления от опоры ВЛ- 0,4 кВ, прибора учета, Челябинская обл, Сосновский р-н, п. Красное Поле поселок, Радужная улица, д. 4 Б</t>
  </si>
  <si>
    <t>Строительство ВЛ-0,4 кВ, ответвления от опоры ВЛ-0,4 кВ, прибора учета, Челябинская обл, Сосновский р-н, Кадастровый номер: 74:19:0801001:1700</t>
  </si>
  <si>
    <t>Строительство ВЛ-0,4 кВ, ответвления от опоры  ВЛ- 0,4 кВ, прибора учета, Челябинская обл, Сосновский р-н, п. Прудный, кадастровый номер участка: 74:19:0802003:2140</t>
  </si>
  <si>
    <t>Строительство ответвления от опоры ВЛ-0,4 кВ, прибора учета, Челябинская обл, Сосновский р-н, д. Ключи, Западный планировочный район</t>
  </si>
  <si>
    <t>Строительство ВЛ-0,4 кВ, ответвления от опоры ВЛ-0,4 кВ, прибора учета, Челябинская обл, Сосновский р-н</t>
  </si>
  <si>
    <t>Строительство ВЛ-0,4 кВ, ответвления от опоры ВЛ-0,4 кВ, прибора учета, Челябинская обл, Сосновский р-н, д. Малиновка</t>
  </si>
  <si>
    <t>Строительство ответвления от опоры ВЛ- 0,4 кВ, прибора учета, Челябинская обл, Сосновский р-н, п. Красное Поле, кадастровый номер участка: 74:19:0806004:167</t>
  </si>
  <si>
    <t>Строительство ответвления от опоры ВЛ- 0,4 кВ, прибора учета, Челябинская обл, Сосновский р-н, вблизи п. Красное Поле, кадастровый номер участка: 74:19:0000000:12905</t>
  </si>
  <si>
    <t>Строительство ВЛ-0,4 кВ, ответвления от опоры  ВЛ- 0,4 кВ, прибора учета, Челябинская обл, Сосновский р-н, вблизи п. Прудный, кадастровый номер участка: 74:19:0803001:450</t>
  </si>
  <si>
    <t>Строительство ответвления от опоры ВЛ-0,4 кВ, прибора учета, Челябинская обл, Сосновский р-н, п. Садовый, вблизи по улице Мичурина</t>
  </si>
  <si>
    <t>Строительство ответвления от опоры ВЛ-0,4 кВ, прибора учета, Челябинская обл, Сосновский р-н, д. Ужевка, ул. Уральская</t>
  </si>
  <si>
    <t>Строительство ответвления от опоры ВЛ- 0,4 кВ, прибора учета, Челябинская обл., Сосновский р-н, д. Ключи, квартал "Родники", участок №12</t>
  </si>
  <si>
    <t>Строительство ВЛ-0,4 кВ, ответвления от опоры  ВЛ- 0,4 кВ, прибора учета, Челябинская обл, Сосновский р-н, вблизи д. Ключи, кадастровый номер участка: 74:19:0801001:1782</t>
  </si>
  <si>
    <t>Строительство ответвления от опоры ВЛ- 0,4 кВ, прибора учета, Челябинская обл, Сосновский р-н, вблизи д. Ключи, кадастровый номер участка: 74:19:0801002:1240</t>
  </si>
  <si>
    <t>Строительство ответвления от опоры ВЛ- 0,4 кВ, прибора учета, Челябинская обл, Сосновский р-н, д. Ключи, кадастровый номер участка: 74:19:0801002:1760</t>
  </si>
  <si>
    <t>Строительство ВЛ-0,4 кВ, ответвления от опоры  ВЛ- 0,4 кВ, прибора учета, Челябинская обл, Сосновский р-н, вблизи п. Прудный, кадастровый номер участка: 74:19:0803001:412</t>
  </si>
  <si>
    <t>Строительство ВЛ-0,4 кВ, ответвления от опоры  ВЛ- 0,4 кВ, прибора учета, Челябинская обл, Сосновский р-н, кадастровый номер участка: 74:19:0801001:1698</t>
  </si>
  <si>
    <t>Строительство ответвления от опоры ВЛ- 0,4 кВ, прибора учета, Челябинская обл, Сосновский р-н, с. Кременкуль, ул. Боровая, дом № 7, корпус А</t>
  </si>
  <si>
    <t>Строительство ВЛ-0,4 кВ, ответвления от опоры ВЛ-0,4 кВ, прибора учета, Челябинская обл, Сосновский р-н, п. Красное Поле, ул. Садовая</t>
  </si>
  <si>
    <t>Строительство ВЛ-0,4 кВ, ответвления от опоры  ВЛ- 0,4 кВ, прибора учета, Челябинская обл, Сосновский р-н, кадастровый номер участка: 74:19:0801002:2030</t>
  </si>
  <si>
    <t>Строительство ВЛ-0,4 кВ, Челябинская обл, Сосновский р-н, п. Красное Поле, ул. Цветочная</t>
  </si>
  <si>
    <t>Строительство ВЛ-0,4 кВ, ответвления от опоры ВЛ-0,4 кВ, прибора учета, Челябинская обл, Сосновский р-н, п. Прудный, позиция №213-а</t>
  </si>
  <si>
    <t>Строительство ВЛ-0,4 кВ, ответвления от опоры  ВЛ- 0,4 кВ, прибора учета, Челябинская обл, Сосновский р-н, кадастровый номер участка: 74:19:0801002:2046</t>
  </si>
  <si>
    <t>Строительство ответвления от опоры ВЛ-0,4кВ, ШУРЭ, Челябинская обл, Сосновский р-н, п.Трубный, вблизи д.Туктубаево</t>
  </si>
  <si>
    <t>Строительство ответвления от опоры ВЛ-0,4кВ, ШУРЭ, Челябинская обл, Сосновский р-н, д. Бутаки, строительный участок №14</t>
  </si>
  <si>
    <t>Строительство ответвления от опоры ВЛ-0,4кВ, ШУРЭ, Челябинская обл, Сосновский р-н, п. Смолино ж-д. ст., ул. Набережная</t>
  </si>
  <si>
    <t>Строительство ответвления от опоры ВЛ-0,4кВ, ШУРЭ, Челябинская обл, Сосновский р-н, п. Южно-Челябинский Прииск, кадастровый номер участка: 74:19:0000000:14836</t>
  </si>
  <si>
    <t>Строительство два ответвления от опоры ВЛ-0,4кВ, два ШУРЭ, Челябинская обл, Сосновский р-н, вблизи поселка Медиак</t>
  </si>
  <si>
    <t>Строительство  ответвления от опоры  ВЛ-0,4 кВ, ШУРЭ, Челябинская обл, Сосновский р-н, д. Ключи</t>
  </si>
  <si>
    <t>Строительство ответвления от опоры  ВЛ-0,4 кВ, ШУРЭ, Челябинская обл, Сосновский р-н, д. Алишева, ул. Береговая</t>
  </si>
  <si>
    <t>Строительство ответвления от опоры  ВЛ-0,4 кВ, ШУРЭ, Челябинская обл, Сосновский р-н, д. Костыли, ул. Центральная</t>
  </si>
  <si>
    <t>Строительство  ответвления от опоры  ВЛ-0,4 кВ, ШУРЭ, Челябинская обл, Сосновский р-н, с. Кременкуль, ул. Набережная</t>
  </si>
  <si>
    <t>Строительство  ответвления от опоры ВЛ-0,4 кВ, ШУРЭ, Челябинская обл, Сосновский р-н, вблизи п. Прудный</t>
  </si>
  <si>
    <t>Строительство  ответвления от опоры  ВЛ 0,4 кВ, прибора учета, Челябинская обл, Сосновский р-н, вблизи  п. Медиак и  п. Мирный, кадастровый номер участка: 74:19:0801002:2221</t>
  </si>
  <si>
    <t>Строительство ответвления от опоры ВЛ-0,4 кВ, ШУРЭ, Челябинская обл, Сосновский р-н, кадастровый номер участка: 74:19:0801001:1730</t>
  </si>
  <si>
    <t>Строительство ответвления от опоры  ВЛ 0,4 кВ, прибора учета. Челябинская обл, Сосновский р-н, д. Ключи, Западный планировочный район</t>
  </si>
  <si>
    <t>Строительство ответвления от опоры  ВЛ 0,4 кВ, прибора учета. Челябинская обл, р-н Сосновский, д Осиновка, участок по генплану СИЖ №1142</t>
  </si>
  <si>
    <t>Строительство ответвления от опоры  ВЛ-0,4 кВ, прибора учета, Челябинская обл, Сосновский р-н, вблизи п. Медиак</t>
  </si>
  <si>
    <t>Строительство ответвления от опоры ВЛ-0,4 кВ, прибора учета, Челябинская обл, Сосновский р-н, д. Ключи</t>
  </si>
  <si>
    <t>Строительство ответвления от опоры  ВЛ-0,4 кВ, прибора учета, Челябинская обл, Сосновский р-н, д. Казанцево, ул. Школьная</t>
  </si>
  <si>
    <t>Строительство ответвления от опоры ВЛ-0,4 кВ, прибора учета, Челябинская обл, Сосновский р-н, д. Мамаева, ул. Новая</t>
  </si>
  <si>
    <t>Строительство  ответвления от опоры  ВЛ-0,4 кВ, прибора учета, Челябинская обл, Сосновский р-н, д. Осиновка, №753</t>
  </si>
  <si>
    <t>Строительство ответвления от опоры  ВЛ 0,4 кВ, прибора учета. Челябинская обл, Сосновский р-н, д. Казанцево, ул. Школьная, дом № 26</t>
  </si>
  <si>
    <t>Строительство ответвления от опоры ВЛ-0,4 кВ, прибора учета, Челябинская обл, Сосновский р-н, с. Долгодеревенское, ул. Ленина</t>
  </si>
  <si>
    <t>Строительство ответвления от опоры ВЛ 0,4 кВ, прибора учета, Челябинская область, Сосновский р-он, д.Осиновка</t>
  </si>
  <si>
    <t>Строительство ответвления от опоры ВЛ-0,4 кВ, прибора учета, Челябинская обл, Сосновский р-н, п. Южно-Челябинский</t>
  </si>
  <si>
    <t>Строительство ответвления от опоры ВЛ 0,4 кВ, прибора учета, Челябинская обл, Сосновский р-н, д. Ключи</t>
  </si>
  <si>
    <t>Строительство ответвления от опоры  ВЛ 0,4 кВ, прибора учета, Челябинская обл, Сосновский р-н, вблизи СНТ "Мысы" и п. Северный, кадастровый номер участка: 74:19:1106002:2510</t>
  </si>
  <si>
    <t>Строительство ответвления от опоры  ВЛ 0,4 кВ, прибора учета, Челябинская область Сосновский район с. Кременкуль ул. Набережная №26</t>
  </si>
  <si>
    <t>Строительство ВЛ-0,4 кВ, двух ответвлений от опоры ВЛ-0,4 кВ, двух приборов учета, Челябинская обл, Сосновский р-н, п. Красное Поле, вблизи п. Прудный</t>
  </si>
  <si>
    <t>Строительство ответвления от опоры ВЛ- 0,4 кВ, прибора учета, Челябинская обл, Сосновский р-н, д. Ужевка, ул. Свободы,  участок №2</t>
  </si>
  <si>
    <t>Строительство ответвления от опоры ВЛ-0,4 кВ, прибора учета, Челябинская обл, Сосновский р-н, д. Ключи, квартал "Усадьба", ул.Березовая</t>
  </si>
  <si>
    <t>Строительство ВЛ-0,4 кВ, ответвления от опоры ВЛ-0,4 кВ, прибора учета, Челябинская обл, Сосновский р-н, вблизи п.Прудный</t>
  </si>
  <si>
    <t>Строительство ответвления от опоры ВЛ-0,4 кВ, прибора учета, Челябинская обл, Сосновский р-н, п. Красное Поле, ул. Цветочная</t>
  </si>
  <si>
    <t>Строительство ответвления от опоры ВЛ- 0,4 кВ, прибора учета, Челябинская обл, Сосновский р-н, с. Долгодеревенское, уч.180</t>
  </si>
  <si>
    <t>Строительство ответвления от опоры ВЛ- 0,4 кВ, прибора учета,  Челябинская обл, Сосновский р-н, д. Ключи, западный планировочный район, кадастровый номер участка: 74:19:0801001:339</t>
  </si>
  <si>
    <t>Строительство ответвления от опоры ВЛ- 0,4 кВ, прибора учета, Челябинская обл, Сосновский р-н, кадастровый номер участка: 74:19:1116002:281</t>
  </si>
  <si>
    <t>Строительство ВЛ-0,4 кВ, Челябинская обл, Сосновский р-н, д. Ключи</t>
  </si>
  <si>
    <t>Строительство ВЛ-0,4 кВ, Челябинская обл, Сосновский р-н, д. Ключи, кадастровый номер участка 74:19:0801001:1688</t>
  </si>
  <si>
    <t>Строительство ответвления от опоры ВЛ-0,4 кВ, прибора учета, Челябинская обл, Сосновский р-н, п. Садовый, Участок строительный 154</t>
  </si>
  <si>
    <t>Строительство ответвления от опоры ВЛ-0,4 кВ, прибора учета, Челябинская обл, Сосновский р-н, п. Красное Поле, ул. Солнечная</t>
  </si>
  <si>
    <t>Строительство ВЛ-0,4 кВ, ответвления от опоры ВЛ-0,4 кВ, прибора учета, Челябинская обл, Сосновский р-н, кадастровый номер участка: 74:19:0801001:1809</t>
  </si>
  <si>
    <t>Строительство ТП-6/0,4кВ, ВЛИ-0,4 кВ Челябинская обл, Сосновский р-н, п.Полевой</t>
  </si>
  <si>
    <t>Строительство ВЛЗ-10кВ от ВЛ-10кВ №6 ПС «Заварухино», ТП-10/0,4кВ, ВЛИ-0,4кВ, ответвления от опоры ВЛ-0,4кВ, ШУРЭ, Челябинская обл., Сосновский р-н, д. Новое Поле</t>
  </si>
  <si>
    <t>Строительство ВЛИ-0,4кВ, ответвления от опоры ВЛ-0,4кВ, ШУРЭ, Челябинская обл, Сосновский р-н, п. Новотроицкий, ул. Торговая</t>
  </si>
  <si>
    <t>Строительство ВЛЗ-10кВ от ВЛ-10кВ №1 ПС «Долгая», ТП-10/0,4кВ, Челябинская обл, Сосновский р-н, с. Долгодеревенское</t>
  </si>
  <si>
    <t xml:space="preserve">Строительство ВЛЗ-10кВ от ВЛ-10кВ №21 ПС «Есаулка», ТП-10/0,4кВ, 
ВЛИ-0,4кВ, ответвления от опоры ВЛ-0,4кВ, ШУРЭ, Челябинская обл, Сосновский р-н, д. Касарги
</t>
  </si>
  <si>
    <t xml:space="preserve">Строительство ВЛЗ-10кВ от ВЛ-10кВ №2 ПС «Кременкуль», ТП-10/0,4кВ, ВЛИ-0,4кВ, ответвления от опоры ВЛ-0,4кВ, ШУРЭ, Челябинская обл., Сосновский р-н, вблизи  д. Ключи 
</t>
  </si>
  <si>
    <t>Строительство ответвления от опоры ВЛ-0,4кВ, ШУРЭ, Челябинская обл, Сосновский р-н, с. Кременкуль, ул. Новосовхозная</t>
  </si>
  <si>
    <t>Строительство ТП-10/0,4кВ, Челябинская обл, Сосновский р-н, п. Есаульский, ул. Бердюгина</t>
  </si>
  <si>
    <t>Строительство ответвления от опоры ВЛ-0,4кВ, ШУРЭ, Челябинская обл, Сосновский р-н, д. Касарги, ул. 1 Мая</t>
  </si>
  <si>
    <t>Строительство ВЛИ-0,4кВ, ответвления от опоры ВЛ-0,4кВ, ШУРЭ, Челябинская обл, Сосновский р-н, п. Есаульский</t>
  </si>
  <si>
    <t>Строительство ВЛИ-0,4кВ, ответвления от опоры ВЛ-0,4кВ, ШУРЭ, Челябинская обл, Сосновский р-н, п. Полетаево, ул. Вокзальная</t>
  </si>
  <si>
    <t>Строительство ответвление от опоры ВЛ-0,4кВ, ШУРЭ, Челябинская обл, Сосновский р-н, п. Мирный, ул. Ленина</t>
  </si>
  <si>
    <t>Строительство ВЛИ-0,4кВ, ответвления от опоры ВЛ-0,4кВ, ШУРЭ, Челябинская обл, Сосновский р-н, п. Теченский, кадастровый номер участка: 74:19:0202001:106</t>
  </si>
  <si>
    <t>Строительство ответвления от опоры ВЛ-0,4кВ, ШУРЭ, Челябинская обл, Сосновский р-н, с. Архангельское, ул. Черемушки</t>
  </si>
  <si>
    <t>Строительство ВЛЗ-10кВ от ВЛ-10кВ №1 ПС «Шершневская», ТП-10/0,4кВ, ВЛИ-0,4кВ, Челябинская обл, Сосновский р-н, п. Садовый, ул. Лесная</t>
  </si>
  <si>
    <t>Строительство ВЛ-0,4 кВ, ответвления от опоры  ВЛ-0,4 кВ, ШУРЭ, Челябинская обл, Сосновский р-н, д. Шимаковка</t>
  </si>
  <si>
    <t>Строительство ВЛ-0,4 кВ, два ответвления от опоры  ВЛ-0,4 кВ, два прибора учета, Челябинская обл, Сосновский р-н, п. Полевой, ул. Приозерная, участок № 5, № 6</t>
  </si>
  <si>
    <t>Строительство КВЛ-10кВ от ВЛ-10кВ №10 ПС «Баландино», ТП-10/0,4кВ, Челябинская обл, Сосновский р-н, с. Долгодеревенское</t>
  </si>
  <si>
    <t>Строительство ВЛЗ-10кВ от КВЛ-10кВ №5 ПС «КС-1», ТП-10/0,4кВ, ВЛИ-0,4кВ, Челябинская обл, Сосновский р-н, с. Долгодеревенское</t>
  </si>
  <si>
    <t xml:space="preserve">Строительство ВЛЗ-10кВ от ВЛ-10кВ №7 ПС «Бутаки», ТП-10/0,4кВ, ВЛИ-0,4кВ, два ответвления от опоры ВЛ-0,4кВ, два ШУРЭ, Челябинская обл, Сосновский р-н, д. Осиновка, гп ЗАО СПФ СИЖ
</t>
  </si>
  <si>
    <t xml:space="preserve">Строительство ВЛЗ-10кВ от ВЛ-10кВ №15 ПС «Есаулка», ТП-10/0,4кВ, ВЛИ-0,4кВ, ответвления от опоры ВЛ-0,4кВ, ШУРЭ, Челябинская обл., Сосновский р-н, п. Есаульский
</t>
  </si>
  <si>
    <t>Строительство ВЛЗ-6кВ от ВЛ-6кВ №5 ПС "Биргильда-тяга", ВЛИ-0,4кВ. Челябинская область, Сосновский раойн, вблизи с.Архангельское</t>
  </si>
  <si>
    <t>Строительство ответвления от опоры  ВЛ- 0,4 кВ, прибора учета, Челябинская обл, Сосновский р-н, с. Большое Баландино, пер. Степной</t>
  </si>
  <si>
    <t>Строительство ответвления от опоры  ВЛ- 0,4 кВ, прибора учета, Челябинская обл, Сосновский р-н, с. Кайгородово, ул. Школьная</t>
  </si>
  <si>
    <t>Строительство ВЛИ-0,4кВ, ответвления от опоры ВЛ-0,4кВ, ШУРЭ, Челябинская обл, Сосновский р-н, п. Вавиловец, улица Поселковая</t>
  </si>
  <si>
    <t>Строительство ВЛЗ-10кВ от ВЛ-10кВ №8 ПС «Харлуши», ТП-10/0,4кВ, ВЛИ-0,4кВ, ответвления от опоры ВЛ-0,4кВ, ШУРЭ, Челябинская обл., Сосновский р-н,вблизи д. Харлуши</t>
  </si>
  <si>
    <t>Строительство ВЛИ-0,4кВ, ответвления от опоры ВЛ-0,4кВ, ШУРЭ, Челябинская обл, Сосновский р-н, п. Полетаево</t>
  </si>
  <si>
    <t>Строительство ВЛ-0,4 кВ, ответвления от опоры ВЛ-0,4 кВ, ШУРЭ, Челябинская обл, Сосновский р-н,вблизи с. Полетаево-1</t>
  </si>
  <si>
    <t>Строительство двух КВЛ-10кВ от ячеек 10кВ №302, №412 ПС «Краснопольская», двух двухтрансформаторных ТП-10/0,4кВ, УСПИ, Челябинская обл, Сосновский р-н, северо-восточнее п. Новый Кременкуль</t>
  </si>
  <si>
    <t>Строительство двух КВЛ-10кВ от ВЛ-10кВ №104, №204, РП-1811, ВЛ-10кВ №14, №19 ПС «Бутаки», трех двухтрансформаторных ТП-10/0,4кВ, Челябинская обл, Сосновский р-н, п. Западный, кадастровый номер участка: 74:19:1203001:3023; 74:19:1203001:3034; 74:19:1203001:3020</t>
  </si>
  <si>
    <t>Строительство ВЛЗ-10кВ от ВЛ-10кВ №13 ПС «Долгая», ТП-10/0,4кВ, ВЛИ-0,4кВ, Челябинская обл, Сосновский р-н, с. Долгодеревенское</t>
  </si>
  <si>
    <t>Строительство ответвления от опоры ВЛ-0,4кВ, ШУРЭ, Челябинская обл, Сосновский р-н, п. Саккулово, ул. Центральная</t>
  </si>
  <si>
    <t>Строительство ответвления от опоры ВЛ-0,4кВ, ШУРЭ, Челябинская обл, Сосновский р-н, п. Красное Поле, ул. Солнечная</t>
  </si>
  <si>
    <t>Строительство ВЛИ-0,4кВ, двух ответвлений от опоры ВЛ-0,4кВ, два ШУРЭ, Челябинская обл, Сосновский р-н, д. Ключи, Западный планировочный район</t>
  </si>
  <si>
    <t>Строительство ВЛИ-0,4кВ, ответвление от опоры ВЛ-0,4кВ, ШУРЭ, Челябинская обл, Сосновский р-н, п. Полевой, ул. Ясная, д.5</t>
  </si>
  <si>
    <t>Строительство ВЛИ-0,4кВ, ответвления от опоры ВЛ-0,4кВ, ШУРЭ, Челябинская обл, Сосновский р-н,вблизи д. Ключи</t>
  </si>
  <si>
    <t>Строительство ВЛИ-0,4кВ, ответвления от опоры ВЛ-0,4кВ, ШУРЭ, Челябинская обл, Сосновский р-н, с. Вознесенка, ул. Восточная, дом № 24</t>
  </si>
  <si>
    <t>Строительство ВЛИ-0,4кВ, ответвления от опоры ВЛ-0,4кВ, ШУРЭ, Челябинская обл, Сосновский р-н, вблизи д.Ключи и, кадастровый номер участка: 74:19:0801001:1773.</t>
  </si>
  <si>
    <t>Строительство КВЛ-10кВ от ВЛ-10кВ №2 ПС «Баландино», ТП-10/0,4кВ, Челябинская обл, Сосновский р-н,  п. Саккулово</t>
  </si>
  <si>
    <t>Строительство ВЛИ-0,4кВ, ответвления от опоры ВЛ-0,4кВ, ШУРЭ, Челябинская обл, Сосновский р-н, п. Красное Поле, ул. Молодежная</t>
  </si>
  <si>
    <t>Строительство ответвления от опоры ВЛ-0,4кВ, ШУРЭ, Челябинская обл, Сосновский р-н, п. Полянный</t>
  </si>
  <si>
    <t>Строительство КЛ-10кВ от 10кВ №14 РП «Пиковая котельная» ПС «Аэродромная», ТП-10/0,4кВ, КЛ-0,4кВ, Челябинская обл, Сосновский р-н, п.Красное Поле, ул. Северный тракт, д.9-А, кадастровый номер участка: 74:19:0000000:7542</t>
  </si>
  <si>
    <t>Строительство ответвления от опоры ВЛ-0,4кВ, ШУРЭ, Челябинская обл, Сосновский р-н, д. Малиновка, ПО Полет, ул.Березовая</t>
  </si>
  <si>
    <t>Строительство ответвления от опоры ВЛ-0,4кВ, ШУРЭ, Челябинская обл, Сосновский р-н, д. Малиновка, участок по ГП завода им.Колющенко</t>
  </si>
  <si>
    <t>Строительство ответвления от опоры ВЛ-0,4кВ, ШУРЭ, Челябинская обл, Сосновский р-н, с. Большое Баландино, пер. Известковый</t>
  </si>
  <si>
    <t>Строительство ответвления от опоры  ВЛ 0,4 кВ, ШУРЭ, Челябинская обл., Сосновский р-н, д. Малышево, ул. Малышева, дом № 5</t>
  </si>
  <si>
    <t>Строительство ответвления от опоры  ВЛ-0,4 кВ, ШУРЭ, Челябинская обл, Сосновский р-н, д. Новое Поле, ул. Кирова</t>
  </si>
  <si>
    <t>Строительство ответвления от опоры ВЛ-0,4 кВ, ШУРЭ, Челябинская обл, Сосновский р-н, вблизи с.Б.Харлуши</t>
  </si>
  <si>
    <t>Строительство ВЛ-0,4 кВ, ответвления от опоры ВЛ- 0,4 кВ, ШУРЭ, Челябинская обл, Сосновский р-н, Участок находится примерно в 2,5 км. по направлению на северо-восток от ориентира д.Ключи, расположенного за пределами участка, кадастровый номер участка: 74:19:0801002:316</t>
  </si>
  <si>
    <t>Строительство  ответвления от опоры  ВЛ 0,4 кВ, прибора учета. Челябинская обл, Сосновский р-н, п. Смолино ж-д. ст., участок №696 по генплану</t>
  </si>
  <si>
    <t>Строительство ответвления от опоры  ВЛ 0,4 кВ, прибора учета. Челябинская обл, Сосновский р-н, п. Западный, ул. Центральная, дом № 7</t>
  </si>
  <si>
    <t>Строительство ВЛ-0,4 кВ, ответвления от опоры ВЛ-0,4 кВ, прибора учета, Челябинская обл, Сосновский р-н, вблизи п. Солнечный</t>
  </si>
  <si>
    <t>Строительство ответвления от опоры  ВЛ 0,4 кВ, прибора учета, Челябинская обл, Сосновский р-н, д. Моховички, ул. Лесная, дом № 58, кадастровый номер участка: 74:19:0902002:13</t>
  </si>
  <si>
    <t>Строительство ответвления от опоры ВЛ- 0,4 кВ, прибора учета, Челябинская обл, Сосновский р-н, вблизи д.Ключи, кадастровый номер участка: 74:19:0801002:1574</t>
  </si>
  <si>
    <t>Строительство ответвления от опоры ВЛ-0,4 кВ, прибора учета, Челябинская обл, Сосновский р-н, д. Алишева, ул. Береговая</t>
  </si>
  <si>
    <t>Строительство ответвления от опоры ВЛ-0,4 кВ, прибора учета, Челябинская обл, Сосновский р-н, кадастровый номер участка: 74:19:0801001:1722</t>
  </si>
  <si>
    <t>Строительство ответвления от опоры  ВЛ 0,4 кВ, прибора учета, Челябинская обл, Сосновский р-н, д. Моховички, ул. 6-я, дом № 111, г.п. АО Урал Терра</t>
  </si>
  <si>
    <t>Строительство ВЛ-0,4 кВ, ответвления от опоры ВЛ-0,4 кВ, прибора учета, Челябинская обл, Сосновский р-н, п. Мирный, ул. Ленина</t>
  </si>
  <si>
    <t>Строительство ответвления от опоры ВЛ-0,4 кВ, прибора учета, Челябинская обл, Сосновский р-н, вблизи села Долгодеревенское, участок №10</t>
  </si>
  <si>
    <t>Строительство ответвления от опоры  ВЛ 0,4 кВ, прибора учета, Челябинская область, Сосновский  район, п. Красное Поле ул. Заречная 24</t>
  </si>
  <si>
    <t>Строительство  ответвления от опоры  ВЛ 0,4 кВ, прибора учета, Челябинская обл, Сосновский р-н, Краснопольское сельское поселение, п. Красное Поле, ул. Андрея Рублева, участок 42 А</t>
  </si>
  <si>
    <t>Строительство ответвления от опоры  ВЛ 0,4 кВ, прибора учета, Челябинская обл, Сосновский р-н, п. Саргазы, ул. Мира, линия №2, участок №7</t>
  </si>
  <si>
    <t>Строительство ответвления от опоры ВЛ-0,4 кВ, прибора учета, Челябинская обл, Сосновский р-н, п. Южно-Челябинский Прииск</t>
  </si>
  <si>
    <t>Строительство ВЛ-0,4 кВ, ответвления от опоры  ВЛ 0,4 кВ, ШУРЭ, Челябинская обл, Сосновский р-н, с. Большое Баландино, ул. Пролетарская, дом № 18А</t>
  </si>
  <si>
    <t>Строительство ответвления от опоры ВЛ- 0,4 кВ, прибора учета, Челябинская обл, Сосновский р-н, п. Садовый, ул. Трактовая, дом № 9, квартира 1</t>
  </si>
  <si>
    <t>Строительство ответвления от опоры ВЛ-0,4 кВ, прибора учета, Челябинская обл, Сосновский р-н, п. Полянный, участок №72</t>
  </si>
  <si>
    <t>Строительство ответвления от опоры ВЛ-0,4 кВ, прибора учета, Челябинская обл, Сосновский р-н, п. Саргазы, раскорчевка, линия № 2</t>
  </si>
  <si>
    <t>Строительство ответвления от опоры ВЛ-0,4 кВ, прибора учета, Челябинская обл, Сосновский р-н, п. Солнечный</t>
  </si>
  <si>
    <t>Строительство ответвления от опоры ВЛ-0,4 кВ, прибора учета, Челябинская обл, Сосновский р-н, п. Прудный, ул. Центральная</t>
  </si>
  <si>
    <t>Строительство ответвления от опоры ВЛ-0,4 кВ, прибора учета, Челябинская обл, Сосновский р-н, п. Солнечный, ул. Гагарина</t>
  </si>
  <si>
    <t>Строительство ответвления от опоры  ВЛ 0,4 кВ, прибора учета,  Челябинская обл, Сосновский р-н, п. Саргазы, ул. Сосновая, уч.5а</t>
  </si>
  <si>
    <t>Строительство ответвления от опоры ВЛ-0,4 кВ, прибора учета, Челябинская обл, Сосновский р-н, п. Солнечный, вблизи ж.д.№11 по ул.Гагарина</t>
  </si>
  <si>
    <t>Строительство ВЛ-0,4 кВ, ответвления от опоры ВЛ-0,4 кВ, прибора учета, Челябинская обл, Сосновский р-н, с. Кременкуль, ул. Боровая</t>
  </si>
  <si>
    <t>Строительство ответвления от опоры ВЛ-0,4 кВ, прибора учета, Челябинская обл, Сосновский р-н, кадастровый номер участка: 74:19:0801001:1729</t>
  </si>
  <si>
    <t>Строительство ВЛ-0,4 кВ, ответвления от опоры ВЛ-0,4 кВ, прибора учета, Челябинская обл, Сосновский р-н, кадастровый номер участка: 74:19:0802003:1317</t>
  </si>
  <si>
    <t>Строительство ответвления от опоры  ВЛ 0,4 кВ, прибора учета, Челябинская обл., Сосновский р-н, п. Малая Сосновка, участок 78, кадастровый номер участка: 74:19:2005004:134</t>
  </si>
  <si>
    <t>Строительство ответвления от опоры  ВЛ 0,4 кВ, прибора учета, Челябинская область,  Сосновский р-н, вблизи д. Ключи, кадастровый номер участка: 74:19:0801001:948</t>
  </si>
  <si>
    <t>Строительство ответвления от опоры  ВЛ 0,4 кВ, прибора учета, Челябинская обл, Сосновский р-н, д. Малиновка,  кадастровый номер участка: 74:19:1107001:1590</t>
  </si>
  <si>
    <t>Строительство ответвления от опоры  ВЛ 0,4 кВ, прибора учета, Челябинская обл, Сосновский р-н, д. Ключи, кадастровый номер участка: 74:19:0801001:940</t>
  </si>
  <si>
    <t>Строительство ответвления от опоры  ВЛ 0,4 кВ, прибора учета? Челябинская обл, Сосновский р-н, вблизи п.Прудный, кадастровый номер участка: 74:19:0803001:406</t>
  </si>
  <si>
    <t>Строительство ответвления от опоры ВЛ-0,4 кВ, прибора учета, Челябинская обл, Сосновский р-н, с. Большие Харлуши, вблизи центр д. Ключи</t>
  </si>
  <si>
    <t>Строительство ответвления от опоры ВЛ-0,4 кВ, прибора учета, Челябинская обл, Сосновский р-н, п. Саргазы, ул. Садовая</t>
  </si>
  <si>
    <t>Строительство ответвления от опоры ВЛ-0,4 кВ, прибора учета, Челябинская обл, Сосновский р-н, д. Новое Поле, очередь 2</t>
  </si>
  <si>
    <t>Строительство ответвления от опоры ВЛ-0,4 кВ, прибора учета, Челябинская обл, Сосновский р-н, с. Кременкуль, ул. Перспективная</t>
  </si>
  <si>
    <t>Строительство ответвления от опоры ВЛ-0,4 кВ, прибора учета, Челябинская обл, Сосновский р-н, п. Северный, ул. Тимирязева</t>
  </si>
  <si>
    <t>Строительство ответвления от опоры ВЛ-0,4 кВ, прибора учета, Челябинская обл, Сосновский р-н, вблизи центра п. Прудный</t>
  </si>
  <si>
    <t>Строительство ВЛ-0,4 кВ, ответвления от опоры ВЛ-0,4 кВ, прибора учета, Челябинская обл, Сосновский р-н, вблизи поселка Рощино</t>
  </si>
  <si>
    <t>Строительство ответвления от опоры ВЛ-0,4 кВ, прибора учета, Челябинская обл, Сосновский р-н, п. Томинский, Восточная часть</t>
  </si>
  <si>
    <t>Строительство ответвления от опоры  ВЛ 0,4 кВ, прибора учета, Челябинская обл, Сосновский р-н, вблизи п. Прудный, кадастровый номер участка: 74:19:0803001:439</t>
  </si>
  <si>
    <t>Строительство ответвления от опоры  ВЛ 0,4 кВ, прибора учета, Челябинская обл., Сосновский р-н, п. Прудный, кадастровый номер участка: 74:19:0803002:577</t>
  </si>
  <si>
    <t>Строительство ответвления от опоры  ВЛ 0,4 кВ, прибора учета, Челябинская обл., Сосновский р-н, д. Ключи, ул. Уральская, уч.48</t>
  </si>
  <si>
    <t>Строительство ВЛ-0,4 кВ, ответвления от опоры  ВЛ- 0,4 кВ, прибора учета, Челябинская обл, Сосновский р-н, п. Саргазы, ул.Мира, 36 м на северо -запад от д.7, линия 14</t>
  </si>
  <si>
    <t>Строительство ответвления от опоры ВЛ-0,4 кВ, прибора учета, Челябинская обл, Сосновский р-н, вблизи п.Прудный</t>
  </si>
  <si>
    <t>Строительство ВЛ-0,4 кВ, ответвления от опоры  ВЛ- 0,4 кВ, прибора учета, Челябинская обл, Сосновский р-н, п. Прудный, кадастровый номер участка: 74:19:0803001:411</t>
  </si>
  <si>
    <t>Строительство ответвления от опоры  ВЛ 0,4 кВ, прибора учета, Челябинская обл, Сосновский р-н, п. Рощино, ул. Светлая, дом № 8</t>
  </si>
  <si>
    <t>Строительство ответвления от опоры  ВЛ 0,4 кВ, прибора учета, Челябинская обл, Сосновский р-н, вблизи п. Прудный, кадастровый номер участка: 74:19:0803001:475</t>
  </si>
  <si>
    <t>Строительство ВЛ-0,4 кВ, ответвления от опоры  ВЛ- 0,4 кВ, прибора учета, Челябинская обл, Сосновский р-н, д. Медиак, участок № 15</t>
  </si>
  <si>
    <t>Строительство ответвления от опоры  ВЛ 0,4 кВ, прибора учета, Челябинская обл, Сосновский р-н, п. Прудный, кадастровый номер участка: 74:19:0803001:436</t>
  </si>
  <si>
    <t>Строительство ВЛ-0,4 кВ, ответвления от опоры  ВЛ- 0,4 кВ, прибора учета, Челябинская обл, Сосновский р-н, п. Есаульский, строительный участок № 130</t>
  </si>
  <si>
    <t>Строительство ответвления от опоры  ВЛ 0,4 кВ, прибора учета, Челябинская обл, Сосновский р-н, п. Саргазы, северо-западнее ул.Юбилейная, участок 41, кадастровый номер участка: 74:19:2001002:725</t>
  </si>
  <si>
    <t>Строительство ответвления от опоры  ВЛ 0,4 кВ, прибора учета, Челябинская обл, Сосновский р-н, д. Малиновка, ул. Опушкина, дом № 8</t>
  </si>
  <si>
    <t>Строительство ответвления от опоры  ВЛ 0,4 кВ, прибора учета, Челябинская обл, Сосновский р-н, с. Большое Баландино, кадастровый номер участка: 74:19:0307010:84</t>
  </si>
  <si>
    <t>Строительство ответвления от опоры  ВЛ 0,4 кВ, прибора учета, Челябинская обл, Сосновский р-н, п. Малая Сосновка, ул. Садовая, участок № 13</t>
  </si>
  <si>
    <t>Строительство ответвления от опоры  ВЛ 0,4 кВ, прибора учета, Челябинская обл, Сосновский р-н, д. Новое Поле, ул. Пушкина, дом № 75</t>
  </si>
  <si>
    <t>Строительство ответвления от опоры  ВЛ 0,4 кВ, прибора учета, Челябинская обл, Сосновский р-н, п. Сагаусты, ул. Лесная, дом № 14</t>
  </si>
  <si>
    <t>Строительство ответвления от опоры  ВЛ 0,4 кВ, прибора учета, Челябинская обл, Сосновский р-н, д. Ключи, Западный планировочный район, кадастровый номер участка: 74:19:0801001:169</t>
  </si>
  <si>
    <t>Строительство ВЛ-0,4 кВ, ответвления от опоры  ВЛ- 0,4 кВ, прибора учета, Челябинская обл, Сосновский р-н, с. Большие Харлуши, кадастровый номер участка: 74:19:1101001:1360</t>
  </si>
  <si>
    <t>Строительство ответвления от опоры  ВЛ 0,4 кВ, прибора учета, Челябинская обл, Сосновский р-н, вблизи д. Ключи, кадастровый номер участка: 74:19:0801001:1777</t>
  </si>
  <si>
    <t>Строительство КЛ-0,4кВ, шкаф учета, Челябинская обл, Сосновский р-н, д. Малиновка</t>
  </si>
  <si>
    <t>Строительство ответвления от опоры  ВЛ 0,4 кВ, прибора учета, Челябинская обл, Сосновский р-н, вблизи д. Ключи, кадастровый номер участка: 74:19:0801001:1781</t>
  </si>
  <si>
    <t>Строительство ответвления от опоры ВЛ-0,4 кВ, прибора учета, Челябинская область, Сосновский р-н, с. Долгодеревенское, северный микрорайон</t>
  </si>
  <si>
    <t>Строительство ответвления от опоры  ВЛ 0,4 кВ, прибора учета, Челябинская обл, Сосновский р-н, с. Большие Харлуши, кадастровый номер участка: 74:19:1101002:745</t>
  </si>
  <si>
    <t>Строительство ответвления от опоры ВЛ-0,4 кВ, прибора учета, Челябинская обл, Сосновский р-н, с. Кременкуль, вблизи п. Северный</t>
  </si>
  <si>
    <t>Строительство ответвления от опоры ВЛ-0,4 кВ, прибора учета, Челябинская обл, Сосновский р-н, п. Саргазы, ул. Парковая</t>
  </si>
  <si>
    <t>Строительство ответвления от опоры ВЛ-0,4 кВ, прибора учета, Челябинская обл, Сосновский р-н, д. Ключи, западный планировочный район</t>
  </si>
  <si>
    <t>Строительство ответвления от опоры ВЛ-0,4 кВ, прибора учета, Челябинская обл, Сосновский р-н, с. Большие Харлуши,вблизи д. Ключи</t>
  </si>
  <si>
    <t>Строительство ответвления от опоры  ВЛ 0,4 кВ, прибора учета, Челябинская обл, Сосновский р-н, д. Малиновка, ул. Сосновая, участок по генплану ПО "Полет" № 46</t>
  </si>
  <si>
    <t>Строительство ответвления от опоры ВЛ-0,4 кВ, прибора учета, Челябинская обл, Сосновский р-н</t>
  </si>
  <si>
    <t>Строительство ответвления от опоры ВЛ-0,4 кВ, прибора учета, Челябинская обл, Сосновский р-н, п. Смолино ж-д. ст</t>
  </si>
  <si>
    <t>Строительство ответвления от опоры  ВЛ 0,4 кВ, прибора учета, Челябинская обл, Сосновский р-н, п. Малая Сосновка, ул. Юбилейная</t>
  </si>
  <si>
    <t>Строительство ответвления от опоры ВЛ-0,4 кВ, прибора учета, Челябинская обл, Сосновский р-н, д. Малиновка, ул. Опушкина</t>
  </si>
  <si>
    <t>Строительство ответвления от опоры  ВЛ 0,4 кВ, прибора учета, Челябинская обл, Сосновский р-н, с. Большие Харлуши, кадастровый номер участка: 74:19:1101002:387</t>
  </si>
  <si>
    <t>Строительство ответвления от опоры  ВЛ 0,4 кВ, прибора учета, Челябинская обл, Сосновский р-н, д. Малиновка, участок 19 по генплану «Салют»</t>
  </si>
  <si>
    <t>Строительство ответвления от опоры ВЛ-0,4 кВ, прибора учета, Челябинская обл, Сосновский р-н, п. Кисегачинский</t>
  </si>
  <si>
    <t>Строительство ответвления от опоры ВЛ-0,4 кВ, прибора учета, Челябинская обл, Сосновский р-н, п. Малая Сосновка, ул. Садовая</t>
  </si>
  <si>
    <t>Строительство ответвления от опоры ВЛ-0,4 кВ, прибора учета, Челябинская обл, Сосновский р-н, д. Шигаево, ул. Ленина</t>
  </si>
  <si>
    <t>Строительство ответвления от опоры  ВЛ 0,4 кВ, прибора учета, Челябинская обл, Сосновский р-н, д. Осиновка, по г.п. ЗАО СПФ СИЖ, кадастровый номер участка: 74:19:1106003:2278</t>
  </si>
  <si>
    <t>Строительство ВЛ-0,4 кВ, ответвления от опоры  ВЛ- 0,4 кВ, прибора учета, Челябинская обл, Сосновский р-н, кадастровый номер участка: 74:19:1106002:2929</t>
  </si>
  <si>
    <t>Строительство  ответвления от опоры  ВЛ 0,4 кВ, прибора учета, Челябинская область, Сосновский район, вблизи с. Б. Харлуши,  уч. 42, кадастровый номер участка: 74:19:1101001:824</t>
  </si>
  <si>
    <t>Строительство ответвления от опоры  ВЛ 0,4 кВ, прибора учета, Челябинская обл, Сосновский р-н, вблизи д. Малиновка, кадастровый номер участка: 74:19:1203001:2356</t>
  </si>
  <si>
    <t>Строительство ответвления от опоры  ВЛ 0,4 кВ, прибора учета, Челябинская обл, Сосновский р-н, д. Ключи, кадастровый номер участка: 74:19:0801002:2298</t>
  </si>
  <si>
    <t>Строительство ответвления от опоры  ВЛ 0,4 кВ, прибора учета, Челябинская обл, Сосновский р-н, п. Западный, кадастровый номер участка: 74:19:1206007:40</t>
  </si>
  <si>
    <t>Строительство ответвления от опоры  ВЛ 0,4 кВ, прибора учета, Челябинская обл, Сосновский р-н, п. Саргазы, дом № 47</t>
  </si>
  <si>
    <t>Строительство ответвления от опоры  ВЛ 0,4 кВ, прибора учета, Челябинская обл, Сосновский р-н, д. Малиновка, ул. Сосновая ( жз Полёт ), участок 118</t>
  </si>
  <si>
    <t>Строительство ответвления от опоры  ВЛ 0,4 кВ, прибора учета, Челябинская обл, Сосновский р-н, п. Прудный, кадастровый номер участка: 74:19:0803001:397</t>
  </si>
  <si>
    <t>Строительство ответвления от опоры  ВЛ 0,4 кВ, прибора учета, Челябинская обл, Сосновский р-н, п. Полетаево, по генеральному плану участок 43</t>
  </si>
  <si>
    <t>Строительство ВЛ-0,4 кВ, Челябинская обл, Сосновский р-н, п. Рощино, четвертая очередь, уч.№116</t>
  </si>
  <si>
    <t>Строительство ВЛ-0,4 кВ, ответвления от опоры  ВЛ- 0,4 кВ, прибора учета, Челябиснкая обл., Сосновский рай-н, "Животновод", уч.68, кадастровый номер участка: 74:19:2005004:185</t>
  </si>
  <si>
    <t>Строительство ответвления от опоры  ВЛ 0,4 кВ, прибора учета, Челябинская обл, Сосновский р-н, д. Шигаево, ул. Красноармейская, дом № 6</t>
  </si>
  <si>
    <t>Строительство ВЛ-0,4 кВ, ответвления от опоры  ВЛ- 0,4 кВ, прибора учета, Челябинская обл, Сосновский р-н, п. Малая Сосновка, ул. Березовая, участок № 13 Г</t>
  </si>
  <si>
    <t>Строительство ответвления от опоры ВЛ- 0,4 кВ, прибора учета, Челябинская обл, Сосновский р-н, кадастровый номер участка: 74:19:0801002:2044</t>
  </si>
  <si>
    <t>Строительство ответвления от опоры ВЛ-0,4 кВ, прибора учета, Челябинская обл, Сосновский р-н, п. Прудный</t>
  </si>
  <si>
    <t>Строительство ответвления от опоры ВЛ-0,4 кВ, прибора учета, Челябинская обл, Сосновский р-н, Краснопольское сельское поселение, п. Прудный, ул.Заячья</t>
  </si>
  <si>
    <t>Строительство ответвления от опоры ВЛ-0,4 кВ, прибора учета, Челябинская обл, Сосновский р-н, п. Прудный, Позиция 202</t>
  </si>
  <si>
    <t>Строительство ВЛ-0,4 кВ, Челябинская обл, Сосновский р-н, д. Ключи, Западный планировачный район</t>
  </si>
  <si>
    <t>Строительство ВЛ-0,4 кВ, Челябинская обл, Сосновский р-н, п. Мирный, п.Мирный</t>
  </si>
  <si>
    <t>Строительство ответвления от опоры ВЛ-0,4 кВ, прибора учета, Челябинская обл, Сосновский р-н, д. Новое Поле, ул. Вторая</t>
  </si>
  <si>
    <t>Строительство ВЛ-0,4 кВ, ответвления от опоры ВЛ-0,4 кВ, прибора учета, Челябинская обл, Сосновский р-н, д. Ключи, ул. Лесная</t>
  </si>
  <si>
    <t>Строительство ответвления от опоры ВЛ-0,4 кВ, прибора учета, Челябинская обл, Сосновский р-н, д, Западный планировочный район</t>
  </si>
  <si>
    <t>Строительство ВЛ-0,4 кВ, Челябинская обл, Сосновский р-н, п. Есаульский, строительный участок №59</t>
  </si>
  <si>
    <t>Строительство ВЛ-0,4 кВ, ответвления от опоры ВЛ-0,4 кВ, прибора учета, Челябинская обл, Сосновский р-н, д. Ключи</t>
  </si>
  <si>
    <t>Строительство КВЛ-0,4 кВ, прибора учета, Челябинская обл, Сосновский р-н, АОЗТ «Митрофановское», кадастровый номер участка: 74:19:1102002:10</t>
  </si>
  <si>
    <t>Строительство  ответвления от опоры  ВЛ 0,4 кВ, прибора учета, Челябинская обл., Сосновский рай-н, п. Вавиловец, кадастровый номер участка: 74:19:1202005:1075</t>
  </si>
  <si>
    <t>Строительство ВЛ-0,4 кВ, ответвления от опоры  ВЛ- 0,4 кВ, прибора учета, Челябинская обл, Сосновский р-н, п. Малая Сосновка, ул. Садовая, участок № 98</t>
  </si>
  <si>
    <t>Строительство ВЛ-0,4 кВ, ответвления от опоры ВЛ-0,4 кВ, прибора учета, Челябинская обл, Сосновский р-н, д. Ключи, Западный планировочный район</t>
  </si>
  <si>
    <t>Строительство ответвления от опоры  ВЛ 0,4 кВ, прибора учета, Челябинская обл, Сосновский р-н, кадастровый номер участка: 74:19:0801001:568</t>
  </si>
  <si>
    <t>Строительство ответвления от опоры  ВЛ 0,4 кВ, прибора учета, Челябинская обл, Сосновский р-н, с. Долгодеревенское, Северный микрорайон, кадастровый номер участка: 74:19:0302001:333</t>
  </si>
  <si>
    <t>Строительство ответвления от опоры ВЛ-0,4 кВ, прибора учета, Челябинская обл, Сосновский р-н, вблизи с.Б.Харлуши</t>
  </si>
  <si>
    <t>Строительство ответвления от опоры ВЛ-0,4 кВ, прибора учета, Челябинская обл, Сосновский р-н, п. Кисегачинский, участок № 28</t>
  </si>
  <si>
    <t>Строительство ответвления от опоры ВЛ-0,4 кВ, прибора учета, Челябинская обл, Сосновский р-н, п. Прудный, Челябинская область, согласно ген. Плана застройки позиция №193</t>
  </si>
  <si>
    <t>Строительство ответвления от опоры ВЛ-0,4 кВ, прибора учета, Челябинская обл, Сосновский р-н, п. Смолино ж-д. ст., ул. Нагорная</t>
  </si>
  <si>
    <t>Строительство  ответвления от опоры  ВЛ 0,4 кВ, прибора учета, Челябинская обл, Сосновский р-н, п. Смолино ж-д. ст., ул. Уфимская, дом № 53</t>
  </si>
  <si>
    <t>Строительство ответвления от опоры ВЛ-0,4 кВ, прибора учета, Челябинская область, Сосновский район, поселок Рощино</t>
  </si>
  <si>
    <t>Строительство ответвления от опоры ВЛ-0,4 кВ, прибора учета, Челябинская обл, Сосновский р-н, д. Малиновка, ген.план завода "Полет"</t>
  </si>
  <si>
    <t>Строительство ответвления от опоры ВЛ-0,4 кВ, прибора учета, Челябинская обл, Сосновский р-н, вблизи д.Трифоново, западная окраина</t>
  </si>
  <si>
    <t>Строительство ответвления от опоры  ВЛ 0,4 кВ, прибора учета, Челябинская обл, Сосновский р-н, с. Долгодеревенское,  кадастровый номер участка: 74:19:0303002:876</t>
  </si>
  <si>
    <t>Строительство ответвления от опоры  ВЛ 0,4 кВ, прибора учета, Челябинская обл, Сосновский р-н, д. Малиновка, уч-к. 214 по генплану Колющенко</t>
  </si>
  <si>
    <t>Строительство два ответвления от опоры ВЛ-0,4 кВ, два прибора учета, Челябинская обл, Сосновский р-н, п. Красное Поле, тракт. Северный</t>
  </si>
  <si>
    <t>Строительство  ответвления от опоры  ВЛ 0,4 кВ, прибора учета, Челябинская обл, Сосновский р-н, кадастровый номер участка: 74:19:1106002:2362</t>
  </si>
  <si>
    <t>Строительство ответвления от опоры  ВЛ 0,4 кВ, прибора учета, Челябинская обл, Сосновский р-н, д. Шимаковка, участок 18</t>
  </si>
  <si>
    <t>Строительство ВЛ-0,4 кВ, ответвления от опоры  ВЛ- 0,4 кВ, прибора учета, Челябинская обл, Сосновский р-н, кадастровый номер участка: 74:19:1106002:2957</t>
  </si>
  <si>
    <t>Строительство ответвление от опоры ВЛ-0,4кВ, ШУРЭ, Челябинская обл, Сосновский р-н, п. Северный, ул. Садовая</t>
  </si>
  <si>
    <t>Строительство ответвления от опоры  ВЛ 0,4 кВ, прибора учета, Челябинская обл, Сосновский р-н, с. Большое Баландино, кадастровый номер участка: 74:19:0304003:284</t>
  </si>
  <si>
    <t>Строительство ВЛ-0,4 кВ, Челябинская область, Сосновский район, вблизи д.Ключи</t>
  </si>
  <si>
    <t>Строительство ВЛЗ-10кВ от ВЛ-10кВ №6 ПС «Бутаки», ТП-10/0,4кВ, ВЛИ-0,4кВ Челябинская обл, Сосновский р-н, п. Полетаево</t>
  </si>
  <si>
    <t>Строительство ВЛИ-0,4кВ, Челябинская обл, Сосновский р-н, п. Вавиловец, ул.Восточная</t>
  </si>
  <si>
    <t>Строительство ВЛЗ-10кВ от ВЛ-10кВ №17 ПС «Харлуши», ТП-10/0,4кВ, ВЛИ-0,4кВ, ответвления от опоры ВЛ-0,4кВ, ШУРЭ, Челябинская обл, Сосновский р-н, д. Альмеева</t>
  </si>
  <si>
    <t>Строительство ВЛЗ-6кВ от ВЛ-6кВ №11 ПС «Синеглазово», ТП-6/0,4кВ, ВЛИ-0,4кВ, ответвления от опоры ВЛ-0,4кВ, ШУРЭ, Челябинская обл, Сосновский р-н, с. Вознесенка, ул. Песчаная</t>
  </si>
  <si>
    <t>Строительство ВЛИ-0,4кВ, два ответвления от опоры ВЛ-0,4кВ, два ШУРЭ, Челябинская обл, Сосновский р-н, вблизи п. Солнечный</t>
  </si>
  <si>
    <t>Строительство ответвления от опоры ВЛ-0,4кВ, ШУРЭ, Челябинская обл, Сосновский р-н, п. Есаульский, ул. Пионерская</t>
  </si>
  <si>
    <t>Строительство ВЛИ-0,4кВ, ответвления от опоры ВЛ-0,4кВ, ШУРЭ, Челябинская обл, Сосновский р-н, д. Касарги</t>
  </si>
  <si>
    <t>Строительство ВЛ-0,4 кВ, ответвления от опоры  ВЛ 0,4 кВ, ШУРЭ, Челябинская обл, Сосновский р-н, п. Рощино, очередь четвертая, участок по генплану №93</t>
  </si>
  <si>
    <t>Строительство  ответвления от опоры  ВЛ 0,4 кВ, ШУРЭ, Челябинская обл, Сосновский р-н, п. Саргазы, ул. Ленина, дом № 21, кадастровый номер участка: 74:19:2007019:78</t>
  </si>
  <si>
    <t>Строительство ВЛ-0,4 кВ, ответвления от опоры  ВЛ-0,4 кВ, прибора учета,  Челябинская обл, Сосновский р-н, по направлению на запад от ориентира д. Ключи вблизи д. Медиак</t>
  </si>
  <si>
    <t>Строительство ВЛ-0,4 кВ, ответвления от опоры  ВЛ-0,4 кВ, прибора учета, Челябинская обл, Сосновский р-н, д. Малышево, уч.1</t>
  </si>
  <si>
    <t>Строительство ответвления от опоры  ВЛ 0,4 кВ, прибора учета. Челябинская обл, Сосновский р-н, с. Большое Баландино, 67 метров на север от дома 35, по улице Советской для индивидуального жилищного строительства</t>
  </si>
  <si>
    <t>Строительство  ответвления от опоры  ВЛ 0,4 кВ, прибора учета,Ж Челябинская обл, Сосновский р-н, д. Новое Поле, ул. 1 Мая, дом № 58</t>
  </si>
  <si>
    <t>Строительство ВЛ-0,4 кВ, ответвления от опоры ВЛ-0,4 кВ, прибора учета, Челябинская обл, Сосновский р-н, кадастровый номер участка: 74:19:1203001:3055</t>
  </si>
  <si>
    <t>Строительство ВЛ-0,4 кВ, ответвления от опоры ВЛ-0,4 кВ, прибора учета, Челябинская обл, Сосновский р-н, п. Красное Поле, ул. Мелеховская</t>
  </si>
  <si>
    <t>Строительство ВЛ-0,4 кВ, ответвления от опоры ВЛ-0,4 кВ, прибора учета, Челябинская обл, Сосновский р-н, кадастровый номер участка: 74:19:0801001:1703</t>
  </si>
  <si>
    <t>Строительство ВЛ-0,4кВ, двух ответвлений от опоры  ВЛ-0,4 кВ, двух приборов учета, Челябинская обл, Сосновский р-н, кадастровые номера участков: 74:19:0801001:1733; 74:19:0801001:1736</t>
  </si>
  <si>
    <t>Строительство ВЛ-0,4 кВ, ответвления от опоры ВЛ-0,4 кВ, прибора учета, Челябинская обл, Сосновский р-н, д. Моховички, Строительный участок 2</t>
  </si>
  <si>
    <t>Строительство ответвления от опоры ВЛ-0,4 кВ, прибора учета, Челябинская обл, Сосновский р-н, п. Витаминный, ул. Сиреневая</t>
  </si>
  <si>
    <t>Строительство ВЛ-0,4 кВ, ответвления от опоры ВЛ-0,4 кВ, прибора учета, Челябинская обл, Сосновский р-н, п. Красное Поле, ул. Береговая</t>
  </si>
  <si>
    <t>Строительство ВЛ-0,4 кВ, ответвления от опоры ВЛ-0,4 кВ, прибора учета, Челябинская обл, Сосновский р-н, д. Моховички</t>
  </si>
  <si>
    <t>Строительство ответвления от опоры ВЛ-0,4 кВ, прибора учета, Челябинская обл, Сосновский р-н, д. Шигаево, ул. Миасская</t>
  </si>
  <si>
    <t>Строительство ответвления от опоры  ВЛ 0,4 кВ, прибора учета, Челябинская обл, Сосновский р-н, вблизи д.Ключи, кадастровый номер участка: 74:19:0801001:1787</t>
  </si>
  <si>
    <t>Строительство ответвления от опоры ВЛ-0,4 кВ, прибора учета, Челябинская обл, Сосновский р-н, с. Долгодеревенское, ул. 1 Мая</t>
  </si>
  <si>
    <t>Строительство ВЛ-0,4 кВ, ответвления от опоры ВЛ-0,4 кВ, прибора учета, Челябинская обл, Сосновский р-н, д. Моховички, уч.10</t>
  </si>
  <si>
    <t>Строительство ответвления от опоры ВЛ-0,4 кВ, прибора учета, Челябинская обл, Сосновский р-н, с. Долгодеревенское</t>
  </si>
  <si>
    <t>СтроительствоВЛ-0,4 кВ, ответвления от опоры ВЛ-0,4 кВ, прибора учета, Челябинская обл, Сосновский р-н, на юго-запад от центра п.Трубный, вблизи с.Туктубаево</t>
  </si>
  <si>
    <t>Строительство ответвления от опоры ВЛ-0,4 кВ, прибора учета, Челябинская обл, Сосновский р-н, п. Полевой, ул. Приозерная</t>
  </si>
  <si>
    <t>Строительство ВЛ-0,4 кВ, ответвления от опоры ВЛ-0,4 кВ, прибора учета, Челябинская обл, Сосновский р-н, вблизи с.Кайгородово</t>
  </si>
  <si>
    <t>Строительство ВЛ-0,4 кВ, ответвления от опоры ВЛ-0,4 кВ, прибора учета, Челябинская обл, Сосновский р-н, п. Смолино ж-д. ст., ул. Набережная</t>
  </si>
  <si>
    <t>Строительство ВЛ-0,4 кВ, ответвления от опоры ВЛ-0,4 кВ, прибора учета, Челябинская область, р-н Сосновский, д. Казанцево</t>
  </si>
  <si>
    <t>Строительство ответвления от опоры ВЛ-0,4 кВ, прибора учета, Челябинская обл, Сосновский р-н, п. Западный, ул. Центральная</t>
  </si>
  <si>
    <t>Строительство ВЛ-0,4 кВ, ответвления от опоры  ВЛ- 0,4 кВ, прибора учета, Челябинская обл, Сосновский р-н, д. Осиновка, кадастровый номер участка: 74:19:1106003:596</t>
  </si>
  <si>
    <t>Строительство ВЛ-0,4 кВ, ответвления от опоры  ВЛ- 0,4 кВ, прибора учета, Челябинская обл, Сосновский р-н, п. Вавиловец, ул. Западная, участок № 9</t>
  </si>
  <si>
    <t>Строительство ответвления от опоры  ВЛ 0,4 кВ, прибора учета, Челябинская обл. Сосновский район, вблизи д. Казанцево, кадастровый номер участка: 74:19:0503011:68</t>
  </si>
  <si>
    <t>СтроительствоВЛ-0,4 кВ, ответвления от опоры  ВЛ- 0,4 кВ, прибора учета, Челябинская обл, Сосновский р-н, вблизи с. Кайгородово, кадастровый номер участка: 74:19:1301003:290</t>
  </si>
  <si>
    <t>Строительство ответвления от опоры ВЛ- 0,4 кВ, прибора учета, Челябинская обл, Сосновский р-н, с. Вознесенка, дом № 37</t>
  </si>
  <si>
    <t>Строительство ответвления от опоры ВЛ-0,4 кВ, прибора учета, Челябинская обл, Сосновский р-н, п. Ключи</t>
  </si>
  <si>
    <t>Строительство ВЛ-0,4 кВ, ответвления от опоры  ВЛ- 0,4 кВ, прибора учета, Челябинская обл, Сосновский р-н, с. Долгодеревенское, северный микрорайон, 1 ряд, участок 11</t>
  </si>
  <si>
    <t>Строительство ответвления от опоры ВЛ-0,4 кВ, прибора учета, Челябинская обл, Сосновский р-н, д. Казанцево</t>
  </si>
  <si>
    <t>Строительство ВЛ-0,4 кВ, ответвления от опоры ВЛ-0,4 кВ, прибора учета, Челябинская обл, Сосновский р-н, с. Кременкуль, вблизи зернотока</t>
  </si>
  <si>
    <t>Строительство ВЛ-0,4 кВ, ответвления от опоры  ВЛ- 0,4 кВ, прибора учета, Челябинская обл, Сосновский р-н, д. Осиновка, участок номер 142  по генеральному плану 346.24-0-гп-1</t>
  </si>
  <si>
    <t>Строительство ВЛ-0,4 кВ, ответвления от опоры  ВЛ- 0,4 кВ, прибора учета, Челябинская область, Сосновский район, д. Моховички, участок 15 по генплану 1/94 «УРАЛТЕРРА», кадастровый номер участка: 74:19:0803004:317</t>
  </si>
  <si>
    <t>Строительство ВЛ-0,4 кВ, ответвления от опоры  ВЛ- 0,4 кВ, прибора учета, Челябинская обл, Сосновский р-н, д. Ключи, ул. Пионерская, дом № 28</t>
  </si>
  <si>
    <t>Строительство ответвления от опоры  ВЛ 0,4 кВ, прибора учета, Челябинская обл, Сосновский р-н, п. Есаульский, ул. Ленина, дом № 92</t>
  </si>
  <si>
    <t>Строительство ВЛ-0,4 кВ, ответвления от опоры  ВЛ- 0,4 кВ, прибора учета, Челябинская обл, Сосновский р-н, д. Моховички, строительный участок № 165</t>
  </si>
  <si>
    <t>Строительство ВЛ-0,4 кВ, Челябинская обл, Сосновский р-н, участок по генплану №869, кадастровый номер участка: 74:19:1101002:1873</t>
  </si>
  <si>
    <t>Строительство ВЛ-0,4 кВ, ответвления от опоры  ВЛ- 0,4 кВ, прибора учета, Челябинская обл, Сосновский р-н, поселок Вавиловец-2, улица Южная, участок 211 А</t>
  </si>
  <si>
    <t>Строительство ВЛ-0,4 кВ, ответвления от опоры  ВЛ- 0,4 кВ, прибора учета, Челябинская обл, Сосновский р-н, с. Большие Харлуши, кадастровый номер участка: 74:19:1101002:354</t>
  </si>
  <si>
    <t>Строительство ВЛ-0,4 кВ, ответвления от опоры  ВЛ- 0,4 кВ, прибора учета, Челябинская обл, Сосновский р-н, п. Прудный, участок по ген. плану № 56</t>
  </si>
  <si>
    <t>Строительство ВЛ-0,4 кВ, Челябинская обл, Сосновский р-н, д. Малиновка, ГПЗ им. Колющенко</t>
  </si>
  <si>
    <t>Строительство ВЛ-0,4 кВ, Челябинская обл, Сосновский р-н, вблизи с. Кайгородово</t>
  </si>
  <si>
    <t>Строительство ВЛ-0,4 кВ, Челябинская обл, Сосновский р-н, с. Большие Харлуши, ул. Манифестов</t>
  </si>
  <si>
    <t>Строительство ВЛ-0,4 кВ, Челябинская обл, Сосновский р-н, д. Осиновка, по гп ЗАО СПФ"СИЖ"</t>
  </si>
  <si>
    <t>Строительство ВЛ-0,4 кВ, Челябинская область, Сосновский район, северо-западнее д. Казанцево</t>
  </si>
  <si>
    <t>Строительство ВЛ-0,4 кВ, Челябинская обл, Сосновский р-н, вблизи центра д. Медиак</t>
  </si>
  <si>
    <t>Строительство ВЛ-0,4 кВ, Челябинская обл, Сосновский р-н, п. Трубный</t>
  </si>
  <si>
    <t>Строительство ВЛ-0,4 кВ, Челябинская обл, Сосновский р-н, с. Долгодеревенское, ул. 1 Мая</t>
  </si>
  <si>
    <t>Строительство ВЛ-0,4 кВ, Челябинская обл, Сосновский р-н, кадастровый номер участка: 74:19:0000000:16773</t>
  </si>
  <si>
    <t>Строительство ответвления от опоры ВЛ-0,4 кВ, прибора учета, Челябинская обл, Сосновский р-н, д. Казанцево, ул. Школьная</t>
  </si>
  <si>
    <t>Строительство ВЛ-0,4 кВ, Челябинская обл, Сосновский р-н, п. Западный, вблизи центра д. Малиновка</t>
  </si>
  <si>
    <t>Строительство ВЛ-0,4 кВ, ответвления от опоры  ВЛ- 0,4 кВ, прибора учета, Челябинская обл, Сосновский р-н, с. Большие Харлуши, кадастровый номер участка: 74:19:1109011:15</t>
  </si>
  <si>
    <t>Строительство ВЛ-0,4 кВ, ответвления от опоры ВЛ-0,4 кВ, прибора учета, Челябинская обл, Сосновский р-н, п. Северный, уч.б\н,  кадастровый номер участка: 74:19:0000000:16757</t>
  </si>
  <si>
    <t>Строительство ВЛ-0,4 кВ, Челябинская обл, Сосновский р-н, п. Рощино, 4 очередь, участок б/н</t>
  </si>
  <si>
    <t>Строительство ВЛ-0,4 кВ, ответвления от опоры  ВЛ- 0,4 кВ, прибора учета, Челябинская обл, Сосновский р-н, кадастровый номер участка: 74:19:1116002:295</t>
  </si>
  <si>
    <t>Строительство ВЛ-0,4 кВ, ответвления от опоры ВЛ-0,4 кВ, прибора учета, Челябинская обл, Сосновский р-н, д. Трифоново, ул. 1 Мая</t>
  </si>
  <si>
    <t>Строительство ВЛ-0,4 кВ, ответвления от опоры ВЛ-0,4 кВ, прибора учета, Челябинская обл, Сосновский р-н, д. Костыли</t>
  </si>
  <si>
    <t>Строительство ВЛ-0,4 кВ, ответвления от опоры  ВЛ- 0,4 кВ, прибора учета, Челябинская обл, Сосновский р-н, д. Трифоново, ул. Новая, дом № 2</t>
  </si>
  <si>
    <t>Строительство ВЛ-0,4 кВ, ответвления от опоры ВЛ-0,4 кВ, прибора учета, Челябинская обл, Сосновский р-н, участок по генплану №870-871</t>
  </si>
  <si>
    <t>Строительство ВЛ-0,4 кВ, ответвления от опоры ВЛ-0,4 кВ, прибора учета, Челябинская обл, Сосновский р-н, с. Долгодеревенское, северный микрорайон</t>
  </si>
  <si>
    <t>Строительство ВЛ-0,4 кВ, ответвления от опоры ВЛ-0,4 кВ, прибора учета, Челябинская обл, Сосновский р-н, вблизи п. Прудный</t>
  </si>
  <si>
    <t>Строительство ответвления от опоры ВЛ- 0,4 кВ, прибора учета,Челябинская обл, Сосновский р-н, п. Красное Поле, ул. Лазурная, участок 13</t>
  </si>
  <si>
    <t>Строительство ВЛ-0,4кВ. Челябинская область. Сосновский район, д.Малиновка, примерно в 1,78км от ориентира по направлению на восток.</t>
  </si>
  <si>
    <t xml:space="preserve">Строительство двух КЛ-10кВ от резервных ячеек 10 кВ проектируемой ТП-10/0,4кВ  ЛЭП-10кВ №10, №20 ПС «Полевая», двухтрансформаторной ТП-10/0,4кВ, Челябинская обл, Сосновский р-н, п. Красное Поле
</t>
  </si>
  <si>
    <t>Строительство ВЛ-0,4 кВ, Челябинская обл, Сосновский р-н, п. Саргазы</t>
  </si>
  <si>
    <t>Строительство ВЛЗ-10кВ от ВЛ-10кВ №22 ПС «Полевая», ТП-10/0,4кВ, Челябинская обл, Сосновский р-н, п. Красное Поле</t>
  </si>
  <si>
    <t>Строительство КВЛ-10 кВ от ВЛ-10кВ №24 ПС «Заварухино», ТП-10/0,4кВ, Челябинская область, г Челябинск, р-н Курчатовский, тракт Свердловский</t>
  </si>
  <si>
    <t>Строительство ВЛ-0,4 кВ, ответвления от опоры  ВЛ- 0,4 кВ, ШУРЭ, Челябинская обл, Сосновский р-н, СНТ ""Березка"", ул. 5, уч. 9</t>
  </si>
  <si>
    <t>Строительство ВЛ-0,4 кВ, ответвления от опоры  ВЛ- 0,4 кВ, прибора учета, Челябинская обл, Сосновский р-н, п. Полевой, ул. Центральная, уч.47-16</t>
  </si>
  <si>
    <t>Строительство ВЛ-0,4 кВ, ответвления от опоры ВЛ-0,4 кВ, прибора учета, Челябинская обл, Сосновский р-н, д. Малиновка, участок по генплану завода "Колющенко"</t>
  </si>
  <si>
    <t>Строительство ВЛ-0,4 кВ, ответвления от опоры ВЛ-0,4 кВ, прибора учета, Челябинская обл, Сосновский р-н, с. Долгодеревенское</t>
  </si>
  <si>
    <t>Строительство ВЛ-10 кВ от (ВЛ-10кВ №1 отпайка на ТП-1119), ПС «Смолино-Тяга», ТП-10/0,4 кВ, четырех ВЛ-0,4кВ, Челябинская обл, Сосновский р-н, п. Саргазы</t>
  </si>
  <si>
    <t>Строительство ВЛ-0,4 кВ, ответвления от опоры  ВЛ- 0,4 кВ, прибора учета, Челябинская обл, Сосновский р-н, д. Ключи, кадастровый номер участка: 74:19:0801002:2312</t>
  </si>
  <si>
    <t>Строительство ВЛ-0,4 кВ, ответвления от опоры  ВЛ- 0,4 кВ, прибора учета, Челябинская обл, Сосновский р-н, д. Малиновка, генплан з-да им. Колющенко, квартал 18, участок 206</t>
  </si>
  <si>
    <t>Строительство ВЛ-0,4 кВ, ответвления от опоры  ВЛ- 0,4 кВ, прибора учета, Челябинская обл, Сосновский р-н, с. Кайгородово, ул. Школьная, дом № 56/1</t>
  </si>
  <si>
    <t>Строительство ВЛ-0,4 кВ, ответвления от опоры  ВЛ- 0,4 кВ, прибора учета, Челябинская обл, Сосновский р-н, с. Кременкуль, ул. Набережная,  кадастровый номер участка: 74:19:1111041:49</t>
  </si>
  <si>
    <t>Строительство ВЛ-0,4 кВ, Челябинская обл, Сосновский р-н, вблизи центр п. Трубный</t>
  </si>
  <si>
    <t>Строительство ВЛ-0,4кВ, Челябинская обл, Челябинская обл, Сосновский р-н, д. Малиновка</t>
  </si>
  <si>
    <t>Строительство ВЛ-0,4 кВ, Челябинская обл, Сосновский р-н, д. Ключевка, ул. Набережная</t>
  </si>
  <si>
    <t>Строительство ВЛ-0,4 кВ, ответвления от опоры ВЛ-0,4 кВ, прибора учета, Челябинская обл, Сосновский р-н, вблизи центра д. Ключи</t>
  </si>
  <si>
    <t>Местоположение объекта (муниципальный район)</t>
  </si>
  <si>
    <t>Сосновский</t>
  </si>
  <si>
    <t>Кадастровый номер земельного участка (при наличии)</t>
  </si>
  <si>
    <t>7</t>
  </si>
  <si>
    <t>8</t>
  </si>
  <si>
    <t>31.05.2016</t>
  </si>
  <si>
    <t>74:19:0801001:472</t>
  </si>
  <si>
    <t>18.07.2017</t>
  </si>
  <si>
    <t>Бурангулова М.А.</t>
  </si>
  <si>
    <t>74:19:0802003:358</t>
  </si>
  <si>
    <t>06.11.2014</t>
  </si>
  <si>
    <t>74:19:1202003:2316</t>
  </si>
  <si>
    <t>27.04.2017</t>
  </si>
  <si>
    <t>Симбирева О.Ф.</t>
  </si>
  <si>
    <t>74:19:1501005:928</t>
  </si>
  <si>
    <t>02.05.2017</t>
  </si>
  <si>
    <t>Иванов В.В.</t>
  </si>
  <si>
    <t>74:19:1106008:1328</t>
  </si>
  <si>
    <t>27.02.2017</t>
  </si>
  <si>
    <t>ИП Толстой А.В.</t>
  </si>
  <si>
    <t>74:19:1106002:648</t>
  </si>
  <si>
    <t>11.10.2017</t>
  </si>
  <si>
    <t>74:19:0806009:145</t>
  </si>
  <si>
    <t>10.08.2017</t>
  </si>
  <si>
    <t>Сапожников А.С.</t>
  </si>
  <si>
    <t>74:19:1115015:211</t>
  </si>
  <si>
    <t>24.11.2017</t>
  </si>
  <si>
    <t>74:19:1206006:0020</t>
  </si>
  <si>
    <t>14.08.2017</t>
  </si>
  <si>
    <t>Юровский А.А.</t>
  </si>
  <si>
    <t>74:19:0302001:666</t>
  </si>
  <si>
    <t>07.11.2017</t>
  </si>
  <si>
    <t>74:19:0803002:341</t>
  </si>
  <si>
    <t>01.02.2018</t>
  </si>
  <si>
    <t>Мусихин С.В.</t>
  </si>
  <si>
    <t>74:19:2105030:0040</t>
  </si>
  <si>
    <t>26.12.2017</t>
  </si>
  <si>
    <t>74:19:0807007:0002</t>
  </si>
  <si>
    <t>17.01.2018</t>
  </si>
  <si>
    <t>Федорова И.А.</t>
  </si>
  <si>
    <t>74:19:0802003:1237</t>
  </si>
  <si>
    <t>23.04.2018</t>
  </si>
  <si>
    <t>Клюшников П.Н.</t>
  </si>
  <si>
    <t>74:19:0803003:730</t>
  </si>
  <si>
    <t>14.05.2018</t>
  </si>
  <si>
    <t>Ларионов С.Л.</t>
  </si>
  <si>
    <t>74:19:1107001:2096</t>
  </si>
  <si>
    <t>18.07.2018</t>
  </si>
  <si>
    <t>74:19:2105034:39</t>
  </si>
  <si>
    <t>26.07.2018</t>
  </si>
  <si>
    <t>74:19:0000000:608</t>
  </si>
  <si>
    <t>12.07.2018</t>
  </si>
  <si>
    <t>74:19:0000000:15494</t>
  </si>
  <si>
    <t>09.08.2018</t>
  </si>
  <si>
    <t>74:19:1303014:44</t>
  </si>
  <si>
    <t>22.08.2018</t>
  </si>
  <si>
    <t>74:19:1115016:134</t>
  </si>
  <si>
    <t>18.09.2018</t>
  </si>
  <si>
    <t>74:19:1107001:2120</t>
  </si>
  <si>
    <t>03.04.2018</t>
  </si>
  <si>
    <t>74:19:0601002:1990</t>
  </si>
  <si>
    <t>17.12.2018</t>
  </si>
  <si>
    <t>74:19:2105036:41</t>
  </si>
  <si>
    <t>74:19:0303003:693</t>
  </si>
  <si>
    <t>04.02.2019</t>
  </si>
  <si>
    <t>74:01:1910200:1195</t>
  </si>
  <si>
    <t>15.05.2018</t>
  </si>
  <si>
    <t>74:19:1106008:427</t>
  </si>
  <si>
    <t>10.01.2018</t>
  </si>
  <si>
    <t>74:19:0701001:141</t>
  </si>
  <si>
    <t>23.08.2018</t>
  </si>
  <si>
    <t>74:19:1404001:608</t>
  </si>
  <si>
    <t>16.11.2018</t>
  </si>
  <si>
    <t>74:19:0309007:100</t>
  </si>
  <si>
    <t>26.02.2018</t>
  </si>
  <si>
    <t>74:19:0706017:11</t>
  </si>
  <si>
    <t>06.08.2018</t>
  </si>
  <si>
    <t>74:19:0105002:232</t>
  </si>
  <si>
    <t>20.09.2018</t>
  </si>
  <si>
    <t>74:19:0000000:15089</t>
  </si>
  <si>
    <t>04.12.2018</t>
  </si>
  <si>
    <t>74:19:1205003:85</t>
  </si>
  <si>
    <t>06.02.2019</t>
  </si>
  <si>
    <t>74:19:0000000:15995</t>
  </si>
  <si>
    <t>07.03.2019</t>
  </si>
  <si>
    <t>74:19:1106002:154</t>
  </si>
  <si>
    <t>08.04.2019</t>
  </si>
  <si>
    <t>74:19:1115014:654</t>
  </si>
  <si>
    <t>26.04.2018</t>
  </si>
  <si>
    <t>74:19:2003001:370</t>
  </si>
  <si>
    <t>24.04.2019</t>
  </si>
  <si>
    <t>74:19:0307005:7</t>
  </si>
  <si>
    <t>07.05.2019</t>
  </si>
  <si>
    <t>74:19:0304003:176</t>
  </si>
  <si>
    <t>19.04.2019</t>
  </si>
  <si>
    <t>74:19:0310047:61</t>
  </si>
  <si>
    <t>12.02.2018</t>
  </si>
  <si>
    <t>74:19:1106002:837</t>
  </si>
  <si>
    <t>06.04.2018</t>
  </si>
  <si>
    <t>74:19:0000000:2340</t>
  </si>
  <si>
    <t>15.10.2018</t>
  </si>
  <si>
    <t>74:19:0601002:2153</t>
  </si>
  <si>
    <t>28.09.2018</t>
  </si>
  <si>
    <t>74:19:1101001:440</t>
  </si>
  <si>
    <t>19.12.2018</t>
  </si>
  <si>
    <t>74:19:0109005:24</t>
  </si>
  <si>
    <t>27.03.2019</t>
  </si>
  <si>
    <t>74:19:0701002:257</t>
  </si>
  <si>
    <t>74:19:1101002:518</t>
  </si>
  <si>
    <t>05.04.2019</t>
  </si>
  <si>
    <t>74:19:1205003:188</t>
  </si>
  <si>
    <t>28.03.2019</t>
  </si>
  <si>
    <t>74:19:0801002:2230</t>
  </si>
  <si>
    <t>15.05.2019</t>
  </si>
  <si>
    <t>74:19:0801002:2224</t>
  </si>
  <si>
    <t>16.05.2019</t>
  </si>
  <si>
    <t>74:19:0706039:84</t>
  </si>
  <si>
    <t>15.04.2019</t>
  </si>
  <si>
    <t>74:19:0802002:148</t>
  </si>
  <si>
    <t>25.03.2019</t>
  </si>
  <si>
    <t>74:19:1501005:1531</t>
  </si>
  <si>
    <t>04.06.2019</t>
  </si>
  <si>
    <t>74:19:1204012:60</t>
  </si>
  <si>
    <t>08.07.2019</t>
  </si>
  <si>
    <t>74:19:0801002:882</t>
  </si>
  <si>
    <t>14.06.2019</t>
  </si>
  <si>
    <t>74:19:1111014:97</t>
  </si>
  <si>
    <t>04.07.2019</t>
  </si>
  <si>
    <t>74:19:0801001:344</t>
  </si>
  <si>
    <t>05.07.2019</t>
  </si>
  <si>
    <t>74:19:1106008:1006</t>
  </si>
  <si>
    <t>19.01.2018</t>
  </si>
  <si>
    <t>23.03.2018</t>
  </si>
  <si>
    <t>74:19:0302001:482</t>
  </si>
  <si>
    <t>21.05.2018</t>
  </si>
  <si>
    <t>74:19:0802003:105</t>
  </si>
  <si>
    <t>06.07.2018</t>
  </si>
  <si>
    <t>74:19:0802003:1703</t>
  </si>
  <si>
    <t>12.02.2019</t>
  </si>
  <si>
    <t>74:19:1115013:198</t>
  </si>
  <si>
    <t>74:19:2003001:381</t>
  </si>
  <si>
    <t>06.05.2019</t>
  </si>
  <si>
    <t>74:19:1801003:287</t>
  </si>
  <si>
    <t>19.07.2019</t>
  </si>
  <si>
    <t>07.06.2019</t>
  </si>
  <si>
    <t>74:19:1206005:30</t>
  </si>
  <si>
    <t>74:19:0603002:356</t>
  </si>
  <si>
    <t>22.03.2019</t>
  </si>
  <si>
    <t>74:19:0801002:1462</t>
  </si>
  <si>
    <t>74:19:0805003:57</t>
  </si>
  <si>
    <t>18.12.2017</t>
  </si>
  <si>
    <t>74:19:1106001:1297</t>
  </si>
  <si>
    <t>30.07.2019</t>
  </si>
  <si>
    <t>74:19:1303034:5</t>
  </si>
  <si>
    <t>29.11.2017</t>
  </si>
  <si>
    <t>74:19:0501002:30</t>
  </si>
  <si>
    <t>30.11.2018</t>
  </si>
  <si>
    <t>74:19:0806004:4</t>
  </si>
  <si>
    <t>74:19:0103005:201</t>
  </si>
  <si>
    <t>01.04.2019</t>
  </si>
  <si>
    <t>74:19:0403001:227</t>
  </si>
  <si>
    <t>09.04.2019</t>
  </si>
  <si>
    <t>74:19:0307002:203</t>
  </si>
  <si>
    <t>06.06.2019</t>
  </si>
  <si>
    <t>74:19:1115013:228</t>
  </si>
  <si>
    <t>05.06.2019</t>
  </si>
  <si>
    <t>74:19:0501001:368</t>
  </si>
  <si>
    <t>74:19:1202001:17</t>
  </si>
  <si>
    <t>28.06.2019</t>
  </si>
  <si>
    <t>74:19:1205003:230</t>
  </si>
  <si>
    <t>28.02.2019</t>
  </si>
  <si>
    <t>74:19:1501001:220</t>
  </si>
  <si>
    <t>28.08.2018</t>
  </si>
  <si>
    <t>ООО «Терра Консалтинг»</t>
  </si>
  <si>
    <t>74:19:1104001:607</t>
  </si>
  <si>
    <t>03.09.2018</t>
  </si>
  <si>
    <t>74:19:0701005:19</t>
  </si>
  <si>
    <t>13.02.2019</t>
  </si>
  <si>
    <t>74:19:0408002:10</t>
  </si>
  <si>
    <t>01.03.2019</t>
  </si>
  <si>
    <t>23.04.2019</t>
  </si>
  <si>
    <t>74:19:1507025:35</t>
  </si>
  <si>
    <t>74:19:0703004:80</t>
  </si>
  <si>
    <t>74:19:0709001:40</t>
  </si>
  <si>
    <t>14.05.2019</t>
  </si>
  <si>
    <t>74:19:0000000:2764</t>
  </si>
  <si>
    <t>22.05.2019</t>
  </si>
  <si>
    <t>74:19:0703004:49</t>
  </si>
  <si>
    <t>31.05.2019</t>
  </si>
  <si>
    <t>74:19:0000000:15962</t>
  </si>
  <si>
    <t>03.04.2019</t>
  </si>
  <si>
    <t>74:19:0801002:1984</t>
  </si>
  <si>
    <t>25.06.2019</t>
  </si>
  <si>
    <t>74:19:0702003:312</t>
  </si>
  <si>
    <t>74:19:0703004:81</t>
  </si>
  <si>
    <t>24.05.2019</t>
  </si>
  <si>
    <t>74:19:0103005:192</t>
  </si>
  <si>
    <t>74:19:0803003:821</t>
  </si>
  <si>
    <t>10.04.2019</t>
  </si>
  <si>
    <t>74:19:0803003:516</t>
  </si>
  <si>
    <t>74:19:0801001:1363</t>
  </si>
  <si>
    <t>25.04.2019</t>
  </si>
  <si>
    <t>74:19:0803003:314</t>
  </si>
  <si>
    <t>74:19:0801001:273</t>
  </si>
  <si>
    <t>29.03.2019</t>
  </si>
  <si>
    <t>74:19:0803003:338</t>
  </si>
  <si>
    <t>30.05.2019</t>
  </si>
  <si>
    <t>74:19:0801001:1451</t>
  </si>
  <si>
    <t>74:19:0801001:163</t>
  </si>
  <si>
    <t>74:19:0801001:372</t>
  </si>
  <si>
    <t>15.06.2019</t>
  </si>
  <si>
    <t>74:19:0803003:826</t>
  </si>
  <si>
    <t>27.08.2019</t>
  </si>
  <si>
    <t>74:19:0805003:117</t>
  </si>
  <si>
    <t>24.12.2018</t>
  </si>
  <si>
    <t>74:19:1806009:19</t>
  </si>
  <si>
    <t>06.03.2019</t>
  </si>
  <si>
    <t>74:19:0801001:182</t>
  </si>
  <si>
    <t>11.03.2019</t>
  </si>
  <si>
    <t>74:19:2005002:43</t>
  </si>
  <si>
    <t>30.04.2019</t>
  </si>
  <si>
    <t>74:19:2001001:66</t>
  </si>
  <si>
    <t>74:19:1901003:267</t>
  </si>
  <si>
    <t>26.04.2019</t>
  </si>
  <si>
    <t>74:19:0406003:213</t>
  </si>
  <si>
    <t>27.06.2019</t>
  </si>
  <si>
    <t>74:19:1101002:2875</t>
  </si>
  <si>
    <t>18.06.2019</t>
  </si>
  <si>
    <t>74:19:0305002:204</t>
  </si>
  <si>
    <t>74:19:0801001:1664</t>
  </si>
  <si>
    <t>15.07.2019</t>
  </si>
  <si>
    <t>74:19:0801001:1718</t>
  </si>
  <si>
    <t>12.07.2019</t>
  </si>
  <si>
    <t>74:19:0801001:1705</t>
  </si>
  <si>
    <t>23.07.2019</t>
  </si>
  <si>
    <t>74:19:0801001:1708</t>
  </si>
  <si>
    <t>22.07.2019</t>
  </si>
  <si>
    <t>74:19:0801001:1706</t>
  </si>
  <si>
    <t>09.08.2019</t>
  </si>
  <si>
    <t>74:19:0801001:1732</t>
  </si>
  <si>
    <t>27.05.2019</t>
  </si>
  <si>
    <t>74:19:0701002:254</t>
  </si>
  <si>
    <t>74:19:2001001:807</t>
  </si>
  <si>
    <t>02.04.2019</t>
  </si>
  <si>
    <t>74:19:1101001:1442</t>
  </si>
  <si>
    <t>74:19:0801001:311</t>
  </si>
  <si>
    <t>74:19:0000000:14597</t>
  </si>
  <si>
    <t>74:19:1115016:68</t>
  </si>
  <si>
    <t>74:19:0803002:1499</t>
  </si>
  <si>
    <t>74:19:0901001:287</t>
  </si>
  <si>
    <t>74:19:1101002:1609</t>
  </si>
  <si>
    <t>74:19:0310060:29</t>
  </si>
  <si>
    <t>74:19:0303002:378</t>
  </si>
  <si>
    <t>74:19:0000000:14523</t>
  </si>
  <si>
    <t>08.05.2019</t>
  </si>
  <si>
    <t>74:19:0701002:296</t>
  </si>
  <si>
    <t>10.05.2019</t>
  </si>
  <si>
    <t>74:19:0701002:303</t>
  </si>
  <si>
    <t>13.06.2019</t>
  </si>
  <si>
    <t>74:19:0806005:108</t>
  </si>
  <si>
    <t>74:19:1501005:1289</t>
  </si>
  <si>
    <t>74:19:1106002:2546</t>
  </si>
  <si>
    <t>74:19:0901001:278</t>
  </si>
  <si>
    <t>24.06.2019</t>
  </si>
  <si>
    <t>74:19:2006007:86</t>
  </si>
  <si>
    <t>20.06.2019</t>
  </si>
  <si>
    <t>74:19:0801001:1662</t>
  </si>
  <si>
    <t>74:19:1115015:698</t>
  </si>
  <si>
    <t>74:19:0501001:329</t>
  </si>
  <si>
    <t>16.07.2019</t>
  </si>
  <si>
    <t>74:19:1101002:386</t>
  </si>
  <si>
    <t>74:19:1106008:1215</t>
  </si>
  <si>
    <t>17.05.2019</t>
  </si>
  <si>
    <t>74:19:1404001:372</t>
  </si>
  <si>
    <t>19.06.2019</t>
  </si>
  <si>
    <t>74:19:0310019:92</t>
  </si>
  <si>
    <t>74:19:2001001:1075</t>
  </si>
  <si>
    <t>74:19:0709001:7</t>
  </si>
  <si>
    <t>74:19:2101002:602</t>
  </si>
  <si>
    <t>74:19:2105010:42</t>
  </si>
  <si>
    <t>19.09.2019</t>
  </si>
  <si>
    <t>74:19:0707018:6</t>
  </si>
  <si>
    <t>74:19:0801001:1356</t>
  </si>
  <si>
    <t>74:19:0801001:1601</t>
  </si>
  <si>
    <t>74:19:0309007:5</t>
  </si>
  <si>
    <t>74:19:0801001:1355</t>
  </si>
  <si>
    <t>74:19:0310047:111</t>
  </si>
  <si>
    <t>13.05.2019</t>
  </si>
  <si>
    <t>74:19:2001002:529</t>
  </si>
  <si>
    <t>74:19:2001001:548</t>
  </si>
  <si>
    <t>74:19:1505001:46</t>
  </si>
  <si>
    <t>74:19:0503013:0017</t>
  </si>
  <si>
    <t>74:19:0501004:0039</t>
  </si>
  <si>
    <t>74:19:0803002:1498</t>
  </si>
  <si>
    <t>20.03.2019</t>
  </si>
  <si>
    <t>74:19:2005004:126</t>
  </si>
  <si>
    <t>74:19:1111016:93</t>
  </si>
  <si>
    <t>74:19:0309010:52</t>
  </si>
  <si>
    <t>74:19:1702019:80</t>
  </si>
  <si>
    <t>11.04.2019</t>
  </si>
  <si>
    <t>74:19:0801001:536</t>
  </si>
  <si>
    <t>18.04.2019</t>
  </si>
  <si>
    <t>74:19:0309003:73</t>
  </si>
  <si>
    <t>74:19:0407001:23</t>
  </si>
  <si>
    <t>74:19:0503012:86</t>
  </si>
  <si>
    <t>74:19:1507006:164</t>
  </si>
  <si>
    <t>74:19:0503011:11</t>
  </si>
  <si>
    <t>74:19:0402002:218</t>
  </si>
  <si>
    <t>74:19:0105002:238</t>
  </si>
  <si>
    <t>74:19:1407003:2</t>
  </si>
  <si>
    <t>23.05.2019</t>
  </si>
  <si>
    <t>74:19:1701003:79</t>
  </si>
  <si>
    <t>74:19:1701003:96</t>
  </si>
  <si>
    <t>74:19:2005001:198</t>
  </si>
  <si>
    <t>11.06.2019</t>
  </si>
  <si>
    <t>74:19:2105003:13</t>
  </si>
  <si>
    <t>03.06.2019</t>
  </si>
  <si>
    <t>74:19:0105003:176</t>
  </si>
  <si>
    <t>74:19:0801001:514</t>
  </si>
  <si>
    <t>74:19:0703008:81</t>
  </si>
  <si>
    <t>74:19:0307006:146</t>
  </si>
  <si>
    <t>74:19:2006007:87</t>
  </si>
  <si>
    <t>17.06.2019</t>
  </si>
  <si>
    <t>74:19:0501001:375</t>
  </si>
  <si>
    <t>74:19:2001001:974</t>
  </si>
  <si>
    <t>09.07.2019</t>
  </si>
  <si>
    <t>74:19:0105002:484</t>
  </si>
  <si>
    <t>04.09.2019</t>
  </si>
  <si>
    <t>74:19:2007026:0001</t>
  </si>
  <si>
    <t>01.11.2017</t>
  </si>
  <si>
    <t>74:19:0806016:24</t>
  </si>
  <si>
    <t>74:19:0501001:0002</t>
  </si>
  <si>
    <t>74:19:0501001:791</t>
  </si>
  <si>
    <t>74:19:0501004:472</t>
  </si>
  <si>
    <t>74:19:1404001:295</t>
  </si>
  <si>
    <t>74:19:1406010:15</t>
  </si>
  <si>
    <t>74:19:1303025:17</t>
  </si>
  <si>
    <t>74:19:1106002:2296</t>
  </si>
  <si>
    <t>09.10.2019</t>
  </si>
  <si>
    <t>74:19:1107001:1635</t>
  </si>
  <si>
    <t>74:19:0706022:0017</t>
  </si>
  <si>
    <t>74:19:0803004:234</t>
  </si>
  <si>
    <t>11.05.2019</t>
  </si>
  <si>
    <t>74:19:0806009:146</t>
  </si>
  <si>
    <t>74:19:0803002:460</t>
  </si>
  <si>
    <t>21.05.2019</t>
  </si>
  <si>
    <t>74:19:1101001:1122</t>
  </si>
  <si>
    <t>28.05.2019</t>
  </si>
  <si>
    <t>74:19:0310057:874</t>
  </si>
  <si>
    <t>74:19:1106003:153</t>
  </si>
  <si>
    <t>74:19:1101001:1348</t>
  </si>
  <si>
    <t>10.06.2019</t>
  </si>
  <si>
    <t>74:19:0901001:277</t>
  </si>
  <si>
    <t>74:19:1109011:9</t>
  </si>
  <si>
    <t>74:19:0601002:2455</t>
  </si>
  <si>
    <t>74:19:0901001:68</t>
  </si>
  <si>
    <t>21.06.2019</t>
  </si>
  <si>
    <t>74:19:0310047:116</t>
  </si>
  <si>
    <t>74:19:0601002:1303</t>
  </si>
  <si>
    <t>74:19:1101001:1336</t>
  </si>
  <si>
    <t>74:19:0602002:200</t>
  </si>
  <si>
    <t>16.06.2019</t>
  </si>
  <si>
    <t>74:19:0803002:508</t>
  </si>
  <si>
    <t>01.07.2019</t>
  </si>
  <si>
    <t>74:19:0803002:992</t>
  </si>
  <si>
    <t>74:19:0310064:32</t>
  </si>
  <si>
    <t>03.07.2019</t>
  </si>
  <si>
    <t>74:19:0601002:2465</t>
  </si>
  <si>
    <t>27.03.2018</t>
  </si>
  <si>
    <t>74:19:1101001:1087</t>
  </si>
  <si>
    <t>74:19:1111046:0032</t>
  </si>
  <si>
    <t>74:19:1106003:974</t>
  </si>
  <si>
    <t>74:19:1111001:341</t>
  </si>
  <si>
    <t>26.06.2019</t>
  </si>
  <si>
    <t>74:19:1107001:1510</t>
  </si>
  <si>
    <t>74:19:0602002:205</t>
  </si>
  <si>
    <t>24.07.2019</t>
  </si>
  <si>
    <t>79:19:1111036:110</t>
  </si>
  <si>
    <t>02.07.2018</t>
  </si>
  <si>
    <t>74:19:1203001:3023</t>
  </si>
  <si>
    <t>22.04.2019</t>
  </si>
  <si>
    <t>74:19:0801001:1647</t>
  </si>
  <si>
    <t>74:19:0806009:301</t>
  </si>
  <si>
    <t>25.07.2019</t>
  </si>
  <si>
    <t>74:19:0000000:14465</t>
  </si>
  <si>
    <t>10.07.2019</t>
  </si>
  <si>
    <t>74:19:2101002:397</t>
  </si>
  <si>
    <t>21.03.2019</t>
  </si>
  <si>
    <t>74:19:0803002:1074</t>
  </si>
  <si>
    <t>30.11.2017</t>
  </si>
  <si>
    <t>10.08.2018</t>
  </si>
  <si>
    <t>74:19:0602002:145</t>
  </si>
  <si>
    <t>14.09.2018</t>
  </si>
  <si>
    <t>74:19:0501001:0038</t>
  </si>
  <si>
    <t>08.11.2018</t>
  </si>
  <si>
    <t>74:19:2105019:155</t>
  </si>
  <si>
    <t>05.06.2018</t>
  </si>
  <si>
    <t>74:19:1701004:187</t>
  </si>
  <si>
    <t>74:19:0501001:130</t>
  </si>
  <si>
    <t>74:19:1101002:1661</t>
  </si>
  <si>
    <t>74:19:0601002:6559</t>
  </si>
  <si>
    <t>74:19:2101002:391</t>
  </si>
  <si>
    <t>74:19:0502013:19</t>
  </si>
  <si>
    <t>74:19:2001002:613</t>
  </si>
  <si>
    <t>20.05.2019</t>
  </si>
  <si>
    <t>74:19:0803002:954</t>
  </si>
  <si>
    <t>74:19:1102001:394</t>
  </si>
  <si>
    <t>74:19:2001001:891</t>
  </si>
  <si>
    <t>74:19:0310039:23</t>
  </si>
  <si>
    <t>74:19:0706009:64</t>
  </si>
  <si>
    <t>74:19:0601002:981</t>
  </si>
  <si>
    <t>74:19:0306001:41</t>
  </si>
  <si>
    <t>74:19:0408012:124</t>
  </si>
  <si>
    <t>74:19:2001001:1717</t>
  </si>
  <si>
    <t>74:19:0310047:123</t>
  </si>
  <si>
    <t>74:19:0801002:1100</t>
  </si>
  <si>
    <t>74:19:0803002:1574</t>
  </si>
  <si>
    <t>74:19:0304003:280</t>
  </si>
  <si>
    <t>74:19:0303002:799</t>
  </si>
  <si>
    <t>74:19:1301003:455</t>
  </si>
  <si>
    <t>74:19:1702018:5</t>
  </si>
  <si>
    <t>74:19:0601002:1534</t>
  </si>
  <si>
    <t>22.06.2019</t>
  </si>
  <si>
    <t>74:19:0701002:273</t>
  </si>
  <si>
    <t>74:19:0502009:41</t>
  </si>
  <si>
    <t>02.07.2019</t>
  </si>
  <si>
    <t>74:19:1302001:48</t>
  </si>
  <si>
    <t>74:19:0501002:138</t>
  </si>
  <si>
    <t>74:19:1106002:2528</t>
  </si>
  <si>
    <t>74:19:2001001:0075</t>
  </si>
  <si>
    <t>74:19:0705006:30</t>
  </si>
  <si>
    <t>74:19:2105020:32</t>
  </si>
  <si>
    <t>74:19:0801001:312</t>
  </si>
  <si>
    <t>11.07.2019</t>
  </si>
  <si>
    <t>74:19:1101002:2021</t>
  </si>
  <si>
    <t>74:19:1301003:591</t>
  </si>
  <si>
    <t>74:19:0807008:9</t>
  </si>
  <si>
    <t>74:19:2101002:392</t>
  </si>
  <si>
    <t>74:19:1404001:321</t>
  </si>
  <si>
    <t>74:19:0502001:278</t>
  </si>
  <si>
    <t>74:19:0807003:62</t>
  </si>
  <si>
    <t>74:19:1115014:213</t>
  </si>
  <si>
    <t>74:19:2101002:776</t>
  </si>
  <si>
    <t>17.07.2019</t>
  </si>
  <si>
    <t>74:19:1201002:176</t>
  </si>
  <si>
    <t>74:19:0802003:366</t>
  </si>
  <si>
    <t>74:19:0601002:514</t>
  </si>
  <si>
    <t>18.07.2019</t>
  </si>
  <si>
    <t>74:19:0803002:467</t>
  </si>
  <si>
    <t>74:19:1106002:2558</t>
  </si>
  <si>
    <t>74:19:1115015:1</t>
  </si>
  <si>
    <t>74:19:1107001:731</t>
  </si>
  <si>
    <t>74:19:1405002:14</t>
  </si>
  <si>
    <t>14.08.2019</t>
  </si>
  <si>
    <t>19.08.2019</t>
  </si>
  <si>
    <t>05.08.2019</t>
  </si>
  <si>
    <t>74:19:0305002:83</t>
  </si>
  <si>
    <t>74:19:1206007:164</t>
  </si>
  <si>
    <t>74:19:1109003:0013</t>
  </si>
  <si>
    <t>74:19:0707023:331</t>
  </si>
  <si>
    <t>22.08.2019</t>
  </si>
  <si>
    <t>74:19:3411226:1</t>
  </si>
  <si>
    <t>23.08.2019</t>
  </si>
  <si>
    <t>74:19:1115014:326</t>
  </si>
  <si>
    <t>74:19:0706030:28</t>
  </si>
  <si>
    <t>28.08.2019</t>
  </si>
  <si>
    <t>74:19:2101002:813</t>
  </si>
  <si>
    <t>74:19:0807008:0024</t>
  </si>
  <si>
    <t>74:19:1106008:314</t>
  </si>
  <si>
    <t>26.08.2019</t>
  </si>
  <si>
    <t>74:19:1101001:874</t>
  </si>
  <si>
    <t>02.09.2019</t>
  </si>
  <si>
    <t>74:19:1101002:1823</t>
  </si>
  <si>
    <t>74:19:0802003:1683</t>
  </si>
  <si>
    <t>74:19:0801002:1946</t>
  </si>
  <si>
    <t>05.09.2019</t>
  </si>
  <si>
    <t>12.09.2019</t>
  </si>
  <si>
    <t>74:19:1110002:70</t>
  </si>
  <si>
    <t>23.09.2019</t>
  </si>
  <si>
    <t>74:19:1108008:20</t>
  </si>
  <si>
    <t>25.09.2019</t>
  </si>
  <si>
    <t>74:19:0806009:270</t>
  </si>
  <si>
    <t>02.10.2019</t>
  </si>
  <si>
    <t>74:19:1111049:71</t>
  </si>
  <si>
    <t>11.09.2019</t>
  </si>
  <si>
    <t>74:19:0901001:103</t>
  </si>
  <si>
    <t>74:19:1101002:1822</t>
  </si>
  <si>
    <t>74:19:1404001:198</t>
  </si>
  <si>
    <t>17.09.2019</t>
  </si>
  <si>
    <t>74:19:0703009:113</t>
  </si>
  <si>
    <t>74:19:0000000:1553</t>
  </si>
  <si>
    <t>74:19:1101002:621</t>
  </si>
  <si>
    <t>74:19:0307010:20</t>
  </si>
  <si>
    <t>74:19:1113011:42</t>
  </si>
  <si>
    <t>74:19:1407009:36</t>
  </si>
  <si>
    <t>74:19:0408009:33</t>
  </si>
  <si>
    <t>74:19:0302001:750</t>
  </si>
  <si>
    <t>27.07.2019</t>
  </si>
  <si>
    <t>74:19:0803002:1573</t>
  </si>
  <si>
    <t>18.08.2019</t>
  </si>
  <si>
    <t>74:19:2001001:821</t>
  </si>
  <si>
    <t>74:19:0601002:1317</t>
  </si>
  <si>
    <t>74:19:0109006:33</t>
  </si>
  <si>
    <t>74:19:0310034:20</t>
  </si>
  <si>
    <t>74:19:0304003:168</t>
  </si>
  <si>
    <t>06.09.2019</t>
  </si>
  <si>
    <t>74:19:0803003:254</t>
  </si>
  <si>
    <t>74:19:0803003:164</t>
  </si>
  <si>
    <t>29.12.2018</t>
  </si>
  <si>
    <t>74:19:0303003:619</t>
  </si>
  <si>
    <t>74:19:0801001:352</t>
  </si>
  <si>
    <t>08.08.2019</t>
  </si>
  <si>
    <t>74:19:0801001:1709</t>
  </si>
  <si>
    <t>74:19:0502006:69</t>
  </si>
  <si>
    <t>31.07.2019</t>
  </si>
  <si>
    <t>74:19:0304003:192</t>
  </si>
  <si>
    <t>21.08.2019</t>
  </si>
  <si>
    <t>74:19:0801001:1711</t>
  </si>
  <si>
    <t>Миронова И.М.</t>
  </si>
  <si>
    <t>74:19:0802003:1338</t>
  </si>
  <si>
    <t>11.02.2019</t>
  </si>
  <si>
    <t>74:19:0403001:22</t>
  </si>
  <si>
    <t>74:19:1201002:198</t>
  </si>
  <si>
    <t>74:19:0105003:201</t>
  </si>
  <si>
    <t>74:19:0105003:2</t>
  </si>
  <si>
    <t>26.03.2019</t>
  </si>
  <si>
    <t>74:19:0802003:1323</t>
  </si>
  <si>
    <t>74:19:0105003:221</t>
  </si>
  <si>
    <t>74:19:2001001:781</t>
  </si>
  <si>
    <t>74:19:1115006:0015</t>
  </si>
  <si>
    <t>74:19:0807002:68</t>
  </si>
  <si>
    <t>74:19:0801001:1505</t>
  </si>
  <si>
    <t>74:19:0105003:248</t>
  </si>
  <si>
    <t>74:19:0801002:2239</t>
  </si>
  <si>
    <t>74:19:0803003:472</t>
  </si>
  <si>
    <t>74:19:1101002:2409</t>
  </si>
  <si>
    <t>74:19:0802003:1305</t>
  </si>
  <si>
    <t>74:19:0803002:716</t>
  </si>
  <si>
    <t>74:19:0601002:435</t>
  </si>
  <si>
    <t>74:19:1101002:375</t>
  </si>
  <si>
    <t>74:19:0803002:1388</t>
  </si>
  <si>
    <t>74:19:0801002:1461</t>
  </si>
  <si>
    <t>74:19:0302001:339</t>
  </si>
  <si>
    <t>74:19:2007029:3</t>
  </si>
  <si>
    <t>74:19:1106008:876</t>
  </si>
  <si>
    <t>74:19:0310057:14</t>
  </si>
  <si>
    <t>74:19:0310011:45</t>
  </si>
  <si>
    <t>74:19:0310060:76</t>
  </si>
  <si>
    <t>26.07.2019</t>
  </si>
  <si>
    <t>74:19:0803004:1</t>
  </si>
  <si>
    <t>74:19:1301003:708</t>
  </si>
  <si>
    <t>74:19:0804007:30</t>
  </si>
  <si>
    <t>29.07.2019</t>
  </si>
  <si>
    <t>74:19:1115014:732</t>
  </si>
  <si>
    <t>74:19:1115014:731</t>
  </si>
  <si>
    <t>07.08.2019</t>
  </si>
  <si>
    <t>74:19:1115014:764</t>
  </si>
  <si>
    <t>74:19:0303002:412</t>
  </si>
  <si>
    <t>74:19:0801001:708</t>
  </si>
  <si>
    <t>74:19:2105015:62</t>
  </si>
  <si>
    <t>74:19:0501002:107</t>
  </si>
  <si>
    <t>15.08.2019</t>
  </si>
  <si>
    <t>74:19:0000000:2834</t>
  </si>
  <si>
    <t>06.08.2019</t>
  </si>
  <si>
    <t>74:19:0307012:52</t>
  </si>
  <si>
    <t>12.08.2019</t>
  </si>
  <si>
    <t>74:19:2007026:3</t>
  </si>
  <si>
    <t>74:19:1106002:2527</t>
  </si>
  <si>
    <t>74:19:0408009:81</t>
  </si>
  <si>
    <t>02.08.2019</t>
  </si>
  <si>
    <t>74:19:0802002:130</t>
  </si>
  <si>
    <t>74:19:0806007:50</t>
  </si>
  <si>
    <t>74:19:1115006:99</t>
  </si>
  <si>
    <t>01.08.2019</t>
  </si>
  <si>
    <t>74:19:1107001:2252</t>
  </si>
  <si>
    <t>74:19:1107001:1629</t>
  </si>
  <si>
    <t>74:19:1101002:1231</t>
  </si>
  <si>
    <t>74:19:1108010:59</t>
  </si>
  <si>
    <t>74:19:0807002:24</t>
  </si>
  <si>
    <t>74:19:0601002:1025</t>
  </si>
  <si>
    <t>74:19:2001002:724</t>
  </si>
  <si>
    <t>74:19:1115014:763</t>
  </si>
  <si>
    <t>20.08.2019</t>
  </si>
  <si>
    <t>74:19:1101002:1062</t>
  </si>
  <si>
    <t>13.08.2019</t>
  </si>
  <si>
    <t>74:19:1108013:16</t>
  </si>
  <si>
    <t>74:19:1101002:712</t>
  </si>
  <si>
    <t>16.08.2019</t>
  </si>
  <si>
    <t>74:19:1801002:472</t>
  </si>
  <si>
    <t>74:19:1202001:372</t>
  </si>
  <si>
    <t>74:19:0801001:1362</t>
  </si>
  <si>
    <t>29.08.2019</t>
  </si>
  <si>
    <t>74:19:0408009:23</t>
  </si>
  <si>
    <t>74:19:1702040:44</t>
  </si>
  <si>
    <t>МБУ "Администрация Саргазинского сельского поселения"</t>
  </si>
  <si>
    <t>74:19:1101002:1033</t>
  </si>
  <si>
    <t>03.09.2019</t>
  </si>
  <si>
    <t>74:19:0601002:2808</t>
  </si>
  <si>
    <t>74:19:0709007</t>
  </si>
  <si>
    <t>09.09.2019</t>
  </si>
  <si>
    <t>74:19:0308005:99</t>
  </si>
  <si>
    <t>74:19:1406014:54</t>
  </si>
  <si>
    <t>74:19:0706008:94</t>
  </si>
  <si>
    <t>74:19:0801002:812</t>
  </si>
  <si>
    <t>74:19:1106002:2639</t>
  </si>
  <si>
    <t>74:19:0407005:6</t>
  </si>
  <si>
    <t>24.09.2019</t>
  </si>
  <si>
    <t>74:19:0701003:821</t>
  </si>
  <si>
    <t>74:19:0310050:96</t>
  </si>
  <si>
    <t>30.09.2019</t>
  </si>
  <si>
    <t>74:19:0305002:176</t>
  </si>
  <si>
    <t>74:19:0105003:511</t>
  </si>
  <si>
    <t>03.10.2019</t>
  </si>
  <si>
    <t>74:19:0105003:294</t>
  </si>
  <si>
    <t>74:19:1106001:1362</t>
  </si>
  <si>
    <t>74:19:0308007:120</t>
  </si>
  <si>
    <t>10.09.2019</t>
  </si>
  <si>
    <t>74:19:0901001:213</t>
  </si>
  <si>
    <t>74:19:1101002:2795</t>
  </si>
  <si>
    <t>13.09.2019</t>
  </si>
  <si>
    <t>74:19:0801002:664</t>
  </si>
  <si>
    <t>16.09.2019</t>
  </si>
  <si>
    <t>74:19:1106002:2542</t>
  </si>
  <si>
    <t>74:19:0801001:370</t>
  </si>
  <si>
    <t>74:19:0501004:475</t>
  </si>
  <si>
    <t>01.10.2019</t>
  </si>
  <si>
    <t>74:19:0403001:263</t>
  </si>
  <si>
    <t>08.10.2019</t>
  </si>
  <si>
    <t>74:19:0105003:472</t>
  </si>
  <si>
    <t>17.10.2019</t>
  </si>
  <si>
    <t>74:19:1106001:1437</t>
  </si>
  <si>
    <t>22.10.2019</t>
  </si>
  <si>
    <t>74:19:1106001:1387</t>
  </si>
  <si>
    <t>74:19:0703001:213</t>
  </si>
  <si>
    <t>29.10.2019</t>
  </si>
  <si>
    <t>74:19:0105003:228</t>
  </si>
  <si>
    <t>11.11.2019</t>
  </si>
  <si>
    <t>74:19:0000000:1734</t>
  </si>
  <si>
    <t>74:19:0307008:53</t>
  </si>
  <si>
    <t>19.11.2019</t>
  </si>
  <si>
    <t>74:19:1112016:9</t>
  </si>
  <si>
    <t>25.11.2019</t>
  </si>
  <si>
    <t>Областное государственное казенное учреждение "ЧЕЛЯБИНСКАВТОДОР"</t>
  </si>
  <si>
    <t>74:19:0000000:1030</t>
  </si>
  <si>
    <t>74:19:0000000:1060</t>
  </si>
  <si>
    <t>27.11.2019</t>
  </si>
  <si>
    <t>74:19:0801001:1603</t>
  </si>
  <si>
    <t>74:19:0407005:0005</t>
  </si>
  <si>
    <t>02.12.2019</t>
  </si>
  <si>
    <t>74:19:0307010:61</t>
  </si>
  <si>
    <t>74:19:1106001:1438</t>
  </si>
  <si>
    <t>25.07.2018</t>
  </si>
  <si>
    <t>Янушаускене Е.В.</t>
  </si>
  <si>
    <t>74:19:0803002:1393</t>
  </si>
  <si>
    <t>74:19:0803004:146</t>
  </si>
  <si>
    <t>74:19:0401004:398</t>
  </si>
  <si>
    <t>74:19:1508002:84</t>
  </si>
  <si>
    <t>74:19:0805003:111</t>
  </si>
  <si>
    <t>74:19:0310014:247</t>
  </si>
  <si>
    <t>74:19:1106002:2960</t>
  </si>
  <si>
    <t>74:19:0310031:12</t>
  </si>
  <si>
    <t>74:19:0806019:49</t>
  </si>
  <si>
    <t>74:19:0801001:354</t>
  </si>
  <si>
    <t>13.07.2019</t>
  </si>
  <si>
    <t>74:19:0801001:1480</t>
  </si>
  <si>
    <t>74:19:0801002:1755</t>
  </si>
  <si>
    <t>74:19:1115013:161</t>
  </si>
  <si>
    <t>74:19:0000000:2363</t>
  </si>
  <si>
    <t>74:19:1107001:1830</t>
  </si>
  <si>
    <t>74:19:1405002:68</t>
  </si>
  <si>
    <t>74:19:0307006:152</t>
  </si>
  <si>
    <t>74:19:0302001:761</t>
  </si>
  <si>
    <t>74:19:0000000:14126</t>
  </si>
  <si>
    <t>74:19:1115014:527</t>
  </si>
  <si>
    <t>74:19:1106002:2513</t>
  </si>
  <si>
    <t>74:19:0801001:1488</t>
  </si>
  <si>
    <t>74:19:0803002:873</t>
  </si>
  <si>
    <t>74:19:2001002:978</t>
  </si>
  <si>
    <t>74:19:2007019:158</t>
  </si>
  <si>
    <t>74:19:1702026:11</t>
  </si>
  <si>
    <t>74:19:0602002:137</t>
  </si>
  <si>
    <t>74:19:1115016:109</t>
  </si>
  <si>
    <t>74:19:2101002:229</t>
  </si>
  <si>
    <t>74:19:0801001:314</t>
  </si>
  <si>
    <t>74:19:1204002:48</t>
  </si>
  <si>
    <t>74:19:1101002:2186</t>
  </si>
  <si>
    <t>74:19:1101001:1318</t>
  </si>
  <si>
    <t>74:19:1608007:51</t>
  </si>
  <si>
    <t>74:19:1405002:56</t>
  </si>
  <si>
    <t>74:19:0801002:1064</t>
  </si>
  <si>
    <t>74:19:0801002:1392</t>
  </si>
  <si>
    <t>74:19:0308001:63</t>
  </si>
  <si>
    <t>74:19:1201002:250</t>
  </si>
  <si>
    <t>21.10.2019</t>
  </si>
  <si>
    <t>74:19:0000000:2490</t>
  </si>
  <si>
    <t>74:19:1106002:2336</t>
  </si>
  <si>
    <t>03.02.2020</t>
  </si>
  <si>
    <t>ООО "РИК"</t>
  </si>
  <si>
    <t>74:19:1608007:151</t>
  </si>
  <si>
    <t>22.11.2019</t>
  </si>
  <si>
    <t>74:19:1105002:121</t>
  </si>
  <si>
    <t>02.03.2020</t>
  </si>
  <si>
    <t>74:19:0601002:129</t>
  </si>
  <si>
    <t>07.09.2018</t>
  </si>
  <si>
    <t>Пищальников Ю.В.</t>
  </si>
  <si>
    <t>74:19:2101002:427</t>
  </si>
  <si>
    <t>18.02.2019</t>
  </si>
  <si>
    <t>74:19:0304006:63</t>
  </si>
  <si>
    <t>74:19:0000000:900</t>
  </si>
  <si>
    <t>74:19:1115015:75</t>
  </si>
  <si>
    <t>74:19:0503010:68</t>
  </si>
  <si>
    <t>74:19:0501004:360</t>
  </si>
  <si>
    <t>74:19:0706015:2</t>
  </si>
  <si>
    <t>74:19:1803009:61</t>
  </si>
  <si>
    <t>74:19:1202006:310</t>
  </si>
  <si>
    <t>74:19:2105021:52</t>
  </si>
  <si>
    <t>74:19:2105005:14</t>
  </si>
  <si>
    <t>74:19:1111017:75</t>
  </si>
  <si>
    <t>74:19:0706009:20</t>
  </si>
  <si>
    <t>74:19:1113011:6</t>
  </si>
  <si>
    <t>74:19:2001002:975</t>
  </si>
  <si>
    <t>74:19:0502002:34</t>
  </si>
  <si>
    <t>74:19:2101002:343</t>
  </si>
  <si>
    <t>30.08.2019</t>
  </si>
  <si>
    <t>СНТ "Лесное"</t>
  </si>
  <si>
    <t>74:19:2001004:337</t>
  </si>
  <si>
    <t>74:19:0501002:121</t>
  </si>
  <si>
    <t>74:19:1803009:120</t>
  </si>
  <si>
    <t>20.09.2019</t>
  </si>
  <si>
    <t>74:19:2105024:30</t>
  </si>
  <si>
    <t>27.09.2019</t>
  </si>
  <si>
    <t>74:19:1301002:179</t>
  </si>
  <si>
    <t>26.09.2019</t>
  </si>
  <si>
    <t>74:19:0701005:769</t>
  </si>
  <si>
    <t>74:19:2001002:947</t>
  </si>
  <si>
    <t>74:19:2007012:100</t>
  </si>
  <si>
    <t>74:19:2001002:772</t>
  </si>
  <si>
    <t>74:19:2001002:773</t>
  </si>
  <si>
    <t>74:19:1105002:317</t>
  </si>
  <si>
    <t>15.01.2020</t>
  </si>
  <si>
    <t>74:19:1503001:60</t>
  </si>
  <si>
    <t>74:19:1106002:566</t>
  </si>
  <si>
    <t>16.03.2018</t>
  </si>
  <si>
    <t>ПАО "МТС"</t>
  </si>
  <si>
    <t>74:19:1901002:258</t>
  </si>
  <si>
    <t>74:19:0801002:2068</t>
  </si>
  <si>
    <t>14.03.2019</t>
  </si>
  <si>
    <t>74:19:0501001:802</t>
  </si>
  <si>
    <t>74:19:1403002:707</t>
  </si>
  <si>
    <t>74:19:0000000:1879</t>
  </si>
  <si>
    <t>74:19:1110007:6</t>
  </si>
  <si>
    <t>74:19:0801001:78</t>
  </si>
  <si>
    <t>74:19:0105002:669</t>
  </si>
  <si>
    <t>74:19:0310019:31</t>
  </si>
  <si>
    <t>74:19:2001001:1744</t>
  </si>
  <si>
    <t>74:19:0801001:79</t>
  </si>
  <si>
    <t>74:19:0000000:15853</t>
  </si>
  <si>
    <t>74:19:0801002:669</t>
  </si>
  <si>
    <t>74:19:0801002:1533</t>
  </si>
  <si>
    <t>74:19:1101002:1647</t>
  </si>
  <si>
    <t>74:19:1101002:1553</t>
  </si>
  <si>
    <t>74:19:1101002:1995</t>
  </si>
  <si>
    <t>74:19:1101002:2000</t>
  </si>
  <si>
    <t>07.11.2018</t>
  </si>
  <si>
    <t>Сбитнева В.В.</t>
  </si>
  <si>
    <t>74:19:1202003:3020</t>
  </si>
  <si>
    <t>05.03.2019</t>
  </si>
  <si>
    <t>74:19:1202003:3019</t>
  </si>
  <si>
    <t>74:19:0306004:84</t>
  </si>
  <si>
    <t>74:19:1109002:43</t>
  </si>
  <si>
    <t>74:19:1107001:1504</t>
  </si>
  <si>
    <t>74:19:0801001:388</t>
  </si>
  <si>
    <t>74:19:0801002:1728</t>
  </si>
  <si>
    <t>74:19:0801002:1788</t>
  </si>
  <si>
    <t>74:19:1114001:48</t>
  </si>
  <si>
    <t>28.09.2019</t>
  </si>
  <si>
    <t>74:19:2001001:808</t>
  </si>
  <si>
    <t>74:19:1106003:1661</t>
  </si>
  <si>
    <t>74:19:1803009:115</t>
  </si>
  <si>
    <t>74:19:0801001:256</t>
  </si>
  <si>
    <t>74:19:0706033:22</t>
  </si>
  <si>
    <t>04.10.2019</t>
  </si>
  <si>
    <t>74:19:1301003:319</t>
  </si>
  <si>
    <t>74:19:1202004:68</t>
  </si>
  <si>
    <t>74:19:1101002:592</t>
  </si>
  <si>
    <t>74:19:0801001:534</t>
  </si>
  <si>
    <t>74:19:0801001:1489</t>
  </si>
  <si>
    <t>18.09.2019</t>
  </si>
  <si>
    <t>74:19:0701005:245</t>
  </si>
  <si>
    <t>74:19:1205001:149</t>
  </si>
  <si>
    <t>ООО фирма "Интерсвязь"</t>
  </si>
  <si>
    <t>10.10.2019</t>
  </si>
  <si>
    <t>74:19:1203001:4161</t>
  </si>
  <si>
    <t>74:19:1111038:71</t>
  </si>
  <si>
    <t>74:19:0801002:2160</t>
  </si>
  <si>
    <t>19.10.2019</t>
  </si>
  <si>
    <t>74:19:1106003:1652</t>
  </si>
  <si>
    <t>25.10.2019</t>
  </si>
  <si>
    <t>74:19:0801001:1448</t>
  </si>
  <si>
    <t>31.10.2019</t>
  </si>
  <si>
    <t>74:19:1115015:247</t>
  </si>
  <si>
    <t>13.11.2019</t>
  </si>
  <si>
    <t>74:19:0803003:618</t>
  </si>
  <si>
    <t>14.11.2019</t>
  </si>
  <si>
    <t>74:19:0803002:588</t>
  </si>
  <si>
    <t>27.04.2018</t>
  </si>
  <si>
    <t>Брянов М.А., Черняк Л.А., Зиганова А.М.</t>
  </si>
  <si>
    <t>74:19:1501001:263</t>
  </si>
  <si>
    <t>07.12.2018</t>
  </si>
  <si>
    <t>Глинкин М.А.</t>
  </si>
  <si>
    <t>74:19:1206007:309</t>
  </si>
  <si>
    <t>13.12.2018</t>
  </si>
  <si>
    <t>74:19:1104001:23</t>
  </si>
  <si>
    <t>74:19:1402001:199</t>
  </si>
  <si>
    <t>74:19:1701003:91</t>
  </si>
  <si>
    <t>74:19:0706040:61</t>
  </si>
  <si>
    <t>74:19:0310060:30</t>
  </si>
  <si>
    <t>74:19:0310051:22</t>
  </si>
  <si>
    <t>74:19:1403002:704</t>
  </si>
  <si>
    <t>74:19:0311003:104</t>
  </si>
  <si>
    <t>ООО "Общество с ограниченной ответственностью "Источники тепла""</t>
  </si>
  <si>
    <t>74:19:0302001:874</t>
  </si>
  <si>
    <t>74:19:0503003:28</t>
  </si>
  <si>
    <t>74:19:0105002:289</t>
  </si>
  <si>
    <t>74:19:1507006:136</t>
  </si>
  <si>
    <t>74:19:0902003:112</t>
  </si>
  <si>
    <t>74:19:0310051:89</t>
  </si>
  <si>
    <t>74:19:0000000:10462</t>
  </si>
  <si>
    <t>74:19:1501004:298</t>
  </si>
  <si>
    <t>74:19:1111020:117</t>
  </si>
  <si>
    <t>74:19:1101001:1285</t>
  </si>
  <si>
    <t>74:19:0801001:1069</t>
  </si>
  <si>
    <t>74:19:0501001:315</t>
  </si>
  <si>
    <t>74:19:0602002:202</t>
  </si>
  <si>
    <t>74:19:0803002:500</t>
  </si>
  <si>
    <t>74:19:0111001:34</t>
  </si>
  <si>
    <t>74:19:0105001:253</t>
  </si>
  <si>
    <t>74:19:0105001:162</t>
  </si>
  <si>
    <t>74:19:0503014:79</t>
  </si>
  <si>
    <t>74:19:1202005:867</t>
  </si>
  <si>
    <t>74:19:0302001:909</t>
  </si>
  <si>
    <t>74:19:1111001:349</t>
  </si>
  <si>
    <t>07.10.2019</t>
  </si>
  <si>
    <t>74:19:2001001:1712</t>
  </si>
  <si>
    <t>74:19:0000000:14768</t>
  </si>
  <si>
    <t>74:19:1404001:613</t>
  </si>
  <si>
    <t>74:19:0801001:376</t>
  </si>
  <si>
    <t>74:19:1301003:590</t>
  </si>
  <si>
    <t>74:19:1404001:324</t>
  </si>
  <si>
    <t>74:19:0701002:206</t>
  </si>
  <si>
    <t>74:19:0302001:890</t>
  </si>
  <si>
    <t>74:19:0705001:203</t>
  </si>
  <si>
    <t>74:19:0701005:838</t>
  </si>
  <si>
    <t>74:19:1115015:35</t>
  </si>
  <si>
    <t>11.10.2019</t>
  </si>
  <si>
    <t>74:19:0801001:1364</t>
  </si>
  <si>
    <t>14.10.2019</t>
  </si>
  <si>
    <t>16.10.2019</t>
  </si>
  <si>
    <t>74:19:2001002:753</t>
  </si>
  <si>
    <t>74:19:1605012:23</t>
  </si>
  <si>
    <t>74:19:0901001:286</t>
  </si>
  <si>
    <t>74:19:0000000:285</t>
  </si>
  <si>
    <t>74:19:1405001:20</t>
  </si>
  <si>
    <t>24.10.2019</t>
  </si>
  <si>
    <t>74:19:1507101:18</t>
  </si>
  <si>
    <t>74:19:0309011:187</t>
  </si>
  <si>
    <t>30.10.2019</t>
  </si>
  <si>
    <t>74:19:0801001:1723</t>
  </si>
  <si>
    <t>74:19:0706008:24</t>
  </si>
  <si>
    <t>01.11.2019</t>
  </si>
  <si>
    <t>74:19:0309023:2</t>
  </si>
  <si>
    <t>12.11.2019</t>
  </si>
  <si>
    <t>74:19:0803003:42</t>
  </si>
  <si>
    <t>18.11.2019</t>
  </si>
  <si>
    <t>74:19:0310048:30</t>
  </si>
  <si>
    <t>08.11.2019</t>
  </si>
  <si>
    <t>74:19:0706013:19</t>
  </si>
  <si>
    <t>03.03.2020</t>
  </si>
  <si>
    <t>74:19:1101001:1044</t>
  </si>
  <si>
    <t>10.01.2019</t>
  </si>
  <si>
    <t>ООО "Просто-Р"</t>
  </si>
  <si>
    <t>74:19:1106001:667</t>
  </si>
  <si>
    <t>04.04.2019</t>
  </si>
  <si>
    <t>74:19:0802002:1716</t>
  </si>
  <si>
    <t>16.04.2019</t>
  </si>
  <si>
    <t>74:19:1702007:52</t>
  </si>
  <si>
    <t>74:19:0105003:570</t>
  </si>
  <si>
    <t>74:19:1106003:2223</t>
  </si>
  <si>
    <t>74:19:1403002:728</t>
  </si>
  <si>
    <t>74:19:0802002:636</t>
  </si>
  <si>
    <t>74:19:0302001:557</t>
  </si>
  <si>
    <t>МБУ "Администрация Томинского сельского поселения"</t>
  </si>
  <si>
    <t>74:19:1803013:207</t>
  </si>
  <si>
    <t>74:19:1101002:1905</t>
  </si>
  <si>
    <t>74:19:0000000:14004</t>
  </si>
  <si>
    <t>74:19:1902008:68</t>
  </si>
  <si>
    <t>74:19:1205002:24</t>
  </si>
  <si>
    <t>74:19:0503013:20</t>
  </si>
  <si>
    <t>74:19:0000000:14278</t>
  </si>
  <si>
    <t>74:19:0902002:9</t>
  </si>
  <si>
    <t>74:19:1111020:23</t>
  </si>
  <si>
    <t>ИП Александров Виктор Николаевич</t>
  </si>
  <si>
    <t>74:19:1602001:58</t>
  </si>
  <si>
    <t>74:19:0702003:108</t>
  </si>
  <si>
    <t>74:19:1804001:13</t>
  </si>
  <si>
    <t>74:19:1111025:38</t>
  </si>
  <si>
    <t>74:19:1407015:2</t>
  </si>
  <si>
    <t>15.10.2019</t>
  </si>
  <si>
    <t>74:19:0707023:147</t>
  </si>
  <si>
    <t>74:19:0701005:38</t>
  </si>
  <si>
    <t>74:19:1202005:860</t>
  </si>
  <si>
    <t>74:19:0310047:137</t>
  </si>
  <si>
    <t>74:19:0801001:1721</t>
  </si>
  <si>
    <t>28.10.2019</t>
  </si>
  <si>
    <t>74:19:0702003:470</t>
  </si>
  <si>
    <t>74:19:2006007:0031</t>
  </si>
  <si>
    <t>74:19:1301003:877</t>
  </si>
  <si>
    <t>10.12.2018</t>
  </si>
  <si>
    <t>74:19:0000000:16141</t>
  </si>
  <si>
    <t>74:19:0303002:579</t>
  </si>
  <si>
    <t>07.11.2019</t>
  </si>
  <si>
    <t>74:19:1501005:838</t>
  </si>
  <si>
    <t>05.11.2019</t>
  </si>
  <si>
    <t>74:19:0000000:12023</t>
  </si>
  <si>
    <t>74:19:1115014:743</t>
  </si>
  <si>
    <t>74:19:0801002:1776</t>
  </si>
  <si>
    <t>06.11.2019</t>
  </si>
  <si>
    <t>74:19:0501001:437</t>
  </si>
  <si>
    <t>74:19:0601002:2831</t>
  </si>
  <si>
    <t>74:19:0801001:1605</t>
  </si>
  <si>
    <t>74:19:0803001:462</t>
  </si>
  <si>
    <t>СНТ "Садоводческое некоммерческое товарищество собственников недвижимости "Березка""</t>
  </si>
  <si>
    <t>74:19:0000000:2310</t>
  </si>
  <si>
    <t>74:19:0106020:74</t>
  </si>
  <si>
    <t>74:19:0502001:422</t>
  </si>
  <si>
    <t>74:19:1201002:28</t>
  </si>
  <si>
    <t>15.11.2019</t>
  </si>
  <si>
    <t>74:19:1106003:2356</t>
  </si>
  <si>
    <t>74:19:0802003:2230</t>
  </si>
  <si>
    <t>74:19:1507019:376</t>
  </si>
  <si>
    <t>74:19:0302001:746</t>
  </si>
  <si>
    <t>74:19:0601002:1763</t>
  </si>
  <si>
    <t>74:19:0703011:5</t>
  </si>
  <si>
    <t>74:19:1106002:2508</t>
  </si>
  <si>
    <t>74:19:0105003:162</t>
  </si>
  <si>
    <t>20.11.2019</t>
  </si>
  <si>
    <t>74:19:1111014:100</t>
  </si>
  <si>
    <t>74:19:0601002:1553</t>
  </si>
  <si>
    <t>21.11.2019</t>
  </si>
  <si>
    <t>74:19:1106008:1243</t>
  </si>
  <si>
    <t>74:19:0706022:71</t>
  </si>
  <si>
    <t>74:19:1505022:6</t>
  </si>
  <si>
    <t>74:19:0801001:1445</t>
  </si>
  <si>
    <t>74:19:0803002:1040</t>
  </si>
  <si>
    <t>74:19:0803001:464</t>
  </si>
  <si>
    <t>74:19:1106002:2330</t>
  </si>
  <si>
    <t>74:19:1404001:450</t>
  </si>
  <si>
    <t>74:19:1101002:551</t>
  </si>
  <si>
    <t>29.11.2019</t>
  </si>
  <si>
    <t>74:19:0308007:127</t>
  </si>
  <si>
    <t>74:19:1406006:102</t>
  </si>
  <si>
    <t>74:19:1115015:475</t>
  </si>
  <si>
    <t>28.11.2019</t>
  </si>
  <si>
    <t>74:19:0805004:10</t>
  </si>
  <si>
    <t>ФКУ "Администрация Есаульского сельского поселения"</t>
  </si>
  <si>
    <t>10.12.2019</t>
  </si>
  <si>
    <t>74:19:0502001:105</t>
  </si>
  <si>
    <t>74:19:0801001:958</t>
  </si>
  <si>
    <t>74:19:1301003:461</t>
  </si>
  <si>
    <t>74:19:0709016:3</t>
  </si>
  <si>
    <t>74:19:0803002:437</t>
  </si>
  <si>
    <t>09.12.2019</t>
  </si>
  <si>
    <t>74:19:2006014:50</t>
  </si>
  <si>
    <t>04.12.2019</t>
  </si>
  <si>
    <t>74:19:1111042:33</t>
  </si>
  <si>
    <t>74:19:0602002:310</t>
  </si>
  <si>
    <t>17.12.2019</t>
  </si>
  <si>
    <t>74:19:0603004:142</t>
  </si>
  <si>
    <t>06.12.2019</t>
  </si>
  <si>
    <t>74:19:0703003:44</t>
  </si>
  <si>
    <t>ООО "Геострой-Энерго"</t>
  </si>
  <si>
    <t>74:19:1115015:325</t>
  </si>
  <si>
    <t>03.12.2019</t>
  </si>
  <si>
    <t>74:19:0807005:0003</t>
  </si>
  <si>
    <t>74:19:1115015:68</t>
  </si>
  <si>
    <t>74:19:0801001:1476</t>
  </si>
  <si>
    <t>18.12.2019</t>
  </si>
  <si>
    <t>74:19:2006014:42</t>
  </si>
  <si>
    <t>74:19:0802003:2231</t>
  </si>
  <si>
    <t>23.12.2019</t>
  </si>
  <si>
    <t>74:19:0000000:12275</t>
  </si>
  <si>
    <t>24.12.2019</t>
  </si>
  <si>
    <t>74:19:1115015:62</t>
  </si>
  <si>
    <t>25.12.2019</t>
  </si>
  <si>
    <t>74:19:0701001:525</t>
  </si>
  <si>
    <t>74:19:1106003:1710</t>
  </si>
  <si>
    <t>14.01.2020</t>
  </si>
  <si>
    <t>74:19:0702003:420</t>
  </si>
  <si>
    <t>22.01.2020</t>
  </si>
  <si>
    <t>74:19:0702003:417</t>
  </si>
  <si>
    <t>23.01.2020</t>
  </si>
  <si>
    <t>74:19:2001001:1104</t>
  </si>
  <si>
    <t>27.01.2020</t>
  </si>
  <si>
    <t>74:19:0801001:1724</t>
  </si>
  <si>
    <t>12.12.2019</t>
  </si>
  <si>
    <t>74:19:0105002:303</t>
  </si>
  <si>
    <t>28.02.2020</t>
  </si>
  <si>
    <t>74:19:1202005:1125</t>
  </si>
  <si>
    <t>17.03.2020</t>
  </si>
  <si>
    <t>74:19:0302001:770</t>
  </si>
  <si>
    <t>21.04.2020</t>
  </si>
  <si>
    <t>74:19:1113007:26</t>
  </si>
  <si>
    <t>27.04.2020</t>
  </si>
  <si>
    <t>74:19:0501001:160</t>
  </si>
  <si>
    <t>74:19:1106002:889</t>
  </si>
  <si>
    <t>74:19:0803002:1336</t>
  </si>
  <si>
    <t>06.11.2018</t>
  </si>
  <si>
    <t>74:19:0802002:146</t>
  </si>
  <si>
    <t>24.08.2018</t>
  </si>
  <si>
    <t>ООО "СВ"</t>
  </si>
  <si>
    <t>74:19:1202004:57</t>
  </si>
  <si>
    <t>74:19:0302001:895</t>
  </si>
  <si>
    <t>74:19:1106002:2760</t>
  </si>
  <si>
    <t>74:19:1206007:46</t>
  </si>
  <si>
    <t>74:19:1101002:556</t>
  </si>
  <si>
    <t>74:19:1106002:2769</t>
  </si>
  <si>
    <t>74:19:1101002:2898</t>
  </si>
  <si>
    <t>74:19:1101002:2809</t>
  </si>
  <si>
    <t>74:19:1405003:47</t>
  </si>
  <si>
    <t>11.12.2019</t>
  </si>
  <si>
    <t>74:19:1106008:290</t>
  </si>
  <si>
    <t>74:19:1302002:122</t>
  </si>
  <si>
    <t>74:19:1106002:2532</t>
  </si>
  <si>
    <t>ООО "Мотоклуб"Вираж"</t>
  </si>
  <si>
    <t>74:19:2001002:325</t>
  </si>
  <si>
    <t>74:19:0310035:55</t>
  </si>
  <si>
    <t>74:19:2001001:1747</t>
  </si>
  <si>
    <t>05.12.2019</t>
  </si>
  <si>
    <t>74:19:0803002:537</t>
  </si>
  <si>
    <t>16.12.2019</t>
  </si>
  <si>
    <t>74:19:1301002:347</t>
  </si>
  <si>
    <t>74:19:1301002:212</t>
  </si>
  <si>
    <t>74:19:1303011:30</t>
  </si>
  <si>
    <t>74:19:0701005:623</t>
  </si>
  <si>
    <t>74:19:0706006:39</t>
  </si>
  <si>
    <t>20.12.2019</t>
  </si>
  <si>
    <t>74:19:1602001:125</t>
  </si>
  <si>
    <t>74:19:1106001:1319</t>
  </si>
  <si>
    <t>19.12.2019</t>
  </si>
  <si>
    <t>74:19:1204012:0044</t>
  </si>
  <si>
    <t>74:19:1407024:0011</t>
  </si>
  <si>
    <t>74:19:1101002:2411</t>
  </si>
  <si>
    <t>74:19:0801001:561</t>
  </si>
  <si>
    <t>30.12.2019</t>
  </si>
  <si>
    <t>74:19:0802003:1561</t>
  </si>
  <si>
    <t>09.01.2020</t>
  </si>
  <si>
    <t>74:19:1501002:681</t>
  </si>
  <si>
    <t>11.01.2020</t>
  </si>
  <si>
    <t>74:19:1101002:2262</t>
  </si>
  <si>
    <t>10.01.2020</t>
  </si>
  <si>
    <t>ИП Чухванцев Алексей Иванович</t>
  </si>
  <si>
    <t>74:19:1303009:15</t>
  </si>
  <si>
    <t>17.01.2020</t>
  </si>
  <si>
    <t>74:19:0709014:3</t>
  </si>
  <si>
    <t>18.01.2020</t>
  </si>
  <si>
    <t>74:19:0801001:1728</t>
  </si>
  <si>
    <t>21.01.2020</t>
  </si>
  <si>
    <t>74:19:0302001:526</t>
  </si>
  <si>
    <t>24.01.2020</t>
  </si>
  <si>
    <t>74:19:1501002:167</t>
  </si>
  <si>
    <t>12.02.2020</t>
  </si>
  <si>
    <t>74:19:0801002:1734</t>
  </si>
  <si>
    <t>14.02.2020</t>
  </si>
  <si>
    <t>74:19:1106001:1484</t>
  </si>
  <si>
    <t>07.02.2020</t>
  </si>
  <si>
    <t>74:19:1101002:448</t>
  </si>
  <si>
    <t>74:19:1101002:507</t>
  </si>
  <si>
    <t>31.01.2020</t>
  </si>
  <si>
    <t>74:19:0706030:14</t>
  </si>
  <si>
    <t>24.02.2020</t>
  </si>
  <si>
    <t>74:19:0801002:2259</t>
  </si>
  <si>
    <t>14.05.2020</t>
  </si>
  <si>
    <t>74:19:1101001:1226</t>
  </si>
  <si>
    <t>20.05.2020</t>
  </si>
  <si>
    <t>74:19:1204010:51</t>
  </si>
  <si>
    <t>74:19:1108012:0022</t>
  </si>
  <si>
    <t>18.02.2020</t>
  </si>
  <si>
    <t>74:19:0801001:1735</t>
  </si>
  <si>
    <t>04.05.2018</t>
  </si>
  <si>
    <t>Елизарова Н.Г.</t>
  </si>
  <si>
    <t>74:19:2001002:829</t>
  </si>
  <si>
    <t>74:19:1702040:41</t>
  </si>
  <si>
    <t>74:19:0801001:278</t>
  </si>
  <si>
    <t>74:19:1115015:642</t>
  </si>
  <si>
    <t>74:19:1111044:95</t>
  </si>
  <si>
    <t>74:19:1115015:634</t>
  </si>
  <si>
    <t>ГБУ "Министерство дорожного хозяйства и транспорта Челябинской области"</t>
  </si>
  <si>
    <t>74:19:0000000:996</t>
  </si>
  <si>
    <t>10.03.2020</t>
  </si>
  <si>
    <t>74:19:0000000:1002</t>
  </si>
  <si>
    <t>74:19:0501002:179</t>
  </si>
  <si>
    <t>74:19:0403001:260</t>
  </si>
  <si>
    <t>18.05.2020</t>
  </si>
  <si>
    <t>ООО "ТИС"</t>
  </si>
  <si>
    <t>74:19:0803003:860</t>
  </si>
  <si>
    <t>19.09.2018</t>
  </si>
  <si>
    <t>74:19:0303003:1019</t>
  </si>
  <si>
    <t>74:19:1403002:3</t>
  </si>
  <si>
    <t>26.11.2019</t>
  </si>
  <si>
    <t>ООО "БиЭмСи Групп"</t>
  </si>
  <si>
    <t>74:19:0701005:257</t>
  </si>
  <si>
    <t>13.12.2019</t>
  </si>
  <si>
    <t>74:19:0310001:73</t>
  </si>
  <si>
    <t>05.02.2020</t>
  </si>
  <si>
    <t>74:19:0803001:458</t>
  </si>
  <si>
    <t>74:19:0801002:2213</t>
  </si>
  <si>
    <t>74:19:0501004:176</t>
  </si>
  <si>
    <t>06.03.2020</t>
  </si>
  <si>
    <t>74:19:0801002:1777</t>
  </si>
  <si>
    <t>11.03.2020</t>
  </si>
  <si>
    <t>74:19:0803002:1141</t>
  </si>
  <si>
    <t>07.03.2020</t>
  </si>
  <si>
    <t>74:19:0801001:1700</t>
  </si>
  <si>
    <t>74:19:0802003:2140</t>
  </si>
  <si>
    <t>09.04.2020</t>
  </si>
  <si>
    <t>74:19:0801001:1831</t>
  </si>
  <si>
    <t>07.04.2020</t>
  </si>
  <si>
    <t>74:19:0801002:2029</t>
  </si>
  <si>
    <t>06.04.2020</t>
  </si>
  <si>
    <t>74:19:1115015:174</t>
  </si>
  <si>
    <t>10.04.2020</t>
  </si>
  <si>
    <t>74:19:0806004:167</t>
  </si>
  <si>
    <t>08.04.2020</t>
  </si>
  <si>
    <t>ИП Корякин Сергей Геннадьевич</t>
  </si>
  <si>
    <t>74:19:0000000:12905</t>
  </si>
  <si>
    <t>74:19:0803001:450</t>
  </si>
  <si>
    <t>15.04.2020</t>
  </si>
  <si>
    <t>74:19:1204010:52</t>
  </si>
  <si>
    <t>74:19:0705001:211</t>
  </si>
  <si>
    <t>22.04.2020</t>
  </si>
  <si>
    <t>74:19:0801002:825</t>
  </si>
  <si>
    <t>01.05.2020</t>
  </si>
  <si>
    <t>74:19:0801001:1782</t>
  </si>
  <si>
    <t>08.05.2020</t>
  </si>
  <si>
    <t>74:19:0801002:1240</t>
  </si>
  <si>
    <t>74:19:0801002:1760</t>
  </si>
  <si>
    <t>74:19:0803001:412</t>
  </si>
  <si>
    <t>03.06.2020</t>
  </si>
  <si>
    <t>74:19:0801001:384</t>
  </si>
  <si>
    <t>08.06.2020</t>
  </si>
  <si>
    <t>74:19:0801001:1698</t>
  </si>
  <si>
    <t>11.06.2020</t>
  </si>
  <si>
    <t>74:19:1111020:131</t>
  </si>
  <si>
    <t>02.07.2020</t>
  </si>
  <si>
    <t>74:19:0803002:1205</t>
  </si>
  <si>
    <t>15.07.2020</t>
  </si>
  <si>
    <t>74:19:0801002:2030</t>
  </si>
  <si>
    <t>74:19:0000000:16544</t>
  </si>
  <si>
    <t>24.07.2020</t>
  </si>
  <si>
    <t>74:19:0807003:60</t>
  </si>
  <si>
    <t>11.08.2020</t>
  </si>
  <si>
    <t>74:19:0801002:2046</t>
  </si>
  <si>
    <t>74:19:1106003:1816</t>
  </si>
  <si>
    <t>74:19:0501004:478</t>
  </si>
  <si>
    <t>74:19:1403002:701</t>
  </si>
  <si>
    <t>74:19:2105024:51</t>
  </si>
  <si>
    <t>74:19:1901002:65</t>
  </si>
  <si>
    <t>74:19:1202003:675</t>
  </si>
  <si>
    <t>74:19:2006014:0005</t>
  </si>
  <si>
    <t>ООО Компания "Уральский родник"</t>
  </si>
  <si>
    <t>74:19:0000000:14836</t>
  </si>
  <si>
    <t>74:19:0801002:2212</t>
  </si>
  <si>
    <t>74:19:0801002:2218</t>
  </si>
  <si>
    <t>13.01.2020</t>
  </si>
  <si>
    <t>74:19:0801002:373</t>
  </si>
  <si>
    <t>74:19:1405002:6</t>
  </si>
  <si>
    <t>27.12.2019</t>
  </si>
  <si>
    <t>74:19:1105002:311</t>
  </si>
  <si>
    <t>74:19:1111043:36</t>
  </si>
  <si>
    <t>74:19:0803001:410</t>
  </si>
  <si>
    <t>74:19:0801002:2221</t>
  </si>
  <si>
    <t>29.01.2020</t>
  </si>
  <si>
    <t>74:19:0801001:1730</t>
  </si>
  <si>
    <t>74:19:0801001:1439</t>
  </si>
  <si>
    <t>74:19:1106008:468</t>
  </si>
  <si>
    <t>74:19:0801002:2227</t>
  </si>
  <si>
    <t>11.02.2020</t>
  </si>
  <si>
    <t>74:19:0801002:1732</t>
  </si>
  <si>
    <t>74:19:0503010:58</t>
  </si>
  <si>
    <t>74:19:1112006:36</t>
  </si>
  <si>
    <t>74:19:1106008:503</t>
  </si>
  <si>
    <t>04.02.2020</t>
  </si>
  <si>
    <t>74:19:0503013:25</t>
  </si>
  <si>
    <t>27.02.2020</t>
  </si>
  <si>
    <t>19.02.2020</t>
  </si>
  <si>
    <t>74:19:1106008:133</t>
  </si>
  <si>
    <t>74:19:0000000:1654</t>
  </si>
  <si>
    <t>20.02.2020</t>
  </si>
  <si>
    <t>74:19:0801001:1737</t>
  </si>
  <si>
    <t>22.02.2020</t>
  </si>
  <si>
    <t>74:19:1106002:2510</t>
  </si>
  <si>
    <t>74:19:0000000:10558</t>
  </si>
  <si>
    <t>74:19:0803001:407</t>
  </si>
  <si>
    <t>25.05.2020</t>
  </si>
  <si>
    <t>74:19:0705008:16</t>
  </si>
  <si>
    <t>05.06.2020</t>
  </si>
  <si>
    <t>74:19:0801002:619</t>
  </si>
  <si>
    <t>74:19:0802003:2162</t>
  </si>
  <si>
    <t>27.05.2020</t>
  </si>
  <si>
    <t>74:19:0806004:64</t>
  </si>
  <si>
    <t>26.05.2020</t>
  </si>
  <si>
    <t>74:19:0310001:25</t>
  </si>
  <si>
    <t>17.06.2020</t>
  </si>
  <si>
    <t>74:19:0801001:339</t>
  </si>
  <si>
    <t>19.06.2020</t>
  </si>
  <si>
    <t>74:19:1116002:281</t>
  </si>
  <si>
    <t>30.06.2020</t>
  </si>
  <si>
    <t>74:19:0801001:1689</t>
  </si>
  <si>
    <t>07.07.2020</t>
  </si>
  <si>
    <t>74:19:0801001:1688</t>
  </si>
  <si>
    <t>08.07.2020</t>
  </si>
  <si>
    <t>74:19:0801002:1751</t>
  </si>
  <si>
    <t>03.07.2020</t>
  </si>
  <si>
    <t>74:19:1201002:23</t>
  </si>
  <si>
    <t>74:19:0806012:64</t>
  </si>
  <si>
    <t>04.07.2020</t>
  </si>
  <si>
    <t>74:19:0801002:1722</t>
  </si>
  <si>
    <t>19.07.2020</t>
  </si>
  <si>
    <t>74:19:0801001:322</t>
  </si>
  <si>
    <t>28.07.2020</t>
  </si>
  <si>
    <t>74:19:0801001:1809</t>
  </si>
  <si>
    <t>10.09.2018</t>
  </si>
  <si>
    <t>Болотов В.П.</t>
  </si>
  <si>
    <t>74:19:2101002:529</t>
  </si>
  <si>
    <t>30.01.2019</t>
  </si>
  <si>
    <t>74:19:0501001:0082</t>
  </si>
  <si>
    <t>74:19:1510004:37</t>
  </si>
  <si>
    <t>74:19:0310059:5</t>
  </si>
  <si>
    <t>74:19:0000000:10380</t>
  </si>
  <si>
    <t>74:19:0801002:1127</t>
  </si>
  <si>
    <t>74:19:1111005:10</t>
  </si>
  <si>
    <t>74:19:0706008:23</t>
  </si>
  <si>
    <t>74:19:0304003:251</t>
  </si>
  <si>
    <t>74:19:0701005:442</t>
  </si>
  <si>
    <t>74:19:1106008:1369</t>
  </si>
  <si>
    <t>74:19:0706026:17</t>
  </si>
  <si>
    <t>74:19:1507027:53</t>
  </si>
  <si>
    <t>ООО "Дженералс Сервис"</t>
  </si>
  <si>
    <t>74:19:1801002:332</t>
  </si>
  <si>
    <t>74:19:1204006:23</t>
  </si>
  <si>
    <t>74:19:0310040:40</t>
  </si>
  <si>
    <t>74:19:0202001:106</t>
  </si>
  <si>
    <t>74:19:1702017:12</t>
  </si>
  <si>
    <t>ООО "ОБЩЕСТВО С ОГРАНИЧЕННОЙ ОТВЕТСТВЕННОСТЬЮ "СТРОИТЕЛЬНЫЕ И ДОРОЖНЫЕ МАШИНЫ""</t>
  </si>
  <si>
    <t>31.12.2019</t>
  </si>
  <si>
    <t>74:19:0105003:100</t>
  </si>
  <si>
    <t>06.02.2020</t>
  </si>
  <si>
    <t>74:19:2101002:431</t>
  </si>
  <si>
    <t>ООО "Южно-Султаевский Гранит"</t>
  </si>
  <si>
    <t>74:19:0303001:122</t>
  </si>
  <si>
    <t>31.01.2019</t>
  </si>
  <si>
    <t>74:19:1106008:1040</t>
  </si>
  <si>
    <t>74:19:0701005:186</t>
  </si>
  <si>
    <t>74:19:0706019:122</t>
  </si>
  <si>
    <t>Иванов Г.И.</t>
  </si>
  <si>
    <t>74:19:1701004:192</t>
  </si>
  <si>
    <t>74:19:0307006:38</t>
  </si>
  <si>
    <t>74:19:1303014:0008</t>
  </si>
  <si>
    <t>74:19:1202005:223</t>
  </si>
  <si>
    <t>74:19:1105001:1003</t>
  </si>
  <si>
    <t>18.10.2019</t>
  </si>
  <si>
    <t>74:19:2005001:184</t>
  </si>
  <si>
    <t>74:19:1501002:668</t>
  </si>
  <si>
    <t>ООО ""Терема""</t>
  </si>
  <si>
    <t>74:19:1104001:793</t>
  </si>
  <si>
    <t>Акционерное общество АПРИ "Флай Плэнинг"</t>
  </si>
  <si>
    <t>74:19:1203001:3034</t>
  </si>
  <si>
    <t>74:19:0706026:64</t>
  </si>
  <si>
    <t>74:19:1111046:138</t>
  </si>
  <si>
    <t>74:19:0106016:13</t>
  </si>
  <si>
    <t>74:19:0603004:171</t>
  </si>
  <si>
    <t>74:19:0706024:12</t>
  </si>
  <si>
    <t>74:19:0310023:137</t>
  </si>
  <si>
    <t>74:19:0106020:208</t>
  </si>
  <si>
    <t>74:19:1106001:500</t>
  </si>
  <si>
    <t>74:19:0806007:83</t>
  </si>
  <si>
    <t>74:19:0801001:1779</t>
  </si>
  <si>
    <t>74:19:0801001:426</t>
  </si>
  <si>
    <t>74:19:1111043:16</t>
  </si>
  <si>
    <t>74:19:0801001:266</t>
  </si>
  <si>
    <t>74:19:2101002:195</t>
  </si>
  <si>
    <t>74:19:0801001:1784</t>
  </si>
  <si>
    <t>74:19:2105035:25</t>
  </si>
  <si>
    <t>74:19:0801001:1773</t>
  </si>
  <si>
    <t>74:19:0105002:861</t>
  </si>
  <si>
    <t>74:19:1106002:2423</t>
  </si>
  <si>
    <t>74:19:0806013:102</t>
  </si>
  <si>
    <t>Администрация Солнечного сельского поселения</t>
  </si>
  <si>
    <t>74:19:0401002:85</t>
  </si>
  <si>
    <t>03.10.2018</t>
  </si>
  <si>
    <t>Общество с ограниченной ответственностью "НиАлАн"</t>
  </si>
  <si>
    <t>74:19:0000000:7542</t>
  </si>
  <si>
    <t>74:19:0601002:630</t>
  </si>
  <si>
    <t>74:19:1115015:451</t>
  </si>
  <si>
    <t>74:19:1115014:766</t>
  </si>
  <si>
    <t>74:19:0307011:20</t>
  </si>
  <si>
    <t>74:19:0000000:0364</t>
  </si>
  <si>
    <t>74:19:0502008:0003</t>
  </si>
  <si>
    <t>74:19:1101002:517</t>
  </si>
  <si>
    <t>30.01.2020</t>
  </si>
  <si>
    <t>74:19:0801002:316</t>
  </si>
  <si>
    <t>10.02.2020</t>
  </si>
  <si>
    <t>74:19:2001001:1078</t>
  </si>
  <si>
    <t>74:19:1206003:13</t>
  </si>
  <si>
    <t>74:19:0403001:251</t>
  </si>
  <si>
    <t>74:19:0902002:13</t>
  </si>
  <si>
    <t>74:19:0801002:1574</t>
  </si>
  <si>
    <t>74:19:1405003:28</t>
  </si>
  <si>
    <t>26.02.2020</t>
  </si>
  <si>
    <t>74:19:0801001:1722</t>
  </si>
  <si>
    <t>74:19:0803004:46</t>
  </si>
  <si>
    <t>74:19:0000000:15796</t>
  </si>
  <si>
    <t>74:19:0302001:736</t>
  </si>
  <si>
    <t>74:19:0806006:26</t>
  </si>
  <si>
    <t>74:19:0803003:825</t>
  </si>
  <si>
    <t>74:19:2007010:24</t>
  </si>
  <si>
    <t>74:19:2001002:1106</t>
  </si>
  <si>
    <t>05.03.2020</t>
  </si>
  <si>
    <t>74:19:0307004:101</t>
  </si>
  <si>
    <t>74:19:1204007:54</t>
  </si>
  <si>
    <t>74:19:0401002:82</t>
  </si>
  <si>
    <t>74:19:0806010:71</t>
  </si>
  <si>
    <t>15.03.2020</t>
  </si>
  <si>
    <t>74:19:2007002:152</t>
  </si>
  <si>
    <t>13.03.2020</t>
  </si>
  <si>
    <t>74:19:0403001:189</t>
  </si>
  <si>
    <t>19.03.2020</t>
  </si>
  <si>
    <t>74:19:0807003:134</t>
  </si>
  <si>
    <t>74:19:0408007:327</t>
  </si>
  <si>
    <t>25.03.2020</t>
  </si>
  <si>
    <t>74:19:2007012:36</t>
  </si>
  <si>
    <t>03.04.2020</t>
  </si>
  <si>
    <t>74:19:1111021:43</t>
  </si>
  <si>
    <t>02.04.2020</t>
  </si>
  <si>
    <t>74:19:0801001:1729</t>
  </si>
  <si>
    <t>74:19:0802003:1317</t>
  </si>
  <si>
    <t>74:19:2005004:134</t>
  </si>
  <si>
    <t>74:19:0801001:948</t>
  </si>
  <si>
    <t>74:19:1107001:1590</t>
  </si>
  <si>
    <t>74:19:0801001:940</t>
  </si>
  <si>
    <t>74:19:0803001:406</t>
  </si>
  <si>
    <t>74:19:1101002:747</t>
  </si>
  <si>
    <t>13.04.2020</t>
  </si>
  <si>
    <t>74:19:2007017:0011</t>
  </si>
  <si>
    <t>17.04.2020</t>
  </si>
  <si>
    <t>74:19:0501001:173</t>
  </si>
  <si>
    <t>20.04.2020</t>
  </si>
  <si>
    <t>74:19:1111041:95</t>
  </si>
  <si>
    <t>74:19:1205003:70</t>
  </si>
  <si>
    <t>74:19:0803002:578</t>
  </si>
  <si>
    <t>23.04.2020</t>
  </si>
  <si>
    <t>74:19:0603004:214</t>
  </si>
  <si>
    <t>74:19:1801003:235</t>
  </si>
  <si>
    <t>74:19:0803001:439</t>
  </si>
  <si>
    <t>74:19:0803002:577</t>
  </si>
  <si>
    <t>74:19:0801002:1443</t>
  </si>
  <si>
    <t>30.04.2020</t>
  </si>
  <si>
    <t>74:19:2007012:129</t>
  </si>
  <si>
    <t>74:19:0803001:408</t>
  </si>
  <si>
    <t>74:19:0803001:411</t>
  </si>
  <si>
    <t>04.05.2020</t>
  </si>
  <si>
    <t>74:19:0601002:2163</t>
  </si>
  <si>
    <t>74:19:0803001:475</t>
  </si>
  <si>
    <t>03.05.2020</t>
  </si>
  <si>
    <t>74:19:0702005:67</t>
  </si>
  <si>
    <t>74:19:0803001:436</t>
  </si>
  <si>
    <t>24.04.2020</t>
  </si>
  <si>
    <t>74:19:0000000:2833</t>
  </si>
  <si>
    <t>74:19:2001002:725</t>
  </si>
  <si>
    <t>13.05.2020</t>
  </si>
  <si>
    <t>74:19:1107001:2766</t>
  </si>
  <si>
    <t>29.04.2020</t>
  </si>
  <si>
    <t>74:19:0307010:84</t>
  </si>
  <si>
    <t>74:19:2005004:150</t>
  </si>
  <si>
    <t>74:19:0501001:934</t>
  </si>
  <si>
    <t>74:19:0407002:10</t>
  </si>
  <si>
    <t>17.05.2020</t>
  </si>
  <si>
    <t>74:19:0801001:169</t>
  </si>
  <si>
    <t>74:19:1101001:1360</t>
  </si>
  <si>
    <t>74:19:0801001:1777</t>
  </si>
  <si>
    <t>74:19:1107001:2359</t>
  </si>
  <si>
    <t>29.05.2020</t>
  </si>
  <si>
    <t>74:19:0801001:1781</t>
  </si>
  <si>
    <t>74:19:0310014:254</t>
  </si>
  <si>
    <t>01.06.2020</t>
  </si>
  <si>
    <t>74:19:1101002:745</t>
  </si>
  <si>
    <t>28.05.2020</t>
  </si>
  <si>
    <t>74:19:1106002:2557</t>
  </si>
  <si>
    <t>30.05.2020</t>
  </si>
  <si>
    <t>74:19:2001001:1095</t>
  </si>
  <si>
    <t>74:19:0801001:304</t>
  </si>
  <si>
    <t>74:19:1101002:2803</t>
  </si>
  <si>
    <t>31.05.2020</t>
  </si>
  <si>
    <t>74:19:1115015:354</t>
  </si>
  <si>
    <t>74:19:0801001:1714</t>
  </si>
  <si>
    <t>04.06.2020</t>
  </si>
  <si>
    <t>74:19:2006002:25</t>
  </si>
  <si>
    <t>06.06.2020</t>
  </si>
  <si>
    <t>74:19:1107001:2765</t>
  </si>
  <si>
    <t>74:19:1101002:387</t>
  </si>
  <si>
    <t>74:19:1115016:281</t>
  </si>
  <si>
    <t>74:19:0701002:336</t>
  </si>
  <si>
    <t>09.06.2020</t>
  </si>
  <si>
    <t>74:19:2005004:256</t>
  </si>
  <si>
    <t>74:19:0309023:13</t>
  </si>
  <si>
    <t>74:19:1106003:2278</t>
  </si>
  <si>
    <t>74:19:1106002:2929</t>
  </si>
  <si>
    <t>16.06.2020</t>
  </si>
  <si>
    <t>74:19:1101001:824</t>
  </si>
  <si>
    <t>74:19:1203001:2356</t>
  </si>
  <si>
    <t>15.06.2020</t>
  </si>
  <si>
    <t>74:19:0801002:2298</t>
  </si>
  <si>
    <t>74:19:1206007:40</t>
  </si>
  <si>
    <t>74:19:2007006:84</t>
  </si>
  <si>
    <t>74:19:1115015:224</t>
  </si>
  <si>
    <t>74:19:0803001:397</t>
  </si>
  <si>
    <t>74:19:1507003:37</t>
  </si>
  <si>
    <t>74:19:0601002:701</t>
  </si>
  <si>
    <t>74:19:2005004:185</t>
  </si>
  <si>
    <t>74:19:0309010:46</t>
  </si>
  <si>
    <t>20.06.2020</t>
  </si>
  <si>
    <t>74:19:2005004:271</t>
  </si>
  <si>
    <t>74:19:0801002:2044</t>
  </si>
  <si>
    <t>74:19:0807004:56</t>
  </si>
  <si>
    <t>74:19:0000000:16020</t>
  </si>
  <si>
    <t>21.06.2020</t>
  </si>
  <si>
    <t>74:19:0807001:109</t>
  </si>
  <si>
    <t>26.06.2020</t>
  </si>
  <si>
    <t>74:19:0801001:1606</t>
  </si>
  <si>
    <t>25.06.2020</t>
  </si>
  <si>
    <t>74:19:2001002:1155</t>
  </si>
  <si>
    <t>74:19:0702003:57</t>
  </si>
  <si>
    <t>09.07.2020</t>
  </si>
  <si>
    <t>74:19:0501001:358</t>
  </si>
  <si>
    <t>74:19:0501001:349</t>
  </si>
  <si>
    <t>05.07.2020</t>
  </si>
  <si>
    <t>74:19:0805003:15</t>
  </si>
  <si>
    <t>13.07.2020</t>
  </si>
  <si>
    <t>74:19:0801001:310</t>
  </si>
  <si>
    <t>74:19:0803001:400</t>
  </si>
  <si>
    <t>74:19:0701005:321</t>
  </si>
  <si>
    <t>16.07.2020</t>
  </si>
  <si>
    <t>74:19:0801002:1727</t>
  </si>
  <si>
    <t>ИП Докучаев Алексей Васильевич</t>
  </si>
  <si>
    <t>74:19:1102002:10</t>
  </si>
  <si>
    <t>23.07.2020</t>
  </si>
  <si>
    <t>74:19:1202005:1075</t>
  </si>
  <si>
    <t>22.07.2020</t>
  </si>
  <si>
    <t>74:19:2005004:211</t>
  </si>
  <si>
    <t>74:19:0801001:210</t>
  </si>
  <si>
    <t>74:19:0801001:568</t>
  </si>
  <si>
    <t>74:19:0302001:333</t>
  </si>
  <si>
    <t>74:19:1101001:807</t>
  </si>
  <si>
    <t>21.07.2020</t>
  </si>
  <si>
    <t>74:19:0801001:1359</t>
  </si>
  <si>
    <t>74:19:0701002:255</t>
  </si>
  <si>
    <t>74:19:0807008:96</t>
  </si>
  <si>
    <t>27.07.2020</t>
  </si>
  <si>
    <t>74:19:2006017:14</t>
  </si>
  <si>
    <t>74:19:2006007:27</t>
  </si>
  <si>
    <t>30.07.2020</t>
  </si>
  <si>
    <t>74:19:0601002:643</t>
  </si>
  <si>
    <t>74:19:1115015:227</t>
  </si>
  <si>
    <t>74:19:0403001:100</t>
  </si>
  <si>
    <t>ООО «Русбио»</t>
  </si>
  <si>
    <t>74:19:0303002:876</t>
  </si>
  <si>
    <t>25.07.2020</t>
  </si>
  <si>
    <t>74:19:1107001:84</t>
  </si>
  <si>
    <t>ИП Сухов Сергей Николаевич</t>
  </si>
  <si>
    <t>74:19:0802002:1710</t>
  </si>
  <si>
    <t>31.07.2020</t>
  </si>
  <si>
    <t>74:19:1106002:2362</t>
  </si>
  <si>
    <t>74:19:0105003:5</t>
  </si>
  <si>
    <t>29.07.2020</t>
  </si>
  <si>
    <t>74:19:1106002:2957</t>
  </si>
  <si>
    <t>фальков сергей николаевич</t>
  </si>
  <si>
    <t>74:19:0000000:14370</t>
  </si>
  <si>
    <t>25.09.2020</t>
  </si>
  <si>
    <t>74:19:0304003:284</t>
  </si>
  <si>
    <t>07.06.2016</t>
  </si>
  <si>
    <t>74:19:1101002:2398</t>
  </si>
  <si>
    <t>Суслова Г.С., Суслов А.В., Суслов К.А., Суслов Е.А.</t>
  </si>
  <si>
    <t>74:19:1507068:0005</t>
  </si>
  <si>
    <t>74:19:1202005:1598</t>
  </si>
  <si>
    <t>74:19:1102001:331</t>
  </si>
  <si>
    <t>74:19:2105035:0006</t>
  </si>
  <si>
    <t>74:19:0403001:261</t>
  </si>
  <si>
    <t>74:19:1107001:2888</t>
  </si>
  <si>
    <t>74:19:0706006:158</t>
  </si>
  <si>
    <t>74:19:0701001:170</t>
  </si>
  <si>
    <t>74:19:0601002:656</t>
  </si>
  <si>
    <t>74:19:2007019:78</t>
  </si>
  <si>
    <t>17.02.2020</t>
  </si>
  <si>
    <t>74:19:0801001:1649</t>
  </si>
  <si>
    <t>09.02.2020</t>
  </si>
  <si>
    <t>74:19:1106002:122</t>
  </si>
  <si>
    <t>74:19:0307010:79</t>
  </si>
  <si>
    <t>74:19:0502013:36</t>
  </si>
  <si>
    <t>74:19:1203001:3055</t>
  </si>
  <si>
    <t>04.03.2020</t>
  </si>
  <si>
    <t>74:19:0802003:1557</t>
  </si>
  <si>
    <t>74:19:0801001:1703</t>
  </si>
  <si>
    <t>08.03.2020</t>
  </si>
  <si>
    <t>74:19:0801001:1733</t>
  </si>
  <si>
    <t>74:19:0901001:185</t>
  </si>
  <si>
    <t>74:19:1608008:16</t>
  </si>
  <si>
    <t>74:19:0806006:121</t>
  </si>
  <si>
    <t>74:19:0803002:866</t>
  </si>
  <si>
    <t>74:19:0309025:1</t>
  </si>
  <si>
    <t>23.03.2020</t>
  </si>
  <si>
    <t>74:19:0801001:1787</t>
  </si>
  <si>
    <t>24.03.2020</t>
  </si>
  <si>
    <t>74:19:0310021:73</t>
  </si>
  <si>
    <t>74:19:0803004:243</t>
  </si>
  <si>
    <t>74:19:0310012:76</t>
  </si>
  <si>
    <t>12.04.2020</t>
  </si>
  <si>
    <t>74:19:1404001:414</t>
  </si>
  <si>
    <t>14.04.2020</t>
  </si>
  <si>
    <t>74:19:2101002:442</t>
  </si>
  <si>
    <t>74:19:1301003:454</t>
  </si>
  <si>
    <t>74:19:2006014:35</t>
  </si>
  <si>
    <t>74:19:0501002:113</t>
  </si>
  <si>
    <t>74:19:1206003:62</t>
  </si>
  <si>
    <t>05.05.2020</t>
  </si>
  <si>
    <t>74:19:1106003:596</t>
  </si>
  <si>
    <t>74:19:1202005:1591</t>
  </si>
  <si>
    <t>74:19:0503011:68</t>
  </si>
  <si>
    <t>74:19:1301003:290</t>
  </si>
  <si>
    <t>23.05.2020</t>
  </si>
  <si>
    <t>74:19:2101002:772</t>
  </si>
  <si>
    <t>74:19:1101002:1496</t>
  </si>
  <si>
    <t>74:19:0310014:286</t>
  </si>
  <si>
    <t>74:19:0801001:1686</t>
  </si>
  <si>
    <t>74:19:0801001:1801</t>
  </si>
  <si>
    <t>74:19:0501002:1702</t>
  </si>
  <si>
    <t>74:19:1106001:941</t>
  </si>
  <si>
    <t>74:19:1106003:2096</t>
  </si>
  <si>
    <t>74:19:0803004:317</t>
  </si>
  <si>
    <t>74:19:0801002:1197</t>
  </si>
  <si>
    <t>14.06.2020</t>
  </si>
  <si>
    <t>74:19:0706023:1</t>
  </si>
  <si>
    <t>13.06.2020</t>
  </si>
  <si>
    <t>74:19:0901001:110</t>
  </si>
  <si>
    <t>74:19:1101002:1873</t>
  </si>
  <si>
    <t>74:19:1202005:1767</t>
  </si>
  <si>
    <t>74:19:1101002:354</t>
  </si>
  <si>
    <t>74:19:0807004:57</t>
  </si>
  <si>
    <t>74:19:1115014:631</t>
  </si>
  <si>
    <t>28.06.2020</t>
  </si>
  <si>
    <t>74:19:1301003:288</t>
  </si>
  <si>
    <t>74:19:1101002:1599</t>
  </si>
  <si>
    <t>74:19:1106003:1706</t>
  </si>
  <si>
    <t>01.07.2020</t>
  </si>
  <si>
    <t>74:19:0501002:122</t>
  </si>
  <si>
    <t>74:19:0801001:1160</t>
  </si>
  <si>
    <t>74:19:1403002:678</t>
  </si>
  <si>
    <t>74:19:0310017:29</t>
  </si>
  <si>
    <t>06.07.2020</t>
  </si>
  <si>
    <t>74:19:0000000:16773</t>
  </si>
  <si>
    <t>74:19:0503014:88</t>
  </si>
  <si>
    <t>14.07.2020</t>
  </si>
  <si>
    <t>74:19:1203001:2033</t>
  </si>
  <si>
    <t>74:19:1109011:15</t>
  </si>
  <si>
    <t>17.07.2020</t>
  </si>
  <si>
    <t>74:19:0000000:16757</t>
  </si>
  <si>
    <t>20.07.2020</t>
  </si>
  <si>
    <t>74:19:0601002:2034</t>
  </si>
  <si>
    <t>74:19:1116002:295</t>
  </si>
  <si>
    <t>74:19:1301001:0042</t>
  </si>
  <si>
    <t>74:19:1113007:15</t>
  </si>
  <si>
    <t>74:19:1302002:72</t>
  </si>
  <si>
    <t>74:19:1101002:2315</t>
  </si>
  <si>
    <t>74:19:0302001:697</t>
  </si>
  <si>
    <t>14.08.2020</t>
  </si>
  <si>
    <t>74:19:0801001:1461</t>
  </si>
  <si>
    <t>10.09.2020</t>
  </si>
  <si>
    <t>74:19:0802003:1259</t>
  </si>
  <si>
    <t>30.10.2020</t>
  </si>
  <si>
    <t>74:19:0802003:357</t>
  </si>
  <si>
    <t>24.04.2018</t>
  </si>
  <si>
    <t>Шарафуллин А.Б.</t>
  </si>
  <si>
    <t>74:19:1107001:2110</t>
  </si>
  <si>
    <t>14.01.2019</t>
  </si>
  <si>
    <t>74:36:0702002:23</t>
  </si>
  <si>
    <t>74:19:0802002:2318</t>
  </si>
  <si>
    <t>74:19:2001002:597</t>
  </si>
  <si>
    <t>ООО "ЖБИ-КОМПЛЕКС"</t>
  </si>
  <si>
    <t>74:19:0802002:70</t>
  </si>
  <si>
    <t>Общество с ограниченной ответственностью «ТОРГОВАЯ КОМПАНИЯ МИР ОВОЩЕЙ»</t>
  </si>
  <si>
    <t>74:36:0702002:41</t>
  </si>
  <si>
    <t>74:19:1501010:254</t>
  </si>
  <si>
    <t>74:19:2101002:739</t>
  </si>
  <si>
    <t>27.03.2020</t>
  </si>
  <si>
    <t>74:19:1115014:234</t>
  </si>
  <si>
    <t>74:19:0801001:939</t>
  </si>
  <si>
    <t>74:19:0303002:336</t>
  </si>
  <si>
    <t>ООО "ЮЖУРАЛВЗРЫВПРОМ"</t>
  </si>
  <si>
    <t>74:19:2003001:388</t>
  </si>
  <si>
    <t>22.05.2020</t>
  </si>
  <si>
    <t>74:19:0801002:2312</t>
  </si>
  <si>
    <t>07.06.2020</t>
  </si>
  <si>
    <t>74:19:1115014:487</t>
  </si>
  <si>
    <t>12.06.2020</t>
  </si>
  <si>
    <t>74:19:1303019:53</t>
  </si>
  <si>
    <t>74:19:1111041:49</t>
  </si>
  <si>
    <t>74:19:1403002:729</t>
  </si>
  <si>
    <t>74:19:1107001:1827</t>
  </si>
  <si>
    <t>74:19:0311004:134</t>
  </si>
  <si>
    <t>74:19:1101002:2970</t>
  </si>
  <si>
    <t>ООО "СитиПаркинг"</t>
  </si>
  <si>
    <t>СНТ "Садоводческое некоммерческое товарищество " Курчатовец- ""</t>
  </si>
  <si>
    <t>ООО "Т Мобайл"</t>
  </si>
  <si>
    <t xml:space="preserve">Абитова Юлия Юрьевна    </t>
  </si>
  <si>
    <t xml:space="preserve">Ильиных Владислав Андреевич  IV-ИВ  </t>
  </si>
  <si>
    <t xml:space="preserve">Чуманова Светлана Алексеевна     </t>
  </si>
  <si>
    <t xml:space="preserve">Алейникова Надежда Сериковна    </t>
  </si>
  <si>
    <t xml:space="preserve">Исмагамбетов Константин Игелевич    </t>
  </si>
  <si>
    <t xml:space="preserve">Ясиновская Екатерина Александровна    </t>
  </si>
  <si>
    <t xml:space="preserve">Вычкин Данил Дмитриевич    </t>
  </si>
  <si>
    <t xml:space="preserve">Вахитов Рашид Климович    </t>
  </si>
  <si>
    <t xml:space="preserve">Вихарева Елена Николаевна    </t>
  </si>
  <si>
    <t xml:space="preserve">Панарин-Кутепов Сергей Александрович    </t>
  </si>
  <si>
    <t xml:space="preserve">Казанцева Александра Геннадьевна     </t>
  </si>
  <si>
    <t xml:space="preserve">Боченина Оксана Геннадьевна     </t>
  </si>
  <si>
    <t xml:space="preserve">Рейнгардт Елена Владимировна    </t>
  </si>
  <si>
    <t xml:space="preserve">Скорсюк Андрей Сергеевич     </t>
  </si>
  <si>
    <t xml:space="preserve">Измоденова Татьяна Юрьевна    </t>
  </si>
  <si>
    <t xml:space="preserve">Чесский Максим Маратович    </t>
  </si>
  <si>
    <t xml:space="preserve">Семенов Андрей Вениаминович    </t>
  </si>
  <si>
    <t xml:space="preserve">Майорова Оксана Викторовна    </t>
  </si>
  <si>
    <t xml:space="preserve">Еремеев Владимир Иванович    </t>
  </si>
  <si>
    <t xml:space="preserve">Тагиев Артём Александрович    </t>
  </si>
  <si>
    <t xml:space="preserve">Колесникова Дарья Александровна  III-И  </t>
  </si>
  <si>
    <t xml:space="preserve">Мезенцева Лилия Марсовна    </t>
  </si>
  <si>
    <t xml:space="preserve">Алангузов Самат Муратович    </t>
  </si>
  <si>
    <t xml:space="preserve">Ахмадеев Руслан Андреевич    </t>
  </si>
  <si>
    <t xml:space="preserve">Плотникова Марина Геннадьевна    </t>
  </si>
  <si>
    <t xml:space="preserve">Кузнецова Людмила Владимировна    </t>
  </si>
  <si>
    <t xml:space="preserve">Танцурова Галина Николаевна     </t>
  </si>
  <si>
    <t xml:space="preserve">Размахнина Екатерина Васильевна    </t>
  </si>
  <si>
    <t xml:space="preserve">Бабицына Анна Сергеевна    </t>
  </si>
  <si>
    <t xml:space="preserve">Дьяченко Андрей Витальевич    </t>
  </si>
  <si>
    <t xml:space="preserve">Горбунов Максим Витальевич    </t>
  </si>
  <si>
    <t xml:space="preserve">Клемчин Евгений Николаевич     </t>
  </si>
  <si>
    <t xml:space="preserve">Федосов Николай Викторович    </t>
  </si>
  <si>
    <t xml:space="preserve">Дерябин Вадим Рифович    </t>
  </si>
  <si>
    <t xml:space="preserve">Бараева Елена Александровна    </t>
  </si>
  <si>
    <t xml:space="preserve">Мусюк Светлана Владимировна     </t>
  </si>
  <si>
    <t xml:space="preserve">Босенко Анна Евгеньевна    </t>
  </si>
  <si>
    <t xml:space="preserve">Хайбулина Альфия Рашитовна     </t>
  </si>
  <si>
    <t xml:space="preserve">Мулярчик Сергей Борисович    </t>
  </si>
  <si>
    <t xml:space="preserve">Иванов Николай Евгеньевич     </t>
  </si>
  <si>
    <t xml:space="preserve">Семенова Раиса Гаязовна    </t>
  </si>
  <si>
    <t xml:space="preserve">Нечкова Анна Сергеевна    </t>
  </si>
  <si>
    <t xml:space="preserve">Карцев Юрий Владимирович    </t>
  </si>
  <si>
    <t xml:space="preserve">Болохнинов Сергей Геннадьевич     </t>
  </si>
  <si>
    <t xml:space="preserve">Гоголевская Екатерина Александровна     </t>
  </si>
  <si>
    <t xml:space="preserve">Хайрулина Ксения Николаевна    </t>
  </si>
  <si>
    <t xml:space="preserve">Плеханов Игорь Леонидович    </t>
  </si>
  <si>
    <t xml:space="preserve">Козловская Светлана Николаевна    </t>
  </si>
  <si>
    <t xml:space="preserve">Латыпова Юлия Сергеевна     </t>
  </si>
  <si>
    <t xml:space="preserve">Пастухов Евгений Валерьевич    </t>
  </si>
  <si>
    <t xml:space="preserve">Шарапов Рамиль Рафаилович    </t>
  </si>
  <si>
    <t xml:space="preserve">Круглов Александр Викторович    </t>
  </si>
  <si>
    <t xml:space="preserve">Черникова Ольга Леонидовна    </t>
  </si>
  <si>
    <t xml:space="preserve">Черников Алексей Валерьевич    </t>
  </si>
  <si>
    <t xml:space="preserve">Колесникова Марина Александровна    </t>
  </si>
  <si>
    <t xml:space="preserve">Юдин Владимир Владимирович    </t>
  </si>
  <si>
    <t xml:space="preserve">Хабиров Рамиль Габдулгазизович     </t>
  </si>
  <si>
    <t xml:space="preserve">Габышев Антон Владимирович    </t>
  </si>
  <si>
    <t xml:space="preserve">Чернавин Кирилл Сергеевич    </t>
  </si>
  <si>
    <t xml:space="preserve">Вириялова Ольга Андреевна    </t>
  </si>
  <si>
    <t xml:space="preserve">Саламаха Максим Сергеевич    </t>
  </si>
  <si>
    <t xml:space="preserve">Джураев Шухрат Туйчиевич     </t>
  </si>
  <si>
    <t xml:space="preserve">Коптева Татьяна Владимировна    </t>
  </si>
  <si>
    <t xml:space="preserve">Гранчевич Дудум Рупович     </t>
  </si>
  <si>
    <t xml:space="preserve">Новиков Сергей Валерьевич     </t>
  </si>
  <si>
    <t xml:space="preserve">Иксанова Лариса Радисовна    </t>
  </si>
  <si>
    <t xml:space="preserve">Шакиров Радик Гайнуллович    </t>
  </si>
  <si>
    <t xml:space="preserve">Хусаинова Ольга Николаевна    </t>
  </si>
  <si>
    <t xml:space="preserve">Сумин Алексей Александрович    </t>
  </si>
  <si>
    <t xml:space="preserve">Чернов Александр Викторович    </t>
  </si>
  <si>
    <t xml:space="preserve">Умаралиева Наргиза Хатамжановна    </t>
  </si>
  <si>
    <t xml:space="preserve">Мудрак Елена Владимировна    </t>
  </si>
  <si>
    <t xml:space="preserve">Курдюкова Елена Николаевна    </t>
  </si>
  <si>
    <t xml:space="preserve">Гандау Константин Валерьевич    </t>
  </si>
  <si>
    <t xml:space="preserve">Алексеева Валентина Вячеславовна    </t>
  </si>
  <si>
    <t xml:space="preserve">Худяков Олег Александрович    </t>
  </si>
  <si>
    <t xml:space="preserve">Мазалова Ирина Владимировна    </t>
  </si>
  <si>
    <t xml:space="preserve">Бурангулов Никита Сергеевич    </t>
  </si>
  <si>
    <t xml:space="preserve">Лукиных Наталья Валерьевна    </t>
  </si>
  <si>
    <t xml:space="preserve">Шалаев Андрей Сергеевич    </t>
  </si>
  <si>
    <t xml:space="preserve">Фахритдинова Ирина Леонидовна    </t>
  </si>
  <si>
    <t xml:space="preserve">Орехов Александр Юрьевич    </t>
  </si>
  <si>
    <t xml:space="preserve">Кузнецов Павел Валерьевич    </t>
  </si>
  <si>
    <t xml:space="preserve">Шаров Андрей Викторович    </t>
  </si>
  <si>
    <t xml:space="preserve">Юдина Анастасия Анатольевна    </t>
  </si>
  <si>
    <t xml:space="preserve">Егоров Олег Викторович    </t>
  </si>
  <si>
    <t xml:space="preserve">Ветренников Евгений Петрович    </t>
  </si>
  <si>
    <t xml:space="preserve">Лаврещук Бэла Сергеевна    </t>
  </si>
  <si>
    <t xml:space="preserve">Кашапов Дмитрий Николаевич    </t>
  </si>
  <si>
    <t xml:space="preserve">Чернобук Олег Иванович    </t>
  </si>
  <si>
    <t xml:space="preserve">Беляев Сергей Анатольевич    </t>
  </si>
  <si>
    <t xml:space="preserve">Меньшиков Павел Валентинович    </t>
  </si>
  <si>
    <t xml:space="preserve">Воронцов Вадим Игоревич    </t>
  </si>
  <si>
    <t xml:space="preserve">Енваев Павел Валерьевич    </t>
  </si>
  <si>
    <t xml:space="preserve">Задорожный Виталий Анатольевич    </t>
  </si>
  <si>
    <t xml:space="preserve">Гуляев Кирилл Алексеевич    </t>
  </si>
  <si>
    <t xml:space="preserve">Зиновьева Оксана Владимировна     </t>
  </si>
  <si>
    <t xml:space="preserve">Смирнов Константин Александрович    </t>
  </si>
  <si>
    <t xml:space="preserve">Галанова Светлана Алексеевна    </t>
  </si>
  <si>
    <t xml:space="preserve">Долганова Светлана Александровна     </t>
  </si>
  <si>
    <t xml:space="preserve">Соломатов Александр Аркадьевич     </t>
  </si>
  <si>
    <t xml:space="preserve">Белова Анастасия Александровна    </t>
  </si>
  <si>
    <t xml:space="preserve">Корниенко Оксана Юрьевна    </t>
  </si>
  <si>
    <t xml:space="preserve">Равочкин Александр Семенович     </t>
  </si>
  <si>
    <t xml:space="preserve">Мирзякаева Лариса Александровна    </t>
  </si>
  <si>
    <t xml:space="preserve">Русанов Вадим Николаевич    </t>
  </si>
  <si>
    <t xml:space="preserve">Макаровских Юлия Андреевна     </t>
  </si>
  <si>
    <t xml:space="preserve">Зайнитдинов Алек Мухаметнурович     </t>
  </si>
  <si>
    <t xml:space="preserve">Береговская Тамара Юрьевна     </t>
  </si>
  <si>
    <t xml:space="preserve">Абдукаюмов Олимжан Хамидович    </t>
  </si>
  <si>
    <t xml:space="preserve">Петухова Анна Андреевна     </t>
  </si>
  <si>
    <t xml:space="preserve">Агишев Александр Сергеевич     </t>
  </si>
  <si>
    <t xml:space="preserve">Крылова Надежда Сергеевна    </t>
  </si>
  <si>
    <t xml:space="preserve">Рейценштейн Валентина Валентиновна    </t>
  </si>
  <si>
    <t xml:space="preserve">Шлыкова Людмила Владимировна    </t>
  </si>
  <si>
    <t xml:space="preserve">Мицкевич Алла Эдуардовна    </t>
  </si>
  <si>
    <t xml:space="preserve">Лукашева Наталья Александровна     </t>
  </si>
  <si>
    <t xml:space="preserve">Долгих Ирина Борисовна    </t>
  </si>
  <si>
    <t xml:space="preserve">Щербич Ирина Васильевна    </t>
  </si>
  <si>
    <t xml:space="preserve">Пронин Олег Валентинович     </t>
  </si>
  <si>
    <t xml:space="preserve">Пашнин Сергей Сергеевич    </t>
  </si>
  <si>
    <t xml:space="preserve">Кудимова Елена Сергеевна    </t>
  </si>
  <si>
    <t xml:space="preserve">Милокумов Евгений Викторович    </t>
  </si>
  <si>
    <t xml:space="preserve">Гимадинов Андрей Игоревич    </t>
  </si>
  <si>
    <t xml:space="preserve">Милокумова Алевтина Юрьевна    </t>
  </si>
  <si>
    <t xml:space="preserve">Волохина Мария Станиславовна    </t>
  </si>
  <si>
    <t xml:space="preserve">Федоров Вячеслав Геннадьевич    </t>
  </si>
  <si>
    <t xml:space="preserve">Балаева Татьяна Валерьевна    </t>
  </si>
  <si>
    <t xml:space="preserve">Прозапас Владимир Николаевич     </t>
  </si>
  <si>
    <t xml:space="preserve">Новиков Федор Геннадьевич    </t>
  </si>
  <si>
    <t xml:space="preserve">Науменко Ирина Александровна    </t>
  </si>
  <si>
    <t xml:space="preserve">Шмакова Наталья Николаевна     </t>
  </si>
  <si>
    <t xml:space="preserve">Киселев Николай Александрович    </t>
  </si>
  <si>
    <t xml:space="preserve">Сорокина Кристина Алексеевна    </t>
  </si>
  <si>
    <t xml:space="preserve">Замяткина  Лия Радиковна     </t>
  </si>
  <si>
    <t xml:space="preserve">Лисков Степан Борисович     </t>
  </si>
  <si>
    <t xml:space="preserve">Янбаев Руслан Ражапович     </t>
  </si>
  <si>
    <t xml:space="preserve">титова юлианна аристарховна    </t>
  </si>
  <si>
    <t xml:space="preserve">Яковлева Любовь Петровна    </t>
  </si>
  <si>
    <t xml:space="preserve">НОВОСЕЛЕЦКИЙ ВЛАДИМИР ВЛАДИМИРОВИЧ     </t>
  </si>
  <si>
    <t xml:space="preserve">Литвинова Ирина Борисовна     </t>
  </si>
  <si>
    <t xml:space="preserve">Белькова Юлия Константиновна    </t>
  </si>
  <si>
    <t xml:space="preserve">Салангин Денис Юрьевич     </t>
  </si>
  <si>
    <t xml:space="preserve">Топилов Умиджон Бахромович    </t>
  </si>
  <si>
    <t xml:space="preserve">Баландин Андрей Михайлович     </t>
  </si>
  <si>
    <t xml:space="preserve">Шушарин Виктор Юрьевич     </t>
  </si>
  <si>
    <t xml:space="preserve">Якименкова Елена Геннадьевна     </t>
  </si>
  <si>
    <t xml:space="preserve">Каюмов Мударис Хайбуллович     </t>
  </si>
  <si>
    <t xml:space="preserve">Лебедева Яна Витальевна    </t>
  </si>
  <si>
    <t xml:space="preserve">Павлов Станислав Иванович    </t>
  </si>
  <si>
    <t xml:space="preserve">Цымбалюк Ольга Вячеславовна    </t>
  </si>
  <si>
    <t xml:space="preserve">Яновская Олеся Алексеевна    </t>
  </si>
  <si>
    <t xml:space="preserve">Ридель Анастасия Алексеевна    </t>
  </si>
  <si>
    <t xml:space="preserve">Ожегина Наталья Александровна    </t>
  </si>
  <si>
    <t xml:space="preserve">Сарманова Гузель Габдельбаровна    </t>
  </si>
  <si>
    <t xml:space="preserve">Краев Эдуард Владимирович     </t>
  </si>
  <si>
    <t xml:space="preserve">Ливчук Тамара Александровна    </t>
  </si>
  <si>
    <t xml:space="preserve">Кугаевская Арина Вячеславовна    </t>
  </si>
  <si>
    <t xml:space="preserve">Бекишева Галина Ильинична    </t>
  </si>
  <si>
    <t xml:space="preserve">Лаптева Галина Антоновна    </t>
  </si>
  <si>
    <t xml:space="preserve">Волосевич Денис Александрович    </t>
  </si>
  <si>
    <t xml:space="preserve">Михальченко Сергей Владиславович    </t>
  </si>
  <si>
    <t xml:space="preserve">Дюрягина Кристина Валерьевна    </t>
  </si>
  <si>
    <t xml:space="preserve">Астафьева Анна Викторовна    </t>
  </si>
  <si>
    <t xml:space="preserve">Исаев Алексей Энессович    </t>
  </si>
  <si>
    <t xml:space="preserve">Горшенина Ирина Алексеевна    </t>
  </si>
  <si>
    <t xml:space="preserve">Сендер Яна Владимировна    </t>
  </si>
  <si>
    <t xml:space="preserve">Боброва Анастасия Викторовна    </t>
  </si>
  <si>
    <t xml:space="preserve">Ярочкина Надежда Петровна     </t>
  </si>
  <si>
    <t xml:space="preserve">Артемов Алексей Евгеньевич    </t>
  </si>
  <si>
    <t xml:space="preserve">Попов Семен Сергеевич    </t>
  </si>
  <si>
    <t xml:space="preserve">Рачковский Владислав Васильевич    </t>
  </si>
  <si>
    <t xml:space="preserve">Алексеева Анна Владимировна     </t>
  </si>
  <si>
    <t xml:space="preserve">Югай Андрей Владимирович    </t>
  </si>
  <si>
    <t xml:space="preserve">Шкрабо Людмила Сергеевна     </t>
  </si>
  <si>
    <t xml:space="preserve">Шелехов Александр Александрович    </t>
  </si>
  <si>
    <t xml:space="preserve">Галиуллина Русалина Фанилевна    </t>
  </si>
  <si>
    <t xml:space="preserve">Турковская Анастасия Олеговна    </t>
  </si>
  <si>
    <t xml:space="preserve">Сагитова Танзиля Миннигалеевна    </t>
  </si>
  <si>
    <t xml:space="preserve">Киселева Елена Васильевна    </t>
  </si>
  <si>
    <t xml:space="preserve">Кротков Сергей Валерьевич    </t>
  </si>
  <si>
    <t xml:space="preserve">Жарский Николай Васильевич    </t>
  </si>
  <si>
    <t xml:space="preserve">Башкова Полина Павловна    </t>
  </si>
  <si>
    <t xml:space="preserve">Приходкин Никита Сергеевич    </t>
  </si>
  <si>
    <t xml:space="preserve">Клюкицов Петр Юрьевич    </t>
  </si>
  <si>
    <t xml:space="preserve">Христо Кристина Домиковна    </t>
  </si>
  <si>
    <t xml:space="preserve">Коротков Анатолий Александрович    </t>
  </si>
  <si>
    <t xml:space="preserve">Коровкин Вячеслав Валерьевич     </t>
  </si>
  <si>
    <t xml:space="preserve">Яшина Ирина Юрьевна    </t>
  </si>
  <si>
    <t xml:space="preserve">Шахаутдинов Артем Евгеньевич    </t>
  </si>
  <si>
    <t xml:space="preserve">Филипьева Наталья Юрьевна    </t>
  </si>
  <si>
    <t xml:space="preserve">Вяткина Кристина Андреевна    </t>
  </si>
  <si>
    <t xml:space="preserve">Погудин Павел Александрович    </t>
  </si>
  <si>
    <t xml:space="preserve">Паладий Алексей Валерьевич    </t>
  </si>
  <si>
    <t xml:space="preserve">Лукашевичус Татьяна Николаевна    </t>
  </si>
  <si>
    <t xml:space="preserve">Хисматулин Ринат Фаридович    </t>
  </si>
  <si>
    <t xml:space="preserve">Самоенко Владислава Алексеевна    </t>
  </si>
  <si>
    <t xml:space="preserve">Ахмеджанов Тимур Магжанович    </t>
  </si>
  <si>
    <t xml:space="preserve">Морозов Василий Иванович    </t>
  </si>
  <si>
    <t xml:space="preserve">Пятынина Ксения Владиславовна    </t>
  </si>
  <si>
    <t xml:space="preserve">Стукова Мария Сергеевна    </t>
  </si>
  <si>
    <t xml:space="preserve">Гуляева Вероника Львовна    </t>
  </si>
  <si>
    <t xml:space="preserve">Гумурзакова Нэля Рафаэловна     </t>
  </si>
  <si>
    <t xml:space="preserve">Кожевников Андрей Вячеславович     </t>
  </si>
  <si>
    <t xml:space="preserve">Грищук Ульяна Станиславовна  II-ИВ  </t>
  </si>
  <si>
    <t xml:space="preserve">Костылев Евгений Константинович     </t>
  </si>
  <si>
    <t xml:space="preserve">Тишкова Яна Владимировна     </t>
  </si>
  <si>
    <t xml:space="preserve">Мельников Александр Юрьевич     </t>
  </si>
  <si>
    <t xml:space="preserve">Климинченко Манзура Шокировна    </t>
  </si>
  <si>
    <t xml:space="preserve">Детков Александр Яковлевич     </t>
  </si>
  <si>
    <t xml:space="preserve">Рукавишников Александр Михайлович     </t>
  </si>
  <si>
    <t xml:space="preserve">Яценко Оксана Амуровна     </t>
  </si>
  <si>
    <t xml:space="preserve">Алтынхужин Альберт Раильевич     </t>
  </si>
  <si>
    <t xml:space="preserve">Ткач Павел Александрович    </t>
  </si>
  <si>
    <t xml:space="preserve">Гребе Ольга Николаевна     </t>
  </si>
  <si>
    <t xml:space="preserve">Черемисин Андрей Валерьевич    </t>
  </si>
  <si>
    <t xml:space="preserve">Арутюнов Максим Анатольевич     </t>
  </si>
  <si>
    <t xml:space="preserve">Горбунов Сергей Геннадьевич     </t>
  </si>
  <si>
    <t xml:space="preserve">Сальников Сергей Иванович     </t>
  </si>
  <si>
    <t xml:space="preserve">Айбулатова Оксана Петровна     </t>
  </si>
  <si>
    <t xml:space="preserve">Витергольд Ольга Борисовна    </t>
  </si>
  <si>
    <t xml:space="preserve">Кучуков Салават Габжалилович     </t>
  </si>
  <si>
    <t xml:space="preserve">Васенева Ирина Петровна    </t>
  </si>
  <si>
    <t xml:space="preserve">Мясковский Вячеслав Сергеевич    </t>
  </si>
  <si>
    <t xml:space="preserve">Путилов Алексей Васильевич    </t>
  </si>
  <si>
    <t xml:space="preserve">Кашицин Дмитрий Владимирович    </t>
  </si>
  <si>
    <t xml:space="preserve">Бородаева Вера Викторовна    </t>
  </si>
  <si>
    <t xml:space="preserve">Ведерников Владимир Валерьевич    </t>
  </si>
  <si>
    <t xml:space="preserve">Гвоздева Любовь Алексеевна     </t>
  </si>
  <si>
    <t xml:space="preserve">Ким Елена Леонидовна     </t>
  </si>
  <si>
    <t xml:space="preserve">Махмудов Рахман Мирзага Оглы     </t>
  </si>
  <si>
    <t xml:space="preserve">Теличко Оксана Викторовна     </t>
  </si>
  <si>
    <t xml:space="preserve">Любчик Василий Петрович    </t>
  </si>
  <si>
    <t xml:space="preserve">шабуров евгений валерьевич    </t>
  </si>
  <si>
    <t xml:space="preserve">Игнатченко Сергей Викторович    </t>
  </si>
  <si>
    <t xml:space="preserve">Гараев Артур Радикович     </t>
  </si>
  <si>
    <t xml:space="preserve">Кустовский Сергей Борисович    </t>
  </si>
  <si>
    <t xml:space="preserve">Стабулит Андрей Станиславович     </t>
  </si>
  <si>
    <t xml:space="preserve">Нигматулин Фарит Мирсаитович     </t>
  </si>
  <si>
    <t xml:space="preserve">Чувашова Юлия Вячеславовна    </t>
  </si>
  <si>
    <t xml:space="preserve">Кузнецов Андрей Викторович     </t>
  </si>
  <si>
    <t xml:space="preserve">Двоешкин Владимир Владимирович     </t>
  </si>
  <si>
    <t xml:space="preserve">Каюкова Екатерина Олеговна    </t>
  </si>
  <si>
    <t xml:space="preserve">Киселёва Юлия Владимировна    </t>
  </si>
  <si>
    <t xml:space="preserve">Денисенко Алексей Геннадьевич    </t>
  </si>
  <si>
    <t xml:space="preserve">Абдрахманов Айдар Азатович    </t>
  </si>
  <si>
    <t xml:space="preserve">Либерзон Александр Маркович     </t>
  </si>
  <si>
    <t xml:space="preserve">Лейченко Александр Васильевич     </t>
  </si>
  <si>
    <t xml:space="preserve">Миронов Алексей Юрьевич    </t>
  </si>
  <si>
    <t xml:space="preserve">Курапова Елена Викторовна    </t>
  </si>
  <si>
    <t xml:space="preserve">Максимов Антон Леонидович    </t>
  </si>
  <si>
    <t xml:space="preserve">Иванов Павел Александрович    </t>
  </si>
  <si>
    <t xml:space="preserve">Рузбин Рафис Исхакович     </t>
  </si>
  <si>
    <t xml:space="preserve">Лейшовник Евгений Александрович    </t>
  </si>
  <si>
    <t xml:space="preserve">Абдрахманов Наиль Сагидуллович    </t>
  </si>
  <si>
    <t xml:space="preserve">Зворыгин Артем Александрович    </t>
  </si>
  <si>
    <t xml:space="preserve">Криницына Любовь Сергеевна     </t>
  </si>
  <si>
    <t xml:space="preserve">Григорьева Вера Иосифовна     </t>
  </si>
  <si>
    <t xml:space="preserve">Гаврюшина Вера Владимировна     </t>
  </si>
  <si>
    <t xml:space="preserve">Семкина Ольга Леонидовна    </t>
  </si>
  <si>
    <t xml:space="preserve">Гибнер Владимир Егорович     </t>
  </si>
  <si>
    <t xml:space="preserve">Михайлюта Юлия Анатольевна    </t>
  </si>
  <si>
    <t xml:space="preserve">Самсонова Татьяна Альбертовна    </t>
  </si>
  <si>
    <t xml:space="preserve">Гордиков Денис Владимирович    </t>
  </si>
  <si>
    <t xml:space="preserve">Евдокаров Алексей Робертович    </t>
  </si>
  <si>
    <t xml:space="preserve">Максимовских Андрей Юрьевич    </t>
  </si>
  <si>
    <t xml:space="preserve">Максимовских Светлана Владимировна    </t>
  </si>
  <si>
    <t xml:space="preserve">Абдулкарамов Наиль Шагинурович    </t>
  </si>
  <si>
    <t xml:space="preserve">Аркадьева Ирина Викторовна    </t>
  </si>
  <si>
    <t xml:space="preserve">Котенков Юрий Владимирович     </t>
  </si>
  <si>
    <t xml:space="preserve">Палкичев Дмитрий Викторович     </t>
  </si>
  <si>
    <t xml:space="preserve">Гизатулин Руслан Махараевич    </t>
  </si>
  <si>
    <t xml:space="preserve">Пухкало Олеся   PKАZ  </t>
  </si>
  <si>
    <t xml:space="preserve">Замотохин Вадим Анатольевич    </t>
  </si>
  <si>
    <t xml:space="preserve">Брандт Ульяна Александровна    </t>
  </si>
  <si>
    <t xml:space="preserve">Кузнецов Андрей Николаевич    </t>
  </si>
  <si>
    <t xml:space="preserve">Кривенков Борис Тимофеевич    </t>
  </si>
  <si>
    <t xml:space="preserve">Тюкилин Денис Сергеевич    </t>
  </si>
  <si>
    <t xml:space="preserve">Озерова Светлана Александровна    </t>
  </si>
  <si>
    <t xml:space="preserve">Башаров Евгений Фанилович    </t>
  </si>
  <si>
    <t xml:space="preserve">Кадников Игорь Анатольевич    </t>
  </si>
  <si>
    <t xml:space="preserve">Имарс Олег Зигмундович    </t>
  </si>
  <si>
    <t xml:space="preserve">Дмитрюк Максим Валерьевич    </t>
  </si>
  <si>
    <t xml:space="preserve">Демидовец Сергей Александрович    </t>
  </si>
  <si>
    <t xml:space="preserve">Тельпов Игорь Валентинович     </t>
  </si>
  <si>
    <t xml:space="preserve">Ганзвин Ирина Ивановна    </t>
  </si>
  <si>
    <t xml:space="preserve">Ионов Александр Васильевич    </t>
  </si>
  <si>
    <t xml:space="preserve">Дук Владимир  Григорьевич     </t>
  </si>
  <si>
    <t xml:space="preserve">Ластовский Вадим Валерьевич     </t>
  </si>
  <si>
    <t xml:space="preserve">Вильгаук Александр Александрович    </t>
  </si>
  <si>
    <t xml:space="preserve">Тихомиров Вячеслав Витальевич    </t>
  </si>
  <si>
    <t xml:space="preserve">Баландина Валентина Владимировна     </t>
  </si>
  <si>
    <t xml:space="preserve">Баева Дарья Александровна     </t>
  </si>
  <si>
    <t xml:space="preserve">Шипаев Артем Викторович     </t>
  </si>
  <si>
    <t xml:space="preserve">Федоров Павел Викторович    </t>
  </si>
  <si>
    <t xml:space="preserve">Ткаченко Александр Николаевич    </t>
  </si>
  <si>
    <t xml:space="preserve">Мурзина Анастасия Андреевна    </t>
  </si>
  <si>
    <t xml:space="preserve">Яковлева Елена Артемьевна    </t>
  </si>
  <si>
    <t xml:space="preserve">Гольцев Максим Витальевич     </t>
  </si>
  <si>
    <t xml:space="preserve">Моргунова Гульфира Гарифулловна     </t>
  </si>
  <si>
    <t xml:space="preserve">Бутюгина Александра Ивановна    </t>
  </si>
  <si>
    <t xml:space="preserve">Мельситов Максим Васильевич    </t>
  </si>
  <si>
    <t xml:space="preserve">Жаркова Елена Михайловна     </t>
  </si>
  <si>
    <t xml:space="preserve">Шерстобитова Любовь Сергеевна    </t>
  </si>
  <si>
    <t xml:space="preserve">Русакова Елена Викторовна    </t>
  </si>
  <si>
    <t xml:space="preserve">Закиров Владимир Вячеславович     </t>
  </si>
  <si>
    <t xml:space="preserve">Рамазанов Рамиль Искандарович    </t>
  </si>
  <si>
    <t xml:space="preserve">Каримов Салават Абдулханович     </t>
  </si>
  <si>
    <t xml:space="preserve">Шафиков Фалях Фарухович     </t>
  </si>
  <si>
    <t xml:space="preserve">Ильясова Оксана Петровна    </t>
  </si>
  <si>
    <t xml:space="preserve">Ильясова Альбина Ишбулатовна    </t>
  </si>
  <si>
    <t xml:space="preserve">Бакина Ольга Николаевна    </t>
  </si>
  <si>
    <t xml:space="preserve">Спирина Лариса Валерьевна    </t>
  </si>
  <si>
    <t xml:space="preserve">Уразаева Наталья Анатольевна    </t>
  </si>
  <si>
    <t xml:space="preserve">Камалов Валерьян Рафкатович     </t>
  </si>
  <si>
    <t xml:space="preserve">Быстрых Анна Романовна     </t>
  </si>
  <si>
    <t xml:space="preserve">Кривоносов Евгений Николаевич    </t>
  </si>
  <si>
    <t xml:space="preserve">Сергеев Дмитрий Станиславович    </t>
  </si>
  <si>
    <t xml:space="preserve">Алексеенко Станислав Сергеевич    </t>
  </si>
  <si>
    <t xml:space="preserve">Замуреев Александр Сергеевич    </t>
  </si>
  <si>
    <t xml:space="preserve">Останина Валентина Александровна     </t>
  </si>
  <si>
    <t xml:space="preserve">Махрова Екатерина Владимировна     </t>
  </si>
  <si>
    <t xml:space="preserve">Галеев Вадит Нуриахметович     </t>
  </si>
  <si>
    <t xml:space="preserve">Юхименко Владислав Владимирович    </t>
  </si>
  <si>
    <t xml:space="preserve">Радюкина Татьяна Дмитриевна    </t>
  </si>
  <si>
    <t xml:space="preserve">Корнилов Сергей Николаевич     </t>
  </si>
  <si>
    <t xml:space="preserve">Полторак Нина Васильевна    </t>
  </si>
  <si>
    <t xml:space="preserve">Валеева Галима Абдуллиновна     </t>
  </si>
  <si>
    <t xml:space="preserve">Башарин Максим Сергеевич    </t>
  </si>
  <si>
    <t xml:space="preserve">Федоров Сергей Михайлович     </t>
  </si>
  <si>
    <t xml:space="preserve">Плишкин Артем Васильевич    </t>
  </si>
  <si>
    <t xml:space="preserve">Синицына Галина Федоровна    </t>
  </si>
  <si>
    <t xml:space="preserve">Хромых Владимир Петрович    </t>
  </si>
  <si>
    <t xml:space="preserve">Орлянский Алексей Александрович    </t>
  </si>
  <si>
    <t xml:space="preserve">Хаиров Вильдан Шабанович    </t>
  </si>
  <si>
    <t xml:space="preserve">Белова Виктория Ивановна    </t>
  </si>
  <si>
    <t xml:space="preserve">Шик Алла Федоровна    </t>
  </si>
  <si>
    <t xml:space="preserve">Бадалян Гагик Давидович    </t>
  </si>
  <si>
    <t xml:space="preserve">Газизова Гульнара Гатиятулловна     </t>
  </si>
  <si>
    <t xml:space="preserve">Филатова Галина Борисовна    </t>
  </si>
  <si>
    <t xml:space="preserve">Страшнов Антон Александрович     </t>
  </si>
  <si>
    <t xml:space="preserve">Трифонов Николай Александрович     </t>
  </si>
  <si>
    <t xml:space="preserve">Ильиных Андрей Анатольевич    </t>
  </si>
  <si>
    <t xml:space="preserve">Хайсарова Бану Сайфулловна     </t>
  </si>
  <si>
    <t xml:space="preserve">Попович Ольга Петровна    </t>
  </si>
  <si>
    <t xml:space="preserve">Гузеев Артур Михайлович    </t>
  </si>
  <si>
    <t xml:space="preserve">Малимон Юрий Олегович    </t>
  </si>
  <si>
    <t xml:space="preserve">Бережной Евгений Валерьевич    </t>
  </si>
  <si>
    <t xml:space="preserve">Аникин Сергей Алексеевич    </t>
  </si>
  <si>
    <t xml:space="preserve">Жабаров Хуршед Хайдарович     </t>
  </si>
  <si>
    <t xml:space="preserve">Султанов Ильсур Ахнафович    </t>
  </si>
  <si>
    <t xml:space="preserve">Малыгина Ольга Валентиновна    </t>
  </si>
  <si>
    <t xml:space="preserve">БАЛКУНОВ НИКИТА ВЛАДИМРОВИЧ    </t>
  </si>
  <si>
    <t xml:space="preserve">Белунин Максим Алексеевич     </t>
  </si>
  <si>
    <t xml:space="preserve">Аникин Алексей Сергеевич     </t>
  </si>
  <si>
    <t xml:space="preserve">Коляченков Евгений Вадимович     </t>
  </si>
  <si>
    <t xml:space="preserve">Аракелян Анна Суреновна    </t>
  </si>
  <si>
    <t xml:space="preserve">Хуснутдинова Фагиля Ульмаскуловна    </t>
  </si>
  <si>
    <t xml:space="preserve">Епифанова Анастасия Александровна    </t>
  </si>
  <si>
    <t xml:space="preserve">Пахомов Константин Владимирович    </t>
  </si>
  <si>
    <t xml:space="preserve">Юмадилов Ролан Радмирович    </t>
  </si>
  <si>
    <t xml:space="preserve">Федорова Галина Павловна    </t>
  </si>
  <si>
    <t xml:space="preserve">Халилов Дамир Файзуллович    </t>
  </si>
  <si>
    <t xml:space="preserve">Бобков Денис Владимирович    </t>
  </si>
  <si>
    <t xml:space="preserve">Парахин Дмитрий Александрович    </t>
  </si>
  <si>
    <t xml:space="preserve">Ростов Алексей Александрович    </t>
  </si>
  <si>
    <t xml:space="preserve">Моисеев Сергей Васильевич    </t>
  </si>
  <si>
    <t xml:space="preserve">Дюшко Владимир Владимирович    </t>
  </si>
  <si>
    <t xml:space="preserve">Павлов Константин Александрович    </t>
  </si>
  <si>
    <t xml:space="preserve">Усманов Равиль Аширафович     </t>
  </si>
  <si>
    <t xml:space="preserve">Ямбаева Елена Николаевна    </t>
  </si>
  <si>
    <t xml:space="preserve">Чернова Екатерина Андреевна    </t>
  </si>
  <si>
    <t xml:space="preserve">Минибаева Алина Шайдулловна    </t>
  </si>
  <si>
    <t xml:space="preserve">Зарипов Константин Кираматович    </t>
  </si>
  <si>
    <t xml:space="preserve">Танаев Денис Александрович     </t>
  </si>
  <si>
    <t xml:space="preserve">Аккужина Ирина Ринатовна    </t>
  </si>
  <si>
    <t xml:space="preserve">Плотникова Анна Константиновна    </t>
  </si>
  <si>
    <t xml:space="preserve">федорова олеся алексеевна    </t>
  </si>
  <si>
    <t xml:space="preserve">Любина Любовь Васильевна    </t>
  </si>
  <si>
    <t xml:space="preserve">Никольский Андрей Евгеньевич    </t>
  </si>
  <si>
    <t xml:space="preserve">Казанцев Александр Трофимович    </t>
  </si>
  <si>
    <t xml:space="preserve">Аникина Светлана Юрьевна    </t>
  </si>
  <si>
    <t xml:space="preserve">Капшанов Фарид Таирович    </t>
  </si>
  <si>
    <t xml:space="preserve">Махмутов Данис Салимьянович    </t>
  </si>
  <si>
    <t xml:space="preserve">Мохов Владимир Васильевич    </t>
  </si>
  <si>
    <t xml:space="preserve">Сомова Елена Григорьевна    </t>
  </si>
  <si>
    <t xml:space="preserve">Смирнова Татьяна Игоревна    </t>
  </si>
  <si>
    <t xml:space="preserve">Фазлыев Вадим Юрисович    </t>
  </si>
  <si>
    <t xml:space="preserve">Иксанов Ильдар Гайфуллович    </t>
  </si>
  <si>
    <t xml:space="preserve">Викарчук Елена Геннадьевна    </t>
  </si>
  <si>
    <t xml:space="preserve">Подивилова Гульнара Гиниятулловна     </t>
  </si>
  <si>
    <t xml:space="preserve">Шкрум Дмитрий Александрович    </t>
  </si>
  <si>
    <t xml:space="preserve">Сырова Светлана Владимировна    </t>
  </si>
  <si>
    <t xml:space="preserve">Сивоконь Александр Владимирович    </t>
  </si>
  <si>
    <t xml:space="preserve">Габбасов Олег Рафисович    </t>
  </si>
  <si>
    <t xml:space="preserve">Ветров Александр Александрович    </t>
  </si>
  <si>
    <t xml:space="preserve">Лежнева Марина Анатольевна     </t>
  </si>
  <si>
    <t xml:space="preserve">Веретенников Владимир Сергеевич    </t>
  </si>
  <si>
    <t xml:space="preserve">Ходыкина Надежда Фёдоровна    </t>
  </si>
  <si>
    <t xml:space="preserve">Хахутов Тимофей Аркадьевич     </t>
  </si>
  <si>
    <t xml:space="preserve">Имарс Татьяна Александровна     </t>
  </si>
  <si>
    <t xml:space="preserve">Викулов Артем Александрович     </t>
  </si>
  <si>
    <t xml:space="preserve">Долинин Вячеслав Викторович    </t>
  </si>
  <si>
    <t xml:space="preserve">Исакаев Дамир Фаилевич    </t>
  </si>
  <si>
    <t xml:space="preserve">Галеев Артем Ахметович    </t>
  </si>
  <si>
    <t xml:space="preserve">Гундоров Денис Владимирович    </t>
  </si>
  <si>
    <t xml:space="preserve">Старченко Людмила Федоровна     </t>
  </si>
  <si>
    <t xml:space="preserve">Давыдова Надежда Александровна    </t>
  </si>
  <si>
    <t xml:space="preserve">Осипенко Ольга Владимировна    </t>
  </si>
  <si>
    <t xml:space="preserve">Зайцева Любовь Ильинична    </t>
  </si>
  <si>
    <t xml:space="preserve">Ярин Александр Михайлович    </t>
  </si>
  <si>
    <t xml:space="preserve">Уметбаев Рустам Юрьевич    </t>
  </si>
  <si>
    <t xml:space="preserve">Мещерякова Евгения Владимировна    </t>
  </si>
  <si>
    <t xml:space="preserve">Цыбульская Александра Владимировна     </t>
  </si>
  <si>
    <t xml:space="preserve">Мухамадиев Марат Самигуллович    </t>
  </si>
  <si>
    <t xml:space="preserve">Козаченко Вадим Анатольевич    </t>
  </si>
  <si>
    <t xml:space="preserve">Куликов Виктор Федорович     </t>
  </si>
  <si>
    <t xml:space="preserve">Латыпова Альфира Зайнулловна    </t>
  </si>
  <si>
    <t xml:space="preserve">Рогачев Евгений Васильевич    </t>
  </si>
  <si>
    <t xml:space="preserve">Прохоров Денис Юрьевич    </t>
  </si>
  <si>
    <t xml:space="preserve">Аилене Виорел Иванович    </t>
  </si>
  <si>
    <t xml:space="preserve">Сухтерова Вера Григорьевна    </t>
  </si>
  <si>
    <t xml:space="preserve">Сибагатов Ражаб Гильмитдинович    </t>
  </si>
  <si>
    <t xml:space="preserve">Гильманов Евгений Сабитович    </t>
  </si>
  <si>
    <t xml:space="preserve">Короткова Наталья Сергеевна     </t>
  </si>
  <si>
    <t xml:space="preserve">Выдрин Александр Алексеевич    </t>
  </si>
  <si>
    <t xml:space="preserve">Устьянцев Андрей Владимирович    </t>
  </si>
  <si>
    <t xml:space="preserve">Носова Лариса Анатольевна     </t>
  </si>
  <si>
    <t xml:space="preserve">Логвинов Алексей Андреевич    </t>
  </si>
  <si>
    <t xml:space="preserve">Веселова Инесса Вильгемовна    </t>
  </si>
  <si>
    <t xml:space="preserve">Хабибуллин Рустам Тагирович    </t>
  </si>
  <si>
    <t xml:space="preserve">Гущин Дмитрий Павлович     </t>
  </si>
  <si>
    <t xml:space="preserve">Останина Светлана Юрьевна     </t>
  </si>
  <si>
    <t xml:space="preserve">Подгайченко Валерий Владимирович     </t>
  </si>
  <si>
    <t xml:space="preserve">Полисевич Жанна Владимировна     </t>
  </si>
  <si>
    <t xml:space="preserve">Злобин Дмитрий Аркадьевич     </t>
  </si>
  <si>
    <t xml:space="preserve">Хамитова Алена Вячеславовна    </t>
  </si>
  <si>
    <t xml:space="preserve">Латыпова Светлана Ивановна     </t>
  </si>
  <si>
    <t xml:space="preserve">Захаров Александр Евгеньевич    </t>
  </si>
  <si>
    <t xml:space="preserve">Гатауллин Радик Мунирович    </t>
  </si>
  <si>
    <t xml:space="preserve">Школьников Артем Евгеньевич    </t>
  </si>
  <si>
    <t xml:space="preserve">Батюшев Александр Юрьевич    </t>
  </si>
  <si>
    <t xml:space="preserve">Белков Александр Юрьевич    </t>
  </si>
  <si>
    <t xml:space="preserve">Итенберг Денис Львович    </t>
  </si>
  <si>
    <t xml:space="preserve">Гайнутдинов Вадим Рашитович    </t>
  </si>
  <si>
    <t xml:space="preserve">Бакланов Вадим Викторович    </t>
  </si>
  <si>
    <t xml:space="preserve">Санникова Татьяна Алексеевна    </t>
  </si>
  <si>
    <t xml:space="preserve">Черкасов Дмитрий Олегович    </t>
  </si>
  <si>
    <t xml:space="preserve">трифонов алексей иванович    </t>
  </si>
  <si>
    <t xml:space="preserve">Ефименко Александр Васильевич    </t>
  </si>
  <si>
    <t xml:space="preserve">Кузнецова Анна Сергеевна     </t>
  </si>
  <si>
    <t xml:space="preserve">Махиянов Шарифулла Шагитович     </t>
  </si>
  <si>
    <t xml:space="preserve">Шкляров Евгений Васильевич    </t>
  </si>
  <si>
    <t xml:space="preserve">Кульмухаметов Артем Равильевич    </t>
  </si>
  <si>
    <t xml:space="preserve">Хомяков Антон Александрович    </t>
  </si>
  <si>
    <t xml:space="preserve">Ёлшина Наталья Игоревна    </t>
  </si>
  <si>
    <t xml:space="preserve">Молодоженова Евгения Игоревна    </t>
  </si>
  <si>
    <t xml:space="preserve">Петлюшенко Юрий Владимирович    </t>
  </si>
  <si>
    <t xml:space="preserve">Комов Руслан Сергеевич    </t>
  </si>
  <si>
    <t xml:space="preserve">Догасов Мухамбеджан Рахимжанович    </t>
  </si>
  <si>
    <t xml:space="preserve">Шибаев Денис Николаевич    </t>
  </si>
  <si>
    <t xml:space="preserve">Хазиева Лилия Маратовна    </t>
  </si>
  <si>
    <t xml:space="preserve">Оленченко Петр Яковлевич     </t>
  </si>
  <si>
    <t xml:space="preserve">Бирюков Ярослав Александрович    </t>
  </si>
  <si>
    <t xml:space="preserve">Опаренко Олег Владимирович    </t>
  </si>
  <si>
    <t xml:space="preserve">Фурсов Артем Григорьевич    </t>
  </si>
  <si>
    <t xml:space="preserve">Щипков Александр Яковлевич    </t>
  </si>
  <si>
    <t xml:space="preserve">Гайдученко Галина Моисеевна    </t>
  </si>
  <si>
    <t xml:space="preserve">Карбовский Александр -    </t>
  </si>
  <si>
    <t xml:space="preserve">Мокерова Марина Владимировна    </t>
  </si>
  <si>
    <t xml:space="preserve">Вотчинников Андрей Владимирович    </t>
  </si>
  <si>
    <t xml:space="preserve">Темченко Виталий Викторович    </t>
  </si>
  <si>
    <t xml:space="preserve">Крапивин Владимир Владимирович     </t>
  </si>
  <si>
    <t xml:space="preserve">Хабирова Нэля Фидаилевна     </t>
  </si>
  <si>
    <t xml:space="preserve">Смородин Виталий Эдуардович    </t>
  </si>
  <si>
    <t xml:space="preserve">Мухин Николай Дмитриевич    </t>
  </si>
  <si>
    <t xml:space="preserve">Сорокин Анатолий Павлович    </t>
  </si>
  <si>
    <t xml:space="preserve">Бушмелева Анастасия Сергеевна    </t>
  </si>
  <si>
    <t xml:space="preserve">Александров Евгений Викторович    </t>
  </si>
  <si>
    <t xml:space="preserve">Смирнов Александр Николаевич    </t>
  </si>
  <si>
    <t xml:space="preserve">Юдин Василий Борисович    </t>
  </si>
  <si>
    <t xml:space="preserve">Кормин Алексей Александрович    </t>
  </si>
  <si>
    <t xml:space="preserve">Половодов Виктор Валерьевич     </t>
  </si>
  <si>
    <t xml:space="preserve">Горожанкин Максим Дмитриевич    </t>
  </si>
  <si>
    <t xml:space="preserve">рогозина наталья викторовна    </t>
  </si>
  <si>
    <t xml:space="preserve">Рявкин Алексей Павлович    </t>
  </si>
  <si>
    <t xml:space="preserve">Тишенко Андрей Игоревич    </t>
  </si>
  <si>
    <t xml:space="preserve">Латыпова Лилия Миндимухаметовна    </t>
  </si>
  <si>
    <t xml:space="preserve">Юнусов Фанис Валиевич    </t>
  </si>
  <si>
    <t xml:space="preserve">Хасанова Клавдия Николаевна     </t>
  </si>
  <si>
    <t xml:space="preserve">Гармаш Сергей Владимирович    </t>
  </si>
  <si>
    <t xml:space="preserve">Губская Полина Сергеевна    </t>
  </si>
  <si>
    <t xml:space="preserve">Черкащенко Дмитрий Валерьевич    </t>
  </si>
  <si>
    <t xml:space="preserve">Шмаков Михаил Владимирович     </t>
  </si>
  <si>
    <t xml:space="preserve">Макарова Наталья Анатольевна    </t>
  </si>
  <si>
    <t xml:space="preserve">Попков Олег Сергеевич    </t>
  </si>
  <si>
    <t xml:space="preserve">Галлямов Ниль Гаффанович     </t>
  </si>
  <si>
    <t xml:space="preserve">Куркин Денис Владимирович    </t>
  </si>
  <si>
    <t xml:space="preserve">Шенкман Илья Олегович    </t>
  </si>
  <si>
    <t xml:space="preserve">Казанцева Наиля Габдрашитовна     </t>
  </si>
  <si>
    <t xml:space="preserve">Есков Илья Константинович     </t>
  </si>
  <si>
    <t xml:space="preserve">Торопова Юлия Сергеевна    </t>
  </si>
  <si>
    <t xml:space="preserve">Тимонова Любовь Александровна    </t>
  </si>
  <si>
    <t xml:space="preserve">Винцина Татьяна Игоревна    </t>
  </si>
  <si>
    <t xml:space="preserve">Гончаров Игорь Владимирович    </t>
  </si>
  <si>
    <t xml:space="preserve">Тарасов Сергей Викторович    </t>
  </si>
  <si>
    <t xml:space="preserve">Юнеева Екатерина Михайловна    </t>
  </si>
  <si>
    <t xml:space="preserve">Мажикаева Фаузия Ансаровна     </t>
  </si>
  <si>
    <t xml:space="preserve">Галицкий Константин Александрович    </t>
  </si>
  <si>
    <t xml:space="preserve">Казиуллин Артур Эдвардович    </t>
  </si>
  <si>
    <t xml:space="preserve">Крещук Наталья Александровна    </t>
  </si>
  <si>
    <t xml:space="preserve">Март Марк Вячеславович    </t>
  </si>
  <si>
    <t xml:space="preserve">Зырянова Анжелика Михайловна    </t>
  </si>
  <si>
    <t xml:space="preserve">Сафрошкин Денис Николаевич     </t>
  </si>
  <si>
    <t xml:space="preserve">Астафьев Валерий Геннадьевич     </t>
  </si>
  <si>
    <t xml:space="preserve">Посполитак Роман Владимирович    </t>
  </si>
  <si>
    <t xml:space="preserve">Рогозная Надежда Николаевна    </t>
  </si>
  <si>
    <t xml:space="preserve">Голышева Юлия Робертовна    </t>
  </si>
  <si>
    <t xml:space="preserve">Армянинов Виталий Владимирович     </t>
  </si>
  <si>
    <t xml:space="preserve">Анищенко Олег Александрович    </t>
  </si>
  <si>
    <t xml:space="preserve">Садыкова Альфира Хамзовна    </t>
  </si>
  <si>
    <t xml:space="preserve">Татаренцева Ирина Андреевна    </t>
  </si>
  <si>
    <t xml:space="preserve">Засименко Василий Александрович    </t>
  </si>
  <si>
    <t xml:space="preserve">Янсарин Ридаль Халильевич    </t>
  </si>
  <si>
    <t xml:space="preserve">Чигинцева Фаина Николаевна     </t>
  </si>
  <si>
    <t xml:space="preserve">Рябов Павел Андреевич    </t>
  </si>
  <si>
    <t xml:space="preserve">Максимова Татьяна Владимировна     </t>
  </si>
  <si>
    <t xml:space="preserve">Сизов Тимур Мухторович  III-ИВ  </t>
  </si>
  <si>
    <t xml:space="preserve">Шебодаев Павел Сергеевич    </t>
  </si>
  <si>
    <t xml:space="preserve">Филатов Владислав Владимирович    </t>
  </si>
  <si>
    <t xml:space="preserve">Хаматов Наиль Загитович    </t>
  </si>
  <si>
    <t xml:space="preserve">Исламов Жалиль Хусалимович    </t>
  </si>
  <si>
    <t xml:space="preserve">Черкасов Лев Игоревич    </t>
  </si>
  <si>
    <t xml:space="preserve">Худышкина Анастасия Владимировна    </t>
  </si>
  <si>
    <t xml:space="preserve">Тикшаева Елена Викторовна    </t>
  </si>
  <si>
    <t xml:space="preserve">Синькова Ольга Николаевна    </t>
  </si>
  <si>
    <t xml:space="preserve">Габитова Альфия Миннагалеевна    </t>
  </si>
  <si>
    <t xml:space="preserve">Магасумов Марсель Галиуллович    </t>
  </si>
  <si>
    <t xml:space="preserve">Карначева Марина Юрьевна     </t>
  </si>
  <si>
    <t xml:space="preserve">Ахмадеева Аниса Динмухаметовна     </t>
  </si>
  <si>
    <t xml:space="preserve">Яковенко Игорь Геннадьевич    </t>
  </si>
  <si>
    <t xml:space="preserve">Волощенко Александр Юрьевич    </t>
  </si>
  <si>
    <t xml:space="preserve">Астахова Алёна Владимировна    </t>
  </si>
  <si>
    <t xml:space="preserve">Петросян Геворг Арташесович    </t>
  </si>
  <si>
    <t xml:space="preserve">Каримова Шафкиямал Нурмухаметовна     </t>
  </si>
  <si>
    <t xml:space="preserve">Плетенецкий Данил Александрович     </t>
  </si>
  <si>
    <t xml:space="preserve">Чернякова Мария Вячеславовна    </t>
  </si>
  <si>
    <t xml:space="preserve">Юсупов Мухаматулла Сафеевич    </t>
  </si>
  <si>
    <t xml:space="preserve">УСОВА ЛЮДМИЛА ПАВЛОВНА    </t>
  </si>
  <si>
    <t xml:space="preserve">Джаббарова Наталья Николаевна     </t>
  </si>
  <si>
    <t xml:space="preserve">Черных Светлана Ивановна     </t>
  </si>
  <si>
    <t xml:space="preserve">Болдырева Алена Анатольевна    </t>
  </si>
  <si>
    <t xml:space="preserve">Коноплев Алексей Васильевич    </t>
  </si>
  <si>
    <t xml:space="preserve">Юдин Александр Сергеевич    </t>
  </si>
  <si>
    <t xml:space="preserve">Волкова Наталья Ивановна    </t>
  </si>
  <si>
    <t xml:space="preserve">Перехватова Екатерина Юрьевна    </t>
  </si>
  <si>
    <t xml:space="preserve">КИЯШЕВ РОМАН ВАЛЕРЬЕВИЧ    </t>
  </si>
  <si>
    <t xml:space="preserve">Григорьева Галина Николаевна     </t>
  </si>
  <si>
    <t xml:space="preserve">Меленчук Евгений Александрович    </t>
  </si>
  <si>
    <t xml:space="preserve">Мамистова Елена Владимировна    </t>
  </si>
  <si>
    <t xml:space="preserve">Саидгалин Данил Хадисович    </t>
  </si>
  <si>
    <t xml:space="preserve">Фомичев Николай Николаевич    </t>
  </si>
  <si>
    <t xml:space="preserve">Музафарова Татьяна Константиновна    </t>
  </si>
  <si>
    <t xml:space="preserve">Самонов Иван Владимирович    </t>
  </si>
  <si>
    <t xml:space="preserve">Юханов Радж Павлович    </t>
  </si>
  <si>
    <t xml:space="preserve">Ребчак Александр Дмитриевич    </t>
  </si>
  <si>
    <t xml:space="preserve">Солодовник Юрий Данилович     </t>
  </si>
  <si>
    <t xml:space="preserve">Аннухина Наталья Александровна    </t>
  </si>
  <si>
    <t xml:space="preserve">Бодолан Василий Сергеевич    </t>
  </si>
  <si>
    <t xml:space="preserve">Саушкин Николай Евгеньевич    </t>
  </si>
  <si>
    <t xml:space="preserve">Макурин Анатолий Валерьевич     </t>
  </si>
  <si>
    <t xml:space="preserve">Брюханова Римма Евлогиевна     </t>
  </si>
  <si>
    <t xml:space="preserve">Стариков Алексей Андреевич    </t>
  </si>
  <si>
    <t xml:space="preserve">Багаутдинов Гайнитдин Низамович     </t>
  </si>
  <si>
    <t xml:space="preserve">Мякишев Сергей Иванович    </t>
  </si>
  <si>
    <t xml:space="preserve">Брыков Дмитрий Владимирович    </t>
  </si>
  <si>
    <t xml:space="preserve">Варова Наталья Отстутсвует  N  </t>
  </si>
  <si>
    <t xml:space="preserve">Гамазин Евгений Александрович    </t>
  </si>
  <si>
    <t xml:space="preserve">Приходько Александр Викторович    </t>
  </si>
  <si>
    <t xml:space="preserve">Либба Галина Александровна    </t>
  </si>
  <si>
    <t xml:space="preserve">Лободесов Михаил Григорьевч    </t>
  </si>
  <si>
    <t xml:space="preserve">Ахметшин Руслан Рифович    </t>
  </si>
  <si>
    <t xml:space="preserve">Паршукова Лада Игоревна    </t>
  </si>
  <si>
    <t xml:space="preserve">Звездин Сергей Михайлович     </t>
  </si>
  <si>
    <t xml:space="preserve">Родионов Сергей Александрович     </t>
  </si>
  <si>
    <t xml:space="preserve">Николаева Людмила Львовна    </t>
  </si>
  <si>
    <t xml:space="preserve">Красильников Антон Андреевич    </t>
  </si>
  <si>
    <t xml:space="preserve">Трибушной Сергей   P KAZ  </t>
  </si>
  <si>
    <t xml:space="preserve">Сафонов Александр Федорович    </t>
  </si>
  <si>
    <t xml:space="preserve">Абдрахимов Булат Мухаметьшович    </t>
  </si>
  <si>
    <t xml:space="preserve">Власова Людмила Александровна    </t>
  </si>
  <si>
    <t xml:space="preserve">Майоров Александр Владимирович     </t>
  </si>
  <si>
    <t xml:space="preserve">Мазеев Денис Салимович     </t>
  </si>
  <si>
    <t xml:space="preserve">Каблова Елена Владимировна    </t>
  </si>
  <si>
    <t xml:space="preserve">Шитякова Наталья Евграфьевна     </t>
  </si>
  <si>
    <t xml:space="preserve">Шакирьянова Екатерина Ивановна  IV-ИВ  </t>
  </si>
  <si>
    <t xml:space="preserve">Ипатова Евгения Александровна     </t>
  </si>
  <si>
    <t xml:space="preserve">Сакович Мария Валерьевна    </t>
  </si>
  <si>
    <t xml:space="preserve">Рыжкова Любовь Михайловна    </t>
  </si>
  <si>
    <t xml:space="preserve">Альчикова Елена Дмитриевна    </t>
  </si>
  <si>
    <t xml:space="preserve">Захарова Татьяна Николаевна    </t>
  </si>
  <si>
    <t xml:space="preserve">Малетин Алексей Степанович    </t>
  </si>
  <si>
    <t xml:space="preserve">Никишова Елена Васильевна    </t>
  </si>
  <si>
    <t xml:space="preserve">Османов Айдын Осман    </t>
  </si>
  <si>
    <t xml:space="preserve">Борисова Анна Викторовна    </t>
  </si>
  <si>
    <t xml:space="preserve">Хисамов Ильдар Равкадович    </t>
  </si>
  <si>
    <t xml:space="preserve">Басиров Дамир Салаватович    </t>
  </si>
  <si>
    <t xml:space="preserve">Кретов Максим Сергеевич    </t>
  </si>
  <si>
    <t xml:space="preserve">Фарукшина Венера Исламовна     </t>
  </si>
  <si>
    <t xml:space="preserve">Хайруллин Исмагил Исхакович     </t>
  </si>
  <si>
    <t xml:space="preserve">Мильчева Александра Николаевна     </t>
  </si>
  <si>
    <t xml:space="preserve">Аюпова Нина Владимировна    </t>
  </si>
  <si>
    <t xml:space="preserve">Быков Сергей Геннадьевич    </t>
  </si>
  <si>
    <t xml:space="preserve">Честюнина Ольга Петровна    </t>
  </si>
  <si>
    <t xml:space="preserve">ПИВОВАРОВА ЕКАТЕРИНА НИКОЛАЕВНА    </t>
  </si>
  <si>
    <t xml:space="preserve">Давыденко Софья Гиниятовна     </t>
  </si>
  <si>
    <t xml:space="preserve">Королев Юрий Юрьевич    </t>
  </si>
  <si>
    <t xml:space="preserve">Каримова Ольга Петровна    </t>
  </si>
  <si>
    <t xml:space="preserve">Коптелова Мария Анатольевна    </t>
  </si>
  <si>
    <t xml:space="preserve">Зубкова Ольга Анатольевна     </t>
  </si>
  <si>
    <t xml:space="preserve">Хоменко Любовь Олеговна    </t>
  </si>
  <si>
    <t xml:space="preserve">Галимова Лена Идиятовна    </t>
  </si>
  <si>
    <t xml:space="preserve">Антонова Любовь Николаевна     </t>
  </si>
  <si>
    <t xml:space="preserve">Бояршинов Петр Николаевич     </t>
  </si>
  <si>
    <t xml:space="preserve">Снигирев Сергей Владимирович    </t>
  </si>
  <si>
    <t xml:space="preserve">Привалихин Данил Михайлович     </t>
  </si>
  <si>
    <t xml:space="preserve">Гапеева Зинаида Владимировна     </t>
  </si>
  <si>
    <t xml:space="preserve">Игнатова Евгения Сергеевна    </t>
  </si>
  <si>
    <t xml:space="preserve">Бздюлев Юрий Владимирович    </t>
  </si>
  <si>
    <t xml:space="preserve">Халилова Фангиза Гайфулловна    </t>
  </si>
  <si>
    <t xml:space="preserve">Карачёв Михаил Олегович    </t>
  </si>
  <si>
    <t xml:space="preserve">Яганшина Анна Витальевна    </t>
  </si>
  <si>
    <t xml:space="preserve">Богданова Людмила Ивановна    </t>
  </si>
  <si>
    <t xml:space="preserve">Столяр Элина Владимировна    </t>
  </si>
  <si>
    <t xml:space="preserve">Светлицкая Наталья Михайловна    </t>
  </si>
  <si>
    <t xml:space="preserve">Казанцева Валентина Ивановна    </t>
  </si>
  <si>
    <t xml:space="preserve">Жамилов Равиль Расулевич     </t>
  </si>
  <si>
    <t xml:space="preserve">Дроздова Валентина Петровна     </t>
  </si>
  <si>
    <t xml:space="preserve">Кудашев Сергей Евгеньевич    </t>
  </si>
  <si>
    <t xml:space="preserve">Мелешко Александр Сергеевич    </t>
  </si>
  <si>
    <t xml:space="preserve">Амелькина Анастасия Павловна    </t>
  </si>
  <si>
    <t xml:space="preserve">Мартенец Ольга Александровна    </t>
  </si>
  <si>
    <t xml:space="preserve">Коркина Валентина Петровна    </t>
  </si>
  <si>
    <t xml:space="preserve">Хакимова Файруза Нагимовна     </t>
  </si>
  <si>
    <t xml:space="preserve">Вакилова Гульнара Рашитовна    </t>
  </si>
  <si>
    <t xml:space="preserve">Луканин Дмитрий Александрович    </t>
  </si>
  <si>
    <t xml:space="preserve">Козлов Сергей Иванович    </t>
  </si>
  <si>
    <t xml:space="preserve">Цибизов Николай Николаевич    </t>
  </si>
  <si>
    <t xml:space="preserve">Ибрагимов Денис Дамирович     </t>
  </si>
  <si>
    <t xml:space="preserve">Пронина Ирина Алексеевна     </t>
  </si>
  <si>
    <t xml:space="preserve">Скрынникова Людмила Яковлевна     </t>
  </si>
  <si>
    <t xml:space="preserve">Баркова Ольга Васильевна     </t>
  </si>
  <si>
    <t xml:space="preserve">Неволин Александр Сергеевич    </t>
  </si>
  <si>
    <t xml:space="preserve">Кожевников Алексей Борисович     </t>
  </si>
  <si>
    <t xml:space="preserve">Левченко Лидия Ивановна    </t>
  </si>
  <si>
    <t xml:space="preserve">Чомаева Оксана Викторовна    </t>
  </si>
  <si>
    <t xml:space="preserve">Колин Дмитрий Анатольевич     </t>
  </si>
  <si>
    <t xml:space="preserve">Веричева Рутджанна Петрасовна    </t>
  </si>
  <si>
    <t xml:space="preserve">Неволина Валентина Ивановна    </t>
  </si>
  <si>
    <t xml:space="preserve">Петров Сергей Евгеньевич    </t>
  </si>
  <si>
    <t xml:space="preserve">Глоба Виктор Никифорович     </t>
  </si>
  <si>
    <t xml:space="preserve">Сомов Леонид Григорьевич    </t>
  </si>
  <si>
    <t xml:space="preserve">Загитдинова Минзифа Зиннуровна     </t>
  </si>
  <si>
    <t xml:space="preserve">Куминов Николай Геннадьевич    </t>
  </si>
  <si>
    <t xml:space="preserve">Энс Петр Давидович     </t>
  </si>
  <si>
    <t xml:space="preserve">Демьянова Любовь Евгеньевна    </t>
  </si>
  <si>
    <t xml:space="preserve">Швецов Виталий Александрович    </t>
  </si>
  <si>
    <t xml:space="preserve">Сепсяк Ирина Владимировна    </t>
  </si>
  <si>
    <t xml:space="preserve">Чеурова Таисья Александровна    </t>
  </si>
  <si>
    <t xml:space="preserve">Борисов Евгений Владимирович    </t>
  </si>
  <si>
    <t xml:space="preserve">Исаева Любовь Ивановна    </t>
  </si>
  <si>
    <t xml:space="preserve">Бобринская Таисия Николаевна    </t>
  </si>
  <si>
    <t xml:space="preserve">Воронцова Ирина Зиннатовна    </t>
  </si>
  <si>
    <t xml:space="preserve">Грехова Лидия Федоровна    </t>
  </si>
  <si>
    <t xml:space="preserve">Валиуллина Олеся Гафаровна    </t>
  </si>
  <si>
    <t xml:space="preserve">Гичук Юрий Павлович    </t>
  </si>
  <si>
    <t xml:space="preserve">Гартман Георгий Вячеславович    </t>
  </si>
  <si>
    <t xml:space="preserve">Захаров Александр Александрович    </t>
  </si>
  <si>
    <t xml:space="preserve">Миронов Андрей Геннадьевич    </t>
  </si>
  <si>
    <t xml:space="preserve">Шелехова Татьяна Валерьевна    </t>
  </si>
  <si>
    <t xml:space="preserve">Сидчихин Анатолий Сергеевич    </t>
  </si>
  <si>
    <t xml:space="preserve">Кошмар Иван Андреевич    </t>
  </si>
  <si>
    <t xml:space="preserve">Рыжов Олег Андреевич    </t>
  </si>
  <si>
    <t xml:space="preserve">Ганиев Ирек Раисович    </t>
  </si>
  <si>
    <t xml:space="preserve">Филиппова Елена Сергеевна    </t>
  </si>
  <si>
    <t xml:space="preserve">Махнач Алексей Анатольевич    </t>
  </si>
  <si>
    <t xml:space="preserve">Смирнова Татьяна Анатольевна    </t>
  </si>
  <si>
    <t xml:space="preserve">Бургардт Юлия Павловна    </t>
  </si>
  <si>
    <t xml:space="preserve">Курмаева Екатерина Владимировна    </t>
  </si>
  <si>
    <t xml:space="preserve">Леонтьев Михаил Александрович    </t>
  </si>
  <si>
    <t xml:space="preserve">Терентьева Вера Сергеевна    </t>
  </si>
  <si>
    <t xml:space="preserve">Шарафутдинов Тимур Амирович    </t>
  </si>
  <si>
    <t xml:space="preserve">Абдулин Александр Сафаргалеевич    </t>
  </si>
  <si>
    <t xml:space="preserve">Гудименко Надежда Сергеевна    </t>
  </si>
  <si>
    <t xml:space="preserve">Лапин Михаил Вячеславович     </t>
  </si>
  <si>
    <t xml:space="preserve">Данилов Андрей Николаевич    </t>
  </si>
  <si>
    <t xml:space="preserve">Соколов Владимир Владимирович  I-ПК  </t>
  </si>
  <si>
    <t xml:space="preserve">Гавришев Павел Викторович    </t>
  </si>
  <si>
    <t xml:space="preserve">Иманкулова Ляля Муртазивна    </t>
  </si>
  <si>
    <t xml:space="preserve">Соломатина Елена Артуровна    </t>
  </si>
  <si>
    <t xml:space="preserve">Бухарбаева Людмила Рафаиловна    </t>
  </si>
  <si>
    <t xml:space="preserve">Ердаков Александр Николаевич    </t>
  </si>
  <si>
    <t xml:space="preserve">Гордин Сергей Иванович    </t>
  </si>
  <si>
    <t xml:space="preserve">Гребе Олег Станиславович    </t>
  </si>
  <si>
    <t xml:space="preserve">Захарова Людмила Павловна    </t>
  </si>
  <si>
    <t xml:space="preserve">Медведев Михаил Викторович    </t>
  </si>
  <si>
    <t xml:space="preserve">Пасечник Александр Владимирович    </t>
  </si>
  <si>
    <t xml:space="preserve">Поспелова Людмила Александровна    </t>
  </si>
  <si>
    <t xml:space="preserve">Тебенькова Наталья Викторовна    </t>
  </si>
  <si>
    <t xml:space="preserve">Королева Разия Якуповна    </t>
  </si>
  <si>
    <t xml:space="preserve">Климентовский Андрей Михайлович    </t>
  </si>
  <si>
    <t xml:space="preserve">Девяткин Дмитрий Евгеньевич    </t>
  </si>
  <si>
    <t xml:space="preserve">Суслова Ольга Алексеевна    </t>
  </si>
  <si>
    <t xml:space="preserve">Шагиева Лидия Мударисовна    </t>
  </si>
  <si>
    <t xml:space="preserve">Воробьёв Константин Владимирович    </t>
  </si>
  <si>
    <t xml:space="preserve">Кузьминых Валентин Вячеславович    </t>
  </si>
  <si>
    <t xml:space="preserve">Булякова Хифа Хайбулловна    </t>
  </si>
  <si>
    <t xml:space="preserve">Гасимов Виталий Камилевич     </t>
  </si>
  <si>
    <t xml:space="preserve">Соловьев Тарас Леонидович    </t>
  </si>
  <si>
    <t xml:space="preserve">Тыртычко Наталья Валериевна    </t>
  </si>
  <si>
    <t xml:space="preserve">Елгин Александр Евгеньевич    </t>
  </si>
  <si>
    <t xml:space="preserve">Ефремова Наталья Леонидовна    </t>
  </si>
  <si>
    <t xml:space="preserve">Груднев Алексей Евгеньевич    </t>
  </si>
  <si>
    <t xml:space="preserve">Дружинин Максим Павлович    </t>
  </si>
  <si>
    <t xml:space="preserve">Бахарев Юрий Владимирович    </t>
  </si>
  <si>
    <t xml:space="preserve">Смирнов Константин Игоревич    </t>
  </si>
  <si>
    <t xml:space="preserve">Чернева Татьяна Николаевна    </t>
  </si>
  <si>
    <t xml:space="preserve">Хажиев Аслям Айратович    </t>
  </si>
  <si>
    <t xml:space="preserve">Валеева Зимфира Сафиулловна    </t>
  </si>
  <si>
    <t xml:space="preserve">Бобылев Андрей Андреевич    </t>
  </si>
  <si>
    <t xml:space="preserve">Хмелев Александр Геннадьевич    </t>
  </si>
  <si>
    <t xml:space="preserve">Макаров Юрий Федорович    </t>
  </si>
  <si>
    <t xml:space="preserve">Веткин Владимир Геннадьевич    </t>
  </si>
  <si>
    <t xml:space="preserve">Злыднева Татьяна Анатольевна    </t>
  </si>
  <si>
    <t xml:space="preserve">Чухина Галина Дмитриевна    </t>
  </si>
  <si>
    <t xml:space="preserve">Лукьяненков Виктор Николаевич    </t>
  </si>
  <si>
    <t xml:space="preserve">Ширыкалова Ирина Анатольевна    </t>
  </si>
  <si>
    <t xml:space="preserve">Худякова Светлана Ивановна    </t>
  </si>
  <si>
    <t xml:space="preserve">Хаирбашаров Хабулла Нигматович    </t>
  </si>
  <si>
    <t xml:space="preserve">Чиркин Александр Григорьевич    </t>
  </si>
  <si>
    <t xml:space="preserve">Жаров Николай Юрьевич    </t>
  </si>
  <si>
    <t xml:space="preserve">Ледков Виталий Сергеевич    </t>
  </si>
  <si>
    <t xml:space="preserve">Петров Константин Иванович    </t>
  </si>
  <si>
    <t xml:space="preserve">Малухина Евгения Александровна     </t>
  </si>
  <si>
    <t xml:space="preserve">Халаим Николай Николаевич    </t>
  </si>
  <si>
    <t xml:space="preserve">Акчурин Василий Барыевич    </t>
  </si>
  <si>
    <t xml:space="preserve">Шибанов Максим Валерьевич    </t>
  </si>
  <si>
    <t xml:space="preserve">Валеев Рустам Рамазанович    </t>
  </si>
  <si>
    <t xml:space="preserve">Максимов Валерий Александрович    </t>
  </si>
  <si>
    <t xml:space="preserve">Воронин Сергей Сергеевич    </t>
  </si>
  <si>
    <t xml:space="preserve">ГАЛАКТИОНОВ Антон Семенович    </t>
  </si>
  <si>
    <t xml:space="preserve">Нургарипова Ирина Салимовна     </t>
  </si>
  <si>
    <t xml:space="preserve">Посов Сергей Владимирович    </t>
  </si>
  <si>
    <t xml:space="preserve">Столярова Ольга Семеновна    </t>
  </si>
  <si>
    <t xml:space="preserve">Величутин Сергей Александрович    </t>
  </si>
  <si>
    <t xml:space="preserve">Макарова Виктория Александровна    </t>
  </si>
  <si>
    <t xml:space="preserve">Панова Елена Юрьевна    </t>
  </si>
  <si>
    <t xml:space="preserve">Дутченко Сергей Валентинович     </t>
  </si>
  <si>
    <t xml:space="preserve">Николаев Анатолий Николаевич    </t>
  </si>
  <si>
    <t xml:space="preserve">Мухаматнурова Райфа Нигматовна     </t>
  </si>
  <si>
    <t xml:space="preserve">Михайличенко Кирилл Александрович    </t>
  </si>
  <si>
    <t xml:space="preserve">Борцова Людмила Евгеньевна     </t>
  </si>
  <si>
    <t xml:space="preserve">Пырьева Ольга Александровна    </t>
  </si>
  <si>
    <t xml:space="preserve">Ерохин Виктор Дмитриевич    </t>
  </si>
  <si>
    <t xml:space="preserve">Копылов Игорь Игоревич    </t>
  </si>
  <si>
    <t xml:space="preserve">Беляев Андрей Владимирович    </t>
  </si>
  <si>
    <t xml:space="preserve">Галимов Артур Денисович    </t>
  </si>
  <si>
    <t xml:space="preserve">Силова Елена Сергеевна     </t>
  </si>
  <si>
    <t xml:space="preserve">Казанова Татьяна Владимировна    </t>
  </si>
  <si>
    <t xml:space="preserve">Бадалян Нарине Жораевна    </t>
  </si>
  <si>
    <t xml:space="preserve">Никулин Иван Георгиевич    </t>
  </si>
  <si>
    <t xml:space="preserve">Смолин Иван Анатольевич    </t>
  </si>
  <si>
    <t xml:space="preserve">Корженевская Альбина Геннадьевна    </t>
  </si>
  <si>
    <t xml:space="preserve">КАРИМОВ АДИС ГЕРЦОВИЧ    </t>
  </si>
  <si>
    <t xml:space="preserve">Репина Светлана Михайловна    </t>
  </si>
  <si>
    <t xml:space="preserve">Хитрова Анна Викторовна    </t>
  </si>
  <si>
    <t xml:space="preserve">Никитин Олег Леонидович    </t>
  </si>
  <si>
    <t xml:space="preserve">Григорьев Михаил Михайлович    </t>
  </si>
  <si>
    <t xml:space="preserve">Дрибная Ольга Васильевна    </t>
  </si>
  <si>
    <t xml:space="preserve">Гребенщиков Никита Юрьевич    </t>
  </si>
  <si>
    <t xml:space="preserve">Браило Светлана Анатольевна    </t>
  </si>
  <si>
    <t xml:space="preserve">Блябликов Андрей Валерьевич    </t>
  </si>
  <si>
    <t xml:space="preserve">Кобякова Надежда Андреевна    </t>
  </si>
  <si>
    <t xml:space="preserve">Юмасултанов Руслан Равилевич    </t>
  </si>
  <si>
    <t xml:space="preserve">Капарушкина Людмила Ивановна    </t>
  </si>
  <si>
    <t xml:space="preserve">Юдин Константин Анатольевич     </t>
  </si>
  <si>
    <t xml:space="preserve">Валеева Румия Исламовна    </t>
  </si>
  <si>
    <t xml:space="preserve">Иванушкина Людмила Антоновна    </t>
  </si>
  <si>
    <t xml:space="preserve">Зимулькин Максим Владимирович    </t>
  </si>
  <si>
    <t xml:space="preserve">Филиппова Татьяна Михайловна    </t>
  </si>
  <si>
    <t xml:space="preserve">Шириева Гюльбаны Рагим    </t>
  </si>
  <si>
    <t xml:space="preserve">Семенова Татьяна Дмитриевна    </t>
  </si>
  <si>
    <t xml:space="preserve">Сердеков Константин Шамурадович    </t>
  </si>
  <si>
    <t xml:space="preserve">Ахунова Галина Игоревна    </t>
  </si>
  <si>
    <t xml:space="preserve">Азимов Махмарасул Файзуллоевич  TJK  </t>
  </si>
  <si>
    <t xml:space="preserve">Белоусов Сергей Викторович    </t>
  </si>
  <si>
    <t xml:space="preserve">Манойлов Александр Михайлович    </t>
  </si>
  <si>
    <t xml:space="preserve">Непомнящих Ольга Петровна    </t>
  </si>
  <si>
    <t xml:space="preserve">Абдужабборова Лена Шамардановна    </t>
  </si>
  <si>
    <t xml:space="preserve">Абдрахманов Данил Тагирович    </t>
  </si>
  <si>
    <t xml:space="preserve">Ньюман Виктор Ричардович    </t>
  </si>
  <si>
    <t xml:space="preserve">Никифоров Вячеслав Сергеевич    </t>
  </si>
  <si>
    <t xml:space="preserve">Закиров Абкадир Ахметьянович    </t>
  </si>
  <si>
    <t xml:space="preserve">Деньгина Татьяна Михайловна    </t>
  </si>
  <si>
    <t xml:space="preserve">Рейник Елизавета Игоревна    </t>
  </si>
  <si>
    <t xml:space="preserve">Гатиятуллин Ринат Абдрахманович    </t>
  </si>
  <si>
    <t xml:space="preserve">Белишко Татьяна Андреевна    </t>
  </si>
  <si>
    <t xml:space="preserve">Кочавенко Надежда Владимировна    </t>
  </si>
  <si>
    <t xml:space="preserve">Михайлова Марина Ивановна    </t>
  </si>
  <si>
    <t xml:space="preserve">Ходакова Раиса Ивановна    </t>
  </si>
  <si>
    <t xml:space="preserve">Бульбов Александр Николаевич    </t>
  </si>
  <si>
    <t xml:space="preserve">Кораблёв Александр Александрович     </t>
  </si>
  <si>
    <t xml:space="preserve">Сенокосова Алёна Сергеевна    </t>
  </si>
  <si>
    <t xml:space="preserve">Редькина Марина Валерьевна    </t>
  </si>
  <si>
    <t xml:space="preserve">Абдулина Татьяна Моисеевна    </t>
  </si>
  <si>
    <t xml:space="preserve">Власов Александр Юрьевич    </t>
  </si>
  <si>
    <t xml:space="preserve">Попов Алексей Сергеевич    </t>
  </si>
  <si>
    <t xml:space="preserve">Прокофьева Светлана Георгиевна     </t>
  </si>
  <si>
    <t xml:space="preserve">Багаутдинова Жанна Владимировна     </t>
  </si>
  <si>
    <t xml:space="preserve">Устюжанин Олег Геннадьевич     </t>
  </si>
  <si>
    <t xml:space="preserve">Вартанов Сергей Анатольевич    </t>
  </si>
  <si>
    <t xml:space="preserve">Жучков Леонид Александрович     </t>
  </si>
  <si>
    <t>МДОУ "Детский Сад №  п.Есаульский"</t>
  </si>
  <si>
    <t xml:space="preserve">Помыкалов Валерий Алексеевич    </t>
  </si>
  <si>
    <t xml:space="preserve">Пашнина Наталья Александровна    </t>
  </si>
  <si>
    <t xml:space="preserve">Есипович Елена Вениаминовна    </t>
  </si>
  <si>
    <t xml:space="preserve">Фролова Ольга Валерьевна    </t>
  </si>
  <si>
    <t xml:space="preserve">Беспалов Андрей Александрович     </t>
  </si>
  <si>
    <t xml:space="preserve">Солодков Сергей Викторович    </t>
  </si>
  <si>
    <t xml:space="preserve">Русакова Надежда Анатольевна    </t>
  </si>
  <si>
    <t xml:space="preserve">Алешников Андрей Михайлович    </t>
  </si>
  <si>
    <t xml:space="preserve">Романов Константин Александрович    </t>
  </si>
  <si>
    <t xml:space="preserve">Тупало Григорий Викторович     </t>
  </si>
  <si>
    <t xml:space="preserve">Шакиров Марат Мавлитович     </t>
  </si>
  <si>
    <t xml:space="preserve">Попкова Наталья Николаевна    </t>
  </si>
  <si>
    <t xml:space="preserve">Кудрина Наталья Ивановна     </t>
  </si>
  <si>
    <t xml:space="preserve">Мартынов Александр Михайлович    </t>
  </si>
  <si>
    <t xml:space="preserve">Колупаева Анжелла Минжановна    </t>
  </si>
  <si>
    <t xml:space="preserve">Падерин Александр Федорович    </t>
  </si>
  <si>
    <t xml:space="preserve">Мезенцев Игорь Сергеевич    </t>
  </si>
  <si>
    <t xml:space="preserve">Роот Наталья Андреевна     </t>
  </si>
  <si>
    <t xml:space="preserve">Худяков Михаил Васильевич     </t>
  </si>
  <si>
    <t xml:space="preserve">Кульмухаметов Ринат Рафкатович    </t>
  </si>
  <si>
    <t xml:space="preserve">Гуменюк Антон Михайлович    </t>
  </si>
  <si>
    <t xml:space="preserve">Глинкин Артем Александрович    </t>
  </si>
  <si>
    <t xml:space="preserve">Шипилов Марк Валерьевич    </t>
  </si>
  <si>
    <t xml:space="preserve">Уфимцева Татьяна Павловна     </t>
  </si>
  <si>
    <t xml:space="preserve">Клеменс Сергей Витальевич     </t>
  </si>
  <si>
    <t xml:space="preserve">Пяткова Маргарита Владимировна    </t>
  </si>
  <si>
    <t xml:space="preserve">Ахкамов Валерик Василевич     </t>
  </si>
  <si>
    <t xml:space="preserve">Борисова Татьяна Петровна    </t>
  </si>
  <si>
    <t xml:space="preserve">Пономарева Делофроз Уеловна    </t>
  </si>
  <si>
    <t xml:space="preserve">Куров Алексей Иванович    </t>
  </si>
  <si>
    <t xml:space="preserve">Буланников Павел Владимирович    </t>
  </si>
  <si>
    <t xml:space="preserve">Свиридов Евгений ВАЛЕРЬЕВИЧ    </t>
  </si>
  <si>
    <t xml:space="preserve">Хабарова Марина Викторовна    </t>
  </si>
  <si>
    <t xml:space="preserve">Редькина Клара Николаевна    </t>
  </si>
  <si>
    <t xml:space="preserve">Павлов Александр Иванович    </t>
  </si>
  <si>
    <t xml:space="preserve">Габов Михаил Владимирович    </t>
  </si>
  <si>
    <t xml:space="preserve">Абусева Елена Александровна    </t>
  </si>
  <si>
    <t xml:space="preserve">Крестников Василий Иванович    </t>
  </si>
  <si>
    <t xml:space="preserve">Абдулвалеев Шамиль Рамазанович    </t>
  </si>
  <si>
    <t xml:space="preserve">Дементьев Михаил Сергеевич    </t>
  </si>
  <si>
    <t xml:space="preserve">Калачева Светлана Викторовна    </t>
  </si>
  <si>
    <t xml:space="preserve">Согрина Елена Геннадьевна    </t>
  </si>
  <si>
    <t xml:space="preserve">Абдрахманов Эльдар Салаватович     </t>
  </si>
  <si>
    <t xml:space="preserve">Попова Любовь Антоновна    </t>
  </si>
  <si>
    <t xml:space="preserve">Федорова Ольга Сергеевна    </t>
  </si>
  <si>
    <t xml:space="preserve">Усов Олег Витальевич    </t>
  </si>
  <si>
    <t xml:space="preserve">Галиакбарова Юлия Юрьевна    </t>
  </si>
  <si>
    <t xml:space="preserve">Падылина Дарья Михайловна    </t>
  </si>
  <si>
    <t xml:space="preserve">Батурина Анна Викторовна    </t>
  </si>
  <si>
    <t xml:space="preserve">Лукманов Данис Шаймарданович    </t>
  </si>
  <si>
    <t xml:space="preserve">Подик Дмитрий Николаевич    </t>
  </si>
  <si>
    <t xml:space="preserve">Могильников Александр Юрьевич    </t>
  </si>
  <si>
    <t xml:space="preserve">Барус Павел Александрович    </t>
  </si>
  <si>
    <t xml:space="preserve">Трильева Наталья Владимировна    </t>
  </si>
  <si>
    <t xml:space="preserve">Воскресенский Валентин Андреевич    </t>
  </si>
  <si>
    <t xml:space="preserve">Немкина Зоя Ильинична    </t>
  </si>
  <si>
    <t xml:space="preserve">Бекжанов Амирхан Темирханович    </t>
  </si>
  <si>
    <t xml:space="preserve">Видюкова Юлия Сергеевна     </t>
  </si>
  <si>
    <t xml:space="preserve">Корявцев Владимир Сергеевич    </t>
  </si>
  <si>
    <t xml:space="preserve">Хаятова Елена Сергеевна    </t>
  </si>
  <si>
    <t xml:space="preserve">Питиримов Александр Сергеевич    </t>
  </si>
  <si>
    <t xml:space="preserve">Асютин Григорий Алексеевич    </t>
  </si>
  <si>
    <t xml:space="preserve">Дарчиев Анатолий Юрьевич    </t>
  </si>
  <si>
    <t xml:space="preserve">Кочкин Андрей Андреевич    </t>
  </si>
  <si>
    <t xml:space="preserve">Хисамиева Лилия Александровна    </t>
  </si>
  <si>
    <t xml:space="preserve">Косенкова Надежда Петровна    </t>
  </si>
  <si>
    <t xml:space="preserve">Юдина Юлия Юрьевна    </t>
  </si>
  <si>
    <t xml:space="preserve">Шарипова Татьяна Борисовна    </t>
  </si>
  <si>
    <t xml:space="preserve">Платунов Алексей Валерьевич    </t>
  </si>
  <si>
    <t xml:space="preserve">Паначёв Илья Владимирович    </t>
  </si>
  <si>
    <t xml:space="preserve">Гарипова Ирина Леруновна    </t>
  </si>
  <si>
    <t xml:space="preserve">Шибаков Евгений Михайлович    </t>
  </si>
  <si>
    <t xml:space="preserve">Платонов Александр Николаевич    </t>
  </si>
  <si>
    <t xml:space="preserve">Карфоян Мадина Червонцовна    </t>
  </si>
  <si>
    <t xml:space="preserve">Шефер Любовь Николаевна    </t>
  </si>
  <si>
    <t xml:space="preserve">Тарасенко Михаил Валерьевич    </t>
  </si>
  <si>
    <t xml:space="preserve">Угланов Андрей Валерьевич    </t>
  </si>
  <si>
    <t xml:space="preserve">Рудакова Юлия Анатольевна    </t>
  </si>
  <si>
    <t xml:space="preserve">Мазитов Ахняв Ирекович    </t>
  </si>
  <si>
    <t xml:space="preserve">Бутюгина Юлия Сергеевна    </t>
  </si>
  <si>
    <t xml:space="preserve">Воропаев Алексей Валерьевич    </t>
  </si>
  <si>
    <t xml:space="preserve">Шубин Станислав Евгеньевич    </t>
  </si>
  <si>
    <t xml:space="preserve">Бахарев Кирилл Юрьевич    </t>
  </si>
  <si>
    <t xml:space="preserve">БОЛЬШАКОВА НАТАЛИЯ ВАЛЕНТИНОВНА    </t>
  </si>
  <si>
    <t xml:space="preserve">Братцев Максим Александрович    </t>
  </si>
  <si>
    <t xml:space="preserve">Конюхова Светлана Геннадьевна    </t>
  </si>
  <si>
    <t xml:space="preserve">Котлячков Владимир Александрович    </t>
  </si>
  <si>
    <t xml:space="preserve">Нечеухина Татьяна Олеговна    </t>
  </si>
  <si>
    <t xml:space="preserve">Пронин Дмитрий Иванович     </t>
  </si>
  <si>
    <t xml:space="preserve">Трофимчук Александр Станиславович    </t>
  </si>
  <si>
    <t xml:space="preserve">Федоренко Сергей Александрович    </t>
  </si>
  <si>
    <t xml:space="preserve">Фирсов Андрей Владимирович    </t>
  </si>
  <si>
    <t xml:space="preserve">Рыбак Евгений Александрович    </t>
  </si>
  <si>
    <t xml:space="preserve">Тарасенко Денис Владимирович    </t>
  </si>
  <si>
    <t xml:space="preserve">Мануйлов Игорь Андреевич    </t>
  </si>
  <si>
    <t xml:space="preserve">Сытин Никита Сергеевич    </t>
  </si>
  <si>
    <t xml:space="preserve">Хасанова Лариса Шайхетдиновна    </t>
  </si>
  <si>
    <t xml:space="preserve">Шайерман Эдвин Александрович     </t>
  </si>
  <si>
    <t xml:space="preserve">Аксенова Анна Вячеславовна    </t>
  </si>
  <si>
    <t xml:space="preserve">Вахнин Евгений Сергеевич    </t>
  </si>
  <si>
    <t xml:space="preserve">Кабанец Наталья Владимировна    </t>
  </si>
  <si>
    <t xml:space="preserve">Колгатова Лилия Анатольевна    </t>
  </si>
  <si>
    <t xml:space="preserve">Гилязова Эвелина Айратовна    </t>
  </si>
  <si>
    <t xml:space="preserve">Елизаров Александр Анатольевич    </t>
  </si>
  <si>
    <t xml:space="preserve">Мотиевская Ольга Владимировна     </t>
  </si>
  <si>
    <t xml:space="preserve">Асачёв Андрей Александрович    </t>
  </si>
  <si>
    <t xml:space="preserve">Гурин Анатолий Емельянович    </t>
  </si>
  <si>
    <t xml:space="preserve">Понасенко Игорь Юрьевич    </t>
  </si>
  <si>
    <t xml:space="preserve">Фалалеев Алексей Сергеевич    </t>
  </si>
  <si>
    <t xml:space="preserve">Данюкин Сергей Георгиевич    </t>
  </si>
  <si>
    <t xml:space="preserve">Новиков Сергей Петрович    </t>
  </si>
  <si>
    <t xml:space="preserve">Шукайлов Иван Михайлович    </t>
  </si>
  <si>
    <t xml:space="preserve">Вяткина Наталья Сергеевна    </t>
  </si>
  <si>
    <t xml:space="preserve">Рыкова Светлана Сергеевна    </t>
  </si>
  <si>
    <t xml:space="preserve">Гимранова Алёна Раифовна    </t>
  </si>
  <si>
    <t xml:space="preserve">Лаптев Иван Сергеевич    </t>
  </si>
  <si>
    <t xml:space="preserve">Козина Наталья Владимировна    </t>
  </si>
  <si>
    <t xml:space="preserve">Раджабова Татьяна Константиновна    </t>
  </si>
  <si>
    <t xml:space="preserve">Филиппова Анастасия Сергеевна    </t>
  </si>
  <si>
    <t xml:space="preserve">Юрченко Константин Николаевич    </t>
  </si>
  <si>
    <t xml:space="preserve">Воропанов Иван Владимирович    </t>
  </si>
  <si>
    <t xml:space="preserve">Хабибуллина Дарья Юрьевна    </t>
  </si>
  <si>
    <t xml:space="preserve">Батыров Ильдар Салаватович    </t>
  </si>
  <si>
    <t xml:space="preserve">Гарасюк Янина Игоревна    </t>
  </si>
  <si>
    <t xml:space="preserve">Енговатова Галия Калимулловна    </t>
  </si>
  <si>
    <t xml:space="preserve">Рябов Алексей Григорьевич    </t>
  </si>
  <si>
    <t xml:space="preserve">холодова софья михайловна    </t>
  </si>
  <si>
    <t xml:space="preserve">Уханов Владимир Иванович    </t>
  </si>
  <si>
    <t xml:space="preserve">Попов Вадим Иванович     </t>
  </si>
  <si>
    <t xml:space="preserve">Карасёва Кристина Алексеевна    </t>
  </si>
  <si>
    <t xml:space="preserve">Ахметова Алтыншаш Урзалыевна    </t>
  </si>
  <si>
    <t xml:space="preserve">Тажитдинов Раис Фаритович     </t>
  </si>
  <si>
    <t xml:space="preserve">Михайлова Наталья Ивановна    </t>
  </si>
  <si>
    <t xml:space="preserve">Васик Александр Александрович    </t>
  </si>
  <si>
    <t xml:space="preserve">Мясоедов Игорь Анатольевич    </t>
  </si>
  <si>
    <t xml:space="preserve">Волосевич Георгий Викторович     </t>
  </si>
  <si>
    <t xml:space="preserve">Бояшов Евгений Анатольевич    </t>
  </si>
  <si>
    <t xml:space="preserve">Верхоланцев Владимир Валерьевич    </t>
  </si>
  <si>
    <t xml:space="preserve">Харлов Сергей Павлович    </t>
  </si>
  <si>
    <t xml:space="preserve">Погудина Юлия Викторовна    </t>
  </si>
  <si>
    <t xml:space="preserve">Аристов Николай Павлович    </t>
  </si>
  <si>
    <t xml:space="preserve">Батраков Даниил Викторович    </t>
  </si>
  <si>
    <t xml:space="preserve">Ярославцева Айгерим Армановна    </t>
  </si>
  <si>
    <t xml:space="preserve">Третьяков Максим Валерьевич    </t>
  </si>
  <si>
    <t xml:space="preserve">Пульянович Лариса Ивановна    </t>
  </si>
  <si>
    <t xml:space="preserve">Валеева Лилия Викторовна    </t>
  </si>
  <si>
    <t xml:space="preserve">Фаляхов Денис Борисович    </t>
  </si>
  <si>
    <t xml:space="preserve">Кабанец Ирина Валентиновна    </t>
  </si>
  <si>
    <t xml:space="preserve">Шитиков Андрей Николаевич    </t>
  </si>
  <si>
    <t xml:space="preserve">Запивалов Дмитрий Павлович    </t>
  </si>
  <si>
    <t xml:space="preserve">Климинченко Артур Иванович    </t>
  </si>
  <si>
    <t xml:space="preserve">Сафарова инна маиловна    </t>
  </si>
  <si>
    <t xml:space="preserve">Сафин Руслан Рифатович    </t>
  </si>
  <si>
    <t xml:space="preserve">Павлов Никита Константинович    </t>
  </si>
  <si>
    <t xml:space="preserve">Ашмарина Оксана Анатольевна    </t>
  </si>
  <si>
    <t xml:space="preserve">Фомина Нина Васильевна    </t>
  </si>
  <si>
    <t xml:space="preserve">Севастьянов Александр Павлович    </t>
  </si>
  <si>
    <t xml:space="preserve">Шаталов Сергей Николаевич     </t>
  </si>
  <si>
    <t xml:space="preserve">Березина Елена Григорьевна    </t>
  </si>
  <si>
    <t xml:space="preserve">Патрева Олеся Анатольевна     </t>
  </si>
  <si>
    <t xml:space="preserve">Настаскова Людмила Николаевна    </t>
  </si>
  <si>
    <t xml:space="preserve">Беспалов Василий Александрович    </t>
  </si>
  <si>
    <t xml:space="preserve">Винцина Галина Владимировна    </t>
  </si>
  <si>
    <t xml:space="preserve">Гильманова Ирина Радионовна    </t>
  </si>
  <si>
    <t xml:space="preserve">Глубоков Иван Сергеевич    </t>
  </si>
  <si>
    <t xml:space="preserve">Остров Владимир Михайлович    </t>
  </si>
  <si>
    <t xml:space="preserve">Поспелов Сергей Владимирович    </t>
  </si>
  <si>
    <t xml:space="preserve">Синдянкин Павел Сергеевич    </t>
  </si>
  <si>
    <t xml:space="preserve">Фомин Алексей Евгеньевич    </t>
  </si>
  <si>
    <t xml:space="preserve">Клейменов Евгений Петрович    </t>
  </si>
  <si>
    <t xml:space="preserve">Вихорев Иван Олегович    </t>
  </si>
  <si>
    <t xml:space="preserve">Буценина Татьяна Викторовна     </t>
  </si>
  <si>
    <t xml:space="preserve">Щербаков Геннадий Михайлович    </t>
  </si>
  <si>
    <t xml:space="preserve">ФАХРЕЕВ ТИМУР ИЛЬДУСОВИЧ     </t>
  </si>
  <si>
    <t xml:space="preserve">Трынов Олег Леонидович    </t>
  </si>
  <si>
    <t xml:space="preserve">Борисенков Константин Сергеевич    </t>
  </si>
  <si>
    <t xml:space="preserve">Вагин Александр Игоревич    </t>
  </si>
  <si>
    <t xml:space="preserve">Манапов Тимаргалей Наилевич    </t>
  </si>
  <si>
    <t xml:space="preserve">Ильина Юлия Александровна    </t>
  </si>
  <si>
    <t xml:space="preserve">Козленко Елена Талгатовна    </t>
  </si>
  <si>
    <t xml:space="preserve">Карлышева Наталья Евгеньевна    </t>
  </si>
  <si>
    <t xml:space="preserve">Гатин Сергей Шакирович    </t>
  </si>
  <si>
    <t xml:space="preserve">Волков Павел Вячеславович    </t>
  </si>
  <si>
    <t xml:space="preserve">Тетерина Анна Алексеевна     </t>
  </si>
  <si>
    <t xml:space="preserve">Багаутдинов Денис Дамирович    </t>
  </si>
  <si>
    <t xml:space="preserve">Коновалова Надежда Александровна    </t>
  </si>
  <si>
    <t xml:space="preserve">Кучук Григорий Александрович    </t>
  </si>
  <si>
    <t xml:space="preserve">Гуреева Людмила Михайловна    </t>
  </si>
  <si>
    <t xml:space="preserve">Тарло Александр Анатольевич    </t>
  </si>
  <si>
    <t xml:space="preserve">Зайцев Алексей Владимирович     </t>
  </si>
  <si>
    <t xml:space="preserve">Четина Лариса Михайловна    </t>
  </si>
  <si>
    <t xml:space="preserve">Кашшапов Дамир Раулевич    </t>
  </si>
  <si>
    <t xml:space="preserve">Блок Сергей Сергеевич    </t>
  </si>
  <si>
    <t xml:space="preserve">Вольхина Лариса Владимировна    </t>
  </si>
  <si>
    <t xml:space="preserve">Лукьянова Екатерина Николаевна    </t>
  </si>
  <si>
    <t xml:space="preserve">Лопасова Татьяна Анатольевна     </t>
  </si>
  <si>
    <t xml:space="preserve">Савельев Алексей Алексеевич    </t>
  </si>
  <si>
    <t xml:space="preserve">Бойко Максим Станиславович    </t>
  </si>
  <si>
    <t xml:space="preserve">Дмитриев Александр Николаевич    </t>
  </si>
  <si>
    <t xml:space="preserve">Винникова Рушания Василовна     </t>
  </si>
  <si>
    <t xml:space="preserve">Сибатрова Мария Александровна    </t>
  </si>
  <si>
    <t xml:space="preserve">Головин Алексей Иванович    </t>
  </si>
  <si>
    <t xml:space="preserve">Манжесова Галина Ивановна    </t>
  </si>
  <si>
    <t xml:space="preserve">Фомина Людмила Валерьевна    </t>
  </si>
  <si>
    <t>74:19:0801002:1402</t>
  </si>
  <si>
    <t>Строительство ВЛ-0,4кВ. Челябинская область., Сосновский район, д. Малиновка</t>
  </si>
  <si>
    <t>Строительство ВЛ-6 кВ от ВЛ-6 кВ №3 ПС "Биргильда-тяга", ТП-6/0,4 кВ, ВЛ-0,4 кВ, ШУРЭ, Челябинская область, Сосновский район, п.Ленинский, строительный участок №23, строительный участок №19</t>
  </si>
  <si>
    <t>Мещеряков С.Ю.</t>
  </si>
  <si>
    <t>27.01.2014</t>
  </si>
  <si>
    <t>Бобыкин С.Д.</t>
  </si>
  <si>
    <t>Строительство ответвления от опоры  ВЛ-0,4 кВ, прибора учета, Челябинская обл, Сосновский р-н, п. Саргазы, Юго-западный микрорайон</t>
  </si>
  <si>
    <t>Строительство ответвления от опоры ВЛ 0,4 кВ, прибора учета, Челябинская обл, Сосновский р-н, д. Малиновка</t>
  </si>
  <si>
    <t>Строительство  ответвления от опоры  ВЛ 0,4 кВ, прибора учета, Челябинская обл, Сосновский р-н, с. Кременкуль, ул. Уральская, дом № 14</t>
  </si>
  <si>
    <t>Строительство ответвления от опоры  ВЛ 0,4 кВ, прибора учета. Челябинская обл, Сосновский р-н, д. Ключи, ул. Гагарина, дом № 29</t>
  </si>
  <si>
    <t>13.02.2020</t>
  </si>
  <si>
    <t xml:space="preserve">Чистяков Александр Петрович </t>
  </si>
  <si>
    <t>Чистяков Александр Петрович</t>
  </si>
  <si>
    <t>Медяков Олег Владимирович</t>
  </si>
  <si>
    <t xml:space="preserve">Андрущук Николай Викторович </t>
  </si>
  <si>
    <t xml:space="preserve">Киреев Ануар Шамратович </t>
  </si>
  <si>
    <t xml:space="preserve">Часов Евгений Иванович </t>
  </si>
  <si>
    <t>Строительство ответвления от опоры ВЛ-0,4 кВ, прибора учета, Челябинская обл, Сосновский р-н, д. Осиновка</t>
  </si>
  <si>
    <t>28.04.2020</t>
  </si>
  <si>
    <t xml:space="preserve">Гекк Дмитрий Иванович </t>
  </si>
  <si>
    <t>6</t>
  </si>
  <si>
    <t xml:space="preserve">Строительство ВЛ-6 кВ от ВЛ-6 кВ №24 ПС "Рыбная". Челябинская область, г.Челябинск </t>
  </si>
  <si>
    <t>Строительство ВЛ-6кВ от КВЛ-6кВ №24 ПС «Рыбная», ТП-6 /0,4кВ, Челябинская обл, г. Челябинск, ш. Копейское, дом № 9-п</t>
  </si>
  <si>
    <t>06.03.2018</t>
  </si>
  <si>
    <t>28.01.2020</t>
  </si>
  <si>
    <t>Юртаев В.А., Савельев А.М., Мясоедов Е.В.</t>
  </si>
  <si>
    <t>74:36:0305010:313</t>
  </si>
  <si>
    <t>74:19:0807005:95</t>
  </si>
  <si>
    <t>ИП Хомякова Екатерина Валерьевна</t>
  </si>
  <si>
    <t>74:36:0305010:30</t>
  </si>
  <si>
    <t xml:space="preserve">Байгот Андрей Иванович </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</si>
</sst>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164" formatCode="_-* #,##0_-;\-* #,##0_-;_-* &quot;-&quot;_-;_-@_-"/>
    <numFmt numFmtId="165" formatCode="_-* #,##0.00_-;\-* #,##0.00_-;_-* &quot;-&quot;??_-;_-@_-"/>
    <numFmt numFmtId="166" formatCode="_-* #,##0\ _р_._-;\-* #,##0\ _р_._-;_-* &quot;-&quot;\ _р_._-;_-@_-"/>
    <numFmt numFmtId="167" formatCode="_-* #,##0.00\ _р_._-;\-* #,##0.00\ _р_._-;_-* &quot;-&quot;??\ _р_._-;_-@_-"/>
    <numFmt numFmtId="168" formatCode="_-* #,##0.00&quot;р.&quot;_-;\-* #,##0.00&quot;р.&quot;_-;_-* &quot;-&quot;??&quot;р.&quot;_-;_-@_-"/>
    <numFmt numFmtId="169" formatCode="_-* #,##0.00_р_._-;\-* #,##0.00_р_._-;_-* &quot;-&quot;??_р_._-;_-@_-"/>
    <numFmt numFmtId="170" formatCode="0.0"/>
    <numFmt numFmtId="171" formatCode="0.00000"/>
    <numFmt numFmtId="172" formatCode="0.000"/>
    <numFmt numFmtId="173" formatCode="#,##0.0"/>
    <numFmt numFmtId="174" formatCode="0.0%"/>
    <numFmt numFmtId="175" formatCode="0.0%_);\(0.0%\)"/>
    <numFmt numFmtId="176" formatCode="#,##0_);[Red]\(#,##0\)"/>
    <numFmt numFmtId="177" formatCode="#.##0\.00"/>
    <numFmt numFmtId="178" formatCode="#\.00"/>
    <numFmt numFmtId="179" formatCode="#\."/>
    <numFmt numFmtId="180" formatCode="###\ ##\ ##"/>
    <numFmt numFmtId="181" formatCode="0_);\(0\)"/>
    <numFmt numFmtId="182" formatCode="General_)"/>
    <numFmt numFmtId="183" formatCode="_-* #,##0&quot;đ.&quot;_-;\-* #,##0&quot;đ.&quot;_-;_-* &quot;-&quot;&quot;đ.&quot;_-;_-@_-"/>
    <numFmt numFmtId="184" formatCode="_-* #,##0.00&quot;đ.&quot;_-;\-* #,##0.00&quot;đ.&quot;_-;_-* &quot;-&quot;??&quot;đ.&quot;_-;_-@_-"/>
    <numFmt numFmtId="185" formatCode="_(* #,##0_);_(* \(#,##0\);_(* &quot;-&quot;??_);_(@_)"/>
    <numFmt numFmtId="186" formatCode="&quot;$&quot;#,##0_);[Red]\(&quot;$&quot;#,##0\)"/>
    <numFmt numFmtId="187" formatCode="_-&quot;Ј&quot;* #,##0.00_-;\-&quot;Ј&quot;* #,##0.00_-;_-&quot;Ј&quot;* &quot;-&quot;??_-;_-@_-"/>
    <numFmt numFmtId="188" formatCode="\$#,##0\ ;\(\$#,##0\)"/>
    <numFmt numFmtId="189" formatCode="_-* #,##0.00[$€-1]_-;\-* #,##0.00[$€-1]_-;_-* &quot;-&quot;??[$€-1]_-"/>
    <numFmt numFmtId="190" formatCode="_([$€]* #,##0.00_);_([$€]* \(#,##0.00\);_([$€]* &quot;-&quot;??_);_(@_)"/>
    <numFmt numFmtId="191" formatCode="_(* #,##0_);_(* \(#,##0\);_(* &quot;-&quot;_);_(@_)"/>
    <numFmt numFmtId="192" formatCode="#,##0_);[Blue]\(#,##0\)"/>
    <numFmt numFmtId="193" formatCode="_-* #,##0_d_._-;\-* #,##0_d_._-;_-* &quot;-&quot;_d_._-;_-@_-"/>
    <numFmt numFmtId="194" formatCode="_-* #,##0.00_d_._-;\-* #,##0.00_d_._-;_-* &quot;-&quot;??_d_._-;_-@_-"/>
    <numFmt numFmtId="195" formatCode="_-* #,##0_đ_._-;\-* #,##0_đ_._-;_-* &quot;-&quot;_đ_._-;_-@_-"/>
    <numFmt numFmtId="196" formatCode="_-* #,##0.00_đ_._-;\-* #,##0.00_đ_._-;_-* &quot;-&quot;??_đ_._-;_-@_-"/>
    <numFmt numFmtId="197" formatCode="_(* #,##0.000_);_(* \(#,##0.000\);_(* &quot;-&quot;???_);_(@_)"/>
    <numFmt numFmtId="198" formatCode="_-&quot;Ј&quot;* #,##0_-;\-&quot;Ј&quot;* #,##0_-;_-&quot;Ј&quot;* &quot;-&quot;_-;_-@_-"/>
    <numFmt numFmtId="199" formatCode="_(&quot;р.&quot;* #,##0.00_);_(&quot;р.&quot;* \(#,##0.00\);_(&quot;р.&quot;* &quot;-&quot;??_);_(@_)"/>
    <numFmt numFmtId="200" formatCode="#,##0.000"/>
    <numFmt numFmtId="201" formatCode="_-* #,##0.00\ _D_M_-;\-* #,##0.00\ _D_M_-;_-* &quot;-&quot;??\ _D_M_-;_-@_-"/>
    <numFmt numFmtId="202" formatCode="_(* #,##0.00_);_(* \(#,##0.00\);_(* &quot;-&quot;??_);_(@_)"/>
    <numFmt numFmtId="203" formatCode="_-* #,##0.00_р_._-;\-* #,##0.00_р_._-;_-* \-??_р_._-;_-@_-"/>
    <numFmt numFmtId="204" formatCode="000"/>
    <numFmt numFmtId="205" formatCode="_(* #,##0.00_);_(* \(#,##0.00\);_(* \-??_);_(@_)"/>
    <numFmt numFmtId="206" formatCode="\ #,##0.00\ ;&quot; (&quot;#,##0.00\);&quot; -&quot;#\ ;@\ "/>
    <numFmt numFmtId="207" formatCode="\ #,##0.00&quot;    &quot;;\-#,##0.00&quot;    &quot;;&quot; -&quot;#&quot;    &quot;;@\ "/>
    <numFmt numFmtId="208" formatCode="&quot; &quot;#,##0.00&quot; &quot;;&quot; (&quot;#,##0.00&quot;)&quot;;&quot; -&quot;#&quot; &quot;;@&quot; &quot;"/>
  </numFmts>
  <fonts count="174">
    <font>
      <sz val="12"/>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6"/>
      <name val="Times New Roman"/>
      <family val="1"/>
      <charset val="204"/>
    </font>
    <font>
      <b/>
      <sz val="16"/>
      <name val="Times New Roman"/>
      <family val="1"/>
      <charset val="204"/>
    </font>
    <font>
      <sz val="11"/>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0"/>
      <name val="Arial"/>
      <family val="2"/>
      <charset val="204"/>
    </font>
    <font>
      <sz val="14"/>
      <name val="Arial"/>
      <family val="2"/>
      <charset val="204"/>
    </font>
    <font>
      <b/>
      <sz val="10"/>
      <name val="Arial"/>
      <family val="2"/>
      <charset val="204"/>
    </font>
    <font>
      <sz val="10"/>
      <name val="Helv"/>
      <charset val="204"/>
    </font>
    <font>
      <sz val="12"/>
      <color theme="1"/>
      <name val="Times New Roman"/>
      <family val="1"/>
      <charset val="204"/>
    </font>
    <font>
      <sz val="11"/>
      <name val="Arial"/>
      <family val="2"/>
      <charset val="204"/>
    </font>
    <font>
      <sz val="10"/>
      <color theme="1"/>
      <name val="Arial"/>
      <family val="2"/>
      <charset val="204"/>
    </font>
    <font>
      <sz val="12"/>
      <name val="Arial"/>
      <family val="2"/>
      <charset val="204"/>
    </font>
    <font>
      <sz val="10"/>
      <name val="Times New Roman"/>
      <family val="1"/>
      <charset val="204"/>
    </font>
    <font>
      <b/>
      <sz val="11"/>
      <name val="Times New Roman"/>
      <family val="1"/>
      <charset val="204"/>
    </font>
    <font>
      <sz val="10"/>
      <name val="Helv"/>
    </font>
    <font>
      <sz val="8"/>
      <name val="Arial"/>
      <family val="2"/>
      <charset val="204"/>
    </font>
    <font>
      <sz val="8"/>
      <color indexed="12"/>
      <name val="Arial"/>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0"/>
      <color indexed="8"/>
      <name val="Arial"/>
      <family val="2"/>
    </font>
    <font>
      <sz val="12"/>
      <color theme="1"/>
      <name val="Times New Roman"/>
      <family val="2"/>
      <charset val="204"/>
    </font>
    <font>
      <sz val="11"/>
      <color indexed="9"/>
      <name val="Calibri"/>
      <family val="2"/>
      <charset val="204"/>
    </font>
    <font>
      <sz val="10"/>
      <color indexed="9"/>
      <name val="Arial"/>
      <family val="2"/>
    </font>
    <font>
      <sz val="11"/>
      <color indexed="8"/>
      <name val="Calibri"/>
      <family val="2"/>
    </font>
    <font>
      <sz val="11"/>
      <color indexed="9"/>
      <name val="Calibri"/>
      <family val="2"/>
    </font>
    <font>
      <sz val="10"/>
      <color indexed="12"/>
      <name val="Arial"/>
      <family val="2"/>
      <charset val="204"/>
    </font>
    <font>
      <u/>
      <sz val="10"/>
      <color indexed="12"/>
      <name val="Courier"/>
      <family val="3"/>
    </font>
    <font>
      <u/>
      <sz val="10"/>
      <color indexed="12"/>
      <name val="Courier"/>
      <family val="1"/>
      <charset val="204"/>
    </font>
    <font>
      <sz val="10"/>
      <name val="Arial Cyr"/>
      <family val="2"/>
      <charset val="204"/>
    </font>
    <font>
      <sz val="10"/>
      <name val="Arial Cyr"/>
      <family val="2"/>
      <charset val="204"/>
    </font>
    <font>
      <b/>
      <sz val="10"/>
      <name val="Arial"/>
      <family val="2"/>
    </font>
    <font>
      <sz val="11"/>
      <color indexed="20"/>
      <name val="Calibri"/>
      <family val="2"/>
      <charset val="204"/>
    </font>
    <font>
      <sz val="11"/>
      <color indexed="16"/>
      <name val="Calibri"/>
      <family val="2"/>
    </font>
    <font>
      <sz val="11"/>
      <color indexed="37"/>
      <name val="Calibri"/>
      <family val="2"/>
    </font>
    <font>
      <b/>
      <sz val="11"/>
      <color indexed="52"/>
      <name val="Calibri"/>
      <family val="2"/>
      <charset val="204"/>
    </font>
    <font>
      <b/>
      <sz val="11"/>
      <color indexed="53"/>
      <name val="Calibri"/>
      <family val="2"/>
    </font>
    <font>
      <b/>
      <sz val="11"/>
      <color indexed="17"/>
      <name val="Calibri"/>
      <family val="2"/>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8"/>
      <name val="Arial Cyr"/>
      <family val="2"/>
      <charset val="204"/>
    </font>
    <font>
      <u/>
      <sz val="8"/>
      <color indexed="12"/>
      <name val="Arial Cyr"/>
      <family val="2"/>
      <charset val="204"/>
    </font>
    <font>
      <b/>
      <sz val="11"/>
      <color indexed="8"/>
      <name val="Calibri"/>
      <family val="2"/>
    </font>
    <font>
      <i/>
      <sz val="11"/>
      <color indexed="23"/>
      <name val="Calibri"/>
      <family val="2"/>
      <charset val="204"/>
    </font>
    <font>
      <i/>
      <sz val="10"/>
      <color indexed="23"/>
      <name val="Arial"/>
      <family val="2"/>
    </font>
    <font>
      <i/>
      <sz val="10"/>
      <color indexed="18"/>
      <name val="Arial"/>
      <family val="2"/>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family val="2"/>
      <charset val="204"/>
    </font>
    <font>
      <sz val="11"/>
      <color indexed="17"/>
      <name val="Calibri"/>
      <family val="2"/>
      <charset val="204"/>
    </font>
    <font>
      <sz val="11"/>
      <color indexed="17"/>
      <name val="Calibri"/>
      <family val="2"/>
    </font>
    <font>
      <b/>
      <sz val="10"/>
      <color indexed="18"/>
      <name val="Arial Cyr"/>
      <family val="2"/>
      <charset val="204"/>
    </font>
    <font>
      <b/>
      <sz val="18"/>
      <color indexed="24"/>
      <name val="Arial"/>
      <family val="2"/>
      <charset val="204"/>
    </font>
    <font>
      <b/>
      <sz val="15"/>
      <color indexed="62"/>
      <name val="Calibri"/>
      <family val="2"/>
    </font>
    <font>
      <b/>
      <sz val="12"/>
      <color indexed="24"/>
      <name val="Arial"/>
      <family val="2"/>
      <charset val="204"/>
    </font>
    <font>
      <b/>
      <sz val="13"/>
      <color indexed="62"/>
      <name val="Calibri"/>
      <family val="2"/>
    </font>
    <font>
      <b/>
      <sz val="11"/>
      <color indexed="56"/>
      <name val="Calibri"/>
      <family val="2"/>
      <charset val="204"/>
    </font>
    <font>
      <b/>
      <sz val="11"/>
      <color indexed="62"/>
      <name val="Calibri"/>
      <family val="2"/>
    </font>
    <font>
      <b/>
      <sz val="8"/>
      <name val="Arial Cyr"/>
      <family val="2"/>
      <charset val="204"/>
    </font>
    <font>
      <u/>
      <sz val="7.5"/>
      <color indexed="12"/>
      <name val="Arial Cyr"/>
      <family val="2"/>
      <charset val="204"/>
    </font>
    <font>
      <sz val="10"/>
      <name val="Courier"/>
      <family val="3"/>
    </font>
    <font>
      <u/>
      <sz val="10"/>
      <color indexed="36"/>
      <name val="Courier"/>
      <family val="3"/>
    </font>
    <font>
      <u/>
      <sz val="10"/>
      <color indexed="36"/>
      <name val="Courier"/>
      <family val="1"/>
      <charset val="204"/>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1"/>
      <color indexed="60"/>
      <name val="Calibri"/>
      <family val="2"/>
      <charset val="204"/>
    </font>
    <font>
      <sz val="11"/>
      <color indexed="60"/>
      <name val="Calibri"/>
      <family val="2"/>
    </font>
    <font>
      <b/>
      <sz val="10"/>
      <name val="Arial Cyr"/>
      <family val="2"/>
      <charset val="204"/>
    </font>
    <font>
      <sz val="10"/>
      <name val="Arial"/>
      <family val="2"/>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charset val="204"/>
    </font>
    <font>
      <sz val="8"/>
      <color indexed="8"/>
      <name val="Arial"/>
      <family val="2"/>
      <charset val="204"/>
    </font>
    <font>
      <b/>
      <sz val="10"/>
      <color indexed="8"/>
      <name val="Arial"/>
      <family val="2"/>
    </font>
    <font>
      <sz val="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charset val="204"/>
    </font>
    <font>
      <b/>
      <sz val="8"/>
      <name val="Arial"/>
      <family val="2"/>
    </font>
    <font>
      <sz val="8"/>
      <color indexed="8"/>
      <name val="Arial"/>
      <family val="2"/>
    </font>
    <font>
      <b/>
      <sz val="16"/>
      <color indexed="23"/>
      <name val="Arial"/>
      <family val="2"/>
      <charset val="204"/>
    </font>
    <font>
      <sz val="19"/>
      <color indexed="48"/>
      <name val="Arial"/>
      <family val="2"/>
      <charset val="204"/>
    </font>
    <font>
      <sz val="19"/>
      <name val="Arial"/>
      <family val="2"/>
    </font>
    <font>
      <sz val="10"/>
      <color indexed="10"/>
      <name val="Arial"/>
      <family val="2"/>
    </font>
    <font>
      <sz val="8"/>
      <color indexed="14"/>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2"/>
      <charset val="204"/>
    </font>
    <font>
      <b/>
      <sz val="18"/>
      <color indexed="56"/>
      <name val="Cambria"/>
      <family val="2"/>
      <charset val="204"/>
    </font>
    <font>
      <sz val="10"/>
      <name val="Courier"/>
      <family val="1"/>
      <charset val="204"/>
    </font>
    <font>
      <b/>
      <i/>
      <sz val="10"/>
      <color indexed="9"/>
      <name val="Arial"/>
      <family val="2"/>
      <charset val="204"/>
    </font>
    <font>
      <sz val="11"/>
      <color indexed="10"/>
      <name val="Calibri"/>
      <family val="2"/>
      <charset val="204"/>
    </font>
    <font>
      <sz val="11"/>
      <color indexed="10"/>
      <name val="Calibri"/>
      <family val="2"/>
    </font>
    <font>
      <sz val="11"/>
      <color indexed="14"/>
      <name val="Calibri"/>
      <family val="2"/>
    </font>
    <font>
      <u/>
      <sz val="11"/>
      <color theme="10"/>
      <name val="Calibri"/>
      <family val="2"/>
      <charset val="204"/>
    </font>
    <font>
      <u/>
      <sz val="10"/>
      <color indexed="12"/>
      <name val="Arial Cyr"/>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color indexed="8"/>
      <name val="Calibri"/>
      <family val="2"/>
      <charset val="204"/>
    </font>
    <font>
      <b/>
      <sz val="11"/>
      <name val="Arial"/>
      <family val="2"/>
    </font>
    <font>
      <b/>
      <sz val="14"/>
      <name val="Arial"/>
      <family val="2"/>
      <charset val="204"/>
    </font>
    <font>
      <b/>
      <sz val="10"/>
      <name val="Arial Cyr"/>
      <family val="2"/>
      <charset val="204"/>
    </font>
    <font>
      <sz val="11"/>
      <color theme="1"/>
      <name val="Calibri"/>
      <family val="2"/>
      <scheme val="minor"/>
    </font>
    <font>
      <sz val="11"/>
      <color rgb="FF000000"/>
      <name val="Arial"/>
      <family val="2"/>
      <charset val="204"/>
    </font>
    <font>
      <sz val="12"/>
      <name val="Times New Roman"/>
      <family val="1"/>
    </font>
    <font>
      <sz val="12"/>
      <color theme="1"/>
      <name val="Calibri"/>
      <family val="2"/>
      <charset val="204"/>
      <scheme val="minor"/>
    </font>
    <font>
      <sz val="11"/>
      <name val="Times New Roman Cyr"/>
      <family val="1"/>
      <charset val="204"/>
    </font>
    <font>
      <sz val="12"/>
      <color indexed="8"/>
      <name val="Times New Roman"/>
      <family val="2"/>
      <charset val="204"/>
    </font>
    <font>
      <sz val="10"/>
      <name val="Arial Cyr"/>
      <family val="2"/>
      <charset val="204"/>
    </font>
    <font>
      <sz val="12"/>
      <name val="Tahoma"/>
      <family val="2"/>
      <charset val="204"/>
    </font>
    <font>
      <sz val="12"/>
      <color indexed="24"/>
      <name val="Arial"/>
      <family val="2"/>
      <charset val="204"/>
    </font>
    <font>
      <sz val="12"/>
      <color theme="0"/>
      <name val="Times New Roman"/>
      <family val="1"/>
      <charset val="204"/>
    </font>
    <font>
      <sz val="10"/>
      <name val="Arial"/>
      <family val="2"/>
      <charset val="204"/>
    </font>
    <font>
      <sz val="12"/>
      <color indexed="63"/>
      <name val="Times New Roman"/>
      <family val="1"/>
      <charset val="204"/>
    </font>
    <font>
      <sz val="12"/>
      <color rgb="FFFF0000"/>
      <name val="Times New Roman"/>
      <family val="1"/>
      <charset val="204"/>
    </font>
    <font>
      <b/>
      <sz val="12"/>
      <color indexed="63"/>
      <name val="Times New Roman"/>
      <family val="1"/>
      <charset val="204"/>
    </font>
    <font>
      <sz val="10"/>
      <name val="Arial"/>
      <family val="2"/>
      <charset val="204"/>
    </font>
    <font>
      <sz val="8"/>
      <name val="Times New Roman"/>
      <family val="1"/>
      <charset val="204"/>
    </font>
    <font>
      <sz val="10"/>
      <color rgb="FFFF0000"/>
      <name val="Arial"/>
      <family val="2"/>
      <charset val="204"/>
    </font>
    <font>
      <sz val="8"/>
      <color theme="1"/>
      <name val="Tahoma"/>
      <family val="2"/>
      <charset val="204"/>
    </font>
    <font>
      <sz val="10"/>
      <color theme="1"/>
      <name val="Arial1"/>
      <charset val="204"/>
    </font>
    <font>
      <u/>
      <sz val="11"/>
      <color theme="10"/>
      <name val="Calibri"/>
      <family val="2"/>
      <charset val="204"/>
      <scheme val="minor"/>
    </font>
  </fonts>
  <fills count="1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3"/>
        <bgColor indexed="64"/>
      </patternFill>
    </fill>
    <fill>
      <patternFill patternType="solid">
        <fgColor indexed="51"/>
        <bgColor indexed="64"/>
      </patternFill>
    </fill>
    <fill>
      <patternFill patternType="solid">
        <fgColor indexed="29"/>
        <bgColor indexed="64"/>
      </patternFill>
    </fill>
    <fill>
      <patternFill patternType="solid">
        <fgColor rgb="FFFF7C80"/>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65"/>
        <bgColor indexed="8"/>
      </patternFill>
    </fill>
    <fill>
      <patternFill patternType="solid">
        <fgColor indexed="41"/>
        <bgColor indexed="8"/>
      </patternFill>
    </fill>
    <fill>
      <patternFill patternType="solid">
        <fgColor indexed="9"/>
        <bgColor indexed="9"/>
      </patternFill>
    </fill>
    <fill>
      <patternFill patternType="solid">
        <fgColor indexed="35"/>
        <bgColor indexed="35"/>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35"/>
        <bgColor indexed="64"/>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22"/>
      </patternFill>
    </fill>
    <fill>
      <patternFill patternType="solid">
        <fgColor indexed="47"/>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bottom style="thin">
        <color indexed="64"/>
      </bottom>
      <diagonal/>
    </border>
  </borders>
  <cellStyleXfs count="60487">
    <xf numFmtId="0" fontId="0" fillId="0" borderId="0"/>
    <xf numFmtId="168" fontId="21" fillId="0" borderId="0" applyFont="0" applyFill="0" applyBorder="0" applyAlignment="0" applyProtection="0"/>
    <xf numFmtId="9" fontId="21" fillId="0" borderId="0" applyFont="0" applyFill="0" applyBorder="0" applyAlignment="0" applyProtection="0"/>
    <xf numFmtId="0" fontId="31" fillId="0" borderId="0"/>
    <xf numFmtId="0" fontId="21" fillId="0" borderId="0"/>
    <xf numFmtId="0" fontId="31" fillId="0" borderId="0"/>
    <xf numFmtId="0" fontId="21" fillId="0" borderId="0"/>
    <xf numFmtId="0" fontId="5" fillId="0" borderId="0"/>
    <xf numFmtId="0" fontId="38" fillId="0" borderId="0"/>
    <xf numFmtId="0" fontId="31" fillId="0" borderId="0"/>
    <xf numFmtId="174" fontId="39" fillId="0" borderId="0">
      <alignment vertical="top"/>
    </xf>
    <xf numFmtId="174" fontId="40" fillId="0" borderId="0">
      <alignment vertical="top"/>
    </xf>
    <xf numFmtId="175" fontId="40" fillId="42" borderId="0">
      <alignment vertical="top"/>
    </xf>
    <xf numFmtId="174" fontId="40" fillId="43" borderId="0">
      <alignment vertical="top"/>
    </xf>
    <xf numFmtId="0" fontId="31" fillId="0" borderId="0"/>
    <xf numFmtId="0" fontId="31" fillId="0" borderId="0"/>
    <xf numFmtId="0" fontId="38" fillId="0" borderId="0"/>
    <xf numFmtId="0" fontId="31" fillId="0" borderId="0"/>
    <xf numFmtId="0" fontId="38"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28" fillId="0" borderId="0"/>
    <xf numFmtId="0" fontId="28" fillId="0" borderId="0"/>
    <xf numFmtId="0" fontId="38" fillId="0" borderId="0"/>
    <xf numFmtId="0" fontId="28" fillId="0" borderId="0"/>
    <xf numFmtId="0" fontId="38" fillId="0" borderId="0"/>
    <xf numFmtId="0" fontId="38" fillId="0" borderId="0"/>
    <xf numFmtId="0" fontId="38" fillId="0" borderId="0"/>
    <xf numFmtId="0" fontId="31" fillId="0" borderId="0"/>
    <xf numFmtId="0" fontId="38"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8" fillId="0" borderId="0"/>
    <xf numFmtId="0" fontId="38"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8"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8" fillId="0" borderId="0"/>
    <xf numFmtId="0" fontId="41"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177" fontId="42" fillId="0" borderId="0">
      <protection locked="0"/>
    </xf>
    <xf numFmtId="17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9" fontId="42" fillId="0" borderId="16">
      <protection locked="0"/>
    </xf>
    <xf numFmtId="0" fontId="45" fillId="44"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7"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45"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4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58"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9"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60"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6" fillId="53" borderId="0" applyNumberFormat="0" applyBorder="0" applyAlignment="0" applyProtection="0"/>
    <xf numFmtId="0" fontId="45" fillId="6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8" fillId="62" borderId="0" applyNumberFormat="0" applyBorder="0" applyAlignment="0" applyProtection="0"/>
    <xf numFmtId="0" fontId="49" fillId="63" borderId="0" applyNumberFormat="0" applyBorder="0" applyAlignment="0" applyProtection="0"/>
    <xf numFmtId="0" fontId="48" fillId="56" borderId="0" applyNumberFormat="0" applyBorder="0" applyAlignment="0" applyProtection="0"/>
    <xf numFmtId="0" fontId="49" fillId="47" borderId="0" applyNumberFormat="0" applyBorder="0" applyAlignment="0" applyProtection="0"/>
    <xf numFmtId="0" fontId="48" fillId="57" borderId="0" applyNumberFormat="0" applyBorder="0" applyAlignment="0" applyProtection="0"/>
    <xf numFmtId="0" fontId="49" fillId="58" borderId="0" applyNumberFormat="0" applyBorder="0" applyAlignment="0" applyProtection="0"/>
    <xf numFmtId="0" fontId="48" fillId="64" borderId="0" applyNumberFormat="0" applyBorder="0" applyAlignment="0" applyProtection="0"/>
    <xf numFmtId="0" fontId="49" fillId="59" borderId="0" applyNumberFormat="0" applyBorder="0" applyAlignment="0" applyProtection="0"/>
    <xf numFmtId="0" fontId="48" fillId="65" borderId="0" applyNumberFormat="0" applyBorder="0" applyAlignment="0" applyProtection="0"/>
    <xf numFmtId="0" fontId="49" fillId="63" borderId="0" applyNumberFormat="0" applyBorder="0" applyAlignment="0" applyProtection="0"/>
    <xf numFmtId="0" fontId="48" fillId="66" borderId="0" applyNumberFormat="0" applyBorder="0" applyAlignment="0" applyProtection="0"/>
    <xf numFmtId="0" fontId="49"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20" fillId="1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20" fillId="1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20" fillId="19"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3"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7"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20" fillId="31"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48" fillId="75" borderId="0" applyNumberFormat="0" applyBorder="0" applyAlignment="0" applyProtection="0"/>
    <xf numFmtId="0" fontId="50" fillId="76"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79"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78"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48" fillId="58" borderId="0" applyNumberFormat="0" applyBorder="0" applyAlignment="0" applyProtection="0"/>
    <xf numFmtId="0" fontId="50" fillId="82" borderId="0" applyNumberFormat="0" applyBorder="0" applyAlignment="0" applyProtection="0"/>
    <xf numFmtId="0" fontId="50" fillId="82" borderId="0" applyNumberFormat="0" applyBorder="0" applyAlignment="0" applyProtection="0"/>
    <xf numFmtId="0" fontId="50" fillId="83"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84"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8" fillId="64"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77"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8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9"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48" fillId="65"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82" borderId="0" applyNumberFormat="0" applyBorder="0" applyAlignment="0" applyProtection="0"/>
    <xf numFmtId="0" fontId="50"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48" fillId="90" borderId="0" applyNumberFormat="0" applyBorder="0" applyAlignment="0" applyProtection="0"/>
    <xf numFmtId="0" fontId="50" fillId="91"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92" borderId="0" applyNumberFormat="0" applyBorder="0" applyAlignment="0" applyProtection="0"/>
    <xf numFmtId="0" fontId="51" fillId="92" borderId="0" applyNumberFormat="0" applyBorder="0" applyAlignment="0" applyProtection="0"/>
    <xf numFmtId="0" fontId="51" fillId="92" borderId="0" applyNumberFormat="0" applyBorder="0" applyAlignment="0" applyProtection="0"/>
    <xf numFmtId="0" fontId="51" fillId="93"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180" fontId="52" fillId="96" borderId="0">
      <alignment horizontal="center" vertical="center"/>
    </xf>
    <xf numFmtId="181" fontId="33" fillId="0" borderId="17" applyFont="0" applyFill="0">
      <alignment horizontal="right" vertical="center"/>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82" fontId="55" fillId="0" borderId="18">
      <protection locked="0"/>
    </xf>
    <xf numFmtId="183" fontId="56" fillId="0" borderId="0" applyFont="0" applyFill="0" applyBorder="0" applyAlignment="0" applyProtection="0"/>
    <xf numFmtId="184" fontId="56" fillId="0" borderId="0" applyFont="0" applyFill="0" applyBorder="0" applyAlignment="0" applyProtection="0"/>
    <xf numFmtId="181" fontId="33" fillId="0" borderId="0" applyFont="0" applyBorder="0" applyProtection="0">
      <alignment vertical="center"/>
    </xf>
    <xf numFmtId="180" fontId="28" fillId="0" borderId="0" applyNumberFormat="0" applyFont="0" applyAlignment="0">
      <alignment horizontal="center" vertical="center"/>
    </xf>
    <xf numFmtId="39" fontId="57" fillId="42" borderId="0" applyNumberFormat="0" applyBorder="0">
      <alignment vertical="center"/>
    </xf>
    <xf numFmtId="0" fontId="58" fillId="46" borderId="0" applyNumberFormat="0" applyBorder="0" applyAlignment="0" applyProtection="0"/>
    <xf numFmtId="0" fontId="59" fillId="78" borderId="0" applyNumberFormat="0" applyBorder="0" applyAlignment="0" applyProtection="0"/>
    <xf numFmtId="0" fontId="60" fillId="91" borderId="0" applyNumberFormat="0" applyBorder="0" applyAlignment="0" applyProtection="0"/>
    <xf numFmtId="0" fontId="55" fillId="0" borderId="0">
      <alignment horizontal="left"/>
    </xf>
    <xf numFmtId="185" fontId="30" fillId="97" borderId="14">
      <alignment vertical="center"/>
    </xf>
    <xf numFmtId="0" fontId="61" fillId="55" borderId="19" applyNumberFormat="0" applyAlignment="0" applyProtection="0"/>
    <xf numFmtId="0" fontId="62" fillId="98" borderId="19" applyNumberFormat="0" applyAlignment="0" applyProtection="0"/>
    <xf numFmtId="0" fontId="63" fillId="99" borderId="20" applyNumberFormat="0" applyAlignment="0" applyProtection="0"/>
    <xf numFmtId="37" fontId="64" fillId="100" borderId="14">
      <alignment horizontal="center" vertical="center"/>
    </xf>
    <xf numFmtId="0" fontId="65" fillId="101" borderId="21" applyNumberFormat="0" applyAlignment="0" applyProtection="0"/>
    <xf numFmtId="0" fontId="66" fillId="80" borderId="21" applyNumberFormat="0" applyAlignment="0" applyProtection="0"/>
    <xf numFmtId="0" fontId="66" fillId="87" borderId="21" applyNumberFormat="0" applyAlignment="0" applyProtection="0"/>
    <xf numFmtId="164" fontId="28" fillId="0" borderId="0" applyFont="0" applyFill="0" applyBorder="0" applyAlignment="0" applyProtection="0"/>
    <xf numFmtId="165" fontId="28"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82" fontId="68" fillId="102" borderId="18"/>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7" fontId="28"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4" fontId="70" fillId="0" borderId="0">
      <alignment vertical="top"/>
    </xf>
    <xf numFmtId="164" fontId="28" fillId="0" borderId="0" applyFont="0" applyFill="0" applyBorder="0" applyAlignment="0" applyProtection="0"/>
    <xf numFmtId="165" fontId="28" fillId="0" borderId="0" applyFont="0" applyFill="0" applyBorder="0" applyAlignment="0" applyProtection="0"/>
    <xf numFmtId="176" fontId="71" fillId="0" borderId="0">
      <alignment vertical="top"/>
    </xf>
    <xf numFmtId="0" fontId="72" fillId="103" borderId="0" applyNumberFormat="0" applyBorder="0" applyAlignment="0" applyProtection="0"/>
    <xf numFmtId="0" fontId="72" fillId="103" borderId="0" applyNumberFormat="0" applyBorder="0" applyAlignment="0" applyProtection="0"/>
    <xf numFmtId="0" fontId="72" fillId="104" borderId="0" applyNumberFormat="0" applyBorder="0" applyAlignment="0" applyProtection="0"/>
    <xf numFmtId="0" fontId="72" fillId="105" borderId="0" applyNumberFormat="0" applyBorder="0" applyAlignment="0" applyProtection="0"/>
    <xf numFmtId="0" fontId="72" fillId="105" borderId="0" applyNumberFormat="0" applyBorder="0" applyAlignment="0" applyProtection="0"/>
    <xf numFmtId="0" fontId="72" fillId="106" borderId="0" applyNumberFormat="0" applyBorder="0" applyAlignment="0" applyProtection="0"/>
    <xf numFmtId="0" fontId="72" fillId="107" borderId="0" applyNumberFormat="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90" fontId="2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70" fontId="76" fillId="0" borderId="0" applyFill="0" applyBorder="0" applyAlignment="0" applyProtection="0"/>
    <xf numFmtId="170" fontId="39" fillId="0" borderId="0" applyFill="0" applyBorder="0" applyAlignment="0" applyProtection="0"/>
    <xf numFmtId="170" fontId="77" fillId="0" borderId="0" applyFill="0" applyBorder="0" applyAlignment="0" applyProtection="0"/>
    <xf numFmtId="170" fontId="78" fillId="0" borderId="0" applyFill="0" applyBorder="0" applyAlignment="0" applyProtection="0"/>
    <xf numFmtId="170" fontId="79" fillId="0" borderId="0" applyFill="0" applyBorder="0" applyAlignment="0" applyProtection="0"/>
    <xf numFmtId="170" fontId="80" fillId="0" borderId="0" applyFill="0" applyBorder="0" applyAlignment="0" applyProtection="0"/>
    <xf numFmtId="170" fontId="81" fillId="0" borderId="0" applyFill="0" applyBorder="0" applyAlignment="0" applyProtection="0"/>
    <xf numFmtId="2" fontId="67" fillId="0" borderId="0" applyFont="0" applyFill="0" applyBorder="0" applyAlignment="0" applyProtection="0"/>
    <xf numFmtId="2" fontId="67"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applyNumberFormat="0" applyFont="0">
      <alignment wrapText="1"/>
    </xf>
    <xf numFmtId="191" fontId="55" fillId="41" borderId="14" applyBorder="0">
      <alignment horizontal="center" vertical="center"/>
    </xf>
    <xf numFmtId="0" fontId="83" fillId="48" borderId="0" applyNumberFormat="0" applyBorder="0" applyAlignment="0" applyProtection="0"/>
    <xf numFmtId="0" fontId="84" fillId="108" borderId="0" applyNumberFormat="0" applyBorder="0" applyAlignment="0" applyProtection="0"/>
    <xf numFmtId="0" fontId="50" fillId="84" borderId="0" applyNumberFormat="0" applyBorder="0" applyAlignment="0" applyProtection="0"/>
    <xf numFmtId="0" fontId="85" fillId="0" borderId="0">
      <alignment vertical="top"/>
    </xf>
    <xf numFmtId="0" fontId="86" fillId="0" borderId="0" applyNumberFormat="0" applyFill="0" applyBorder="0" applyAlignment="0" applyProtection="0"/>
    <xf numFmtId="0" fontId="87" fillId="0" borderId="22" applyNumberFormat="0" applyFill="0" applyAlignment="0" applyProtection="0"/>
    <xf numFmtId="0" fontId="88" fillId="0" borderId="0" applyNumberFormat="0" applyFill="0" applyBorder="0" applyAlignment="0" applyProtection="0"/>
    <xf numFmtId="0" fontId="89" fillId="0" borderId="23" applyNumberFormat="0" applyFill="0" applyAlignment="0" applyProtection="0"/>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1" fillId="0" borderId="27"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176" fontId="92" fillId="0" borderId="0">
      <alignment vertical="top"/>
    </xf>
    <xf numFmtId="0" fontId="57" fillId="109" borderId="14">
      <alignment horizontal="center" vertical="center" wrapText="1"/>
      <protection locked="0"/>
    </xf>
    <xf numFmtId="0" fontId="93" fillId="0" borderId="0" applyNumberFormat="0" applyFill="0" applyBorder="0" applyAlignment="0" applyProtection="0">
      <alignment vertical="top"/>
      <protection locked="0"/>
    </xf>
    <xf numFmtId="0" fontId="56" fillId="0" borderId="0"/>
    <xf numFmtId="182" fontId="94" fillId="0" borderId="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53" borderId="19" applyNumberFormat="0" applyAlignment="0" applyProtection="0"/>
    <xf numFmtId="0" fontId="98" fillId="92" borderId="19" applyNumberFormat="0" applyAlignment="0" applyProtection="0"/>
    <xf numFmtId="0" fontId="98" fillId="92" borderId="20" applyNumberFormat="0" applyAlignment="0" applyProtection="0"/>
    <xf numFmtId="176" fontId="40" fillId="0" borderId="0">
      <alignment vertical="top"/>
    </xf>
    <xf numFmtId="176" fontId="40" fillId="42" borderId="0">
      <alignment vertical="top"/>
    </xf>
    <xf numFmtId="192" fontId="40" fillId="43" borderId="0">
      <alignment vertical="top"/>
    </xf>
    <xf numFmtId="38" fontId="40" fillId="0" borderId="0">
      <alignment vertical="top"/>
    </xf>
    <xf numFmtId="185" fontId="28" fillId="110" borderId="14">
      <alignment vertical="center"/>
    </xf>
    <xf numFmtId="180" fontId="99" fillId="111" borderId="28" applyBorder="0" applyAlignment="0">
      <alignment horizontal="left" indent="1"/>
    </xf>
    <xf numFmtId="0" fontId="100" fillId="0" borderId="29" applyNumberFormat="0" applyFill="0" applyAlignment="0" applyProtection="0"/>
    <xf numFmtId="0" fontId="101" fillId="0" borderId="30" applyNumberFormat="0" applyFill="0" applyAlignment="0" applyProtection="0"/>
    <xf numFmtId="0" fontId="84" fillId="0" borderId="31" applyNumberFormat="0" applyFill="0" applyAlignment="0" applyProtection="0"/>
    <xf numFmtId="0" fontId="102" fillId="112" borderId="0" applyNumberFormat="0" applyBorder="0" applyAlignment="0" applyProtection="0"/>
    <xf numFmtId="0" fontId="103" fillId="92" borderId="0" applyNumberFormat="0" applyBorder="0" applyAlignment="0" applyProtection="0"/>
    <xf numFmtId="0" fontId="84" fillId="92" borderId="0" applyNumberFormat="0" applyBorder="0" applyAlignment="0" applyProtection="0"/>
    <xf numFmtId="0" fontId="104" fillId="42" borderId="14" applyFont="0" applyBorder="0" applyAlignment="0">
      <alignment horizontal="center" vertical="center"/>
    </xf>
    <xf numFmtId="0" fontId="35" fillId="0" borderId="0" applyNumberFormat="0" applyFill="0" applyBorder="0" applyAlignment="0" applyProtection="0"/>
    <xf numFmtId="0" fontId="10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6" fillId="0" borderId="0"/>
    <xf numFmtId="0" fontId="38" fillId="0" borderId="0"/>
    <xf numFmtId="0" fontId="45" fillId="113" borderId="32" applyNumberFormat="0" applyFont="0" applyAlignment="0" applyProtection="0"/>
    <xf numFmtId="0" fontId="28" fillId="91" borderId="32" applyNumberFormat="0" applyFont="0" applyAlignment="0" applyProtection="0"/>
    <xf numFmtId="0" fontId="39" fillId="91" borderId="20" applyNumberFormat="0" applyFont="0" applyAlignment="0" applyProtection="0"/>
    <xf numFmtId="193" fontId="56" fillId="0" borderId="0" applyFont="0" applyFill="0" applyBorder="0" applyAlignment="0" applyProtection="0"/>
    <xf numFmtId="194" fontId="56" fillId="0" borderId="0" applyFont="0" applyFill="0" applyBorder="0" applyAlignment="0" applyProtection="0"/>
    <xf numFmtId="193" fontId="56" fillId="0" borderId="0" applyFont="0" applyFill="0" applyBorder="0" applyAlignment="0" applyProtection="0"/>
    <xf numFmtId="194" fontId="56" fillId="0" borderId="0" applyFont="0" applyFill="0" applyBorder="0" applyAlignment="0" applyProtection="0"/>
    <xf numFmtId="195" fontId="56" fillId="0" borderId="0" applyFont="0" applyFill="0" applyBorder="0" applyAlignment="0" applyProtection="0"/>
    <xf numFmtId="196" fontId="56" fillId="0" borderId="0" applyFont="0" applyFill="0" applyBorder="0" applyAlignment="0" applyProtection="0"/>
    <xf numFmtId="0" fontId="107" fillId="55" borderId="33" applyNumberFormat="0" applyAlignment="0" applyProtection="0"/>
    <xf numFmtId="0" fontId="108" fillId="98" borderId="33" applyNumberFormat="0" applyAlignment="0" applyProtection="0"/>
    <xf numFmtId="0" fontId="108" fillId="99" borderId="33" applyNumberFormat="0" applyAlignment="0" applyProtection="0"/>
    <xf numFmtId="0" fontId="109" fillId="42" borderId="0">
      <alignment vertical="center"/>
    </xf>
    <xf numFmtId="0" fontId="105" fillId="0" borderId="0">
      <protection locked="0"/>
    </xf>
    <xf numFmtId="0" fontId="110" fillId="0" borderId="0" applyNumberFormat="0">
      <alignment horizontal="left"/>
    </xf>
    <xf numFmtId="185" fontId="111" fillId="110" borderId="14">
      <alignment horizontal="center" vertical="center" wrapText="1"/>
      <protection locked="0"/>
    </xf>
    <xf numFmtId="0" fontId="28" fillId="0" borderId="0">
      <alignment vertical="center"/>
    </xf>
    <xf numFmtId="0" fontId="112" fillId="114" borderId="0">
      <alignment horizontal="left" vertical="top"/>
    </xf>
    <xf numFmtId="0" fontId="113" fillId="55" borderId="0">
      <alignment horizontal="center" vertical="center"/>
    </xf>
    <xf numFmtId="4" fontId="46" fillId="115" borderId="33" applyNumberFormat="0" applyProtection="0">
      <alignment vertical="center"/>
    </xf>
    <xf numFmtId="4" fontId="114" fillId="112" borderId="34" applyNumberFormat="0" applyProtection="0">
      <alignment vertical="center"/>
    </xf>
    <xf numFmtId="4" fontId="46" fillId="115" borderId="33" applyNumberFormat="0" applyProtection="0">
      <alignment vertical="center"/>
    </xf>
    <xf numFmtId="4" fontId="115" fillId="112" borderId="20" applyNumberFormat="0" applyProtection="0">
      <alignment vertical="center"/>
    </xf>
    <xf numFmtId="4" fontId="116" fillId="115" borderId="33" applyNumberFormat="0" applyProtection="0">
      <alignment vertical="center"/>
    </xf>
    <xf numFmtId="4" fontId="117" fillId="112" borderId="34" applyNumberFormat="0" applyProtection="0">
      <alignment vertical="center"/>
    </xf>
    <xf numFmtId="4" fontId="116" fillId="115" borderId="33" applyNumberFormat="0" applyProtection="0">
      <alignment vertical="center"/>
    </xf>
    <xf numFmtId="4" fontId="118" fillId="115" borderId="20" applyNumberFormat="0" applyProtection="0">
      <alignment vertical="center"/>
    </xf>
    <xf numFmtId="4" fontId="46" fillId="115" borderId="33" applyNumberFormat="0" applyProtection="0">
      <alignment horizontal="left" vertical="center" indent="1"/>
    </xf>
    <xf numFmtId="4" fontId="114" fillId="112" borderId="34" applyNumberFormat="0" applyProtection="0">
      <alignment horizontal="left" vertical="center" indent="1"/>
    </xf>
    <xf numFmtId="4" fontId="46" fillId="115" borderId="33" applyNumberFormat="0" applyProtection="0">
      <alignment horizontal="left" vertical="center" indent="1"/>
    </xf>
    <xf numFmtId="4" fontId="115" fillId="115" borderId="20" applyNumberFormat="0" applyProtection="0">
      <alignment horizontal="left" vertical="center" indent="1"/>
    </xf>
    <xf numFmtId="4" fontId="46" fillId="115" borderId="33" applyNumberFormat="0" applyProtection="0">
      <alignment horizontal="left" vertical="center" indent="1"/>
    </xf>
    <xf numFmtId="0" fontId="114" fillId="112" borderId="34" applyNumberFormat="0" applyProtection="0">
      <alignment horizontal="left" vertical="top" indent="1"/>
    </xf>
    <xf numFmtId="0" fontId="119" fillId="112" borderId="34" applyNumberFormat="0" applyProtection="0">
      <alignment horizontal="left" vertical="top" indent="1"/>
    </xf>
    <xf numFmtId="4" fontId="46" fillId="115" borderId="33" applyNumberFormat="0" applyProtection="0">
      <alignment horizontal="left" vertical="center" indent="1"/>
    </xf>
    <xf numFmtId="4" fontId="114" fillId="47" borderId="0" applyNumberFormat="0" applyProtection="0">
      <alignment horizontal="left" vertical="center" indent="1"/>
    </xf>
    <xf numFmtId="0" fontId="28" fillId="116" borderId="33" applyNumberFormat="0" applyProtection="0">
      <alignment horizontal="left" vertical="center" indent="1"/>
    </xf>
    <xf numFmtId="4" fontId="115" fillId="65" borderId="20" applyNumberFormat="0" applyProtection="0">
      <alignment horizontal="left" vertical="center" indent="1"/>
    </xf>
    <xf numFmtId="4" fontId="46" fillId="117" borderId="33" applyNumberFormat="0" applyProtection="0">
      <alignment horizontal="right" vertical="center"/>
    </xf>
    <xf numFmtId="4" fontId="46" fillId="46" borderId="34" applyNumberFormat="0" applyProtection="0">
      <alignment horizontal="right" vertical="center"/>
    </xf>
    <xf numFmtId="4" fontId="46" fillId="117" borderId="33" applyNumberFormat="0" applyProtection="0">
      <alignment horizontal="right" vertical="center"/>
    </xf>
    <xf numFmtId="4" fontId="115" fillId="46" borderId="20" applyNumberFormat="0" applyProtection="0">
      <alignment horizontal="right" vertical="center"/>
    </xf>
    <xf numFmtId="4" fontId="46" fillId="35" borderId="33" applyNumberFormat="0" applyProtection="0">
      <alignment horizontal="right" vertical="center"/>
    </xf>
    <xf numFmtId="4" fontId="46" fillId="56" borderId="34" applyNumberFormat="0" applyProtection="0">
      <alignment horizontal="right" vertical="center"/>
    </xf>
    <xf numFmtId="4" fontId="46" fillId="35" borderId="33" applyNumberFormat="0" applyProtection="0">
      <alignment horizontal="right" vertical="center"/>
    </xf>
    <xf numFmtId="4" fontId="115" fillId="118" borderId="20" applyNumberFormat="0" applyProtection="0">
      <alignment horizontal="right" vertical="center"/>
    </xf>
    <xf numFmtId="4" fontId="46" fillId="100" borderId="33" applyNumberFormat="0" applyProtection="0">
      <alignment horizontal="right" vertical="center"/>
    </xf>
    <xf numFmtId="4" fontId="46" fillId="75" borderId="34" applyNumberFormat="0" applyProtection="0">
      <alignment horizontal="right" vertical="center"/>
    </xf>
    <xf numFmtId="4" fontId="115" fillId="75" borderId="35" applyNumberFormat="0" applyProtection="0">
      <alignment horizontal="right" vertical="center"/>
    </xf>
    <xf numFmtId="4" fontId="46" fillId="100" borderId="33" applyNumberFormat="0" applyProtection="0">
      <alignment horizontal="right" vertical="center"/>
    </xf>
    <xf numFmtId="4" fontId="46" fillId="34" borderId="33" applyNumberFormat="0" applyProtection="0">
      <alignment horizontal="right" vertical="center"/>
    </xf>
    <xf numFmtId="4" fontId="46" fillId="61" borderId="34" applyNumberFormat="0" applyProtection="0">
      <alignment horizontal="right" vertical="center"/>
    </xf>
    <xf numFmtId="4" fontId="46" fillId="34" borderId="33" applyNumberFormat="0" applyProtection="0">
      <alignment horizontal="right" vertical="center"/>
    </xf>
    <xf numFmtId="4" fontId="115" fillId="61" borderId="20" applyNumberFormat="0" applyProtection="0">
      <alignment horizontal="right" vertical="center"/>
    </xf>
    <xf numFmtId="4" fontId="46" fillId="119" borderId="33" applyNumberFormat="0" applyProtection="0">
      <alignment horizontal="right" vertical="center"/>
    </xf>
    <xf numFmtId="4" fontId="46" fillId="66" borderId="34" applyNumberFormat="0" applyProtection="0">
      <alignment horizontal="right" vertical="center"/>
    </xf>
    <xf numFmtId="4" fontId="46" fillId="119" borderId="33" applyNumberFormat="0" applyProtection="0">
      <alignment horizontal="right" vertical="center"/>
    </xf>
    <xf numFmtId="4" fontId="115" fillId="66" borderId="20" applyNumberFormat="0" applyProtection="0">
      <alignment horizontal="right" vertical="center"/>
    </xf>
    <xf numFmtId="4" fontId="46" fillId="33" borderId="33" applyNumberFormat="0" applyProtection="0">
      <alignment horizontal="right" vertical="center"/>
    </xf>
    <xf numFmtId="4" fontId="46" fillId="90" borderId="34" applyNumberFormat="0" applyProtection="0">
      <alignment horizontal="right" vertical="center"/>
    </xf>
    <xf numFmtId="4" fontId="46" fillId="33" borderId="33" applyNumberFormat="0" applyProtection="0">
      <alignment horizontal="right" vertical="center"/>
    </xf>
    <xf numFmtId="4" fontId="115" fillId="90" borderId="20" applyNumberFormat="0" applyProtection="0">
      <alignment horizontal="right" vertical="center"/>
    </xf>
    <xf numFmtId="4" fontId="46" fillId="120" borderId="33" applyNumberFormat="0" applyProtection="0">
      <alignment horizontal="right" vertical="center"/>
    </xf>
    <xf numFmtId="4" fontId="46" fillId="58" borderId="34" applyNumberFormat="0" applyProtection="0">
      <alignment horizontal="right" vertical="center"/>
    </xf>
    <xf numFmtId="4" fontId="46" fillId="120" borderId="33" applyNumberFormat="0" applyProtection="0">
      <alignment horizontal="right" vertical="center"/>
    </xf>
    <xf numFmtId="4" fontId="115" fillId="58" borderId="20" applyNumberFormat="0" applyProtection="0">
      <alignment horizontal="right" vertical="center"/>
    </xf>
    <xf numFmtId="4" fontId="46" fillId="121" borderId="33" applyNumberFormat="0" applyProtection="0">
      <alignment horizontal="right" vertical="center"/>
    </xf>
    <xf numFmtId="4" fontId="46" fillId="49" borderId="34" applyNumberFormat="0" applyProtection="0">
      <alignment horizontal="right" vertical="center"/>
    </xf>
    <xf numFmtId="4" fontId="46" fillId="121" borderId="33" applyNumberFormat="0" applyProtection="0">
      <alignment horizontal="right" vertical="center"/>
    </xf>
    <xf numFmtId="4" fontId="115" fillId="49" borderId="20" applyNumberFormat="0" applyProtection="0">
      <alignment horizontal="right" vertical="center"/>
    </xf>
    <xf numFmtId="4" fontId="46" fillId="41" borderId="33" applyNumberFormat="0" applyProtection="0">
      <alignment horizontal="right" vertical="center"/>
    </xf>
    <xf numFmtId="4" fontId="46" fillId="57" borderId="34" applyNumberFormat="0" applyProtection="0">
      <alignment horizontal="right" vertical="center"/>
    </xf>
    <xf numFmtId="4" fontId="46" fillId="41" borderId="33" applyNumberFormat="0" applyProtection="0">
      <alignment horizontal="right" vertical="center"/>
    </xf>
    <xf numFmtId="4" fontId="115" fillId="57" borderId="20" applyNumberFormat="0" applyProtection="0">
      <alignment horizontal="right" vertical="center"/>
    </xf>
    <xf numFmtId="4" fontId="114" fillId="122" borderId="33" applyNumberFormat="0" applyProtection="0">
      <alignment horizontal="left" vertical="center" indent="1"/>
    </xf>
    <xf numFmtId="4" fontId="114" fillId="123" borderId="36" applyNumberFormat="0" applyProtection="0">
      <alignment horizontal="left" vertical="center" indent="1"/>
    </xf>
    <xf numFmtId="4" fontId="115" fillId="123" borderId="35" applyNumberFormat="0" applyProtection="0">
      <alignment horizontal="left" vertical="center" indent="1"/>
    </xf>
    <xf numFmtId="4" fontId="114" fillId="122" borderId="33" applyNumberFormat="0" applyProtection="0">
      <alignment horizontal="left" vertical="center" indent="1"/>
    </xf>
    <xf numFmtId="4" fontId="46" fillId="45" borderId="0" applyNumberFormat="0" applyProtection="0">
      <alignment horizontal="left" vertical="center" indent="1"/>
    </xf>
    <xf numFmtId="4" fontId="46" fillId="45"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4" fontId="120" fillId="60"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right" vertical="center"/>
    </xf>
    <xf numFmtId="0" fontId="28" fillId="116" borderId="33" applyNumberFormat="0" applyProtection="0">
      <alignment horizontal="left" vertical="center" indent="1"/>
    </xf>
    <xf numFmtId="4" fontId="115" fillId="47" borderId="20" applyNumberFormat="0" applyProtection="0">
      <alignment horizontal="right" vertical="center"/>
    </xf>
    <xf numFmtId="4" fontId="112" fillId="125" borderId="33" applyNumberFormat="0" applyProtection="0">
      <alignment horizontal="left" vertical="center" indent="1"/>
    </xf>
    <xf numFmtId="4" fontId="112" fillId="45" borderId="0" applyNumberFormat="0" applyProtection="0">
      <alignment horizontal="left" vertical="center" indent="1"/>
    </xf>
    <xf numFmtId="4" fontId="115" fillId="45" borderId="35" applyNumberFormat="0" applyProtection="0">
      <alignment horizontal="left" vertical="center" indent="1"/>
    </xf>
    <xf numFmtId="4" fontId="112" fillId="125" borderId="33" applyNumberFormat="0" applyProtection="0">
      <alignment horizontal="left" vertical="center" indent="1"/>
    </xf>
    <xf numFmtId="4" fontId="112" fillId="111" borderId="33" applyNumberFormat="0" applyProtection="0">
      <alignment horizontal="left" vertical="center" indent="1"/>
    </xf>
    <xf numFmtId="4" fontId="112" fillId="47" borderId="0" applyNumberFormat="0" applyProtection="0">
      <alignment horizontal="left" vertical="center" indent="1"/>
    </xf>
    <xf numFmtId="4" fontId="115" fillId="47" borderId="35" applyNumberFormat="0" applyProtection="0">
      <alignment horizontal="left" vertical="center" indent="1"/>
    </xf>
    <xf numFmtId="4" fontId="112" fillId="111" borderId="33"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center" indent="1"/>
    </xf>
    <xf numFmtId="0" fontId="28" fillId="111" borderId="33" applyNumberFormat="0" applyProtection="0">
      <alignment horizontal="left" vertical="center" indent="1"/>
    </xf>
    <xf numFmtId="0" fontId="115" fillId="55" borderId="20"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top" indent="1"/>
    </xf>
    <xf numFmtId="0" fontId="39" fillId="60" borderId="34" applyNumberFormat="0" applyProtection="0">
      <alignment horizontal="left" vertical="top" indent="1"/>
    </xf>
    <xf numFmtId="0" fontId="28" fillId="111" borderId="33"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center" indent="1"/>
    </xf>
    <xf numFmtId="0" fontId="28" fillId="39" borderId="33" applyNumberFormat="0" applyProtection="0">
      <alignment horizontal="left" vertical="center" indent="1"/>
    </xf>
    <xf numFmtId="0" fontId="115" fillId="126" borderId="20"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top" indent="1"/>
    </xf>
    <xf numFmtId="0" fontId="39" fillId="47" borderId="34" applyNumberFormat="0" applyProtection="0">
      <alignment horizontal="left" vertical="top" indent="1"/>
    </xf>
    <xf numFmtId="0" fontId="28" fillId="39" borderId="33"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center" indent="1"/>
    </xf>
    <xf numFmtId="0" fontId="28" fillId="42" borderId="33" applyNumberFormat="0" applyProtection="0">
      <alignment horizontal="left" vertical="center" indent="1"/>
    </xf>
    <xf numFmtId="0" fontId="115" fillId="54" borderId="20"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top" indent="1"/>
    </xf>
    <xf numFmtId="0" fontId="39" fillId="54" borderId="34" applyNumberFormat="0" applyProtection="0">
      <alignment horizontal="left" vertical="top" indent="1"/>
    </xf>
    <xf numFmtId="0" fontId="28" fillId="42" borderId="33"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center" indent="1"/>
    </xf>
    <xf numFmtId="0" fontId="28" fillId="116" borderId="33" applyNumberFormat="0" applyProtection="0">
      <alignment horizontal="left" vertical="center" indent="1"/>
    </xf>
    <xf numFmtId="0" fontId="115" fillId="45" borderId="20"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top" indent="1"/>
    </xf>
    <xf numFmtId="0" fontId="39" fillId="45" borderId="34" applyNumberFormat="0" applyProtection="0">
      <alignment horizontal="left" vertical="top" indent="1"/>
    </xf>
    <xf numFmtId="0" fontId="28" fillId="116" borderId="33" applyNumberFormat="0" applyProtection="0">
      <alignment horizontal="left" vertical="center" indent="1"/>
    </xf>
    <xf numFmtId="0" fontId="28" fillId="114" borderId="14" applyNumberFormat="0">
      <protection locked="0"/>
    </xf>
    <xf numFmtId="0" fontId="56" fillId="0" borderId="0"/>
    <xf numFmtId="0" fontId="121" fillId="60" borderId="37" applyBorder="0"/>
    <xf numFmtId="4" fontId="46" fillId="127" borderId="33" applyNumberFormat="0" applyProtection="0">
      <alignment vertical="center"/>
    </xf>
    <xf numFmtId="4" fontId="46" fillId="113" borderId="34" applyNumberFormat="0" applyProtection="0">
      <alignment vertical="center"/>
    </xf>
    <xf numFmtId="4" fontId="122" fillId="113" borderId="34" applyNumberFormat="0" applyProtection="0">
      <alignment vertical="center"/>
    </xf>
    <xf numFmtId="4" fontId="46" fillId="127" borderId="33" applyNumberFormat="0" applyProtection="0">
      <alignment vertical="center"/>
    </xf>
    <xf numFmtId="4" fontId="116" fillId="127" borderId="33" applyNumberFormat="0" applyProtection="0">
      <alignment vertical="center"/>
    </xf>
    <xf numFmtId="4" fontId="116" fillId="113" borderId="34" applyNumberFormat="0" applyProtection="0">
      <alignment vertical="center"/>
    </xf>
    <xf numFmtId="4" fontId="118" fillId="127" borderId="14" applyNumberFormat="0" applyProtection="0">
      <alignment vertical="center"/>
    </xf>
    <xf numFmtId="4" fontId="116" fillId="127" borderId="33" applyNumberFormat="0" applyProtection="0">
      <alignment vertical="center"/>
    </xf>
    <xf numFmtId="4" fontId="46" fillId="127" borderId="33" applyNumberFormat="0" applyProtection="0">
      <alignment horizontal="left" vertical="center" indent="1"/>
    </xf>
    <xf numFmtId="4" fontId="46" fillId="113" borderId="34" applyNumberFormat="0" applyProtection="0">
      <alignment horizontal="left" vertical="center" indent="1"/>
    </xf>
    <xf numFmtId="4" fontId="122" fillId="55" borderId="34" applyNumberFormat="0" applyProtection="0">
      <alignment horizontal="left" vertical="center" indent="1"/>
    </xf>
    <xf numFmtId="4" fontId="46" fillId="127" borderId="33" applyNumberFormat="0" applyProtection="0">
      <alignment horizontal="left" vertical="center" indent="1"/>
    </xf>
    <xf numFmtId="4" fontId="46" fillId="127" borderId="33" applyNumberFormat="0" applyProtection="0">
      <alignment horizontal="left" vertical="center" indent="1"/>
    </xf>
    <xf numFmtId="0" fontId="46" fillId="113" borderId="34" applyNumberFormat="0" applyProtection="0">
      <alignment horizontal="left" vertical="top" indent="1"/>
    </xf>
    <xf numFmtId="0" fontId="122" fillId="113" borderId="34" applyNumberFormat="0" applyProtection="0">
      <alignment horizontal="left" vertical="top" indent="1"/>
    </xf>
    <xf numFmtId="4" fontId="46" fillId="127" borderId="33" applyNumberFormat="0" applyProtection="0">
      <alignment horizontal="left" vertical="center" indent="1"/>
    </xf>
    <xf numFmtId="4" fontId="46" fillId="125" borderId="33"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125" borderId="33" applyNumberFormat="0" applyProtection="0">
      <alignment horizontal="right" vertical="center"/>
    </xf>
    <xf numFmtId="4" fontId="115" fillId="0" borderId="20" applyNumberFormat="0" applyProtection="0">
      <alignment horizontal="right" vertical="center"/>
    </xf>
    <xf numFmtId="4" fontId="116" fillId="125" borderId="33" applyNumberFormat="0" applyProtection="0">
      <alignment horizontal="right" vertical="center"/>
    </xf>
    <xf numFmtId="4" fontId="116" fillId="45" borderId="34" applyNumberFormat="0" applyProtection="0">
      <alignment horizontal="right" vertical="center"/>
    </xf>
    <xf numFmtId="4" fontId="116" fillId="125" borderId="33" applyNumberFormat="0" applyProtection="0">
      <alignment horizontal="right" vertical="center"/>
    </xf>
    <xf numFmtId="4" fontId="118" fillId="128" borderId="20" applyNumberFormat="0" applyProtection="0">
      <alignment horizontal="right" vertical="center"/>
    </xf>
    <xf numFmtId="4" fontId="46" fillId="47" borderId="34"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115" fillId="65" borderId="20" applyNumberFormat="0" applyProtection="0">
      <alignment horizontal="left" vertical="center" indent="1"/>
    </xf>
    <xf numFmtId="4" fontId="115" fillId="65" borderId="2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46" fillId="47" borderId="34" applyNumberFormat="0" applyProtection="0">
      <alignment horizontal="left" vertical="center" indent="1"/>
    </xf>
    <xf numFmtId="0" fontId="28" fillId="116" borderId="33" applyNumberFormat="0" applyProtection="0">
      <alignment horizontal="left" vertical="center" indent="1"/>
    </xf>
    <xf numFmtId="0" fontId="46" fillId="47" borderId="34" applyNumberFormat="0" applyProtection="0">
      <alignment horizontal="left" vertical="top" indent="1"/>
    </xf>
    <xf numFmtId="0" fontId="122" fillId="47" borderId="34" applyNumberFormat="0" applyProtection="0">
      <alignment horizontal="left" vertical="top" indent="1"/>
    </xf>
    <xf numFmtId="0" fontId="28" fillId="116" borderId="33" applyNumberFormat="0" applyProtection="0">
      <alignment horizontal="left" vertical="center" indent="1"/>
    </xf>
    <xf numFmtId="0" fontId="123" fillId="0" borderId="0"/>
    <xf numFmtId="4" fontId="124" fillId="129" borderId="0" applyNumberFormat="0" applyProtection="0">
      <alignment horizontal="left" vertical="center" indent="1"/>
    </xf>
    <xf numFmtId="4" fontId="125" fillId="129" borderId="35" applyNumberFormat="0" applyProtection="0">
      <alignment horizontal="left" vertical="center" indent="1"/>
    </xf>
    <xf numFmtId="0" fontId="123" fillId="0" borderId="0"/>
    <xf numFmtId="0" fontId="115" fillId="130" borderId="14"/>
    <xf numFmtId="0" fontId="115" fillId="130" borderId="14"/>
    <xf numFmtId="4" fontId="126" fillId="125" borderId="33" applyNumberFormat="0" applyProtection="0">
      <alignment horizontal="right" vertical="center"/>
    </xf>
    <xf numFmtId="4" fontId="126" fillId="45" borderId="34" applyNumberFormat="0" applyProtection="0">
      <alignment horizontal="right" vertical="center"/>
    </xf>
    <xf numFmtId="4" fontId="126" fillId="125" borderId="33" applyNumberFormat="0" applyProtection="0">
      <alignment horizontal="right" vertical="center"/>
    </xf>
    <xf numFmtId="4" fontId="127" fillId="114" borderId="20" applyNumberFormat="0" applyProtection="0">
      <alignment horizontal="right" vertical="center"/>
    </xf>
    <xf numFmtId="0" fontId="128" fillId="131" borderId="0"/>
    <xf numFmtId="49" fontId="129" fillId="131" borderId="0"/>
    <xf numFmtId="49" fontId="130" fillId="131" borderId="38"/>
    <xf numFmtId="49" fontId="130" fillId="131" borderId="0"/>
    <xf numFmtId="0" fontId="128" fillId="128" borderId="38">
      <protection locked="0"/>
    </xf>
    <xf numFmtId="0" fontId="128" fillId="131" borderId="0"/>
    <xf numFmtId="0" fontId="130" fillId="132" borderId="0"/>
    <xf numFmtId="0" fontId="130" fillId="41" borderId="0"/>
    <xf numFmtId="0" fontId="130" fillId="34" borderId="0"/>
    <xf numFmtId="0" fontId="131" fillId="0" borderId="0" applyNumberFormat="0" applyFill="0" applyBorder="0" applyAlignment="0" applyProtection="0"/>
    <xf numFmtId="197" fontId="28" fillId="96" borderId="14">
      <alignment vertical="center"/>
    </xf>
    <xf numFmtId="0" fontId="28" fillId="133" borderId="0"/>
    <xf numFmtId="0" fontId="38" fillId="0" borderId="0"/>
    <xf numFmtId="185" fontId="28" fillId="128" borderId="39" applyNumberFormat="0" applyFont="0" applyAlignment="0">
      <alignment horizontal="left"/>
    </xf>
    <xf numFmtId="176" fontId="132" fillId="134" borderId="0">
      <alignment horizontal="right" vertical="top"/>
    </xf>
    <xf numFmtId="0" fontId="133" fillId="0" borderId="0" applyNumberFormat="0" applyFill="0" applyBorder="0" applyAlignment="0" applyProtection="0"/>
    <xf numFmtId="0" fontId="131" fillId="0" borderId="0" applyNumberFormat="0" applyFill="0" applyBorder="0" applyAlignment="0" applyProtection="0"/>
    <xf numFmtId="0" fontId="67" fillId="0" borderId="40" applyNumberFormat="0" applyFont="0" applyFill="0" applyAlignment="0" applyProtection="0"/>
    <xf numFmtId="0" fontId="72" fillId="0" borderId="41" applyNumberFormat="0" applyFill="0" applyAlignment="0" applyProtection="0"/>
    <xf numFmtId="0" fontId="134" fillId="0" borderId="0"/>
    <xf numFmtId="185" fontId="135" fillId="100" borderId="42">
      <alignment horizontal="center" vertical="center"/>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05" fillId="135" borderId="43">
      <alignment vertical="center"/>
      <protection locked="0"/>
    </xf>
    <xf numFmtId="198" fontId="28" fillId="0" borderId="0" applyFont="0" applyFill="0" applyBorder="0" applyAlignment="0" applyProtection="0"/>
    <xf numFmtId="187" fontId="28" fillId="0" borderId="0" applyFont="0" applyFill="0" applyBorder="0" applyAlignment="0" applyProtection="0"/>
    <xf numFmtId="185" fontId="28" fillId="136" borderId="14" applyNumberFormat="0" applyFill="0" applyBorder="0" applyProtection="0">
      <alignment vertical="center"/>
      <protection locked="0"/>
    </xf>
    <xf numFmtId="0" fontId="36" fillId="0" borderId="14">
      <alignment horizontal="center"/>
    </xf>
    <xf numFmtId="0" fontId="56" fillId="0" borderId="0">
      <alignment vertical="top"/>
    </xf>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20" fillId="8"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20" fillId="12"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20" fillId="16"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0"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20" fillId="28"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182" fontId="55" fillId="0" borderId="18">
      <protection locked="0"/>
    </xf>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137"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36" fillId="0" borderId="14">
      <alignment horizontal="center"/>
    </xf>
    <xf numFmtId="0" fontId="36" fillId="0" borderId="0">
      <alignment vertical="top"/>
    </xf>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3" fillId="5" borderId="5"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4" fillId="5" borderId="4"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28" fillId="0" borderId="0" applyFont="0" applyFill="0" applyBorder="0" applyAlignment="0" applyProtection="0"/>
    <xf numFmtId="168" fontId="56" fillId="0" borderId="0" applyFont="0" applyFill="0" applyBorder="0" applyAlignment="0" applyProtection="0"/>
    <xf numFmtId="199" fontId="56" fillId="0" borderId="0" applyFont="0" applyFill="0" applyBorder="0" applyAlignment="0" applyProtection="0"/>
    <xf numFmtId="168" fontId="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0" fontId="141" fillId="0" borderId="0" applyBorder="0">
      <alignment horizontal="center" vertical="center" wrapText="1"/>
    </xf>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7" fillId="0" borderId="1"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8" fillId="0" borderId="2"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 fillId="0" borderId="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45" applyBorder="0">
      <alignment horizontal="center" vertical="center" wrapText="1"/>
    </xf>
    <xf numFmtId="182" fontId="68" fillId="102" borderId="18"/>
    <xf numFmtId="4" fontId="147" fillId="115" borderId="14" applyBorder="0">
      <alignment horizontal="right"/>
    </xf>
    <xf numFmtId="4" fontId="147" fillId="115" borderId="14" applyBorder="0">
      <alignment horizontal="right"/>
    </xf>
    <xf numFmtId="49" fontId="148" fillId="0" borderId="0" applyBorder="0">
      <alignment vertical="center"/>
    </xf>
    <xf numFmtId="0" fontId="149" fillId="0" borderId="0">
      <alignment horizontal="left"/>
    </xf>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9" fillId="0" borderId="9"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36" fillId="0" borderId="0">
      <alignment horizontal="right" vertical="top" wrapText="1"/>
    </xf>
    <xf numFmtId="3" fontId="68" fillId="0" borderId="14" applyBorder="0">
      <alignment vertical="center"/>
    </xf>
    <xf numFmtId="0" fontId="36" fillId="0" borderId="0"/>
    <xf numFmtId="0" fontId="36" fillId="0" borderId="0"/>
    <xf numFmtId="0" fontId="36" fillId="0" borderId="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xf numFmtId="0" fontId="151" fillId="42" borderId="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16" fillId="6" borderId="7"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36" fillId="0" borderId="14">
      <alignment horizontal="center" wrapText="1"/>
    </xf>
    <xf numFmtId="0" fontId="56" fillId="0" borderId="0">
      <alignment vertical="top"/>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145" fillId="0" borderId="0">
      <alignment horizontal="center" vertical="top" wrapText="1"/>
    </xf>
    <xf numFmtId="0" fontId="152" fillId="0" borderId="0">
      <alignment horizontal="centerContinuous" vertical="center" wrapText="1"/>
    </xf>
    <xf numFmtId="200" fontId="153" fillId="43" borderId="14">
      <alignmen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2" fillId="4"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5" fillId="0" borderId="0"/>
    <xf numFmtId="0" fontId="4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6"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6" fillId="0" borderId="0"/>
    <xf numFmtId="0" fontId="56" fillId="0" borderId="0"/>
    <xf numFmtId="0" fontId="56" fillId="0" borderId="0"/>
    <xf numFmtId="0" fontId="28"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xf numFmtId="0" fontId="45" fillId="0" borderId="0"/>
    <xf numFmtId="0" fontId="28" fillId="0" borderId="0"/>
    <xf numFmtId="0" fontId="28" fillId="0" borderId="0"/>
    <xf numFmtId="0" fontId="28"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4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1" fillId="0" borderId="0"/>
    <xf numFmtId="0" fontId="21" fillId="0" borderId="0"/>
    <xf numFmtId="0" fontId="21" fillId="0" borderId="0"/>
    <xf numFmtId="0" fontId="21" fillId="0" borderId="0"/>
    <xf numFmtId="0" fontId="55" fillId="0" borderId="0"/>
    <xf numFmtId="0" fontId="55" fillId="0" borderId="0"/>
    <xf numFmtId="0" fontId="28" fillId="0" borderId="0"/>
    <xf numFmtId="0" fontId="45" fillId="0" borderId="0"/>
    <xf numFmtId="0" fontId="5" fillId="0" borderId="0"/>
    <xf numFmtId="0" fontId="5" fillId="0" borderId="0"/>
    <xf numFmtId="0" fontId="45" fillId="0" borderId="0"/>
    <xf numFmtId="0" fontId="28" fillId="0" borderId="0"/>
    <xf numFmtId="0" fontId="4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8" fillId="0" borderId="0"/>
    <xf numFmtId="0" fontId="21" fillId="0" borderId="0"/>
    <xf numFmtId="0" fontId="155" fillId="0" borderId="0"/>
    <xf numFmtId="0" fontId="21" fillId="0" borderId="0"/>
    <xf numFmtId="0" fontId="154" fillId="0" borderId="0"/>
    <xf numFmtId="0" fontId="21"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6" fillId="0" borderId="0"/>
    <xf numFmtId="0" fontId="28" fillId="0" borderId="0"/>
    <xf numFmtId="0" fontId="55" fillId="0" borderId="0"/>
    <xf numFmtId="0" fontId="28" fillId="0" borderId="0"/>
    <xf numFmtId="0" fontId="45" fillId="0" borderId="0"/>
    <xf numFmtId="0" fontId="56" fillId="0" borderId="0"/>
    <xf numFmtId="0" fontId="45" fillId="0" borderId="0"/>
    <xf numFmtId="0" fontId="5" fillId="0" borderId="0"/>
    <xf numFmtId="0" fontId="5" fillId="0" borderId="0"/>
    <xf numFmtId="0" fontId="5" fillId="0" borderId="0"/>
    <xf numFmtId="0" fontId="56" fillId="0" borderId="0"/>
    <xf numFmtId="0" fontId="5" fillId="0" borderId="0"/>
    <xf numFmtId="0" fontId="5" fillId="0" borderId="0"/>
    <xf numFmtId="0" fontId="45" fillId="0" borderId="0"/>
    <xf numFmtId="0" fontId="5" fillId="0" borderId="0"/>
    <xf numFmtId="0" fontId="5" fillId="0" borderId="0"/>
    <xf numFmtId="0" fontId="5" fillId="0" borderId="0"/>
    <xf numFmtId="0" fontId="21" fillId="0" borderId="0"/>
    <xf numFmtId="0" fontId="21" fillId="0" borderId="0"/>
    <xf numFmtId="0" fontId="45" fillId="0" borderId="0"/>
    <xf numFmtId="0" fontId="5" fillId="0" borderId="0"/>
    <xf numFmtId="0" fontId="5" fillId="0" borderId="0"/>
    <xf numFmtId="0" fontId="5" fillId="0" borderId="0"/>
    <xf numFmtId="0" fontId="5" fillId="0" borderId="0"/>
    <xf numFmtId="0" fontId="47" fillId="0" borderId="0"/>
    <xf numFmtId="0" fontId="47"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47" fillId="0" borderId="0"/>
    <xf numFmtId="0" fontId="45" fillId="0" borderId="0"/>
    <xf numFmtId="0" fontId="45" fillId="0" borderId="0"/>
    <xf numFmtId="0" fontId="155" fillId="0" borderId="0"/>
    <xf numFmtId="0" fontId="155" fillId="0" borderId="0"/>
    <xf numFmtId="0" fontId="56" fillId="0" borderId="0"/>
    <xf numFmtId="0" fontId="155" fillId="0" borderId="0"/>
    <xf numFmtId="0" fontId="56" fillId="0" borderId="0"/>
    <xf numFmtId="0" fontId="56" fillId="0" borderId="0"/>
    <xf numFmtId="0" fontId="155" fillId="0" borderId="0"/>
    <xf numFmtId="0" fontId="155" fillId="0" borderId="0"/>
    <xf numFmtId="0" fontId="155" fillId="0" borderId="0"/>
    <xf numFmtId="0" fontId="56" fillId="0" borderId="0"/>
    <xf numFmtId="0" fontId="56" fillId="0" borderId="0"/>
    <xf numFmtId="0" fontId="56" fillId="0" borderId="0"/>
    <xf numFmtId="0" fontId="56"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28"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47" fillId="0" borderId="0" applyBorder="0">
      <alignment vertical="top"/>
    </xf>
    <xf numFmtId="0" fontId="56" fillId="0" borderId="0"/>
    <xf numFmtId="0" fontId="56" fillId="0" borderId="0"/>
    <xf numFmtId="0" fontId="56" fillId="0" borderId="0"/>
    <xf numFmtId="0" fontId="5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6" fillId="0" borderId="0"/>
    <xf numFmtId="0" fontId="56" fillId="0" borderId="0"/>
    <xf numFmtId="0" fontId="5" fillId="0" borderId="0"/>
    <xf numFmtId="0" fontId="5" fillId="0" borderId="0"/>
    <xf numFmtId="0" fontId="5" fillId="0" borderId="0"/>
    <xf numFmtId="0" fontId="28" fillId="0" borderId="0"/>
    <xf numFmtId="0" fontId="5" fillId="0" borderId="0"/>
    <xf numFmtId="0" fontId="5" fillId="0" borderId="0"/>
    <xf numFmtId="0" fontId="55" fillId="0" borderId="0"/>
    <xf numFmtId="0" fontId="45" fillId="0" borderId="0"/>
    <xf numFmtId="0" fontId="5" fillId="0" borderId="0"/>
    <xf numFmtId="0" fontId="56"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6" fillId="0" borderId="0"/>
    <xf numFmtId="0" fontId="28"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14">
      <alignment horizontal="center" wrapText="1"/>
    </xf>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1" fillId="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applyFont="0" applyFill="0" applyBorder="0" applyProtection="0">
      <alignment horizontal="center" vertical="center" wrapText="1"/>
    </xf>
    <xf numFmtId="0" fontId="56" fillId="0" borderId="0" applyNumberFormat="0" applyFont="0" applyFill="0" applyBorder="0" applyProtection="0">
      <alignment horizontal="justify" vertical="center" wrapText="1"/>
    </xf>
    <xf numFmtId="170" fontId="158" fillId="115" borderId="47" applyNumberFormat="0" applyBorder="0" applyAlignment="0">
      <alignment vertical="center"/>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28" fillId="7" borderId="8"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45"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1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28" fillId="0" borderId="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ont="0" applyFill="0" applyBorder="0" applyAlignment="0">
      <alignment vertical="center" wrapText="1"/>
    </xf>
    <xf numFmtId="0" fontId="36" fillId="0" borderId="14">
      <alignment horizontal="center"/>
    </xf>
    <xf numFmtId="0" fontId="36" fillId="0" borderId="14">
      <alignment horizontal="center" wrapText="1"/>
    </xf>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5" fillId="0" borderId="6"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6" fontId="39" fillId="0" borderId="0">
      <alignment vertical="top"/>
    </xf>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176" fontId="39" fillId="0" borderId="0">
      <alignment vertical="top"/>
    </xf>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176" fontId="39"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8"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28" fillId="0" borderId="0"/>
    <xf numFmtId="0" fontId="31" fillId="0" borderId="0"/>
    <xf numFmtId="0" fontId="28" fillId="0" borderId="0"/>
    <xf numFmtId="0" fontId="31"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176" fontId="39" fillId="0" borderId="0">
      <alignment vertical="top"/>
    </xf>
    <xf numFmtId="0" fontId="31" fillId="0" borderId="0"/>
    <xf numFmtId="0" fontId="31" fillId="0" borderId="0"/>
    <xf numFmtId="0" fontId="31" fillId="0" borderId="0"/>
    <xf numFmtId="0" fontId="31" fillId="0" borderId="0"/>
    <xf numFmtId="0" fontId="38" fillId="0" borderId="0"/>
    <xf numFmtId="0" fontId="56" fillId="0" borderId="0">
      <alignment vertical="justify"/>
    </xf>
    <xf numFmtId="0" fontId="56" fillId="128" borderId="14" applyNumberFormat="0" applyAlignment="0">
      <alignment horizontal="left"/>
    </xf>
    <xf numFmtId="0" fontId="56" fillId="128" borderId="14" applyNumberFormat="0" applyAlignment="0">
      <alignment horizontal="left"/>
    </xf>
    <xf numFmtId="3" fontId="162" fillId="0" borderId="0"/>
    <xf numFmtId="3" fontId="162" fillId="0" borderId="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7"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0" fontId="36" fillId="0" borderId="0">
      <alignment horizontal="center"/>
    </xf>
    <xf numFmtId="166" fontId="160" fillId="0" borderId="0" applyFont="0" applyFill="0" applyBorder="0" applyAlignment="0" applyProtection="0"/>
    <xf numFmtId="201" fontId="56" fillId="0" borderId="0" applyFont="0" applyFill="0" applyBorder="0" applyAlignment="0" applyProtection="0"/>
    <xf numFmtId="0" fontId="27" fillId="0" borderId="0" applyNumberFormat="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169" fontId="56" fillId="0" borderId="0" applyFont="0" applyFill="0" applyBorder="0" applyAlignment="0" applyProtection="0"/>
    <xf numFmtId="202"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202" fontId="56" fillId="0" borderId="0" applyFont="0" applyFill="0" applyBorder="0" applyAlignment="0" applyProtection="0"/>
    <xf numFmtId="202" fontId="28"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5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202" fontId="159"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202" fontId="159"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16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6" fillId="0" borderId="0" applyFont="0" applyFill="0" applyBorder="0" applyAlignment="0" applyProtection="0"/>
    <xf numFmtId="169" fontId="45" fillId="0" borderId="0" applyFont="0" applyFill="0" applyBorder="0" applyAlignment="0" applyProtection="0"/>
    <xf numFmtId="202" fontId="45" fillId="0" borderId="0" applyFont="0" applyFill="0" applyBorder="0" applyAlignment="0" applyProtection="0"/>
    <xf numFmtId="202" fontId="45" fillId="0" borderId="0" applyFont="0" applyFill="0" applyBorder="0" applyAlignment="0" applyProtection="0"/>
    <xf numFmtId="202" fontId="28" fillId="0" borderId="0" applyFont="0" applyFill="0" applyBorder="0" applyAlignment="0" applyProtection="0"/>
    <xf numFmtId="169" fontId="45" fillId="0" borderId="0" applyFont="0" applyFill="0" applyBorder="0" applyAlignment="0" applyProtection="0"/>
    <xf numFmtId="203" fontId="28" fillId="0" borderId="0" applyFill="0" applyBorder="0" applyAlignment="0" applyProtection="0"/>
    <xf numFmtId="169" fontId="45" fillId="0" borderId="0" applyFont="0" applyFill="0" applyBorder="0" applyAlignment="0" applyProtection="0"/>
    <xf numFmtId="169" fontId="21"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21"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4" fontId="147" fillId="43" borderId="0" applyBorder="0">
      <alignment horizontal="right"/>
    </xf>
    <xf numFmtId="4" fontId="147" fillId="43" borderId="0" applyBorder="0">
      <alignment horizontal="right"/>
    </xf>
    <xf numFmtId="4" fontId="147" fillId="43" borderId="0" applyBorder="0">
      <alignment horizontal="right"/>
    </xf>
    <xf numFmtId="4" fontId="147" fillId="138" borderId="10" applyBorder="0">
      <alignment horizontal="right"/>
    </xf>
    <xf numFmtId="4" fontId="147" fillId="43" borderId="14" applyFont="0" applyBorder="0">
      <alignment horizontal="right"/>
    </xf>
    <xf numFmtId="0" fontId="36" fillId="0" borderId="0">
      <alignment horizontal="left" vertical="top"/>
    </xf>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0" fillId="2"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173" fontId="56" fillId="0" borderId="14" applyFont="0" applyFill="0" applyBorder="0" applyProtection="0">
      <alignment horizontal="center" vertical="center"/>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0" fontId="55" fillId="0" borderId="14" applyBorder="0">
      <alignment horizontal="center" vertical="center" wrapText="1"/>
    </xf>
    <xf numFmtId="0" fontId="36" fillId="0" borderId="0"/>
    <xf numFmtId="0" fontId="56" fillId="0" borderId="0"/>
    <xf numFmtId="0" fontId="4" fillId="0" borderId="0"/>
    <xf numFmtId="0" fontId="164" fillId="0" borderId="0"/>
    <xf numFmtId="0" fontId="168" fillId="0" borderId="0"/>
    <xf numFmtId="0" fontId="3" fillId="0" borderId="0"/>
    <xf numFmtId="0" fontId="28" fillId="0" borderId="0"/>
    <xf numFmtId="0" fontId="2" fillId="0" borderId="0"/>
    <xf numFmtId="0" fontId="1" fillId="0" borderId="0"/>
    <xf numFmtId="169" fontId="1" fillId="0" borderId="0" applyFont="0" applyFill="0" applyBorder="0" applyAlignment="0" applyProtection="0"/>
    <xf numFmtId="9" fontId="1" fillId="0" borderId="0" applyFont="0" applyFill="0" applyBorder="0" applyAlignment="0" applyProtection="0"/>
    <xf numFmtId="0" fontId="171" fillId="0" borderId="0"/>
    <xf numFmtId="0" fontId="28" fillId="0" borderId="0"/>
    <xf numFmtId="0" fontId="28" fillId="0" borderId="0"/>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applyNumberFormat="0" applyFont="0" applyFill="0" applyBorder="0" applyAlignment="0" applyProtection="0">
      <alignment vertical="top"/>
    </xf>
    <xf numFmtId="0" fontId="56" fillId="113" borderId="58" applyNumberFormat="0" applyFont="0" applyAlignment="0" applyProtection="0"/>
    <xf numFmtId="0" fontId="61" fillId="55" borderId="52" applyNumberFormat="0" applyAlignment="0" applyProtection="0"/>
    <xf numFmtId="0" fontId="142" fillId="0" borderId="44" applyNumberFormat="0" applyFill="0" applyAlignment="0" applyProtection="0"/>
    <xf numFmtId="0" fontId="143" fillId="0" borderId="23" applyNumberFormat="0" applyFill="0" applyAlignment="0" applyProtection="0"/>
    <xf numFmtId="0" fontId="150" fillId="0" borderId="61" applyNumberFormat="0" applyFill="0" applyAlignment="0" applyProtection="0"/>
    <xf numFmtId="0" fontId="97" fillId="53" borderId="52" applyNumberFormat="0" applyAlignment="0" applyProtection="0"/>
    <xf numFmtId="0" fontId="45" fillId="113" borderId="53" applyNumberFormat="0" applyFont="0" applyAlignment="0" applyProtection="0"/>
    <xf numFmtId="0" fontId="107" fillId="55" borderId="54" applyNumberFormat="0" applyAlignment="0" applyProtection="0"/>
    <xf numFmtId="4" fontId="46" fillId="47" borderId="55" applyNumberFormat="0" applyProtection="0">
      <alignment horizontal="left" vertical="center" indent="1"/>
    </xf>
    <xf numFmtId="200" fontId="55" fillId="0" borderId="0"/>
    <xf numFmtId="0" fontId="150" fillId="0" borderId="56" applyNumberFormat="0" applyFill="0" applyAlignment="0" applyProtection="0"/>
    <xf numFmtId="0" fontId="61" fillId="55" borderId="57" applyNumberFormat="0" applyAlignment="0" applyProtection="0"/>
    <xf numFmtId="0" fontId="45" fillId="113" borderId="58" applyNumberFormat="0" applyFont="0" applyAlignment="0" applyProtection="0"/>
    <xf numFmtId="0" fontId="97" fillId="53" borderId="57" applyNumberFormat="0" applyAlignment="0" applyProtection="0"/>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168" fontId="56" fillId="0" borderId="0" applyFont="0" applyFill="0" applyBorder="0" applyAlignment="0" applyProtection="0"/>
    <xf numFmtId="0" fontId="150" fillId="0" borderId="56" applyNumberFormat="0" applyFill="0" applyAlignment="0" applyProtection="0"/>
    <xf numFmtId="0" fontId="56" fillId="113" borderId="53" applyNumberFormat="0" applyFont="0" applyAlignment="0" applyProtection="0"/>
    <xf numFmtId="0" fontId="28" fillId="0" borderId="0"/>
    <xf numFmtId="169" fontId="56" fillId="0" borderId="0" applyFont="0" applyFill="0" applyBorder="0" applyAlignment="0" applyProtection="0"/>
    <xf numFmtId="0" fontId="28" fillId="0" borderId="0" applyNumberFormat="0" applyFont="0" applyFill="0" applyBorder="0" applyAlignment="0" applyProtection="0">
      <alignment vertical="top"/>
    </xf>
    <xf numFmtId="0" fontId="28" fillId="114" borderId="14" applyNumberFormat="0">
      <protection locked="0"/>
    </xf>
    <xf numFmtId="0" fontId="28" fillId="0" borderId="0"/>
    <xf numFmtId="0" fontId="45" fillId="0" borderId="0"/>
    <xf numFmtId="0" fontId="1" fillId="0" borderId="0"/>
    <xf numFmtId="0" fontId="55" fillId="0" borderId="0"/>
    <xf numFmtId="205" fontId="55" fillId="0" borderId="0"/>
    <xf numFmtId="203" fontId="55" fillId="0" borderId="0"/>
    <xf numFmtId="202" fontId="28" fillId="0" borderId="0" applyFont="0" applyFill="0" applyBorder="0" applyAlignment="0" applyProtection="0"/>
    <xf numFmtId="203" fontId="28" fillId="0" borderId="0" applyFill="0" applyBorder="0" applyAlignment="0" applyProtection="0"/>
    <xf numFmtId="0" fontId="45" fillId="0" borderId="0" applyFill="0" applyBorder="0" applyAlignment="0" applyProtection="0"/>
    <xf numFmtId="206" fontId="45" fillId="0" borderId="0" applyFill="0" applyBorder="0" applyAlignment="0" applyProtection="0"/>
    <xf numFmtId="206" fontId="45" fillId="0" borderId="0" applyFill="0" applyBorder="0" applyAlignment="0" applyProtection="0"/>
    <xf numFmtId="203"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xf numFmtId="0" fontId="1" fillId="0" borderId="0"/>
    <xf numFmtId="169" fontId="1" fillId="0" borderId="0" applyFont="0" applyFill="0" applyBorder="0" applyAlignment="0" applyProtection="0"/>
    <xf numFmtId="0" fontId="171" fillId="0" borderId="0"/>
    <xf numFmtId="0" fontId="28" fillId="0" borderId="0"/>
    <xf numFmtId="0" fontId="154" fillId="0" borderId="0"/>
    <xf numFmtId="169" fontId="154" fillId="0" borderId="0" applyFont="0" applyFill="0" applyBorder="0" applyAlignment="0" applyProtection="0"/>
    <xf numFmtId="205" fontId="55" fillId="0" borderId="0"/>
    <xf numFmtId="0" fontId="1" fillId="0" borderId="0"/>
    <xf numFmtId="176" fontId="55" fillId="0" borderId="0"/>
    <xf numFmtId="0" fontId="45" fillId="0" borderId="0"/>
    <xf numFmtId="0" fontId="45" fillId="0" borderId="0"/>
    <xf numFmtId="0" fontId="45" fillId="0" borderId="0"/>
    <xf numFmtId="0" fontId="1" fillId="0" borderId="0"/>
    <xf numFmtId="169" fontId="1" fillId="0" borderId="0" applyFont="0" applyFill="0" applyBorder="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97" fillId="53" borderId="52" applyNumberFormat="0" applyAlignment="0" applyProtection="0"/>
    <xf numFmtId="0" fontId="107" fillId="55" borderId="54"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200" fontId="55" fillId="0" borderId="0"/>
    <xf numFmtId="0" fontId="56" fillId="113" borderId="53" applyNumberFormat="0" applyFont="0" applyAlignment="0" applyProtection="0"/>
    <xf numFmtId="0" fontId="56" fillId="113" borderId="53" applyNumberFormat="0" applyFont="0" applyAlignment="0" applyProtection="0"/>
    <xf numFmtId="0" fontId="107" fillId="55" borderId="59" applyNumberFormat="0" applyAlignment="0" applyProtection="0"/>
    <xf numFmtId="4" fontId="46" fillId="47" borderId="60" applyNumberFormat="0" applyProtection="0">
      <alignment horizontal="left" vertical="center" indent="1"/>
    </xf>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169" fontId="56" fillId="0" borderId="0" applyFont="0" applyFill="0" applyBorder="0" applyAlignment="0" applyProtection="0"/>
    <xf numFmtId="0" fontId="171" fillId="0" borderId="0"/>
    <xf numFmtId="0" fontId="56" fillId="113" borderId="53" applyNumberFormat="0" applyFont="0" applyAlignment="0" applyProtection="0"/>
    <xf numFmtId="0" fontId="45" fillId="113" borderId="53" applyNumberFormat="0" applyFont="0" applyAlignment="0" applyProtection="0"/>
    <xf numFmtId="0" fontId="1" fillId="0" borderId="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169" fontId="1" fillId="0" borderId="0" applyFont="0" applyFill="0" applyBorder="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50" fillId="0" borderId="56" applyNumberFormat="0" applyFill="0" applyAlignment="0" applyProtection="0"/>
    <xf numFmtId="9" fontId="1" fillId="0" borderId="0" applyFont="0" applyFill="0" applyBorder="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28" fillId="0" borderId="0" applyNumberFormat="0" applyFont="0" applyFill="0" applyBorder="0" applyAlignment="0" applyProtection="0">
      <alignment vertical="top"/>
    </xf>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61" fillId="55" borderId="52" applyNumberFormat="0" applyAlignment="0" applyProtection="0"/>
    <xf numFmtId="0" fontId="150" fillId="0" borderId="56" applyNumberFormat="0" applyFill="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 fillId="0" borderId="0"/>
    <xf numFmtId="0" fontId="61" fillId="55" borderId="52" applyNumberFormat="0" applyAlignment="0" applyProtection="0"/>
    <xf numFmtId="208" fontId="172" fillId="0" borderId="0"/>
    <xf numFmtId="0" fontId="97" fillId="53" borderId="57" applyNumberFormat="0" applyAlignment="0" applyProtection="0"/>
    <xf numFmtId="0" fontId="150" fillId="0" borderId="61" applyNumberFormat="0" applyFill="0" applyAlignment="0" applyProtection="0"/>
    <xf numFmtId="0" fontId="107" fillId="55" borderId="59" applyNumberFormat="0" applyAlignment="0" applyProtection="0"/>
    <xf numFmtId="0" fontId="97" fillId="53" borderId="52" applyNumberFormat="0" applyAlignment="0" applyProtection="0"/>
    <xf numFmtId="0" fontId="97" fillId="53" borderId="52" applyNumberFormat="0" applyAlignment="0" applyProtection="0"/>
    <xf numFmtId="0" fontId="97" fillId="53" borderId="52" applyNumberForma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7" applyNumberForma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56" fillId="0" borderId="0"/>
    <xf numFmtId="0" fontId="28" fillId="0" borderId="0"/>
    <xf numFmtId="0" fontId="1" fillId="0" borderId="0"/>
    <xf numFmtId="0" fontId="56" fillId="0" borderId="0"/>
    <xf numFmtId="0" fontId="28" fillId="0" borderId="0"/>
    <xf numFmtId="0" fontId="28" fillId="113" borderId="53" applyNumberFormat="0" applyFont="0" applyAlignment="0" applyProtection="0"/>
    <xf numFmtId="0" fontId="28" fillId="113" borderId="53" applyNumberFormat="0" applyFont="0" applyAlignment="0" applyProtection="0"/>
    <xf numFmtId="0" fontId="28" fillId="113" borderId="53" applyNumberFormat="0" applyFont="0" applyAlignment="0" applyProtection="0"/>
    <xf numFmtId="169" fontId="45" fillId="0" borderId="0" applyFont="0" applyFill="0" applyBorder="0" applyAlignment="0" applyProtection="0"/>
    <xf numFmtId="205" fontId="45" fillId="0" borderId="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205" fontId="45" fillId="0" borderId="0" applyFill="0" applyBorder="0" applyAlignment="0" applyProtection="0"/>
    <xf numFmtId="206" fontId="45" fillId="0" borderId="0" applyFill="0" applyBorder="0" applyAlignment="0" applyProtection="0"/>
    <xf numFmtId="202" fontId="28" fillId="0" borderId="0" applyFont="0" applyFill="0" applyBorder="0" applyAlignment="0" applyProtection="0"/>
    <xf numFmtId="207" fontId="45" fillId="0" borderId="0" applyFill="0" applyBorder="0" applyAlignment="0" applyProtection="0"/>
    <xf numFmtId="169" fontId="56" fillId="0" borderId="0" applyFont="0" applyFill="0" applyBorder="0" applyAlignment="0" applyProtection="0"/>
    <xf numFmtId="203"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0" fontId="56" fillId="0" borderId="0"/>
    <xf numFmtId="202" fontId="28" fillId="0" borderId="0" applyFont="0" applyFill="0" applyBorder="0" applyAlignment="0" applyProtection="0"/>
    <xf numFmtId="202" fontId="28" fillId="0" borderId="0" applyFont="0" applyFill="0" applyBorder="0" applyAlignment="0" applyProtection="0"/>
    <xf numFmtId="0" fontId="173" fillId="0" borderId="0" applyNumberFormat="0" applyFill="0" applyBorder="0" applyAlignment="0" applyProtection="0"/>
    <xf numFmtId="0" fontId="56" fillId="0" borderId="0"/>
    <xf numFmtId="0" fontId="56" fillId="0" borderId="0"/>
    <xf numFmtId="0" fontId="31" fillId="0" borderId="0"/>
    <xf numFmtId="202" fontId="28" fillId="0" borderId="0" applyFont="0" applyFill="0" applyBorder="0" applyAlignment="0" applyProtection="0"/>
    <xf numFmtId="202" fontId="28" fillId="0" borderId="0" applyFont="0" applyFill="0" applyBorder="0" applyAlignment="0" applyProtection="0"/>
    <xf numFmtId="169" fontId="1" fillId="0" borderId="0" applyFont="0" applyFill="0" applyBorder="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203" fontId="28" fillId="0" borderId="0" applyFill="0" applyBorder="0" applyAlignment="0" applyProtection="0"/>
    <xf numFmtId="203" fontId="45" fillId="0" borderId="0" applyFill="0" applyBorder="0" applyAlignment="0" applyProtection="0"/>
    <xf numFmtId="0" fontId="28" fillId="113" borderId="53" applyNumberFormat="0" applyFont="0" applyAlignment="0" applyProtection="0"/>
    <xf numFmtId="0" fontId="28" fillId="113" borderId="53" applyNumberFormat="0" applyFont="0" applyAlignment="0" applyProtection="0"/>
    <xf numFmtId="9" fontId="1" fillId="0" borderId="0" applyFont="0" applyFill="0" applyBorder="0" applyAlignment="0" applyProtection="0"/>
    <xf numFmtId="0" fontId="97" fillId="53" borderId="52" applyNumberFormat="0" applyAlignment="0" applyProtection="0"/>
    <xf numFmtId="0" fontId="97" fillId="53" borderId="52" applyNumberFormat="0" applyAlignment="0" applyProtection="0"/>
    <xf numFmtId="0" fontId="45" fillId="0" borderId="0"/>
    <xf numFmtId="0" fontId="45" fillId="0" borderId="0"/>
    <xf numFmtId="0" fontId="45" fillId="0" borderId="0"/>
    <xf numFmtId="0" fontId="97" fillId="53" borderId="52" applyNumberFormat="0" applyAlignment="0" applyProtection="0"/>
    <xf numFmtId="0" fontId="61" fillId="55" borderId="52"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50" fillId="0" borderId="56" applyNumberFormat="0" applyFill="0" applyAlignment="0" applyProtection="0"/>
    <xf numFmtId="0" fontId="45" fillId="0" borderId="0"/>
    <xf numFmtId="0" fontId="97" fillId="53" borderId="52" applyNumberFormat="0" applyAlignment="0" applyProtection="0"/>
    <xf numFmtId="0" fontId="28" fillId="113" borderId="53" applyNumberFormat="0" applyFont="0" applyAlignment="0" applyProtection="0"/>
    <xf numFmtId="0" fontId="28" fillId="113" borderId="53" applyNumberFormat="0" applyFon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28" fillId="113" borderId="53" applyNumberFormat="0" applyFon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28" fillId="113" borderId="53" applyNumberFormat="0" applyFon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28" fillId="113" borderId="53" applyNumberFormat="0" applyFont="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61" fillId="55" borderId="57" applyNumberForma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50" fillId="0" borderId="61" applyNumberFormat="0" applyFill="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61" fillId="55" borderId="57" applyNumberFormat="0" applyAlignment="0" applyProtection="0"/>
    <xf numFmtId="0" fontId="150" fillId="0" borderId="61" applyNumberFormat="0" applyFill="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61" fillId="55" borderId="57" applyNumberForma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61" fillId="55" borderId="57" applyNumberForma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61" fillId="55" borderId="57"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50" fillId="0" borderId="61" applyNumberFormat="0" applyFill="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112" fillId="114" borderId="0">
      <alignment horizontal="center" vertical="center"/>
    </xf>
  </cellStyleXfs>
  <cellXfs count="329">
    <xf numFmtId="0" fontId="0" fillId="0" borderId="0" xfId="0"/>
    <xf numFmtId="0" fontId="21" fillId="32" borderId="0" xfId="0" applyFont="1" applyFill="1"/>
    <xf numFmtId="170" fontId="21" fillId="32" borderId="0" xfId="0" applyNumberFormat="1" applyFont="1" applyFill="1" applyAlignment="1">
      <alignment horizontal="center" vertical="center"/>
    </xf>
    <xf numFmtId="171" fontId="21" fillId="32" borderId="0" xfId="0" applyNumberFormat="1" applyFont="1" applyFill="1" applyBorder="1" applyAlignment="1">
      <alignment horizontal="center" vertical="center" wrapText="1"/>
    </xf>
    <xf numFmtId="4" fontId="21" fillId="32" borderId="0" xfId="0" applyNumberFormat="1" applyFont="1" applyFill="1"/>
    <xf numFmtId="0" fontId="24" fillId="32" borderId="0" xfId="0" applyFont="1" applyFill="1"/>
    <xf numFmtId="168" fontId="24" fillId="32" borderId="0" xfId="1" applyFont="1" applyFill="1"/>
    <xf numFmtId="168" fontId="25" fillId="32" borderId="0" xfId="1" applyFont="1" applyFill="1" applyAlignment="1">
      <alignment horizontal="center"/>
    </xf>
    <xf numFmtId="170" fontId="26" fillId="32" borderId="0" xfId="1" applyNumberFormat="1" applyFont="1" applyFill="1" applyAlignment="1">
      <alignment horizontal="center"/>
    </xf>
    <xf numFmtId="171" fontId="21" fillId="32" borderId="0" xfId="1" applyNumberFormat="1" applyFont="1" applyFill="1" applyBorder="1" applyAlignment="1">
      <alignment horizontal="center" vertical="center" wrapText="1"/>
    </xf>
    <xf numFmtId="168" fontId="21" fillId="32" borderId="0" xfId="1" applyFont="1" applyFill="1"/>
    <xf numFmtId="171" fontId="24" fillId="32" borderId="12" xfId="0" applyNumberFormat="1" applyFont="1" applyFill="1" applyBorder="1" applyAlignment="1">
      <alignment horizontal="center" vertical="center" wrapText="1"/>
    </xf>
    <xf numFmtId="0" fontId="24" fillId="0" borderId="0" xfId="0" applyFont="1"/>
    <xf numFmtId="170" fontId="27" fillId="0" borderId="14" xfId="0" applyNumberFormat="1" applyFont="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27" fillId="32" borderId="14" xfId="0" applyNumberFormat="1" applyFont="1" applyFill="1" applyBorder="1" applyAlignment="1">
      <alignment horizontal="center" vertical="center" wrapText="1"/>
    </xf>
    <xf numFmtId="1" fontId="21" fillId="0" borderId="13"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8" fillId="32" borderId="12" xfId="0" applyNumberFormat="1" applyFont="1" applyFill="1" applyBorder="1" applyAlignment="1">
      <alignment horizontal="center" vertical="center" wrapText="1"/>
    </xf>
    <xf numFmtId="1" fontId="28" fillId="0" borderId="0" xfId="0" applyNumberFormat="1" applyFont="1"/>
    <xf numFmtId="172" fontId="21" fillId="0" borderId="14"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170" fontId="27" fillId="0" borderId="15" xfId="0" applyNumberFormat="1" applyFont="1" applyFill="1" applyBorder="1" applyAlignment="1">
      <alignment horizontal="center" vertical="center" wrapText="1"/>
    </xf>
    <xf numFmtId="171" fontId="29" fillId="0" borderId="12" xfId="0" applyNumberFormat="1" applyFont="1" applyFill="1" applyBorder="1" applyAlignment="1">
      <alignment horizontal="center" vertical="center" wrapText="1"/>
    </xf>
    <xf numFmtId="49" fontId="29" fillId="0" borderId="0" xfId="0" applyNumberFormat="1" applyFont="1" applyFill="1"/>
    <xf numFmtId="0" fontId="27" fillId="33" borderId="11" xfId="0" applyFont="1" applyFill="1" applyBorder="1" applyAlignment="1">
      <alignment horizontal="left" vertical="center" wrapText="1"/>
    </xf>
    <xf numFmtId="170" fontId="27" fillId="33" borderId="11" xfId="0" applyNumberFormat="1" applyFont="1" applyFill="1" applyBorder="1" applyAlignment="1">
      <alignment horizontal="center" vertical="center" wrapText="1"/>
    </xf>
    <xf numFmtId="171" fontId="28" fillId="32" borderId="12" xfId="0" applyNumberFormat="1" applyFont="1" applyFill="1" applyBorder="1" applyAlignment="1">
      <alignment horizontal="center" vertical="center" wrapText="1"/>
    </xf>
    <xf numFmtId="0" fontId="28" fillId="0" borderId="0" xfId="0" applyFont="1"/>
    <xf numFmtId="0" fontId="27" fillId="34" borderId="14" xfId="0" applyFont="1" applyFill="1" applyBorder="1" applyAlignment="1">
      <alignment horizontal="left" vertical="center" wrapText="1"/>
    </xf>
    <xf numFmtId="170" fontId="27" fillId="34" borderId="14" xfId="0" applyNumberFormat="1" applyFont="1" applyFill="1" applyBorder="1" applyAlignment="1">
      <alignment horizontal="center" vertical="center" wrapText="1"/>
    </xf>
    <xf numFmtId="49" fontId="27" fillId="35" borderId="14" xfId="0" applyNumberFormat="1" applyFont="1" applyFill="1" applyBorder="1" applyAlignment="1">
      <alignment horizontal="center" vertical="center"/>
    </xf>
    <xf numFmtId="0" fontId="27" fillId="35" borderId="14" xfId="0" applyFont="1" applyFill="1" applyBorder="1" applyAlignment="1">
      <alignment horizontal="left" vertical="center" wrapText="1"/>
    </xf>
    <xf numFmtId="170" fontId="27" fillId="35" borderId="14" xfId="0" applyNumberFormat="1" applyFont="1" applyFill="1" applyBorder="1" applyAlignment="1">
      <alignment horizontal="center" vertical="center" wrapText="1"/>
    </xf>
    <xf numFmtId="49" fontId="27" fillId="37" borderId="14" xfId="0" applyNumberFormat="1" applyFont="1" applyFill="1" applyBorder="1" applyAlignment="1">
      <alignment horizontal="center" vertical="center"/>
    </xf>
    <xf numFmtId="0" fontId="27" fillId="37" borderId="14" xfId="0" applyFont="1" applyFill="1" applyBorder="1" applyAlignment="1">
      <alignment horizontal="left" vertical="center" wrapText="1"/>
    </xf>
    <xf numFmtId="170" fontId="27" fillId="37" borderId="14" xfId="0" applyNumberFormat="1" applyFont="1" applyFill="1" applyBorder="1" applyAlignment="1">
      <alignment horizontal="center" vertical="center" wrapText="1"/>
    </xf>
    <xf numFmtId="0" fontId="27" fillId="38" borderId="14" xfId="0" applyNumberFormat="1" applyFont="1" applyFill="1" applyBorder="1" applyAlignment="1">
      <alignment horizontal="center" vertical="center"/>
    </xf>
    <xf numFmtId="0" fontId="27" fillId="38" borderId="14" xfId="0" applyFont="1" applyFill="1" applyBorder="1" applyAlignment="1">
      <alignment horizontal="left" vertical="center" wrapText="1"/>
    </xf>
    <xf numFmtId="170" fontId="27" fillId="38" borderId="14" xfId="0" applyNumberFormat="1" applyFont="1" applyFill="1" applyBorder="1" applyAlignment="1">
      <alignment horizontal="center" vertical="center" wrapText="1"/>
    </xf>
    <xf numFmtId="0" fontId="30" fillId="0" borderId="0" xfId="0" applyFont="1"/>
    <xf numFmtId="0" fontId="21" fillId="0" borderId="14" xfId="0" applyNumberFormat="1" applyFont="1" applyFill="1" applyBorder="1" applyAlignment="1">
      <alignment horizontal="center" vertical="center"/>
    </xf>
    <xf numFmtId="0" fontId="21" fillId="0" borderId="14" xfId="3" applyFont="1" applyFill="1" applyBorder="1" applyAlignment="1">
      <alignment horizontal="left" vertical="center" wrapText="1"/>
    </xf>
    <xf numFmtId="170" fontId="21" fillId="0" borderId="14" xfId="0" applyNumberFormat="1" applyFont="1" applyFill="1" applyBorder="1" applyAlignment="1">
      <alignment horizontal="center" vertical="center"/>
    </xf>
    <xf numFmtId="170" fontId="21" fillId="0" borderId="14" xfId="0" applyNumberFormat="1" applyFont="1" applyFill="1" applyBorder="1" applyAlignment="1">
      <alignment horizontal="center" vertical="center" wrapText="1"/>
    </xf>
    <xf numFmtId="171" fontId="28" fillId="0" borderId="12" xfId="0" applyNumberFormat="1" applyFont="1" applyFill="1" applyBorder="1" applyAlignment="1">
      <alignment horizontal="center" vertical="center" wrapText="1"/>
    </xf>
    <xf numFmtId="0" fontId="28" fillId="0" borderId="0" xfId="0" applyFont="1" applyFill="1"/>
    <xf numFmtId="170" fontId="32" fillId="0" borderId="14" xfId="0" applyNumberFormat="1" applyFont="1" applyFill="1" applyBorder="1" applyAlignment="1">
      <alignment horizontal="center" vertical="center" wrapText="1"/>
    </xf>
    <xf numFmtId="0" fontId="27" fillId="39" borderId="14" xfId="0" applyNumberFormat="1" applyFont="1" applyFill="1" applyBorder="1" applyAlignment="1">
      <alignment horizontal="center" vertical="center"/>
    </xf>
    <xf numFmtId="0" fontId="27" fillId="39" borderId="14" xfId="0" applyFont="1" applyFill="1" applyBorder="1" applyAlignment="1">
      <alignment horizontal="left" vertical="center" wrapText="1"/>
    </xf>
    <xf numFmtId="170" fontId="27" fillId="39"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0" fontId="30" fillId="0" borderId="0" xfId="0" applyFont="1" applyFill="1"/>
    <xf numFmtId="0" fontId="32" fillId="0" borderId="14" xfId="0" applyNumberFormat="1" applyFont="1" applyFill="1" applyBorder="1" applyAlignment="1">
      <alignment horizontal="center" vertical="center"/>
    </xf>
    <xf numFmtId="173" fontId="21" fillId="0" borderId="14" xfId="0" applyNumberFormat="1" applyFont="1" applyFill="1" applyBorder="1" applyAlignment="1">
      <alignment horizontal="left" vertical="center" wrapText="1"/>
    </xf>
    <xf numFmtId="170" fontId="21" fillId="0" borderId="14" xfId="3" applyNumberFormat="1" applyFont="1" applyFill="1" applyBorder="1" applyAlignment="1">
      <alignment horizontal="center" vertical="center" wrapText="1"/>
    </xf>
    <xf numFmtId="170" fontId="33" fillId="0" borderId="14" xfId="0" applyNumberFormat="1" applyFont="1" applyFill="1" applyBorder="1" applyAlignment="1">
      <alignment horizontal="center" vertical="center" wrapText="1"/>
    </xf>
    <xf numFmtId="0" fontId="32" fillId="0" borderId="14" xfId="3" applyFont="1" applyFill="1" applyBorder="1" applyAlignment="1">
      <alignment horizontal="left" vertical="center" wrapText="1"/>
    </xf>
    <xf numFmtId="170" fontId="32" fillId="0" borderId="14" xfId="0" applyNumberFormat="1" applyFont="1" applyFill="1" applyBorder="1" applyAlignment="1">
      <alignment horizontal="center" vertical="center"/>
    </xf>
    <xf numFmtId="171" fontId="34" fillId="0" borderId="12" xfId="0" applyNumberFormat="1" applyFont="1" applyFill="1" applyBorder="1" applyAlignment="1">
      <alignment horizontal="center" vertical="center" wrapText="1"/>
    </xf>
    <xf numFmtId="0" fontId="34" fillId="0" borderId="0" xfId="0" applyFont="1" applyFill="1"/>
    <xf numFmtId="0" fontId="27" fillId="40" borderId="14" xfId="0" applyNumberFormat="1" applyFont="1" applyFill="1" applyBorder="1" applyAlignment="1">
      <alignment horizontal="center" vertical="center"/>
    </xf>
    <xf numFmtId="0" fontId="27" fillId="40" borderId="14" xfId="0" applyFont="1" applyFill="1" applyBorder="1" applyAlignment="1">
      <alignment horizontal="left" vertical="center" wrapText="1"/>
    </xf>
    <xf numFmtId="170" fontId="27" fillId="40" borderId="14" xfId="0" applyNumberFormat="1" applyFont="1" applyFill="1" applyBorder="1" applyAlignment="1">
      <alignment horizontal="center" vertical="center" wrapText="1"/>
    </xf>
    <xf numFmtId="0" fontId="21" fillId="0" borderId="14" xfId="5" applyFont="1" applyFill="1" applyBorder="1" applyAlignment="1">
      <alignment horizontal="left" vertical="center" wrapText="1"/>
    </xf>
    <xf numFmtId="170" fontId="21" fillId="0" borderId="14" xfId="5" applyNumberFormat="1" applyFont="1" applyFill="1" applyBorder="1" applyAlignment="1">
      <alignment horizontal="center" vertical="center" wrapText="1"/>
    </xf>
    <xf numFmtId="170" fontId="21" fillId="32" borderId="14" xfId="0" applyNumberFormat="1" applyFont="1" applyFill="1" applyBorder="1" applyAlignment="1">
      <alignment horizontal="center" vertical="center"/>
    </xf>
    <xf numFmtId="170" fontId="21" fillId="32" borderId="14" xfId="0" applyNumberFormat="1" applyFont="1" applyFill="1" applyBorder="1" applyAlignment="1">
      <alignment horizontal="center" vertical="center" wrapText="1"/>
    </xf>
    <xf numFmtId="49" fontId="27" fillId="41" borderId="14" xfId="0" applyNumberFormat="1" applyFont="1" applyFill="1" applyBorder="1" applyAlignment="1">
      <alignment horizontal="center" vertical="center"/>
    </xf>
    <xf numFmtId="0" fontId="27" fillId="41" borderId="14" xfId="0" applyFont="1" applyFill="1" applyBorder="1" applyAlignment="1">
      <alignment horizontal="left" vertical="center" wrapText="1"/>
    </xf>
    <xf numFmtId="170" fontId="27" fillId="41"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xf>
    <xf numFmtId="0" fontId="27" fillId="0" borderId="14" xfId="0" applyFont="1" applyFill="1" applyBorder="1" applyAlignment="1">
      <alignment horizontal="left" vertical="center" wrapText="1"/>
    </xf>
    <xf numFmtId="49" fontId="27" fillId="36" borderId="14" xfId="0" applyNumberFormat="1" applyFont="1" applyFill="1" applyBorder="1" applyAlignment="1">
      <alignment horizontal="center" vertical="center"/>
    </xf>
    <xf numFmtId="0" fontId="27" fillId="36" borderId="14" xfId="0" applyFont="1" applyFill="1" applyBorder="1" applyAlignment="1">
      <alignment horizontal="left" vertical="center" wrapText="1"/>
    </xf>
    <xf numFmtId="170" fontId="27" fillId="36"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0" fontId="27" fillId="34" borderId="14" xfId="0" applyNumberFormat="1" applyFont="1" applyFill="1" applyBorder="1" applyAlignment="1">
      <alignment horizontal="center" vertical="center"/>
    </xf>
    <xf numFmtId="170" fontId="35" fillId="0" borderId="14"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3" applyFont="1" applyFill="1" applyBorder="1" applyAlignment="1">
      <alignment horizontal="left" vertical="center" wrapText="1"/>
    </xf>
    <xf numFmtId="170" fontId="21" fillId="0" borderId="0" xfId="3" applyNumberFormat="1" applyFont="1" applyFill="1" applyBorder="1" applyAlignment="1">
      <alignment horizontal="center" vertical="center" wrapText="1"/>
    </xf>
    <xf numFmtId="170" fontId="21" fillId="32" borderId="0" xfId="0" applyNumberFormat="1" applyFont="1" applyFill="1" applyBorder="1" applyAlignment="1">
      <alignment horizontal="center" vertical="center"/>
    </xf>
    <xf numFmtId="170" fontId="21" fillId="32" borderId="0" xfId="0" applyNumberFormat="1" applyFont="1" applyFill="1" applyBorder="1" applyAlignment="1">
      <alignment horizontal="center" vertical="center" wrapText="1"/>
    </xf>
    <xf numFmtId="0" fontId="27" fillId="0" borderId="0" xfId="3" applyFont="1" applyFill="1" applyBorder="1" applyAlignment="1">
      <alignment horizontal="left" vertical="center" wrapText="1"/>
    </xf>
    <xf numFmtId="170" fontId="21" fillId="32" borderId="0" xfId="2" applyNumberFormat="1" applyFont="1" applyFill="1" applyBorder="1" applyAlignment="1">
      <alignment horizontal="center" vertical="center"/>
    </xf>
    <xf numFmtId="170" fontId="21" fillId="0" borderId="14" xfId="0" applyNumberFormat="1" applyFont="1" applyBorder="1" applyAlignment="1">
      <alignment horizontal="center" vertical="center" wrapText="1"/>
    </xf>
    <xf numFmtId="172" fontId="27" fillId="33" borderId="11" xfId="0" applyNumberFormat="1" applyFont="1" applyFill="1" applyBorder="1" applyAlignment="1">
      <alignment horizontal="center" vertical="center" wrapText="1"/>
    </xf>
    <xf numFmtId="171" fontId="35" fillId="0" borderId="12" xfId="0" applyNumberFormat="1" applyFont="1" applyFill="1" applyBorder="1" applyAlignment="1">
      <alignment horizontal="center" vertical="center" wrapText="1"/>
    </xf>
    <xf numFmtId="0" fontId="35" fillId="0" borderId="0" xfId="0" applyFont="1"/>
    <xf numFmtId="1" fontId="21" fillId="0" borderId="14" xfId="6" applyNumberFormat="1" applyFont="1" applyFill="1" applyBorder="1" applyAlignment="1">
      <alignment horizontal="center" vertical="center" wrapText="1"/>
    </xf>
    <xf numFmtId="1" fontId="21" fillId="0" borderId="14" xfId="0" applyNumberFormat="1" applyFont="1" applyFill="1" applyBorder="1" applyAlignment="1">
      <alignment horizontal="left" vertical="center" wrapText="1"/>
    </xf>
    <xf numFmtId="170" fontId="21" fillId="0" borderId="14" xfId="6" applyNumberFormat="1" applyFont="1" applyFill="1" applyBorder="1" applyAlignment="1">
      <alignment horizontal="center" vertical="center"/>
    </xf>
    <xf numFmtId="0" fontId="35" fillId="0" borderId="0" xfId="0" applyFont="1" applyFill="1"/>
    <xf numFmtId="0" fontId="32" fillId="0" borderId="14" xfId="7" applyFont="1" applyFill="1" applyBorder="1" applyAlignment="1">
      <alignment wrapText="1"/>
    </xf>
    <xf numFmtId="170" fontId="32" fillId="0" borderId="14" xfId="6"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170" fontId="21" fillId="0" borderId="0" xfId="0" applyNumberFormat="1" applyFont="1" applyFill="1" applyBorder="1" applyAlignment="1">
      <alignment horizontal="center" vertical="center" wrapText="1"/>
    </xf>
    <xf numFmtId="170" fontId="35" fillId="0" borderId="0" xfId="3" applyNumberFormat="1" applyFont="1" applyFill="1" applyBorder="1" applyAlignment="1">
      <alignment horizontal="center" vertical="center" wrapText="1"/>
    </xf>
    <xf numFmtId="170" fontId="35" fillId="32" borderId="0" xfId="0" applyNumberFormat="1" applyFont="1" applyFill="1" applyBorder="1" applyAlignment="1">
      <alignment horizontal="center" vertical="center"/>
    </xf>
    <xf numFmtId="0" fontId="21" fillId="0" borderId="0" xfId="0" applyFont="1"/>
    <xf numFmtId="170" fontId="21" fillId="0" borderId="0" xfId="0" applyNumberFormat="1" applyFont="1" applyAlignment="1">
      <alignment horizontal="center" vertical="center"/>
    </xf>
    <xf numFmtId="0" fontId="35" fillId="0" borderId="0" xfId="3" applyFont="1" applyFill="1" applyBorder="1" applyAlignment="1">
      <alignment horizontal="left" vertical="center" wrapText="1"/>
    </xf>
    <xf numFmtId="170" fontId="35" fillId="32"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70" fontId="27" fillId="0" borderId="0" xfId="0" applyNumberFormat="1" applyFont="1" applyBorder="1" applyAlignment="1">
      <alignment horizontal="center" vertical="center" wrapText="1"/>
    </xf>
    <xf numFmtId="171" fontId="21" fillId="32" borderId="12"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wrapText="1"/>
    </xf>
    <xf numFmtId="170" fontId="37" fillId="0" borderId="0" xfId="0" applyNumberFormat="1" applyFont="1" applyBorder="1" applyAlignment="1">
      <alignment horizontal="center" vertical="center" wrapText="1"/>
    </xf>
    <xf numFmtId="0" fontId="21" fillId="0" borderId="0" xfId="0" applyFont="1" applyBorder="1"/>
    <xf numFmtId="171" fontId="27" fillId="0" borderId="12" xfId="0" applyNumberFormat="1" applyFont="1" applyBorder="1" applyAlignment="1">
      <alignment horizontal="center" vertical="center" wrapText="1"/>
    </xf>
    <xf numFmtId="0" fontId="21" fillId="0" borderId="0" xfId="0" applyFont="1" applyFill="1" applyBorder="1" applyAlignment="1">
      <alignment horizontal="left" vertical="center"/>
    </xf>
    <xf numFmtId="1" fontId="27" fillId="0" borderId="0" xfId="0" applyNumberFormat="1" applyFont="1" applyAlignment="1">
      <alignment horizontal="left" vertical="top"/>
    </xf>
    <xf numFmtId="170" fontId="21" fillId="0" borderId="0" xfId="0" applyNumberFormat="1" applyFont="1" applyBorder="1" applyAlignment="1">
      <alignment horizontal="center" vertical="center"/>
    </xf>
    <xf numFmtId="170" fontId="21" fillId="0" borderId="0" xfId="0" applyNumberFormat="1" applyFont="1" applyAlignment="1">
      <alignment horizontal="center" vertical="center" wrapText="1"/>
    </xf>
    <xf numFmtId="0" fontId="21" fillId="0" borderId="0" xfId="0" applyFont="1" applyFill="1"/>
    <xf numFmtId="170" fontId="27" fillId="0" borderId="0" xfId="0" applyNumberFormat="1" applyFont="1" applyAlignment="1">
      <alignment horizontal="center" vertical="center"/>
    </xf>
    <xf numFmtId="0" fontId="0" fillId="0" borderId="14" xfId="0" applyNumberFormat="1" applyFont="1" applyFill="1" applyBorder="1" applyAlignment="1">
      <alignment horizontal="center" vertical="center" wrapText="1"/>
    </xf>
    <xf numFmtId="0" fontId="28" fillId="0" borderId="0" xfId="0" applyNumberFormat="1" applyFont="1" applyFill="1"/>
    <xf numFmtId="168" fontId="163" fillId="32" borderId="0" xfId="1" applyFont="1" applyFill="1"/>
    <xf numFmtId="14" fontId="0" fillId="0" borderId="14" xfId="0" applyNumberFormat="1" applyFont="1" applyFill="1" applyBorder="1" applyAlignment="1">
      <alignment horizontal="center" vertical="center" wrapText="1"/>
    </xf>
    <xf numFmtId="170" fontId="21" fillId="0" borderId="0" xfId="0" applyNumberFormat="1" applyFont="1" applyFill="1" applyAlignment="1">
      <alignment horizontal="center" vertical="center"/>
    </xf>
    <xf numFmtId="14" fontId="27" fillId="0" borderId="14" xfId="0" applyNumberFormat="1" applyFont="1" applyFill="1" applyBorder="1" applyAlignment="1">
      <alignment horizontal="center" vertical="center" wrapText="1"/>
    </xf>
    <xf numFmtId="1" fontId="163" fillId="0" borderId="0" xfId="1" applyNumberFormat="1" applyFont="1" applyFill="1" applyAlignment="1">
      <alignment horizontal="center" vertical="center"/>
    </xf>
    <xf numFmtId="1" fontId="0" fillId="0" borderId="14" xfId="0" applyNumberFormat="1" applyFont="1" applyFill="1" applyBorder="1" applyAlignment="1">
      <alignment horizontal="center" vertical="center" wrapText="1"/>
    </xf>
    <xf numFmtId="3" fontId="27" fillId="139" borderId="14" xfId="0" applyNumberFormat="1" applyFont="1" applyFill="1" applyBorder="1" applyAlignment="1">
      <alignment horizontal="center" vertical="center" wrapText="1"/>
    </xf>
    <xf numFmtId="0" fontId="28" fillId="139" borderId="0" xfId="0" applyFont="1" applyFill="1"/>
    <xf numFmtId="49" fontId="27" fillId="140" borderId="14" xfId="0" applyNumberFormat="1" applyFont="1" applyFill="1" applyBorder="1" applyAlignment="1">
      <alignment horizontal="center" vertical="center"/>
    </xf>
    <xf numFmtId="3" fontId="27" fillId="140" borderId="14" xfId="0" applyNumberFormat="1" applyFont="1" applyFill="1" applyBorder="1" applyAlignment="1">
      <alignment horizontal="center" vertical="center" wrapText="1"/>
    </xf>
    <xf numFmtId="0" fontId="28" fillId="140" borderId="0" xfId="0" applyFont="1" applyFill="1"/>
    <xf numFmtId="49" fontId="27" fillId="141" borderId="14" xfId="0" applyNumberFormat="1" applyFont="1" applyFill="1" applyBorder="1" applyAlignment="1">
      <alignment horizontal="center" vertical="center"/>
    </xf>
    <xf numFmtId="3" fontId="27" fillId="141" borderId="14" xfId="0" applyNumberFormat="1" applyFont="1" applyFill="1" applyBorder="1" applyAlignment="1">
      <alignment horizontal="center" vertical="center" wrapText="1"/>
    </xf>
    <xf numFmtId="0" fontId="28" fillId="141" borderId="0" xfId="0" applyFont="1" applyFill="1"/>
    <xf numFmtId="170" fontId="27" fillId="139" borderId="14" xfId="0" applyNumberFormat="1" applyFont="1" applyFill="1" applyBorder="1" applyAlignment="1">
      <alignment horizontal="center" vertical="center" wrapText="1"/>
    </xf>
    <xf numFmtId="0" fontId="0" fillId="140" borderId="14" xfId="0" applyFont="1" applyFill="1" applyBorder="1"/>
    <xf numFmtId="0" fontId="0" fillId="141" borderId="14" xfId="0" applyFont="1" applyFill="1" applyBorder="1"/>
    <xf numFmtId="49" fontId="21" fillId="32" borderId="0" xfId="0" applyNumberFormat="1" applyFont="1" applyFill="1" applyAlignment="1">
      <alignment horizontal="center" vertical="center"/>
    </xf>
    <xf numFmtId="49" fontId="163" fillId="32" borderId="0" xfId="1" applyNumberFormat="1" applyFont="1" applyFill="1" applyAlignment="1">
      <alignment horizontal="center" vertical="center"/>
    </xf>
    <xf numFmtId="49" fontId="21" fillId="0" borderId="0" xfId="0" applyNumberFormat="1" applyFont="1" applyAlignment="1">
      <alignment horizontal="center" vertical="center"/>
    </xf>
    <xf numFmtId="0" fontId="0" fillId="139" borderId="14" xfId="0" applyFont="1" applyFill="1" applyBorder="1"/>
    <xf numFmtId="0" fontId="166" fillId="0" borderId="0" xfId="0" applyFont="1"/>
    <xf numFmtId="170" fontId="0" fillId="141" borderId="14" xfId="0" applyNumberFormat="1" applyFont="1" applyFill="1" applyBorder="1" applyAlignment="1">
      <alignment horizontal="center" vertical="center" wrapText="1"/>
    </xf>
    <xf numFmtId="0" fontId="0" fillId="141" borderId="14" xfId="0" applyNumberFormat="1" applyFont="1" applyFill="1" applyBorder="1" applyAlignment="1">
      <alignment horizontal="center" vertical="center" wrapText="1"/>
    </xf>
    <xf numFmtId="14" fontId="0" fillId="141" borderId="14" xfId="0" applyNumberFormat="1" applyFont="1" applyFill="1" applyBorder="1" applyAlignment="1">
      <alignment horizontal="center" vertical="center" wrapText="1"/>
    </xf>
    <xf numFmtId="170" fontId="0" fillId="141" borderId="14" xfId="0" applyNumberFormat="1" applyFont="1" applyFill="1" applyBorder="1" applyAlignment="1">
      <alignment horizontal="left" vertical="center" wrapText="1"/>
    </xf>
    <xf numFmtId="0" fontId="21" fillId="141" borderId="0" xfId="0" applyFont="1" applyFill="1"/>
    <xf numFmtId="0" fontId="0" fillId="140" borderId="14" xfId="0" applyNumberFormat="1" applyFont="1" applyFill="1" applyBorder="1" applyAlignment="1">
      <alignment horizontal="center" vertical="center" wrapText="1"/>
    </xf>
    <xf numFmtId="14" fontId="0" fillId="140" borderId="14" xfId="0" applyNumberFormat="1" applyFont="1" applyFill="1" applyBorder="1" applyAlignment="1">
      <alignment horizontal="center" vertical="center" wrapText="1"/>
    </xf>
    <xf numFmtId="170" fontId="0" fillId="140" borderId="14" xfId="0" applyNumberFormat="1" applyFont="1" applyFill="1" applyBorder="1" applyAlignment="1">
      <alignment horizontal="left" vertical="center" wrapText="1"/>
    </xf>
    <xf numFmtId="0" fontId="21" fillId="140" borderId="0" xfId="0" applyFont="1" applyFill="1"/>
    <xf numFmtId="1" fontId="27" fillId="141"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48658" applyFont="1" applyFill="1" applyBorder="1" applyAlignment="1">
      <alignment horizontal="left" vertical="center" wrapText="1"/>
    </xf>
    <xf numFmtId="0" fontId="0" fillId="0" borderId="0" xfId="0" applyFont="1"/>
    <xf numFmtId="0" fontId="0" fillId="0" borderId="0" xfId="0" applyFont="1" applyFill="1"/>
    <xf numFmtId="170" fontId="0" fillId="0" borderId="14" xfId="0" applyNumberFormat="1" applyFont="1" applyFill="1" applyBorder="1" applyAlignment="1">
      <alignment horizontal="left" vertical="center" wrapText="1"/>
    </xf>
    <xf numFmtId="170" fontId="0" fillId="0" borderId="14" xfId="0" applyNumberFormat="1" applyFont="1" applyFill="1" applyBorder="1" applyAlignment="1">
      <alignment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170"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horizontal="left"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left" vertical="center" wrapText="1"/>
    </xf>
    <xf numFmtId="170"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vertical="center" wrapText="1"/>
    </xf>
    <xf numFmtId="49" fontId="0" fillId="0" borderId="14" xfId="0" applyNumberFormat="1" applyFont="1" applyBorder="1" applyAlignment="1">
      <alignment horizontal="center" vertical="center" wrapText="1"/>
    </xf>
    <xf numFmtId="1" fontId="27" fillId="140" borderId="14" xfId="0" applyNumberFormat="1" applyFont="1" applyFill="1" applyBorder="1" applyAlignment="1">
      <alignment horizontal="center" vertical="center" wrapText="1"/>
    </xf>
    <xf numFmtId="170" fontId="27" fillId="140" borderId="14" xfId="0" applyNumberFormat="1" applyFont="1" applyFill="1" applyBorder="1" applyAlignment="1">
      <alignment horizontal="center" vertical="center" wrapText="1"/>
    </xf>
    <xf numFmtId="170" fontId="27" fillId="141" borderId="14" xfId="0" applyNumberFormat="1" applyFont="1" applyFill="1" applyBorder="1" applyAlignment="1">
      <alignment horizontal="center"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0" applyFont="1" applyFill="1" applyBorder="1" applyAlignment="1">
      <alignment horizontal="left" vertical="center" wrapText="1"/>
    </xf>
    <xf numFmtId="49" fontId="167" fillId="141"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165" fillId="0" borderId="14" xfId="0" applyFont="1" applyFill="1" applyBorder="1" applyAlignment="1">
      <alignment horizontal="left" vertical="center" wrapText="1"/>
    </xf>
    <xf numFmtId="204" fontId="21" fillId="0" borderId="0" xfId="0" applyNumberFormat="1" applyFont="1" applyFill="1"/>
    <xf numFmtId="0" fontId="23" fillId="0" borderId="0" xfId="0" applyFont="1" applyFill="1" applyAlignment="1">
      <alignment wrapText="1"/>
    </xf>
    <xf numFmtId="0" fontId="169" fillId="0" borderId="0" xfId="59084" applyFont="1" applyFill="1"/>
    <xf numFmtId="0" fontId="27" fillId="0" borderId="0" xfId="0" applyFont="1" applyFill="1" applyAlignment="1">
      <alignment horizontal="center" vertical="center" wrapText="1"/>
    </xf>
    <xf numFmtId="0" fontId="21" fillId="0" borderId="14" xfId="59084" applyFont="1" applyFill="1" applyBorder="1" applyAlignment="1">
      <alignment horizontal="center" vertical="center" wrapText="1"/>
    </xf>
    <xf numFmtId="0" fontId="169" fillId="0" borderId="0" xfId="59084" applyFont="1" applyFill="1" applyAlignment="1">
      <alignment wrapText="1"/>
    </xf>
    <xf numFmtId="0" fontId="21" fillId="0" borderId="14" xfId="59084" applyFont="1" applyFill="1" applyBorder="1" applyAlignment="1">
      <alignment horizontal="center" vertical="center"/>
    </xf>
    <xf numFmtId="0" fontId="21" fillId="0" borderId="14" xfId="59084" applyFont="1" applyFill="1" applyBorder="1" applyAlignment="1">
      <alignment horizontal="left"/>
    </xf>
    <xf numFmtId="0" fontId="0" fillId="0" borderId="14" xfId="59084" applyFont="1" applyFill="1" applyBorder="1" applyAlignment="1">
      <alignment horizontal="left"/>
    </xf>
    <xf numFmtId="14" fontId="21" fillId="0" borderId="14" xfId="59084" applyNumberFormat="1" applyFont="1" applyFill="1" applyBorder="1" applyAlignment="1">
      <alignment horizontal="center"/>
    </xf>
    <xf numFmtId="1" fontId="21" fillId="0" borderId="14" xfId="59084" applyNumberFormat="1" applyFont="1" applyFill="1" applyBorder="1" applyAlignment="1">
      <alignment horizontal="center"/>
    </xf>
    <xf numFmtId="0" fontId="21" fillId="0" borderId="14" xfId="59084" applyFont="1" applyFill="1" applyBorder="1" applyAlignment="1">
      <alignment horizontal="center"/>
    </xf>
    <xf numFmtId="0" fontId="27" fillId="0" borderId="0" xfId="59084" applyFont="1" applyFill="1" applyAlignment="1">
      <alignment horizontal="left"/>
    </xf>
    <xf numFmtId="0" fontId="169" fillId="0" borderId="0" xfId="59084" applyFont="1" applyFill="1" applyAlignment="1">
      <alignment horizontal="left"/>
    </xf>
    <xf numFmtId="0" fontId="169" fillId="0" borderId="0" xfId="59084" applyFont="1" applyFill="1" applyAlignment="1"/>
    <xf numFmtId="3" fontId="27" fillId="0" borderId="0" xfId="59084" applyNumberFormat="1" applyFont="1" applyFill="1" applyAlignment="1">
      <alignment horizontal="center"/>
    </xf>
    <xf numFmtId="0" fontId="169" fillId="0" borderId="0" xfId="59084" applyFont="1" applyFill="1" applyAlignment="1">
      <alignment horizontal="center"/>
    </xf>
    <xf numFmtId="4" fontId="169" fillId="0" borderId="0" xfId="59084" applyNumberFormat="1" applyFont="1" applyFill="1" applyAlignment="1">
      <alignment horizontal="center"/>
    </xf>
    <xf numFmtId="49" fontId="27" fillId="139" borderId="14" xfId="0" applyNumberFormat="1" applyFont="1" applyFill="1" applyBorder="1" applyAlignment="1">
      <alignment horizontal="center" vertical="center" wrapText="1"/>
    </xf>
    <xf numFmtId="0" fontId="28" fillId="139" borderId="14" xfId="0" applyFont="1" applyFill="1" applyBorder="1"/>
    <xf numFmtId="0" fontId="21" fillId="140" borderId="14" xfId="0" applyFont="1" applyFill="1" applyBorder="1"/>
    <xf numFmtId="0" fontId="28" fillId="140" borderId="14" xfId="0" applyFont="1" applyFill="1" applyBorder="1"/>
    <xf numFmtId="0" fontId="21" fillId="141" borderId="14" xfId="0" applyFont="1" applyFill="1" applyBorder="1"/>
    <xf numFmtId="0" fontId="28" fillId="141" borderId="14" xfId="0" applyFont="1" applyFill="1" applyBorder="1"/>
    <xf numFmtId="0" fontId="165" fillId="0" borderId="14" xfId="0" applyNumberFormat="1" applyFont="1" applyFill="1" applyBorder="1" applyAlignment="1">
      <alignment horizontal="center" vertical="center" wrapText="1"/>
    </xf>
    <xf numFmtId="0" fontId="166" fillId="0" borderId="0" xfId="0" applyFont="1" applyFill="1"/>
    <xf numFmtId="0" fontId="0" fillId="0" borderId="14" xfId="0" applyFont="1" applyFill="1" applyBorder="1" applyAlignment="1">
      <alignment horizontal="center" vertical="center" wrapText="1"/>
    </xf>
    <xf numFmtId="49" fontId="0" fillId="32" borderId="0" xfId="0" applyNumberFormat="1" applyFont="1" applyFill="1" applyAlignment="1">
      <alignment horizontal="center" vertical="center" wrapText="1"/>
    </xf>
    <xf numFmtId="0" fontId="0" fillId="0" borderId="0" xfId="0" applyFont="1" applyFill="1" applyAlignment="1">
      <alignment vertical="center" wrapText="1"/>
    </xf>
    <xf numFmtId="170" fontId="0" fillId="0" borderId="0" xfId="0" applyNumberFormat="1" applyFont="1" applyFill="1" applyAlignment="1">
      <alignment horizontal="center" vertical="center" wrapText="1"/>
    </xf>
    <xf numFmtId="170"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163" fillId="32" borderId="0" xfId="1" applyNumberFormat="1" applyFont="1" applyFill="1" applyAlignment="1">
      <alignment horizontal="center" vertical="center" wrapText="1"/>
    </xf>
    <xf numFmtId="168" fontId="163" fillId="0" borderId="0" xfId="1" applyFont="1" applyFill="1" applyAlignment="1">
      <alignment vertical="center" wrapText="1"/>
    </xf>
    <xf numFmtId="170" fontId="163" fillId="0" borderId="0" xfId="1" applyNumberFormat="1" applyFont="1" applyFill="1" applyAlignment="1">
      <alignment horizontal="center" vertical="center" wrapText="1"/>
    </xf>
    <xf numFmtId="170" fontId="163" fillId="0" borderId="0" xfId="1" applyNumberFormat="1" applyFont="1" applyFill="1" applyAlignment="1">
      <alignment horizontal="left" vertical="center" wrapText="1"/>
    </xf>
    <xf numFmtId="49" fontId="163" fillId="0" borderId="0" xfId="1" applyNumberFormat="1" applyFont="1" applyFill="1" applyAlignment="1">
      <alignment horizontal="center" vertical="center" wrapText="1"/>
    </xf>
    <xf numFmtId="1" fontId="28" fillId="0" borderId="0" xfId="0" applyNumberFormat="1" applyFont="1" applyAlignment="1">
      <alignment horizontal="center"/>
    </xf>
    <xf numFmtId="3" fontId="27" fillId="139" borderId="14" xfId="0" applyNumberFormat="1" applyFont="1" applyFill="1" applyBorder="1" applyAlignment="1">
      <alignment horizontal="left" vertical="center" wrapText="1"/>
    </xf>
    <xf numFmtId="49" fontId="27" fillId="140" borderId="14" xfId="0" applyNumberFormat="1" applyFont="1" applyFill="1" applyBorder="1" applyAlignment="1">
      <alignment horizontal="center" vertical="center" wrapText="1"/>
    </xf>
    <xf numFmtId="170" fontId="27" fillId="140" borderId="14" xfId="0" applyNumberFormat="1" applyFont="1" applyFill="1" applyBorder="1" applyAlignment="1">
      <alignment horizontal="left" vertical="center" wrapText="1"/>
    </xf>
    <xf numFmtId="49" fontId="27" fillId="141" borderId="14" xfId="0" applyNumberFormat="1" applyFont="1" applyFill="1" applyBorder="1" applyAlignment="1">
      <alignment horizontal="center" vertical="center" wrapText="1"/>
    </xf>
    <xf numFmtId="170" fontId="27" fillId="141" borderId="14" xfId="0" applyNumberFormat="1" applyFont="1" applyFill="1" applyBorder="1" applyAlignment="1">
      <alignment horizontal="left" vertical="center" wrapText="1"/>
    </xf>
    <xf numFmtId="0" fontId="0" fillId="0" borderId="14" xfId="45147" applyFont="1" applyFill="1" applyBorder="1" applyAlignment="1">
      <alignment horizontal="left" vertical="center" wrapText="1"/>
    </xf>
    <xf numFmtId="49" fontId="0" fillId="141" borderId="14" xfId="0" applyNumberFormat="1" applyFont="1" applyFill="1" applyBorder="1" applyAlignment="1">
      <alignment horizontal="center" vertical="center" wrapText="1"/>
    </xf>
    <xf numFmtId="204" fontId="0" fillId="0" borderId="14" xfId="0" applyNumberFormat="1" applyFont="1" applyFill="1" applyBorder="1" applyAlignment="1">
      <alignment horizontal="center" vertical="center" wrapText="1"/>
    </xf>
    <xf numFmtId="0" fontId="165" fillId="0" borderId="14" xfId="48658" applyFont="1" applyFill="1" applyBorder="1" applyAlignment="1">
      <alignment vertical="center" wrapText="1"/>
    </xf>
    <xf numFmtId="0" fontId="0" fillId="0" borderId="14" xfId="45147" applyFont="1" applyFill="1" applyBorder="1" applyAlignment="1">
      <alignment vertical="center" wrapText="1"/>
    </xf>
    <xf numFmtId="0" fontId="0" fillId="0" borderId="14" xfId="0" applyBorder="1" applyAlignment="1">
      <alignment horizontal="center" vertical="center" wrapText="1"/>
    </xf>
    <xf numFmtId="0" fontId="0" fillId="0" borderId="14" xfId="48658" applyFont="1" applyFill="1" applyBorder="1" applyAlignment="1">
      <alignment vertical="top" wrapText="1"/>
    </xf>
    <xf numFmtId="0" fontId="21" fillId="0" borderId="14" xfId="48658" applyFont="1" applyFill="1" applyBorder="1" applyAlignment="1">
      <alignment vertical="top" wrapText="1"/>
    </xf>
    <xf numFmtId="49" fontId="0" fillId="140" borderId="14" xfId="0" applyNumberFormat="1" applyFont="1" applyFill="1" applyBorder="1" applyAlignment="1">
      <alignment horizontal="center" vertical="center" wrapText="1"/>
    </xf>
    <xf numFmtId="0" fontId="165" fillId="0" borderId="14" xfId="0" applyFont="1" applyFill="1" applyBorder="1" applyAlignment="1">
      <alignment vertical="center" wrapText="1"/>
    </xf>
    <xf numFmtId="0" fontId="170" fillId="0" borderId="0" xfId="0" applyFont="1" applyFill="1"/>
    <xf numFmtId="170" fontId="0" fillId="140" borderId="14" xfId="0" applyNumberFormat="1" applyFont="1" applyFill="1" applyBorder="1" applyAlignment="1">
      <alignment horizontal="center" vertical="center" wrapText="1"/>
    </xf>
    <xf numFmtId="2" fontId="0" fillId="0" borderId="14" xfId="48658" applyNumberFormat="1" applyFont="1" applyFill="1" applyBorder="1" applyAlignment="1">
      <alignment vertical="center" wrapText="1"/>
    </xf>
    <xf numFmtId="170"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169" fillId="0" borderId="0" xfId="7634" applyFont="1" applyFill="1" applyAlignment="1">
      <alignment horizontal="left"/>
    </xf>
    <xf numFmtId="0" fontId="169" fillId="0" borderId="0" xfId="7634" applyFont="1" applyFill="1" applyAlignment="1"/>
    <xf numFmtId="4" fontId="169" fillId="0" borderId="0" xfId="7634" applyNumberFormat="1" applyFont="1" applyFill="1" applyAlignment="1">
      <alignment horizontal="center"/>
    </xf>
    <xf numFmtId="0" fontId="169" fillId="0" borderId="0" xfId="7634" applyFont="1" applyFill="1" applyAlignment="1">
      <alignment horizontal="center"/>
    </xf>
    <xf numFmtId="0" fontId="169" fillId="0" borderId="0" xfId="7634" applyFont="1" applyFill="1"/>
    <xf numFmtId="0" fontId="27" fillId="0" borderId="0" xfId="0" applyFont="1" applyFill="1" applyBorder="1" applyAlignment="1">
      <alignment horizontal="center" wrapText="1"/>
    </xf>
    <xf numFmtId="0" fontId="0" fillId="0" borderId="14" xfId="7634" applyFont="1" applyFill="1" applyBorder="1" applyAlignment="1">
      <alignment horizontal="center" vertical="center" wrapText="1"/>
    </xf>
    <xf numFmtId="0" fontId="169" fillId="0" borderId="0" xfId="7634" applyFont="1" applyFill="1" applyAlignment="1">
      <alignment wrapText="1"/>
    </xf>
    <xf numFmtId="0" fontId="0" fillId="0" borderId="14" xfId="7634" applyFont="1" applyFill="1" applyBorder="1" applyAlignment="1">
      <alignment horizontal="center" vertical="center"/>
    </xf>
    <xf numFmtId="0" fontId="0" fillId="0" borderId="14" xfId="7634" applyFont="1" applyFill="1" applyBorder="1" applyAlignment="1">
      <alignment horizontal="left"/>
    </xf>
    <xf numFmtId="14" fontId="0" fillId="0" borderId="14" xfId="7634" applyNumberFormat="1" applyFont="1" applyFill="1" applyBorder="1" applyAlignment="1">
      <alignment horizontal="center"/>
    </xf>
    <xf numFmtId="3" fontId="0" fillId="0" borderId="14" xfId="7634" applyNumberFormat="1" applyFont="1" applyFill="1" applyBorder="1" applyAlignment="1">
      <alignment horizontal="center"/>
    </xf>
    <xf numFmtId="0" fontId="0" fillId="0" borderId="14" xfId="7634" applyFont="1" applyFill="1" applyBorder="1" applyAlignment="1">
      <alignment horizontal="center"/>
    </xf>
    <xf numFmtId="0" fontId="27" fillId="0" borderId="0" xfId="7634" applyFont="1" applyFill="1" applyAlignment="1">
      <alignment horizontal="left"/>
    </xf>
    <xf numFmtId="4" fontId="27" fillId="0" borderId="0" xfId="7634" applyNumberFormat="1" applyFont="1" applyFill="1" applyAlignment="1">
      <alignment horizontal="center"/>
    </xf>
    <xf numFmtId="0" fontId="0" fillId="0" borderId="0" xfId="0" applyAlignment="1">
      <alignment horizontal="left"/>
    </xf>
    <xf numFmtId="0" fontId="0" fillId="0" borderId="14" xfId="0" applyBorder="1" applyAlignment="1">
      <alignment horizontal="left"/>
    </xf>
    <xf numFmtId="0" fontId="0" fillId="0" borderId="0" xfId="0" applyAlignment="1">
      <alignment horizontal="left" wrapText="1"/>
    </xf>
    <xf numFmtId="0" fontId="0" fillId="0" borderId="14" xfId="0" applyFill="1" applyBorder="1" applyAlignment="1">
      <alignment horizontal="left"/>
    </xf>
    <xf numFmtId="49" fontId="27" fillId="0" borderId="14" xfId="0" applyNumberFormat="1"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0" fillId="32" borderId="14" xfId="0" applyFill="1" applyBorder="1" applyAlignment="1">
      <alignment horizontal="center" vertical="center"/>
    </xf>
    <xf numFmtId="0" fontId="0" fillId="32" borderId="14" xfId="0" applyFill="1" applyBorder="1" applyAlignment="1">
      <alignment wrapText="1"/>
    </xf>
    <xf numFmtId="0" fontId="0" fillId="32" borderId="14" xfId="0" applyFill="1" applyBorder="1"/>
    <xf numFmtId="0" fontId="27" fillId="32" borderId="14" xfId="0"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14" fontId="27" fillId="32" borderId="14"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170" fontId="27" fillId="0" borderId="11" xfId="0" applyNumberFormat="1" applyFont="1"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Alignment="1">
      <alignment horizontal="left" wrapText="1"/>
    </xf>
    <xf numFmtId="170" fontId="27" fillId="0" borderId="14" xfId="0" applyNumberFormat="1" applyFont="1" applyBorder="1" applyAlignment="1">
      <alignment horizontal="center" vertical="center" wrapText="1"/>
    </xf>
    <xf numFmtId="0" fontId="23" fillId="32" borderId="0" xfId="0" applyFont="1" applyFill="1" applyAlignment="1">
      <alignment horizontal="center"/>
    </xf>
    <xf numFmtId="0" fontId="22" fillId="32" borderId="0" xfId="0" applyFont="1" applyFill="1" applyAlignment="1">
      <alignment horizontal="center"/>
    </xf>
    <xf numFmtId="0" fontId="27" fillId="139" borderId="14" xfId="0" applyFont="1" applyFill="1" applyBorder="1" applyAlignment="1">
      <alignment horizontal="left" vertical="center" wrapText="1"/>
    </xf>
    <xf numFmtId="0" fontId="0" fillId="139" borderId="14" xfId="0" applyFont="1" applyFill="1" applyBorder="1" applyAlignment="1"/>
    <xf numFmtId="0" fontId="27" fillId="140" borderId="14" xfId="0" applyFont="1" applyFill="1" applyBorder="1" applyAlignment="1">
      <alignment horizontal="left" vertical="center" wrapText="1"/>
    </xf>
    <xf numFmtId="0" fontId="0" fillId="140" borderId="14" xfId="0" applyFill="1" applyBorder="1" applyAlignment="1">
      <alignment vertical="center" wrapText="1"/>
    </xf>
    <xf numFmtId="0" fontId="27" fillId="141" borderId="14" xfId="0" applyFont="1" applyFill="1" applyBorder="1" applyAlignment="1">
      <alignment horizontal="left" vertical="center" wrapText="1"/>
    </xf>
    <xf numFmtId="0" fontId="25" fillId="0" borderId="0" xfId="0" applyFont="1" applyFill="1" applyAlignment="1">
      <alignment horizontal="center" vertical="center" wrapText="1"/>
    </xf>
    <xf numFmtId="49" fontId="27"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horizontal="left"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0" fontId="165" fillId="0" borderId="14" xfId="0" applyFont="1" applyFill="1" applyBorder="1" applyAlignment="1">
      <alignment horizontal="left" vertical="center" wrapText="1"/>
    </xf>
    <xf numFmtId="170" fontId="0" fillId="0" borderId="14" xfId="0" applyNumberFormat="1" applyFont="1" applyFill="1" applyBorder="1" applyAlignment="1">
      <alignment horizontal="center" vertical="center" wrapText="1"/>
    </xf>
    <xf numFmtId="0" fontId="21" fillId="0" borderId="48" xfId="59084" applyFont="1" applyFill="1" applyBorder="1" applyAlignment="1">
      <alignment horizontal="center" vertical="center" wrapText="1"/>
    </xf>
    <xf numFmtId="0" fontId="21" fillId="0" borderId="15" xfId="59084" applyFont="1" applyFill="1" applyBorder="1" applyAlignment="1">
      <alignment horizontal="center" vertical="center" wrapText="1"/>
    </xf>
    <xf numFmtId="4" fontId="0" fillId="0" borderId="48" xfId="59084" applyNumberFormat="1" applyFont="1" applyFill="1" applyBorder="1" applyAlignment="1">
      <alignment horizontal="center" vertical="center" wrapText="1"/>
    </xf>
    <xf numFmtId="4" fontId="21" fillId="0" borderId="15" xfId="59084" applyNumberFormat="1" applyFont="1" applyFill="1" applyBorder="1" applyAlignment="1">
      <alignment horizontal="center" vertical="center" wrapText="1"/>
    </xf>
    <xf numFmtId="0" fontId="21" fillId="0" borderId="49" xfId="59084" applyFont="1" applyFill="1" applyBorder="1" applyAlignment="1">
      <alignment horizontal="center" vertical="center"/>
    </xf>
    <xf numFmtId="0" fontId="21" fillId="0" borderId="50" xfId="59084" applyFont="1" applyFill="1" applyBorder="1" applyAlignment="1">
      <alignment horizontal="center" vertical="center"/>
    </xf>
    <xf numFmtId="0" fontId="21" fillId="0" borderId="51" xfId="59084" applyFont="1" applyFill="1" applyBorder="1" applyAlignment="1">
      <alignment horizontal="center" vertical="center"/>
    </xf>
    <xf numFmtId="49" fontId="0" fillId="0" borderId="14" xfId="0" applyNumberFormat="1" applyFont="1" applyBorder="1" applyAlignment="1">
      <alignment horizontal="center" vertical="center" wrapText="1"/>
    </xf>
    <xf numFmtId="204" fontId="0" fillId="0"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141" borderId="14" xfId="0"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65"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0" applyFont="1" applyFill="1" applyBorder="1" applyAlignment="1">
      <alignment horizontal="left" vertical="center" wrapText="1"/>
    </xf>
    <xf numFmtId="0" fontId="165" fillId="0" borderId="14" xfId="0"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4" xfId="48658" applyFont="1" applyFill="1" applyBorder="1" applyAlignment="1">
      <alignment horizontal="left" vertical="center" wrapText="1"/>
    </xf>
    <xf numFmtId="4" fontId="21" fillId="0" borderId="14" xfId="59081" applyNumberFormat="1" applyFont="1" applyFill="1" applyBorder="1" applyAlignment="1">
      <alignment horizontal="center" vertical="center" wrapText="1"/>
    </xf>
    <xf numFmtId="0" fontId="0" fillId="139" borderId="14" xfId="0" applyFill="1" applyBorder="1" applyAlignment="1"/>
    <xf numFmtId="0" fontId="0" fillId="0" borderId="14" xfId="0" applyBorder="1" applyAlignment="1">
      <alignment vertical="center" wrapText="1"/>
    </xf>
    <xf numFmtId="0" fontId="0" fillId="0" borderId="14" xfId="7634" applyFont="1" applyFill="1" applyBorder="1" applyAlignment="1">
      <alignment horizontal="center" vertical="center" wrapText="1"/>
    </xf>
    <xf numFmtId="4" fontId="0" fillId="0" borderId="14" xfId="59086" applyNumberFormat="1" applyFont="1" applyFill="1" applyBorder="1" applyAlignment="1">
      <alignment horizontal="center" vertical="center" wrapText="1"/>
    </xf>
    <xf numFmtId="0" fontId="0" fillId="0" borderId="14" xfId="7634" applyFont="1" applyFill="1" applyBorder="1" applyAlignment="1">
      <alignment horizontal="center" vertical="center"/>
    </xf>
    <xf numFmtId="0" fontId="25" fillId="0" borderId="62" xfId="0" applyFont="1" applyFill="1" applyBorder="1" applyAlignment="1">
      <alignment horizontal="center" vertical="center" wrapText="1"/>
    </xf>
    <xf numFmtId="49" fontId="27" fillId="32" borderId="48" xfId="0" applyNumberFormat="1"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27" fillId="32" borderId="14"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0" fillId="0" borderId="14" xfId="0" applyFill="1" applyBorder="1" applyAlignment="1">
      <alignment wrapText="1"/>
    </xf>
    <xf numFmtId="0" fontId="0" fillId="0" borderId="14" xfId="0" applyFill="1" applyBorder="1"/>
  </cellXfs>
  <cellStyles count="60487">
    <cellStyle name=" 1" xfId="8"/>
    <cellStyle name=" 1 2" xfId="9"/>
    <cellStyle name="%" xfId="10"/>
    <cellStyle name="%_Inputs" xfId="11"/>
    <cellStyle name="%_Inputs (const)" xfId="12"/>
    <cellStyle name="%_Inputs Co" xfId="13"/>
    <cellStyle name="_~1872023" xfId="14"/>
    <cellStyle name="_05" xfId="15"/>
    <cellStyle name="_2010.05.14 - Приложения 4 14 256 2812 формата Минэнерго РФ(отправлены в правительствоЕТО)" xfId="16"/>
    <cellStyle name="_3 СБОР Приложение 25 а 1 полуг" xfId="17"/>
    <cellStyle name="_3541F2C0" xfId="18"/>
    <cellStyle name="_Model_RAB Мой" xfId="19"/>
    <cellStyle name="_Model_RAB Мой_46EE.2011(v1.0)" xfId="20"/>
    <cellStyle name="_Model_RAB Мой_ARMRAZR" xfId="21"/>
    <cellStyle name="_Model_RAB Мой_BALANCE.WARM.2011YEAR.NEW.UPDATE.SCHEME" xfId="22"/>
    <cellStyle name="_Model_RAB Мой_NADB.JNVLS.APTEKA.2011(v1.3.3)" xfId="23"/>
    <cellStyle name="_Model_RAB Мой_NADB.JNVLS.APTEKA.2011(v1.3.4)" xfId="24"/>
    <cellStyle name="_Model_RAB Мой_PREDEL.JKH.UTV.2011(v1.0.1)" xfId="25"/>
    <cellStyle name="_Model_RAB Мой_UPDATE.46EE.2011.TO.1.1" xfId="26"/>
    <cellStyle name="_Model_RAB Мой_UPDATE.BALANCE.WARM.2011YEAR.TO.1.1" xfId="27"/>
    <cellStyle name="_Model_RAB Мой_Книга2" xfId="28"/>
    <cellStyle name="_Model_RAB_MRSK_svod" xfId="29"/>
    <cellStyle name="_Model_RAB_MRSK_svod_46EE.2011(v1.0)" xfId="30"/>
    <cellStyle name="_Model_RAB_MRSK_svod_ARMRAZR" xfId="31"/>
    <cellStyle name="_Model_RAB_MRSK_svod_BALANCE.WARM.2011YEAR.NEW.UPDATE.SCHEME" xfId="32"/>
    <cellStyle name="_Model_RAB_MRSK_svod_NADB.JNVLS.APTEKA.2011(v1.3.3)" xfId="33"/>
    <cellStyle name="_Model_RAB_MRSK_svod_NADB.JNVLS.APTEKA.2011(v1.3.4)" xfId="34"/>
    <cellStyle name="_Model_RAB_MRSK_svod_PREDEL.JKH.UTV.2011(v1.0.1)" xfId="35"/>
    <cellStyle name="_Model_RAB_MRSK_svod_UPDATE.46EE.2011.TO.1.1" xfId="36"/>
    <cellStyle name="_Model_RAB_MRSK_svod_UPDATE.BALANCE.WARM.2011YEAR.TO.1.1" xfId="37"/>
    <cellStyle name="_Model_RAB_MRSK_svod_Книга2" xfId="38"/>
    <cellStyle name="_БДДСфилиала" xfId="39"/>
    <cellStyle name="_Бюджет декабря по СЭ,ЧЭ,ПЭ с оплатой" xfId="40"/>
    <cellStyle name="_Бюджет на декабрь по СЭ" xfId="41"/>
    <cellStyle name="_Бюджет на февраль по СЭ" xfId="42"/>
    <cellStyle name="_Бюджет на январь по СЭ, ПЭ, ЧЭ" xfId="43"/>
    <cellStyle name="_Бюджет январь08 ДУИ" xfId="44"/>
    <cellStyle name="_Бюджет января по ЧЭ" xfId="45"/>
    <cellStyle name="_БюджетДекабрь2007" xfId="46"/>
    <cellStyle name="_ВО ОП ТЭС-ОТ- 2007" xfId="47"/>
    <cellStyle name="_ВФ ОАО ТЭС-ОТ- 2009" xfId="48"/>
    <cellStyle name="_выручка по присоединениям2" xfId="49"/>
    <cellStyle name="_ВЭС" xfId="50"/>
    <cellStyle name="_Договор аренды ЯЭ с разбивкой" xfId="51"/>
    <cellStyle name="_Доп  оборудование не входящее в смету строек (29 10 09 г )" xfId="52"/>
    <cellStyle name="_Из Москвы (Для филиалов) Приложение 7 отчет год" xfId="53"/>
    <cellStyle name="_ИнвестКПЭ по нов методике" xfId="54"/>
    <cellStyle name="_ИП для ГКПЗ 2009 - 3 (2)" xfId="55"/>
    <cellStyle name="_ИП для ГКПЗ 2009 - 4" xfId="56"/>
    <cellStyle name="_ИП Пермэнерго 2008г. 8 месяцев(утвержд.)" xfId="57"/>
    <cellStyle name="_ИПР 8 мес 2008 МРСК 17   01.07.08" xfId="58"/>
    <cellStyle name="_ИПР 8 мес 2008 МРСК 25 общая 01.07.08" xfId="59"/>
    <cellStyle name="_ИПР 8 мес ЧЭ 16.06" xfId="60"/>
    <cellStyle name="_ИПР ОАО ЧЭ на 2005год_31.10" xfId="61"/>
    <cellStyle name="_ИПР Филиала ЧЭ -2008(06.2008г.)" xfId="62"/>
    <cellStyle name="_ИПР ЧЭ 2008 г." xfId="63"/>
    <cellStyle name="_ИПР_ 2005" xfId="64"/>
    <cellStyle name="_Исходные данные для модели" xfId="65"/>
    <cellStyle name="_Итоговый лист" xfId="66"/>
    <cellStyle name="_капитализация 2006 _4аа" xfId="67"/>
    <cellStyle name="_Книга1" xfId="68"/>
    <cellStyle name="_Книга1 2" xfId="69"/>
    <cellStyle name="_Книга1 3" xfId="70"/>
    <cellStyle name="_Книга1_Копия АРМ_БП_РСК_V10 0_20100213" xfId="71"/>
    <cellStyle name="_Копия Приложение 4  (5)" xfId="72"/>
    <cellStyle name="_КПЭ вводы" xfId="73"/>
    <cellStyle name="_Лист1" xfId="74"/>
    <cellStyle name="_Макет_Итоговый лист по анализу ИПР" xfId="75"/>
    <cellStyle name="_Миша (2)" xfId="76"/>
    <cellStyle name="_МОДЕЛЬ_1 (2)" xfId="77"/>
    <cellStyle name="_МОДЕЛЬ_1 (2)_46EE.2011(v1.0)" xfId="78"/>
    <cellStyle name="_МОДЕЛЬ_1 (2)_ARMRAZR" xfId="79"/>
    <cellStyle name="_МОДЕЛЬ_1 (2)_BALANCE.WARM.2011YEAR.NEW.UPDATE.SCHEME" xfId="80"/>
    <cellStyle name="_МОДЕЛЬ_1 (2)_NADB.JNVLS.APTEKA.2011(v1.3.3)" xfId="81"/>
    <cellStyle name="_МОДЕЛЬ_1 (2)_NADB.JNVLS.APTEKA.2011(v1.3.4)" xfId="82"/>
    <cellStyle name="_МОДЕЛЬ_1 (2)_PREDEL.JKH.UTV.2011(v1.0.1)" xfId="83"/>
    <cellStyle name="_МОДЕЛЬ_1 (2)_UPDATE.46EE.2011.TO.1.1" xfId="84"/>
    <cellStyle name="_МОДЕЛЬ_1 (2)_UPDATE.BALANCE.WARM.2011YEAR.TO.1.1" xfId="85"/>
    <cellStyle name="_МОДЕЛЬ_1 (2)_Книга2" xfId="86"/>
    <cellStyle name="_НВВ 2009 постатейно свод по филиалам_09_02_09" xfId="87"/>
    <cellStyle name="_НВВ 2009 постатейно свод по филиалам_для Валентина" xfId="88"/>
    <cellStyle name="_Недофинансирование2007" xfId="89"/>
    <cellStyle name="_Омск" xfId="90"/>
    <cellStyle name="_ОТ ИД 2009" xfId="91"/>
    <cellStyle name="_Ответ на запросМР6-4-529 от 25.11.09г." xfId="92"/>
    <cellStyle name="_Отчёт за 3 квартал 2005_челяб" xfId="93"/>
    <cellStyle name="_отчёт ИПР_3кв_мари" xfId="94"/>
    <cellStyle name="_ОТЧЕТ МРСК ОКС по нов форме-3мес-08" xfId="95"/>
    <cellStyle name="_ОТЧЕТ МРСК ОКС-2мес-08" xfId="96"/>
    <cellStyle name="_ОТЧЁТ ПО ИПР  1-3 квартал 2009 ГОД-2 вариант" xfId="97"/>
    <cellStyle name="_ОТЧЁТ ПО ИПР-2008г" xfId="98"/>
    <cellStyle name="_Отчет по лизингу- Приобретение оборудования" xfId="99"/>
    <cellStyle name="_ОТЧЕТ по МРСК -12-1мес" xfId="100"/>
    <cellStyle name="_ОТЧЕТ по МРСК1" xfId="101"/>
    <cellStyle name="_Отчет по Чувашиия январь-ноябрь 2009год" xfId="102"/>
    <cellStyle name="_Отчет Чувашэнерго за 2007 г. в форме приложений(КОР)-2" xfId="103"/>
    <cellStyle name="_Отчет Чувашэнерго за 2007 г. в форме приложений(КОР)-3" xfId="104"/>
    <cellStyle name="_План ЧЭ ИПР 2010 - ОКТЯБРЬ 2009  ГОД (2 ВАРИАНТ)-1" xfId="105"/>
    <cellStyle name="_Платежи факт 2010г " xfId="106"/>
    <cellStyle name="_пр 5 тариф RAB" xfId="107"/>
    <cellStyle name="_пр 5 тариф RAB_46EE.2011(v1.0)" xfId="108"/>
    <cellStyle name="_пр 5 тариф RAB_ARMRAZR" xfId="109"/>
    <cellStyle name="_пр 5 тариф RAB_BALANCE.WARM.2011YEAR.NEW.UPDATE.SCHEME" xfId="110"/>
    <cellStyle name="_пр 5 тариф RAB_NADB.JNVLS.APTEKA.2011(v1.3.3)" xfId="111"/>
    <cellStyle name="_пр 5 тариф RAB_NADB.JNVLS.APTEKA.2011(v1.3.4)" xfId="112"/>
    <cellStyle name="_пр 5 тариф RAB_PREDEL.JKH.UTV.2011(v1.0.1)" xfId="113"/>
    <cellStyle name="_пр 5 тариф RAB_UPDATE.46EE.2011.TO.1.1" xfId="114"/>
    <cellStyle name="_пр 5 тариф RAB_UPDATE.BALANCE.WARM.2011YEAR.TO.1.1" xfId="115"/>
    <cellStyle name="_пр 5 тариф RAB_Книга2" xfId="116"/>
    <cellStyle name="_Предожение _ДБП_2009 г ( согласованные БП)  (2)" xfId="117"/>
    <cellStyle name="_Прилож.10(1кварт.)" xfId="118"/>
    <cellStyle name="_приложение 1 2007г от 24.11.06." xfId="119"/>
    <cellStyle name="_Приложение 1 Приложения 4.1,4.2,5,6.2,8,12 формата Минэнерго РФ" xfId="120"/>
    <cellStyle name="_Приложение 21" xfId="121"/>
    <cellStyle name="_Приложение 3" xfId="122"/>
    <cellStyle name="_Приложение 4_01 02 08" xfId="123"/>
    <cellStyle name="_Приложение 6 отчет кв- оперативные данные-1" xfId="124"/>
    <cellStyle name="_Приложение 7 отчет год" xfId="125"/>
    <cellStyle name="_Приложение №6" xfId="126"/>
    <cellStyle name="_Приложение №7 Пустая форма" xfId="127"/>
    <cellStyle name="_Приложение МТС-3-КС" xfId="128"/>
    <cellStyle name="_приложение18" xfId="129"/>
    <cellStyle name="_Приложение-МТС--2-1" xfId="130"/>
    <cellStyle name="_Разработка апрель" xfId="131"/>
    <cellStyle name="_Расчет RAB_22072008" xfId="132"/>
    <cellStyle name="_Расчет RAB_22072008_46EE.2011(v1.0)" xfId="133"/>
    <cellStyle name="_Расчет RAB_22072008_ARMRAZR" xfId="134"/>
    <cellStyle name="_Расчет RAB_22072008_BALANCE.WARM.2011YEAR.NEW.UPDATE.SCHEME" xfId="135"/>
    <cellStyle name="_Расчет RAB_22072008_NADB.JNVLS.APTEKA.2011(v1.3.3)" xfId="136"/>
    <cellStyle name="_Расчет RAB_22072008_NADB.JNVLS.APTEKA.2011(v1.3.4)" xfId="137"/>
    <cellStyle name="_Расчет RAB_22072008_PREDEL.JKH.UTV.2011(v1.0.1)" xfId="138"/>
    <cellStyle name="_Расчет RAB_22072008_UPDATE.46EE.2011.TO.1.1" xfId="139"/>
    <cellStyle name="_Расчет RAB_22072008_UPDATE.BALANCE.WARM.2011YEAR.TO.1.1" xfId="140"/>
    <cellStyle name="_Расчет RAB_22072008_Книга2" xfId="141"/>
    <cellStyle name="_Расчет RAB_Лен и МОЭСК_с 2010 года_14.04.2009_со сглаж_version 3.0_без ФСК" xfId="142"/>
    <cellStyle name="_Расчет RAB_Лен и МОЭСК_с 2010 года_14.04.2009_со сглаж_version 3.0_без ФСК_46EE.2011(v1.0)" xfId="143"/>
    <cellStyle name="_Расчет RAB_Лен и МОЭСК_с 2010 года_14.04.2009_со сглаж_version 3.0_без ФСК_ARMRAZR" xfId="144"/>
    <cellStyle name="_Расчет RAB_Лен и МОЭСК_с 2010 года_14.04.2009_со сглаж_version 3.0_без ФСК_BALANCE.WARM.2011YEAR.NEW.UPDATE.SCHEME" xfId="145"/>
    <cellStyle name="_Расчет RAB_Лен и МОЭСК_с 2010 года_14.04.2009_со сглаж_version 3.0_без ФСК_NADB.JNVLS.APTEKA.2011(v1.3.3)" xfId="146"/>
    <cellStyle name="_Расчет RAB_Лен и МОЭСК_с 2010 года_14.04.2009_со сглаж_version 3.0_без ФСК_NADB.JNVLS.APTEKA.2011(v1.3.4)" xfId="147"/>
    <cellStyle name="_Расчет RAB_Лен и МОЭСК_с 2010 года_14.04.2009_со сглаж_version 3.0_без ФСК_PREDEL.JKH.UTV.2011(v1.0.1)" xfId="148"/>
    <cellStyle name="_Расчет RAB_Лен и МОЭСК_с 2010 года_14.04.2009_со сглаж_version 3.0_без ФСК_UPDATE.46EE.2011.TO.1.1" xfId="149"/>
    <cellStyle name="_Расчет RAB_Лен и МОЭСК_с 2010 года_14.04.2009_со сглаж_version 3.0_без ФСК_UPDATE.BALANCE.WARM.2011YEAR.TO.1.1" xfId="150"/>
    <cellStyle name="_Расчет RAB_Лен и МОЭСК_с 2010 года_14.04.2009_со сглаж_version 3.0_без ФСК_Книга2" xfId="151"/>
    <cellStyle name="_Расширенное правление к 24 октября." xfId="152"/>
    <cellStyle name="_Расшифровка к БДДС на ноябрь по УКС 12.11" xfId="153"/>
    <cellStyle name="_Реестр из приб на 2007г_Балаева." xfId="154"/>
    <cellStyle name="_Свод по ИПР (2)" xfId="155"/>
    <cellStyle name="_Селектор к 24 декабря" xfId="156"/>
    <cellStyle name="_Справка 2007 года" xfId="157"/>
    <cellStyle name="_СПРАВКА к совещанию 2009 г  " xfId="158"/>
    <cellStyle name="_СПРАВКА_анализ испол ИПР в 2006 г" xfId="159"/>
    <cellStyle name="_таблицы для расчетов28-04-08_2006-2009_прибыль корр_по ИА" xfId="160"/>
    <cellStyle name="_таблицы для расчетов28-04-08_2006-2009с ИА" xfId="161"/>
    <cellStyle name="_тех.присоединение 2008-1кв" xfId="162"/>
    <cellStyle name="_Урал Отчёт за 2009 год (готовые форматы по  977)" xfId="163"/>
    <cellStyle name="_Филиалы" xfId="164"/>
    <cellStyle name="_Форма 6  РТК.xls(отчет по Адр пр. ЛО)" xfId="165"/>
    <cellStyle name="_форма для бизнес плана" xfId="166"/>
    <cellStyle name="_Форма для филиалов Приложение 6 отчет 1 квартал 2009 г " xfId="167"/>
    <cellStyle name="_Формат разбивки по МРСК_РСК" xfId="168"/>
    <cellStyle name="_Формат_для Согласования" xfId="169"/>
    <cellStyle name="_ФормыЗаскальченко" xfId="170"/>
    <cellStyle name="_экон.форм-т ВО 1 с разбивкой" xfId="171"/>
    <cellStyle name="_Январь-сентябрь (Лазарева)" xfId="172"/>
    <cellStyle name="”€ќђќ‘ћ‚›‰" xfId="181"/>
    <cellStyle name="”€љ‘€ђћ‚ђќќ›‰" xfId="182"/>
    <cellStyle name="”ќђќ‘ћ‚›‰" xfId="183"/>
    <cellStyle name="”ќђќ‘ћ‚›‰ 2" xfId="184"/>
    <cellStyle name="”ќђќ‘ћ‚›‰ 3" xfId="185"/>
    <cellStyle name="”ќђќ‘ћ‚›‰ 4" xfId="186"/>
    <cellStyle name="”ќђќ‘ћ‚›‰ 5" xfId="187"/>
    <cellStyle name="”ќђќ‘ћ‚›‰ 6" xfId="188"/>
    <cellStyle name="”ќђќ‘ћ‚›‰ 7" xfId="189"/>
    <cellStyle name="”ќђќ‘ћ‚›‰ 8" xfId="190"/>
    <cellStyle name="”љ‘ђћ‚ђќќ›‰" xfId="191"/>
    <cellStyle name="”љ‘ђћ‚ђќќ›‰ 2" xfId="192"/>
    <cellStyle name="”љ‘ђћ‚ђќќ›‰ 3" xfId="193"/>
    <cellStyle name="”љ‘ђћ‚ђќќ›‰ 4" xfId="194"/>
    <cellStyle name="”љ‘ђћ‚ђќќ›‰ 5" xfId="195"/>
    <cellStyle name="”љ‘ђћ‚ђќќ›‰ 6" xfId="196"/>
    <cellStyle name="”љ‘ђћ‚ђќќ›‰ 7" xfId="197"/>
    <cellStyle name="”љ‘ђћ‚ђќќ›‰ 8" xfId="198"/>
    <cellStyle name="„…ќ…†ќ›‰" xfId="199"/>
    <cellStyle name="„…ќ…†ќ›‰ 2" xfId="200"/>
    <cellStyle name="„…ќ…†ќ›‰ 3" xfId="201"/>
    <cellStyle name="„…ќ…†ќ›‰ 4" xfId="202"/>
    <cellStyle name="„…ќ…†ќ›‰ 5" xfId="203"/>
    <cellStyle name="„…ќ…†ќ›‰ 6" xfId="204"/>
    <cellStyle name="„…ќ…†ќ›‰ 7" xfId="205"/>
    <cellStyle name="„…ќ…†ќ›‰ 8" xfId="206"/>
    <cellStyle name="€’ћѓћ‚›‰" xfId="223"/>
    <cellStyle name="‡ђѓћ‹ћ‚ћљ1" xfId="207"/>
    <cellStyle name="‡ђѓћ‹ћ‚ћљ1 2" xfId="208"/>
    <cellStyle name="‡ђѓћ‹ћ‚ћљ1 3" xfId="209"/>
    <cellStyle name="‡ђѓћ‹ћ‚ћљ1 4" xfId="210"/>
    <cellStyle name="‡ђѓћ‹ћ‚ћљ1 5" xfId="211"/>
    <cellStyle name="‡ђѓћ‹ћ‚ћљ1 6" xfId="212"/>
    <cellStyle name="‡ђѓћ‹ћ‚ћљ1 7" xfId="213"/>
    <cellStyle name="‡ђѓћ‹ћ‚ћљ1 8" xfId="214"/>
    <cellStyle name="‡ђѓћ‹ћ‚ћљ2" xfId="215"/>
    <cellStyle name="‡ђѓћ‹ћ‚ћљ2 2" xfId="216"/>
    <cellStyle name="‡ђѓћ‹ћ‚ћљ2 3" xfId="217"/>
    <cellStyle name="‡ђѓћ‹ћ‚ћљ2 4" xfId="218"/>
    <cellStyle name="‡ђѓћ‹ћ‚ћљ2 5" xfId="219"/>
    <cellStyle name="‡ђѓћ‹ћ‚ћљ2 6" xfId="220"/>
    <cellStyle name="‡ђѓћ‹ћ‚ћљ2 7" xfId="221"/>
    <cellStyle name="‡ђѓћ‹ћ‚ћљ2 8" xfId="222"/>
    <cellStyle name="’ћѓћ‚›‰" xfId="173"/>
    <cellStyle name="’ћѓћ‚›‰ 2" xfId="174"/>
    <cellStyle name="’ћѓћ‚›‰ 3" xfId="175"/>
    <cellStyle name="’ћѓћ‚›‰ 4" xfId="176"/>
    <cellStyle name="’ћѓћ‚›‰ 5" xfId="177"/>
    <cellStyle name="’ћѓћ‚›‰ 6" xfId="178"/>
    <cellStyle name="’ћѓћ‚›‰ 7" xfId="179"/>
    <cellStyle name="’ћѓћ‚›‰ 8" xfId="180"/>
    <cellStyle name="20% - Accent1" xfId="224"/>
    <cellStyle name="20% - Accent1 2" xfId="225"/>
    <cellStyle name="20% - Accent1 3" xfId="226"/>
    <cellStyle name="20% - Accent1_46EE.2011(v1.0)" xfId="227"/>
    <cellStyle name="20% - Accent2" xfId="228"/>
    <cellStyle name="20% - Accent2 2" xfId="229"/>
    <cellStyle name="20% - Accent2 3" xfId="230"/>
    <cellStyle name="20% - Accent2_46EE.2011(v1.0)" xfId="231"/>
    <cellStyle name="20% - Accent3" xfId="232"/>
    <cellStyle name="20% - Accent3 2" xfId="233"/>
    <cellStyle name="20% - Accent3 3" xfId="234"/>
    <cellStyle name="20% - Accent3_46EE.2011(v1.0)" xfId="235"/>
    <cellStyle name="20% - Accent4" xfId="236"/>
    <cellStyle name="20% - Accent4 2" xfId="237"/>
    <cellStyle name="20% - Accent4 3" xfId="238"/>
    <cellStyle name="20% - Accent4_46EE.2011(v1.0)" xfId="239"/>
    <cellStyle name="20% - Accent5" xfId="240"/>
    <cellStyle name="20% - Accent5 2" xfId="241"/>
    <cellStyle name="20% - Accent5 3" xfId="242"/>
    <cellStyle name="20% - Accent5_46EE.2011(v1.0)" xfId="243"/>
    <cellStyle name="20% - Accent6" xfId="244"/>
    <cellStyle name="20% - Accent6 2" xfId="245"/>
    <cellStyle name="20% - Accent6 3" xfId="246"/>
    <cellStyle name="20% - Accent6_46EE.2011(v1.0)" xfId="247"/>
    <cellStyle name="20% - Акцент1 10" xfId="248"/>
    <cellStyle name="20% - Акцент1 10 10" xfId="249"/>
    <cellStyle name="20% - Акцент1 10 11" xfId="250"/>
    <cellStyle name="20% - Акцент1 10 12" xfId="251"/>
    <cellStyle name="20% - Акцент1 10 13" xfId="252"/>
    <cellStyle name="20% - Акцент1 10 14" xfId="253"/>
    <cellStyle name="20% - Акцент1 10 2" xfId="254"/>
    <cellStyle name="20% - Акцент1 10 3" xfId="255"/>
    <cellStyle name="20% - Акцент1 10 4" xfId="256"/>
    <cellStyle name="20% - Акцент1 10 5" xfId="257"/>
    <cellStyle name="20% - Акцент1 10 6" xfId="258"/>
    <cellStyle name="20% - Акцент1 10 7" xfId="259"/>
    <cellStyle name="20% - Акцент1 10 8" xfId="260"/>
    <cellStyle name="20% - Акцент1 10 9" xfId="261"/>
    <cellStyle name="20% - Акцент1 11" xfId="262"/>
    <cellStyle name="20% - Акцент1 11 10" xfId="263"/>
    <cellStyle name="20% - Акцент1 11 11" xfId="264"/>
    <cellStyle name="20% - Акцент1 11 12" xfId="265"/>
    <cellStyle name="20% - Акцент1 11 13" xfId="266"/>
    <cellStyle name="20% - Акцент1 11 14" xfId="267"/>
    <cellStyle name="20% - Акцент1 11 2" xfId="268"/>
    <cellStyle name="20% - Акцент1 11 3" xfId="269"/>
    <cellStyle name="20% - Акцент1 11 4" xfId="270"/>
    <cellStyle name="20% - Акцент1 11 5" xfId="271"/>
    <cellStyle name="20% - Акцент1 11 6" xfId="272"/>
    <cellStyle name="20% - Акцент1 11 7" xfId="273"/>
    <cellStyle name="20% - Акцент1 11 8" xfId="274"/>
    <cellStyle name="20% - Акцент1 11 9" xfId="275"/>
    <cellStyle name="20% - Акцент1 12" xfId="276"/>
    <cellStyle name="20% - Акцент1 12 10" xfId="277"/>
    <cellStyle name="20% - Акцент1 12 11" xfId="278"/>
    <cellStyle name="20% - Акцент1 12 12" xfId="279"/>
    <cellStyle name="20% - Акцент1 12 13" xfId="280"/>
    <cellStyle name="20% - Акцент1 12 14" xfId="281"/>
    <cellStyle name="20% - Акцент1 12 2" xfId="282"/>
    <cellStyle name="20% - Акцент1 12 3" xfId="283"/>
    <cellStyle name="20% - Акцент1 12 4" xfId="284"/>
    <cellStyle name="20% - Акцент1 12 5" xfId="285"/>
    <cellStyle name="20% - Акцент1 12 6" xfId="286"/>
    <cellStyle name="20% - Акцент1 12 7" xfId="287"/>
    <cellStyle name="20% - Акцент1 12 8" xfId="288"/>
    <cellStyle name="20% - Акцент1 12 9" xfId="289"/>
    <cellStyle name="20% - Акцент1 13" xfId="290"/>
    <cellStyle name="20% - Акцент1 13 10" xfId="291"/>
    <cellStyle name="20% - Акцент1 13 11" xfId="292"/>
    <cellStyle name="20% - Акцент1 13 12" xfId="293"/>
    <cellStyle name="20% - Акцент1 13 13" xfId="294"/>
    <cellStyle name="20% - Акцент1 13 14" xfId="295"/>
    <cellStyle name="20% - Акцент1 13 2" xfId="296"/>
    <cellStyle name="20% - Акцент1 13 3" xfId="297"/>
    <cellStyle name="20% - Акцент1 13 4" xfId="298"/>
    <cellStyle name="20% - Акцент1 13 5" xfId="299"/>
    <cellStyle name="20% - Акцент1 13 6" xfId="300"/>
    <cellStyle name="20% - Акцент1 13 7" xfId="301"/>
    <cellStyle name="20% - Акцент1 13 8" xfId="302"/>
    <cellStyle name="20% - Акцент1 13 9" xfId="303"/>
    <cellStyle name="20% - Акцент1 14" xfId="304"/>
    <cellStyle name="20% - Акцент1 15" xfId="305"/>
    <cellStyle name="20% - Акцент1 16" xfId="306"/>
    <cellStyle name="20% - Акцент1 17" xfId="307"/>
    <cellStyle name="20% - Акцент1 18" xfId="308"/>
    <cellStyle name="20% - Акцент1 19" xfId="309"/>
    <cellStyle name="20% - Акцент1 2" xfId="310"/>
    <cellStyle name="20% - Акцент1 2 10" xfId="311"/>
    <cellStyle name="20% - Акцент1 2 11" xfId="312"/>
    <cellStyle name="20% - Акцент1 2 12" xfId="313"/>
    <cellStyle name="20% - Акцент1 2 13" xfId="314"/>
    <cellStyle name="20% - Акцент1 2 14" xfId="315"/>
    <cellStyle name="20% - Акцент1 2 15" xfId="316"/>
    <cellStyle name="20% - Акцент1 2 2" xfId="317"/>
    <cellStyle name="20% - Акцент1 2 3" xfId="318"/>
    <cellStyle name="20% - Акцент1 2 4" xfId="319"/>
    <cellStyle name="20% - Акцент1 2 5" xfId="320"/>
    <cellStyle name="20% - Акцент1 2 6" xfId="321"/>
    <cellStyle name="20% - Акцент1 2 7" xfId="322"/>
    <cellStyle name="20% - Акцент1 2 8" xfId="323"/>
    <cellStyle name="20% - Акцент1 2 9" xfId="324"/>
    <cellStyle name="20% - Акцент1 2_46EE.2011(v1.0)" xfId="325"/>
    <cellStyle name="20% - Акцент1 20" xfId="326"/>
    <cellStyle name="20% - Акцент1 21" xfId="327"/>
    <cellStyle name="20% - Акцент1 22" xfId="328"/>
    <cellStyle name="20% - Акцент1 23" xfId="329"/>
    <cellStyle name="20% - Акцент1 24" xfId="330"/>
    <cellStyle name="20% - Акцент1 25" xfId="331"/>
    <cellStyle name="20% - Акцент1 26" xfId="332"/>
    <cellStyle name="20% - Акцент1 27" xfId="333"/>
    <cellStyle name="20% - Акцент1 28" xfId="334"/>
    <cellStyle name="20% - Акцент1 29" xfId="335"/>
    <cellStyle name="20% - Акцент1 3" xfId="336"/>
    <cellStyle name="20% - Акцент1 3 10" xfId="337"/>
    <cellStyle name="20% - Акцент1 3 11" xfId="338"/>
    <cellStyle name="20% - Акцент1 3 12" xfId="339"/>
    <cellStyle name="20% - Акцент1 3 13" xfId="340"/>
    <cellStyle name="20% - Акцент1 3 14" xfId="341"/>
    <cellStyle name="20% - Акцент1 3 15" xfId="342"/>
    <cellStyle name="20% - Акцент1 3 16" xfId="343"/>
    <cellStyle name="20% - Акцент1 3 2" xfId="344"/>
    <cellStyle name="20% - Акцент1 3 2 2" xfId="345"/>
    <cellStyle name="20% - Акцент1 3 3" xfId="346"/>
    <cellStyle name="20% - Акцент1 3 4" xfId="347"/>
    <cellStyle name="20% - Акцент1 3 5" xfId="348"/>
    <cellStyle name="20% - Акцент1 3 6" xfId="349"/>
    <cellStyle name="20% - Акцент1 3 7" xfId="350"/>
    <cellStyle name="20% - Акцент1 3 8" xfId="351"/>
    <cellStyle name="20% - Акцент1 3 9" xfId="352"/>
    <cellStyle name="20% - Акцент1 3_46EE.2011(v1.0)" xfId="353"/>
    <cellStyle name="20% - Акцент1 30" xfId="354"/>
    <cellStyle name="20% - Акцент1 31" xfId="355"/>
    <cellStyle name="20% - Акцент1 32" xfId="356"/>
    <cellStyle name="20% - Акцент1 33" xfId="357"/>
    <cellStyle name="20% - Акцент1 4" xfId="358"/>
    <cellStyle name="20% - Акцент1 4 10" xfId="359"/>
    <cellStyle name="20% - Акцент1 4 11" xfId="360"/>
    <cellStyle name="20% - Акцент1 4 12" xfId="361"/>
    <cellStyle name="20% - Акцент1 4 13" xfId="362"/>
    <cellStyle name="20% - Акцент1 4 14" xfId="363"/>
    <cellStyle name="20% - Акцент1 4 15" xfId="364"/>
    <cellStyle name="20% - Акцент1 4 16" xfId="365"/>
    <cellStyle name="20% - Акцент1 4 2" xfId="366"/>
    <cellStyle name="20% - Акцент1 4 2 2" xfId="367"/>
    <cellStyle name="20% - Акцент1 4 3" xfId="368"/>
    <cellStyle name="20% - Акцент1 4 4" xfId="369"/>
    <cellStyle name="20% - Акцент1 4 5" xfId="370"/>
    <cellStyle name="20% - Акцент1 4 6" xfId="371"/>
    <cellStyle name="20% - Акцент1 4 7" xfId="372"/>
    <cellStyle name="20% - Акцент1 4 8" xfId="373"/>
    <cellStyle name="20% - Акцент1 4 9" xfId="374"/>
    <cellStyle name="20% - Акцент1 4_46EE.2011(v1.0)" xfId="375"/>
    <cellStyle name="20% - Акцент1 5" xfId="376"/>
    <cellStyle name="20% - Акцент1 5 10" xfId="377"/>
    <cellStyle name="20% - Акцент1 5 11" xfId="378"/>
    <cellStyle name="20% - Акцент1 5 12" xfId="379"/>
    <cellStyle name="20% - Акцент1 5 13" xfId="380"/>
    <cellStyle name="20% - Акцент1 5 14" xfId="381"/>
    <cellStyle name="20% - Акцент1 5 15" xfId="382"/>
    <cellStyle name="20% - Акцент1 5 16" xfId="383"/>
    <cellStyle name="20% - Акцент1 5 2" xfId="384"/>
    <cellStyle name="20% - Акцент1 5 3" xfId="385"/>
    <cellStyle name="20% - Акцент1 5 4" xfId="386"/>
    <cellStyle name="20% - Акцент1 5 5" xfId="387"/>
    <cellStyle name="20% - Акцент1 5 6" xfId="388"/>
    <cellStyle name="20% - Акцент1 5 7" xfId="389"/>
    <cellStyle name="20% - Акцент1 5 8" xfId="390"/>
    <cellStyle name="20% - Акцент1 5 9" xfId="391"/>
    <cellStyle name="20% - Акцент1 5_46EE.2011(v1.0)" xfId="392"/>
    <cellStyle name="20% - Акцент1 6" xfId="393"/>
    <cellStyle name="20% - Акцент1 6 10" xfId="394"/>
    <cellStyle name="20% - Акцент1 6 11" xfId="395"/>
    <cellStyle name="20% - Акцент1 6 12" xfId="396"/>
    <cellStyle name="20% - Акцент1 6 13" xfId="397"/>
    <cellStyle name="20% - Акцент1 6 14" xfId="398"/>
    <cellStyle name="20% - Акцент1 6 15" xfId="399"/>
    <cellStyle name="20% - Акцент1 6 16" xfId="400"/>
    <cellStyle name="20% - Акцент1 6 2" xfId="401"/>
    <cellStyle name="20% - Акцент1 6 3" xfId="402"/>
    <cellStyle name="20% - Акцент1 6 4" xfId="403"/>
    <cellStyle name="20% - Акцент1 6 5" xfId="404"/>
    <cellStyle name="20% - Акцент1 6 6" xfId="405"/>
    <cellStyle name="20% - Акцент1 6 7" xfId="406"/>
    <cellStyle name="20% - Акцент1 6 8" xfId="407"/>
    <cellStyle name="20% - Акцент1 6 9" xfId="408"/>
    <cellStyle name="20% - Акцент1 6_46EE.2011(v1.0)" xfId="409"/>
    <cellStyle name="20% - Акцент1 7" xfId="410"/>
    <cellStyle name="20% - Акцент1 7 10" xfId="411"/>
    <cellStyle name="20% - Акцент1 7 11" xfId="412"/>
    <cellStyle name="20% - Акцент1 7 12" xfId="413"/>
    <cellStyle name="20% - Акцент1 7 13" xfId="414"/>
    <cellStyle name="20% - Акцент1 7 14" xfId="415"/>
    <cellStyle name="20% - Акцент1 7 15" xfId="416"/>
    <cellStyle name="20% - Акцент1 7 2" xfId="417"/>
    <cellStyle name="20% - Акцент1 7 3" xfId="418"/>
    <cellStyle name="20% - Акцент1 7 4" xfId="419"/>
    <cellStyle name="20% - Акцент1 7 5" xfId="420"/>
    <cellStyle name="20% - Акцент1 7 6" xfId="421"/>
    <cellStyle name="20% - Акцент1 7 7" xfId="422"/>
    <cellStyle name="20% - Акцент1 7 8" xfId="423"/>
    <cellStyle name="20% - Акцент1 7 9" xfId="424"/>
    <cellStyle name="20% - Акцент1 7_46EE.2011(v1.0)" xfId="425"/>
    <cellStyle name="20% - Акцент1 8" xfId="426"/>
    <cellStyle name="20% - Акцент1 8 10" xfId="427"/>
    <cellStyle name="20% - Акцент1 8 11" xfId="428"/>
    <cellStyle name="20% - Акцент1 8 12" xfId="429"/>
    <cellStyle name="20% - Акцент1 8 13" xfId="430"/>
    <cellStyle name="20% - Акцент1 8 14" xfId="431"/>
    <cellStyle name="20% - Акцент1 8 15" xfId="432"/>
    <cellStyle name="20% - Акцент1 8 2" xfId="433"/>
    <cellStyle name="20% - Акцент1 8 3" xfId="434"/>
    <cellStyle name="20% - Акцент1 8 4" xfId="435"/>
    <cellStyle name="20% - Акцент1 8 5" xfId="436"/>
    <cellStyle name="20% - Акцент1 8 6" xfId="437"/>
    <cellStyle name="20% - Акцент1 8 7" xfId="438"/>
    <cellStyle name="20% - Акцент1 8 8" xfId="439"/>
    <cellStyle name="20% - Акцент1 8 9" xfId="440"/>
    <cellStyle name="20% - Акцент1 8_46EE.2011(v1.0)" xfId="441"/>
    <cellStyle name="20% - Акцент1 9" xfId="442"/>
    <cellStyle name="20% - Акцент1 9 10" xfId="443"/>
    <cellStyle name="20% - Акцент1 9 11" xfId="444"/>
    <cellStyle name="20% - Акцент1 9 12" xfId="445"/>
    <cellStyle name="20% - Акцент1 9 13" xfId="446"/>
    <cellStyle name="20% - Акцент1 9 14" xfId="447"/>
    <cellStyle name="20% - Акцент1 9 2" xfId="448"/>
    <cellStyle name="20% - Акцент1 9 3" xfId="449"/>
    <cellStyle name="20% - Акцент1 9 4" xfId="450"/>
    <cellStyle name="20% - Акцент1 9 5" xfId="451"/>
    <cellStyle name="20% - Акцент1 9 6" xfId="452"/>
    <cellStyle name="20% - Акцент1 9 7" xfId="453"/>
    <cellStyle name="20% - Акцент1 9 8" xfId="454"/>
    <cellStyle name="20% - Акцент1 9 9" xfId="455"/>
    <cellStyle name="20% - Акцент1 9_46EE.2011(v1.0)" xfId="456"/>
    <cellStyle name="20% - Акцент2 10" xfId="457"/>
    <cellStyle name="20% - Акцент2 10 10" xfId="458"/>
    <cellStyle name="20% - Акцент2 10 11" xfId="459"/>
    <cellStyle name="20% - Акцент2 10 12" xfId="460"/>
    <cellStyle name="20% - Акцент2 10 13" xfId="461"/>
    <cellStyle name="20% - Акцент2 10 14" xfId="462"/>
    <cellStyle name="20% - Акцент2 10 2" xfId="463"/>
    <cellStyle name="20% - Акцент2 10 3" xfId="464"/>
    <cellStyle name="20% - Акцент2 10 4" xfId="465"/>
    <cellStyle name="20% - Акцент2 10 5" xfId="466"/>
    <cellStyle name="20% - Акцент2 10 6" xfId="467"/>
    <cellStyle name="20% - Акцент2 10 7" xfId="468"/>
    <cellStyle name="20% - Акцент2 10 8" xfId="469"/>
    <cellStyle name="20% - Акцент2 10 9" xfId="470"/>
    <cellStyle name="20% - Акцент2 11" xfId="471"/>
    <cellStyle name="20% - Акцент2 11 10" xfId="472"/>
    <cellStyle name="20% - Акцент2 11 11" xfId="473"/>
    <cellStyle name="20% - Акцент2 11 12" xfId="474"/>
    <cellStyle name="20% - Акцент2 11 13" xfId="475"/>
    <cellStyle name="20% - Акцент2 11 14" xfId="476"/>
    <cellStyle name="20% - Акцент2 11 2" xfId="477"/>
    <cellStyle name="20% - Акцент2 11 3" xfId="478"/>
    <cellStyle name="20% - Акцент2 11 4" xfId="479"/>
    <cellStyle name="20% - Акцент2 11 5" xfId="480"/>
    <cellStyle name="20% - Акцент2 11 6" xfId="481"/>
    <cellStyle name="20% - Акцент2 11 7" xfId="482"/>
    <cellStyle name="20% - Акцент2 11 8" xfId="483"/>
    <cellStyle name="20% - Акцент2 11 9" xfId="484"/>
    <cellStyle name="20% - Акцент2 12" xfId="485"/>
    <cellStyle name="20% - Акцент2 12 10" xfId="486"/>
    <cellStyle name="20% - Акцент2 12 11" xfId="487"/>
    <cellStyle name="20% - Акцент2 12 12" xfId="488"/>
    <cellStyle name="20% - Акцент2 12 13" xfId="489"/>
    <cellStyle name="20% - Акцент2 12 14" xfId="490"/>
    <cellStyle name="20% - Акцент2 12 2" xfId="491"/>
    <cellStyle name="20% - Акцент2 12 3" xfId="492"/>
    <cellStyle name="20% - Акцент2 12 4" xfId="493"/>
    <cellStyle name="20% - Акцент2 12 5" xfId="494"/>
    <cellStyle name="20% - Акцент2 12 6" xfId="495"/>
    <cellStyle name="20% - Акцент2 12 7" xfId="496"/>
    <cellStyle name="20% - Акцент2 12 8" xfId="497"/>
    <cellStyle name="20% - Акцент2 12 9" xfId="498"/>
    <cellStyle name="20% - Акцент2 13" xfId="499"/>
    <cellStyle name="20% - Акцент2 13 10" xfId="500"/>
    <cellStyle name="20% - Акцент2 13 11" xfId="501"/>
    <cellStyle name="20% - Акцент2 13 12" xfId="502"/>
    <cellStyle name="20% - Акцент2 13 13" xfId="503"/>
    <cellStyle name="20% - Акцент2 13 14" xfId="504"/>
    <cellStyle name="20% - Акцент2 13 2" xfId="505"/>
    <cellStyle name="20% - Акцент2 13 3" xfId="506"/>
    <cellStyle name="20% - Акцент2 13 4" xfId="507"/>
    <cellStyle name="20% - Акцент2 13 5" xfId="508"/>
    <cellStyle name="20% - Акцент2 13 6" xfId="509"/>
    <cellStyle name="20% - Акцент2 13 7" xfId="510"/>
    <cellStyle name="20% - Акцент2 13 8" xfId="511"/>
    <cellStyle name="20% - Акцент2 13 9" xfId="512"/>
    <cellStyle name="20% - Акцент2 14" xfId="513"/>
    <cellStyle name="20% - Акцент2 15" xfId="514"/>
    <cellStyle name="20% - Акцент2 16" xfId="515"/>
    <cellStyle name="20% - Акцент2 17" xfId="516"/>
    <cellStyle name="20% - Акцент2 18" xfId="517"/>
    <cellStyle name="20% - Акцент2 19" xfId="518"/>
    <cellStyle name="20% - Акцент2 2" xfId="519"/>
    <cellStyle name="20% - Акцент2 2 10" xfId="520"/>
    <cellStyle name="20% - Акцент2 2 11" xfId="521"/>
    <cellStyle name="20% - Акцент2 2 12" xfId="522"/>
    <cellStyle name="20% - Акцент2 2 13" xfId="523"/>
    <cellStyle name="20% - Акцент2 2 14" xfId="524"/>
    <cellStyle name="20% - Акцент2 2 15" xfId="525"/>
    <cellStyle name="20% - Акцент2 2 2" xfId="526"/>
    <cellStyle name="20% - Акцент2 2 3" xfId="527"/>
    <cellStyle name="20% - Акцент2 2 4" xfId="528"/>
    <cellStyle name="20% - Акцент2 2 5" xfId="529"/>
    <cellStyle name="20% - Акцент2 2 6" xfId="530"/>
    <cellStyle name="20% - Акцент2 2 7" xfId="531"/>
    <cellStyle name="20% - Акцент2 2 8" xfId="532"/>
    <cellStyle name="20% - Акцент2 2 9" xfId="533"/>
    <cellStyle name="20% - Акцент2 2_46EE.2011(v1.0)" xfId="534"/>
    <cellStyle name="20% - Акцент2 20" xfId="535"/>
    <cellStyle name="20% - Акцент2 21" xfId="536"/>
    <cellStyle name="20% - Акцент2 22" xfId="537"/>
    <cellStyle name="20% - Акцент2 23" xfId="538"/>
    <cellStyle name="20% - Акцент2 24" xfId="539"/>
    <cellStyle name="20% - Акцент2 25" xfId="540"/>
    <cellStyle name="20% - Акцент2 26" xfId="541"/>
    <cellStyle name="20% - Акцент2 27" xfId="542"/>
    <cellStyle name="20% - Акцент2 28" xfId="543"/>
    <cellStyle name="20% - Акцент2 29" xfId="544"/>
    <cellStyle name="20% - Акцент2 3" xfId="545"/>
    <cellStyle name="20% - Акцент2 3 10" xfId="546"/>
    <cellStyle name="20% - Акцент2 3 11" xfId="547"/>
    <cellStyle name="20% - Акцент2 3 12" xfId="548"/>
    <cellStyle name="20% - Акцент2 3 13" xfId="549"/>
    <cellStyle name="20% - Акцент2 3 14" xfId="550"/>
    <cellStyle name="20% - Акцент2 3 15" xfId="551"/>
    <cellStyle name="20% - Акцент2 3 16" xfId="552"/>
    <cellStyle name="20% - Акцент2 3 2" xfId="553"/>
    <cellStyle name="20% - Акцент2 3 2 2" xfId="554"/>
    <cellStyle name="20% - Акцент2 3 3" xfId="555"/>
    <cellStyle name="20% - Акцент2 3 4" xfId="556"/>
    <cellStyle name="20% - Акцент2 3 5" xfId="557"/>
    <cellStyle name="20% - Акцент2 3 6" xfId="558"/>
    <cellStyle name="20% - Акцент2 3 7" xfId="559"/>
    <cellStyle name="20% - Акцент2 3 8" xfId="560"/>
    <cellStyle name="20% - Акцент2 3 9" xfId="561"/>
    <cellStyle name="20% - Акцент2 3_46EE.2011(v1.0)" xfId="562"/>
    <cellStyle name="20% - Акцент2 30" xfId="563"/>
    <cellStyle name="20% - Акцент2 31" xfId="564"/>
    <cellStyle name="20% - Акцент2 32" xfId="565"/>
    <cellStyle name="20% - Акцент2 33" xfId="566"/>
    <cellStyle name="20% - Акцент2 4" xfId="567"/>
    <cellStyle name="20% - Акцент2 4 10" xfId="568"/>
    <cellStyle name="20% - Акцент2 4 11" xfId="569"/>
    <cellStyle name="20% - Акцент2 4 12" xfId="570"/>
    <cellStyle name="20% - Акцент2 4 13" xfId="571"/>
    <cellStyle name="20% - Акцент2 4 14" xfId="572"/>
    <cellStyle name="20% - Акцент2 4 15" xfId="573"/>
    <cellStyle name="20% - Акцент2 4 16" xfId="574"/>
    <cellStyle name="20% - Акцент2 4 2" xfId="575"/>
    <cellStyle name="20% - Акцент2 4 2 2" xfId="576"/>
    <cellStyle name="20% - Акцент2 4 3" xfId="577"/>
    <cellStyle name="20% - Акцент2 4 4" xfId="578"/>
    <cellStyle name="20% - Акцент2 4 5" xfId="579"/>
    <cellStyle name="20% - Акцент2 4 6" xfId="580"/>
    <cellStyle name="20% - Акцент2 4 7" xfId="581"/>
    <cellStyle name="20% - Акцент2 4 8" xfId="582"/>
    <cellStyle name="20% - Акцент2 4 9" xfId="583"/>
    <cellStyle name="20% - Акцент2 4_46EE.2011(v1.0)" xfId="584"/>
    <cellStyle name="20% - Акцент2 5" xfId="585"/>
    <cellStyle name="20% - Акцент2 5 10" xfId="586"/>
    <cellStyle name="20% - Акцент2 5 11" xfId="587"/>
    <cellStyle name="20% - Акцент2 5 12" xfId="588"/>
    <cellStyle name="20% - Акцент2 5 13" xfId="589"/>
    <cellStyle name="20% - Акцент2 5 14" xfId="590"/>
    <cellStyle name="20% - Акцент2 5 15" xfId="591"/>
    <cellStyle name="20% - Акцент2 5 16" xfId="592"/>
    <cellStyle name="20% - Акцент2 5 2" xfId="593"/>
    <cellStyle name="20% - Акцент2 5 3" xfId="594"/>
    <cellStyle name="20% - Акцент2 5 4" xfId="595"/>
    <cellStyle name="20% - Акцент2 5 5" xfId="596"/>
    <cellStyle name="20% - Акцент2 5 6" xfId="597"/>
    <cellStyle name="20% - Акцент2 5 7" xfId="598"/>
    <cellStyle name="20% - Акцент2 5 8" xfId="599"/>
    <cellStyle name="20% - Акцент2 5 9" xfId="600"/>
    <cellStyle name="20% - Акцент2 5_46EE.2011(v1.0)" xfId="601"/>
    <cellStyle name="20% - Акцент2 6" xfId="602"/>
    <cellStyle name="20% - Акцент2 6 10" xfId="603"/>
    <cellStyle name="20% - Акцент2 6 11" xfId="604"/>
    <cellStyle name="20% - Акцент2 6 12" xfId="605"/>
    <cellStyle name="20% - Акцент2 6 13" xfId="606"/>
    <cellStyle name="20% - Акцент2 6 14" xfId="607"/>
    <cellStyle name="20% - Акцент2 6 15" xfId="608"/>
    <cellStyle name="20% - Акцент2 6 16" xfId="609"/>
    <cellStyle name="20% - Акцент2 6 2" xfId="610"/>
    <cellStyle name="20% - Акцент2 6 3" xfId="611"/>
    <cellStyle name="20% - Акцент2 6 4" xfId="612"/>
    <cellStyle name="20% - Акцент2 6 5" xfId="613"/>
    <cellStyle name="20% - Акцент2 6 6" xfId="614"/>
    <cellStyle name="20% - Акцент2 6 7" xfId="615"/>
    <cellStyle name="20% - Акцент2 6 8" xfId="616"/>
    <cellStyle name="20% - Акцент2 6 9" xfId="617"/>
    <cellStyle name="20% - Акцент2 6_46EE.2011(v1.0)" xfId="618"/>
    <cellStyle name="20% - Акцент2 7" xfId="619"/>
    <cellStyle name="20% - Акцент2 7 10" xfId="620"/>
    <cellStyle name="20% - Акцент2 7 11" xfId="621"/>
    <cellStyle name="20% - Акцент2 7 12" xfId="622"/>
    <cellStyle name="20% - Акцент2 7 13" xfId="623"/>
    <cellStyle name="20% - Акцент2 7 14" xfId="624"/>
    <cellStyle name="20% - Акцент2 7 15" xfId="625"/>
    <cellStyle name="20% - Акцент2 7 2" xfId="626"/>
    <cellStyle name="20% - Акцент2 7 3" xfId="627"/>
    <cellStyle name="20% - Акцент2 7 4" xfId="628"/>
    <cellStyle name="20% - Акцент2 7 5" xfId="629"/>
    <cellStyle name="20% - Акцент2 7 6" xfId="630"/>
    <cellStyle name="20% - Акцент2 7 7" xfId="631"/>
    <cellStyle name="20% - Акцент2 7 8" xfId="632"/>
    <cellStyle name="20% - Акцент2 7 9" xfId="633"/>
    <cellStyle name="20% - Акцент2 7_46EE.2011(v1.0)" xfId="634"/>
    <cellStyle name="20% - Акцент2 8" xfId="635"/>
    <cellStyle name="20% - Акцент2 8 10" xfId="636"/>
    <cellStyle name="20% - Акцент2 8 11" xfId="637"/>
    <cellStyle name="20% - Акцент2 8 12" xfId="638"/>
    <cellStyle name="20% - Акцент2 8 13" xfId="639"/>
    <cellStyle name="20% - Акцент2 8 14" xfId="640"/>
    <cellStyle name="20% - Акцент2 8 15" xfId="641"/>
    <cellStyle name="20% - Акцент2 8 2" xfId="642"/>
    <cellStyle name="20% - Акцент2 8 3" xfId="643"/>
    <cellStyle name="20% - Акцент2 8 4" xfId="644"/>
    <cellStyle name="20% - Акцент2 8 5" xfId="645"/>
    <cellStyle name="20% - Акцент2 8 6" xfId="646"/>
    <cellStyle name="20% - Акцент2 8 7" xfId="647"/>
    <cellStyle name="20% - Акцент2 8 8" xfId="648"/>
    <cellStyle name="20% - Акцент2 8 9" xfId="649"/>
    <cellStyle name="20% - Акцент2 8_46EE.2011(v1.0)" xfId="650"/>
    <cellStyle name="20% - Акцент2 9" xfId="651"/>
    <cellStyle name="20% - Акцент2 9 10" xfId="652"/>
    <cellStyle name="20% - Акцент2 9 11" xfId="653"/>
    <cellStyle name="20% - Акцент2 9 12" xfId="654"/>
    <cellStyle name="20% - Акцент2 9 13" xfId="655"/>
    <cellStyle name="20% - Акцент2 9 14" xfId="656"/>
    <cellStyle name="20% - Акцент2 9 2" xfId="657"/>
    <cellStyle name="20% - Акцент2 9 3" xfId="658"/>
    <cellStyle name="20% - Акцент2 9 4" xfId="659"/>
    <cellStyle name="20% - Акцент2 9 5" xfId="660"/>
    <cellStyle name="20% - Акцент2 9 6" xfId="661"/>
    <cellStyle name="20% - Акцент2 9 7" xfId="662"/>
    <cellStyle name="20% - Акцент2 9 8" xfId="663"/>
    <cellStyle name="20% - Акцент2 9 9" xfId="664"/>
    <cellStyle name="20% - Акцент2 9_46EE.2011(v1.0)" xfId="665"/>
    <cellStyle name="20% - Акцент3 10" xfId="666"/>
    <cellStyle name="20% - Акцент3 10 10" xfId="667"/>
    <cellStyle name="20% - Акцент3 10 11" xfId="668"/>
    <cellStyle name="20% - Акцент3 10 12" xfId="669"/>
    <cellStyle name="20% - Акцент3 10 13" xfId="670"/>
    <cellStyle name="20% - Акцент3 10 14" xfId="671"/>
    <cellStyle name="20% - Акцент3 10 2" xfId="672"/>
    <cellStyle name="20% - Акцент3 10 3" xfId="673"/>
    <cellStyle name="20% - Акцент3 10 4" xfId="674"/>
    <cellStyle name="20% - Акцент3 10 5" xfId="675"/>
    <cellStyle name="20% - Акцент3 10 6" xfId="676"/>
    <cellStyle name="20% - Акцент3 10 7" xfId="677"/>
    <cellStyle name="20% - Акцент3 10 8" xfId="678"/>
    <cellStyle name="20% - Акцент3 10 9" xfId="679"/>
    <cellStyle name="20% - Акцент3 11" xfId="680"/>
    <cellStyle name="20% - Акцент3 11 10" xfId="681"/>
    <cellStyle name="20% - Акцент3 11 11" xfId="682"/>
    <cellStyle name="20% - Акцент3 11 12" xfId="683"/>
    <cellStyle name="20% - Акцент3 11 13" xfId="684"/>
    <cellStyle name="20% - Акцент3 11 14" xfId="685"/>
    <cellStyle name="20% - Акцент3 11 2" xfId="686"/>
    <cellStyle name="20% - Акцент3 11 3" xfId="687"/>
    <cellStyle name="20% - Акцент3 11 4" xfId="688"/>
    <cellStyle name="20% - Акцент3 11 5" xfId="689"/>
    <cellStyle name="20% - Акцент3 11 6" xfId="690"/>
    <cellStyle name="20% - Акцент3 11 7" xfId="691"/>
    <cellStyle name="20% - Акцент3 11 8" xfId="692"/>
    <cellStyle name="20% - Акцент3 11 9" xfId="693"/>
    <cellStyle name="20% - Акцент3 12" xfId="694"/>
    <cellStyle name="20% - Акцент3 12 10" xfId="695"/>
    <cellStyle name="20% - Акцент3 12 11" xfId="696"/>
    <cellStyle name="20% - Акцент3 12 12" xfId="697"/>
    <cellStyle name="20% - Акцент3 12 13" xfId="698"/>
    <cellStyle name="20% - Акцент3 12 14" xfId="699"/>
    <cellStyle name="20% - Акцент3 12 2" xfId="700"/>
    <cellStyle name="20% - Акцент3 12 3" xfId="701"/>
    <cellStyle name="20% - Акцент3 12 4" xfId="702"/>
    <cellStyle name="20% - Акцент3 12 5" xfId="703"/>
    <cellStyle name="20% - Акцент3 12 6" xfId="704"/>
    <cellStyle name="20% - Акцент3 12 7" xfId="705"/>
    <cellStyle name="20% - Акцент3 12 8" xfId="706"/>
    <cellStyle name="20% - Акцент3 12 9" xfId="707"/>
    <cellStyle name="20% - Акцент3 13" xfId="708"/>
    <cellStyle name="20% - Акцент3 13 10" xfId="709"/>
    <cellStyle name="20% - Акцент3 13 11" xfId="710"/>
    <cellStyle name="20% - Акцент3 13 12" xfId="711"/>
    <cellStyle name="20% - Акцент3 13 13" xfId="712"/>
    <cellStyle name="20% - Акцент3 13 14" xfId="713"/>
    <cellStyle name="20% - Акцент3 13 2" xfId="714"/>
    <cellStyle name="20% - Акцент3 13 3" xfId="715"/>
    <cellStyle name="20% - Акцент3 13 4" xfId="716"/>
    <cellStyle name="20% - Акцент3 13 5" xfId="717"/>
    <cellStyle name="20% - Акцент3 13 6" xfId="718"/>
    <cellStyle name="20% - Акцент3 13 7" xfId="719"/>
    <cellStyle name="20% - Акцент3 13 8" xfId="720"/>
    <cellStyle name="20% - Акцент3 13 9" xfId="721"/>
    <cellStyle name="20% - Акцент3 14" xfId="722"/>
    <cellStyle name="20% - Акцент3 15" xfId="723"/>
    <cellStyle name="20% - Акцент3 16" xfId="724"/>
    <cellStyle name="20% - Акцент3 17" xfId="725"/>
    <cellStyle name="20% - Акцент3 18" xfId="726"/>
    <cellStyle name="20% - Акцент3 19" xfId="727"/>
    <cellStyle name="20% - Акцент3 2" xfId="728"/>
    <cellStyle name="20% - Акцент3 2 10" xfId="729"/>
    <cellStyle name="20% - Акцент3 2 11" xfId="730"/>
    <cellStyle name="20% - Акцент3 2 12" xfId="731"/>
    <cellStyle name="20% - Акцент3 2 13" xfId="732"/>
    <cellStyle name="20% - Акцент3 2 14" xfId="733"/>
    <cellStyle name="20% - Акцент3 2 15" xfId="734"/>
    <cellStyle name="20% - Акцент3 2 2" xfId="735"/>
    <cellStyle name="20% - Акцент3 2 3" xfId="736"/>
    <cellStyle name="20% - Акцент3 2 4" xfId="737"/>
    <cellStyle name="20% - Акцент3 2 5" xfId="738"/>
    <cellStyle name="20% - Акцент3 2 6" xfId="739"/>
    <cellStyle name="20% - Акцент3 2 7" xfId="740"/>
    <cellStyle name="20% - Акцент3 2 8" xfId="741"/>
    <cellStyle name="20% - Акцент3 2 9" xfId="742"/>
    <cellStyle name="20% - Акцент3 2_46EE.2011(v1.0)" xfId="743"/>
    <cellStyle name="20% - Акцент3 20" xfId="744"/>
    <cellStyle name="20% - Акцент3 21" xfId="745"/>
    <cellStyle name="20% - Акцент3 22" xfId="746"/>
    <cellStyle name="20% - Акцент3 23" xfId="747"/>
    <cellStyle name="20% - Акцент3 24" xfId="748"/>
    <cellStyle name="20% - Акцент3 25" xfId="749"/>
    <cellStyle name="20% - Акцент3 26" xfId="750"/>
    <cellStyle name="20% - Акцент3 27" xfId="751"/>
    <cellStyle name="20% - Акцент3 28" xfId="752"/>
    <cellStyle name="20% - Акцент3 29" xfId="753"/>
    <cellStyle name="20% - Акцент3 3" xfId="754"/>
    <cellStyle name="20% - Акцент3 3 10" xfId="755"/>
    <cellStyle name="20% - Акцент3 3 11" xfId="756"/>
    <cellStyle name="20% - Акцент3 3 12" xfId="757"/>
    <cellStyle name="20% - Акцент3 3 13" xfId="758"/>
    <cellStyle name="20% - Акцент3 3 14" xfId="759"/>
    <cellStyle name="20% - Акцент3 3 15" xfId="760"/>
    <cellStyle name="20% - Акцент3 3 16" xfId="761"/>
    <cellStyle name="20% - Акцент3 3 2" xfId="762"/>
    <cellStyle name="20% - Акцент3 3 2 2" xfId="763"/>
    <cellStyle name="20% - Акцент3 3 3" xfId="764"/>
    <cellStyle name="20% - Акцент3 3 4" xfId="765"/>
    <cellStyle name="20% - Акцент3 3 5" xfId="766"/>
    <cellStyle name="20% - Акцент3 3 6" xfId="767"/>
    <cellStyle name="20% - Акцент3 3 7" xfId="768"/>
    <cellStyle name="20% - Акцент3 3 8" xfId="769"/>
    <cellStyle name="20% - Акцент3 3 9" xfId="770"/>
    <cellStyle name="20% - Акцент3 3_46EE.2011(v1.0)" xfId="771"/>
    <cellStyle name="20% - Акцент3 30" xfId="772"/>
    <cellStyle name="20% - Акцент3 31" xfId="773"/>
    <cellStyle name="20% - Акцент3 32" xfId="774"/>
    <cellStyle name="20% - Акцент3 33" xfId="775"/>
    <cellStyle name="20% - Акцент3 4" xfId="776"/>
    <cellStyle name="20% - Акцент3 4 10" xfId="777"/>
    <cellStyle name="20% - Акцент3 4 11" xfId="778"/>
    <cellStyle name="20% - Акцент3 4 12" xfId="779"/>
    <cellStyle name="20% - Акцент3 4 13" xfId="780"/>
    <cellStyle name="20% - Акцент3 4 14" xfId="781"/>
    <cellStyle name="20% - Акцент3 4 15" xfId="782"/>
    <cellStyle name="20% - Акцент3 4 16" xfId="783"/>
    <cellStyle name="20% - Акцент3 4 2" xfId="784"/>
    <cellStyle name="20% - Акцент3 4 2 2" xfId="785"/>
    <cellStyle name="20% - Акцент3 4 3" xfId="786"/>
    <cellStyle name="20% - Акцент3 4 4" xfId="787"/>
    <cellStyle name="20% - Акцент3 4 5" xfId="788"/>
    <cellStyle name="20% - Акцент3 4 6" xfId="789"/>
    <cellStyle name="20% - Акцент3 4 7" xfId="790"/>
    <cellStyle name="20% - Акцент3 4 8" xfId="791"/>
    <cellStyle name="20% - Акцент3 4 9" xfId="792"/>
    <cellStyle name="20% - Акцент3 4_46EE.2011(v1.0)" xfId="793"/>
    <cellStyle name="20% - Акцент3 5" xfId="794"/>
    <cellStyle name="20% - Акцент3 5 10" xfId="795"/>
    <cellStyle name="20% - Акцент3 5 11" xfId="796"/>
    <cellStyle name="20% - Акцент3 5 12" xfId="797"/>
    <cellStyle name="20% - Акцент3 5 13" xfId="798"/>
    <cellStyle name="20% - Акцент3 5 14" xfId="799"/>
    <cellStyle name="20% - Акцент3 5 15" xfId="800"/>
    <cellStyle name="20% - Акцент3 5 16" xfId="801"/>
    <cellStyle name="20% - Акцент3 5 2" xfId="802"/>
    <cellStyle name="20% - Акцент3 5 3" xfId="803"/>
    <cellStyle name="20% - Акцент3 5 4" xfId="804"/>
    <cellStyle name="20% - Акцент3 5 5" xfId="805"/>
    <cellStyle name="20% - Акцент3 5 6" xfId="806"/>
    <cellStyle name="20% - Акцент3 5 7" xfId="807"/>
    <cellStyle name="20% - Акцент3 5 8" xfId="808"/>
    <cellStyle name="20% - Акцент3 5 9" xfId="809"/>
    <cellStyle name="20% - Акцент3 5_46EE.2011(v1.0)" xfId="810"/>
    <cellStyle name="20% - Акцент3 6" xfId="811"/>
    <cellStyle name="20% - Акцент3 6 10" xfId="812"/>
    <cellStyle name="20% - Акцент3 6 11" xfId="813"/>
    <cellStyle name="20% - Акцент3 6 12" xfId="814"/>
    <cellStyle name="20% - Акцент3 6 13" xfId="815"/>
    <cellStyle name="20% - Акцент3 6 14" xfId="816"/>
    <cellStyle name="20% - Акцент3 6 15" xfId="817"/>
    <cellStyle name="20% - Акцент3 6 16" xfId="818"/>
    <cellStyle name="20% - Акцент3 6 2" xfId="819"/>
    <cellStyle name="20% - Акцент3 6 3" xfId="820"/>
    <cellStyle name="20% - Акцент3 6 4" xfId="821"/>
    <cellStyle name="20% - Акцент3 6 5" xfId="822"/>
    <cellStyle name="20% - Акцент3 6 6" xfId="823"/>
    <cellStyle name="20% - Акцент3 6 7" xfId="824"/>
    <cellStyle name="20% - Акцент3 6 8" xfId="825"/>
    <cellStyle name="20% - Акцент3 6 9" xfId="826"/>
    <cellStyle name="20% - Акцент3 6_46EE.2011(v1.0)" xfId="827"/>
    <cellStyle name="20% - Акцент3 7" xfId="828"/>
    <cellStyle name="20% - Акцент3 7 10" xfId="829"/>
    <cellStyle name="20% - Акцент3 7 11" xfId="830"/>
    <cellStyle name="20% - Акцент3 7 12" xfId="831"/>
    <cellStyle name="20% - Акцент3 7 13" xfId="832"/>
    <cellStyle name="20% - Акцент3 7 14" xfId="833"/>
    <cellStyle name="20% - Акцент3 7 15" xfId="834"/>
    <cellStyle name="20% - Акцент3 7 2" xfId="835"/>
    <cellStyle name="20% - Акцент3 7 3" xfId="836"/>
    <cellStyle name="20% - Акцент3 7 4" xfId="837"/>
    <cellStyle name="20% - Акцент3 7 5" xfId="838"/>
    <cellStyle name="20% - Акцент3 7 6" xfId="839"/>
    <cellStyle name="20% - Акцент3 7 7" xfId="840"/>
    <cellStyle name="20% - Акцент3 7 8" xfId="841"/>
    <cellStyle name="20% - Акцент3 7 9" xfId="842"/>
    <cellStyle name="20% - Акцент3 7_46EE.2011(v1.0)" xfId="843"/>
    <cellStyle name="20% - Акцент3 8" xfId="844"/>
    <cellStyle name="20% - Акцент3 8 10" xfId="845"/>
    <cellStyle name="20% - Акцент3 8 11" xfId="846"/>
    <cellStyle name="20% - Акцент3 8 12" xfId="847"/>
    <cellStyle name="20% - Акцент3 8 13" xfId="848"/>
    <cellStyle name="20% - Акцент3 8 14" xfId="849"/>
    <cellStyle name="20% - Акцент3 8 15" xfId="850"/>
    <cellStyle name="20% - Акцент3 8 2" xfId="851"/>
    <cellStyle name="20% - Акцент3 8 3" xfId="852"/>
    <cellStyle name="20% - Акцент3 8 4" xfId="853"/>
    <cellStyle name="20% - Акцент3 8 5" xfId="854"/>
    <cellStyle name="20% - Акцент3 8 6" xfId="855"/>
    <cellStyle name="20% - Акцент3 8 7" xfId="856"/>
    <cellStyle name="20% - Акцент3 8 8" xfId="857"/>
    <cellStyle name="20% - Акцент3 8 9" xfId="858"/>
    <cellStyle name="20% - Акцент3 8_46EE.2011(v1.0)" xfId="859"/>
    <cellStyle name="20% - Акцент3 9" xfId="860"/>
    <cellStyle name="20% - Акцент3 9 10" xfId="861"/>
    <cellStyle name="20% - Акцент3 9 11" xfId="862"/>
    <cellStyle name="20% - Акцент3 9 12" xfId="863"/>
    <cellStyle name="20% - Акцент3 9 13" xfId="864"/>
    <cellStyle name="20% - Акцент3 9 14" xfId="865"/>
    <cellStyle name="20% - Акцент3 9 2" xfId="866"/>
    <cellStyle name="20% - Акцент3 9 3" xfId="867"/>
    <cellStyle name="20% - Акцент3 9 4" xfId="868"/>
    <cellStyle name="20% - Акцент3 9 5" xfId="869"/>
    <cellStyle name="20% - Акцент3 9 6" xfId="870"/>
    <cellStyle name="20% - Акцент3 9 7" xfId="871"/>
    <cellStyle name="20% - Акцент3 9 8" xfId="872"/>
    <cellStyle name="20% - Акцент3 9 9" xfId="873"/>
    <cellStyle name="20% - Акцент3 9_46EE.2011(v1.0)" xfId="874"/>
    <cellStyle name="20% - Акцент4 10" xfId="875"/>
    <cellStyle name="20% - Акцент4 10 10" xfId="876"/>
    <cellStyle name="20% - Акцент4 10 11" xfId="877"/>
    <cellStyle name="20% - Акцент4 10 12" xfId="878"/>
    <cellStyle name="20% - Акцент4 10 13" xfId="879"/>
    <cellStyle name="20% - Акцент4 10 14" xfId="880"/>
    <cellStyle name="20% - Акцент4 10 2" xfId="881"/>
    <cellStyle name="20% - Акцент4 10 3" xfId="882"/>
    <cellStyle name="20% - Акцент4 10 4" xfId="883"/>
    <cellStyle name="20% - Акцент4 10 5" xfId="884"/>
    <cellStyle name="20% - Акцент4 10 6" xfId="885"/>
    <cellStyle name="20% - Акцент4 10 7" xfId="886"/>
    <cellStyle name="20% - Акцент4 10 8" xfId="887"/>
    <cellStyle name="20% - Акцент4 10 9" xfId="888"/>
    <cellStyle name="20% - Акцент4 11" xfId="889"/>
    <cellStyle name="20% - Акцент4 11 10" xfId="890"/>
    <cellStyle name="20% - Акцент4 11 11" xfId="891"/>
    <cellStyle name="20% - Акцент4 11 12" xfId="892"/>
    <cellStyle name="20% - Акцент4 11 13" xfId="893"/>
    <cellStyle name="20% - Акцент4 11 14" xfId="894"/>
    <cellStyle name="20% - Акцент4 11 2" xfId="895"/>
    <cellStyle name="20% - Акцент4 11 3" xfId="896"/>
    <cellStyle name="20% - Акцент4 11 4" xfId="897"/>
    <cellStyle name="20% - Акцент4 11 5" xfId="898"/>
    <cellStyle name="20% - Акцент4 11 6" xfId="899"/>
    <cellStyle name="20% - Акцент4 11 7" xfId="900"/>
    <cellStyle name="20% - Акцент4 11 8" xfId="901"/>
    <cellStyle name="20% - Акцент4 11 9" xfId="902"/>
    <cellStyle name="20% - Акцент4 12" xfId="903"/>
    <cellStyle name="20% - Акцент4 12 10" xfId="904"/>
    <cellStyle name="20% - Акцент4 12 11" xfId="905"/>
    <cellStyle name="20% - Акцент4 12 12" xfId="906"/>
    <cellStyle name="20% - Акцент4 12 13" xfId="907"/>
    <cellStyle name="20% - Акцент4 12 14" xfId="908"/>
    <cellStyle name="20% - Акцент4 12 2" xfId="909"/>
    <cellStyle name="20% - Акцент4 12 3" xfId="910"/>
    <cellStyle name="20% - Акцент4 12 4" xfId="911"/>
    <cellStyle name="20% - Акцент4 12 5" xfId="912"/>
    <cellStyle name="20% - Акцент4 12 6" xfId="913"/>
    <cellStyle name="20% - Акцент4 12 7" xfId="914"/>
    <cellStyle name="20% - Акцент4 12 8" xfId="915"/>
    <cellStyle name="20% - Акцент4 12 9" xfId="916"/>
    <cellStyle name="20% - Акцент4 13" xfId="917"/>
    <cellStyle name="20% - Акцент4 13 10" xfId="918"/>
    <cellStyle name="20% - Акцент4 13 11" xfId="919"/>
    <cellStyle name="20% - Акцент4 13 12" xfId="920"/>
    <cellStyle name="20% - Акцент4 13 13" xfId="921"/>
    <cellStyle name="20% - Акцент4 13 14" xfId="922"/>
    <cellStyle name="20% - Акцент4 13 2" xfId="923"/>
    <cellStyle name="20% - Акцент4 13 3" xfId="924"/>
    <cellStyle name="20% - Акцент4 13 4" xfId="925"/>
    <cellStyle name="20% - Акцент4 13 5" xfId="926"/>
    <cellStyle name="20% - Акцент4 13 6" xfId="927"/>
    <cellStyle name="20% - Акцент4 13 7" xfId="928"/>
    <cellStyle name="20% - Акцент4 13 8" xfId="929"/>
    <cellStyle name="20% - Акцент4 13 9" xfId="930"/>
    <cellStyle name="20% - Акцент4 14" xfId="931"/>
    <cellStyle name="20% - Акцент4 15" xfId="932"/>
    <cellStyle name="20% - Акцент4 16" xfId="933"/>
    <cellStyle name="20% - Акцент4 17" xfId="934"/>
    <cellStyle name="20% - Акцент4 18" xfId="935"/>
    <cellStyle name="20% - Акцент4 19" xfId="936"/>
    <cellStyle name="20% - Акцент4 2" xfId="937"/>
    <cellStyle name="20% - Акцент4 2 10" xfId="938"/>
    <cellStyle name="20% - Акцент4 2 11" xfId="939"/>
    <cellStyle name="20% - Акцент4 2 12" xfId="940"/>
    <cellStyle name="20% - Акцент4 2 13" xfId="941"/>
    <cellStyle name="20% - Акцент4 2 14" xfId="942"/>
    <cellStyle name="20% - Акцент4 2 15" xfId="943"/>
    <cellStyle name="20% - Акцент4 2 2" xfId="944"/>
    <cellStyle name="20% - Акцент4 2 3" xfId="945"/>
    <cellStyle name="20% - Акцент4 2 4" xfId="946"/>
    <cellStyle name="20% - Акцент4 2 5" xfId="947"/>
    <cellStyle name="20% - Акцент4 2 6" xfId="948"/>
    <cellStyle name="20% - Акцент4 2 7" xfId="949"/>
    <cellStyle name="20% - Акцент4 2 8" xfId="950"/>
    <cellStyle name="20% - Акцент4 2 9" xfId="951"/>
    <cellStyle name="20% - Акцент4 2_46EE.2011(v1.0)" xfId="952"/>
    <cellStyle name="20% - Акцент4 20" xfId="953"/>
    <cellStyle name="20% - Акцент4 21" xfId="954"/>
    <cellStyle name="20% - Акцент4 22" xfId="955"/>
    <cellStyle name="20% - Акцент4 23" xfId="956"/>
    <cellStyle name="20% - Акцент4 24" xfId="957"/>
    <cellStyle name="20% - Акцент4 25" xfId="958"/>
    <cellStyle name="20% - Акцент4 26" xfId="959"/>
    <cellStyle name="20% - Акцент4 27" xfId="960"/>
    <cellStyle name="20% - Акцент4 28" xfId="961"/>
    <cellStyle name="20% - Акцент4 29" xfId="962"/>
    <cellStyle name="20% - Акцент4 3" xfId="963"/>
    <cellStyle name="20% - Акцент4 3 10" xfId="964"/>
    <cellStyle name="20% - Акцент4 3 11" xfId="965"/>
    <cellStyle name="20% - Акцент4 3 12" xfId="966"/>
    <cellStyle name="20% - Акцент4 3 13" xfId="967"/>
    <cellStyle name="20% - Акцент4 3 14" xfId="968"/>
    <cellStyle name="20% - Акцент4 3 15" xfId="969"/>
    <cellStyle name="20% - Акцент4 3 16" xfId="970"/>
    <cellStyle name="20% - Акцент4 3 2" xfId="971"/>
    <cellStyle name="20% - Акцент4 3 2 2" xfId="972"/>
    <cellStyle name="20% - Акцент4 3 3" xfId="973"/>
    <cellStyle name="20% - Акцент4 3 4" xfId="974"/>
    <cellStyle name="20% - Акцент4 3 5" xfId="975"/>
    <cellStyle name="20% - Акцент4 3 6" xfId="976"/>
    <cellStyle name="20% - Акцент4 3 7" xfId="977"/>
    <cellStyle name="20% - Акцент4 3 8" xfId="978"/>
    <cellStyle name="20% - Акцент4 3 9" xfId="979"/>
    <cellStyle name="20% - Акцент4 3_46EE.2011(v1.0)" xfId="980"/>
    <cellStyle name="20% - Акцент4 30" xfId="981"/>
    <cellStyle name="20% - Акцент4 31" xfId="982"/>
    <cellStyle name="20% - Акцент4 32" xfId="983"/>
    <cellStyle name="20% - Акцент4 33" xfId="984"/>
    <cellStyle name="20% - Акцент4 4" xfId="985"/>
    <cellStyle name="20% - Акцент4 4 10" xfId="986"/>
    <cellStyle name="20% - Акцент4 4 11" xfId="987"/>
    <cellStyle name="20% - Акцент4 4 12" xfId="988"/>
    <cellStyle name="20% - Акцент4 4 13" xfId="989"/>
    <cellStyle name="20% - Акцент4 4 14" xfId="990"/>
    <cellStyle name="20% - Акцент4 4 15" xfId="991"/>
    <cellStyle name="20% - Акцент4 4 16" xfId="992"/>
    <cellStyle name="20% - Акцент4 4 2" xfId="993"/>
    <cellStyle name="20% - Акцент4 4 2 2" xfId="994"/>
    <cellStyle name="20% - Акцент4 4 3" xfId="995"/>
    <cellStyle name="20% - Акцент4 4 4" xfId="996"/>
    <cellStyle name="20% - Акцент4 4 5" xfId="997"/>
    <cellStyle name="20% - Акцент4 4 6" xfId="998"/>
    <cellStyle name="20% - Акцент4 4 7" xfId="999"/>
    <cellStyle name="20% - Акцент4 4 8" xfId="1000"/>
    <cellStyle name="20% - Акцент4 4 9" xfId="1001"/>
    <cellStyle name="20% - Акцент4 4_46EE.2011(v1.0)" xfId="1002"/>
    <cellStyle name="20% - Акцент4 5" xfId="1003"/>
    <cellStyle name="20% - Акцент4 5 10" xfId="1004"/>
    <cellStyle name="20% - Акцент4 5 11" xfId="1005"/>
    <cellStyle name="20% - Акцент4 5 12" xfId="1006"/>
    <cellStyle name="20% - Акцент4 5 13" xfId="1007"/>
    <cellStyle name="20% - Акцент4 5 14" xfId="1008"/>
    <cellStyle name="20% - Акцент4 5 15" xfId="1009"/>
    <cellStyle name="20% - Акцент4 5 16" xfId="1010"/>
    <cellStyle name="20% - Акцент4 5 2" xfId="1011"/>
    <cellStyle name="20% - Акцент4 5 3" xfId="1012"/>
    <cellStyle name="20% - Акцент4 5 4" xfId="1013"/>
    <cellStyle name="20% - Акцент4 5 5" xfId="1014"/>
    <cellStyle name="20% - Акцент4 5 6" xfId="1015"/>
    <cellStyle name="20% - Акцент4 5 7" xfId="1016"/>
    <cellStyle name="20% - Акцент4 5 8" xfId="1017"/>
    <cellStyle name="20% - Акцент4 5 9" xfId="1018"/>
    <cellStyle name="20% - Акцент4 5_46EE.2011(v1.0)" xfId="1019"/>
    <cellStyle name="20% - Акцент4 6" xfId="1020"/>
    <cellStyle name="20% - Акцент4 6 10" xfId="1021"/>
    <cellStyle name="20% - Акцент4 6 11" xfId="1022"/>
    <cellStyle name="20% - Акцент4 6 12" xfId="1023"/>
    <cellStyle name="20% - Акцент4 6 13" xfId="1024"/>
    <cellStyle name="20% - Акцент4 6 14" xfId="1025"/>
    <cellStyle name="20% - Акцент4 6 15" xfId="1026"/>
    <cellStyle name="20% - Акцент4 6 16" xfId="1027"/>
    <cellStyle name="20% - Акцент4 6 2" xfId="1028"/>
    <cellStyle name="20% - Акцент4 6 3" xfId="1029"/>
    <cellStyle name="20% - Акцент4 6 4" xfId="1030"/>
    <cellStyle name="20% - Акцент4 6 5" xfId="1031"/>
    <cellStyle name="20% - Акцент4 6 6" xfId="1032"/>
    <cellStyle name="20% - Акцент4 6 7" xfId="1033"/>
    <cellStyle name="20% - Акцент4 6 8" xfId="1034"/>
    <cellStyle name="20% - Акцент4 6 9" xfId="1035"/>
    <cellStyle name="20% - Акцент4 6_46EE.2011(v1.0)" xfId="1036"/>
    <cellStyle name="20% - Акцент4 7" xfId="1037"/>
    <cellStyle name="20% - Акцент4 7 10" xfId="1038"/>
    <cellStyle name="20% - Акцент4 7 11" xfId="1039"/>
    <cellStyle name="20% - Акцент4 7 12" xfId="1040"/>
    <cellStyle name="20% - Акцент4 7 13" xfId="1041"/>
    <cellStyle name="20% - Акцент4 7 14" xfId="1042"/>
    <cellStyle name="20% - Акцент4 7 15" xfId="1043"/>
    <cellStyle name="20% - Акцент4 7 2" xfId="1044"/>
    <cellStyle name="20% - Акцент4 7 3" xfId="1045"/>
    <cellStyle name="20% - Акцент4 7 4" xfId="1046"/>
    <cellStyle name="20% - Акцент4 7 5" xfId="1047"/>
    <cellStyle name="20% - Акцент4 7 6" xfId="1048"/>
    <cellStyle name="20% - Акцент4 7 7" xfId="1049"/>
    <cellStyle name="20% - Акцент4 7 8" xfId="1050"/>
    <cellStyle name="20% - Акцент4 7 9" xfId="1051"/>
    <cellStyle name="20% - Акцент4 7_46EE.2011(v1.0)" xfId="1052"/>
    <cellStyle name="20% - Акцент4 8" xfId="1053"/>
    <cellStyle name="20% - Акцент4 8 10" xfId="1054"/>
    <cellStyle name="20% - Акцент4 8 11" xfId="1055"/>
    <cellStyle name="20% - Акцент4 8 12" xfId="1056"/>
    <cellStyle name="20% - Акцент4 8 13" xfId="1057"/>
    <cellStyle name="20% - Акцент4 8 14" xfId="1058"/>
    <cellStyle name="20% - Акцент4 8 15" xfId="1059"/>
    <cellStyle name="20% - Акцент4 8 2" xfId="1060"/>
    <cellStyle name="20% - Акцент4 8 3" xfId="1061"/>
    <cellStyle name="20% - Акцент4 8 4" xfId="1062"/>
    <cellStyle name="20% - Акцент4 8 5" xfId="1063"/>
    <cellStyle name="20% - Акцент4 8 6" xfId="1064"/>
    <cellStyle name="20% - Акцент4 8 7" xfId="1065"/>
    <cellStyle name="20% - Акцент4 8 8" xfId="1066"/>
    <cellStyle name="20% - Акцент4 8 9" xfId="1067"/>
    <cellStyle name="20% - Акцент4 8_46EE.2011(v1.0)" xfId="1068"/>
    <cellStyle name="20% - Акцент4 9" xfId="1069"/>
    <cellStyle name="20% - Акцент4 9 10" xfId="1070"/>
    <cellStyle name="20% - Акцент4 9 11" xfId="1071"/>
    <cellStyle name="20% - Акцент4 9 12" xfId="1072"/>
    <cellStyle name="20% - Акцент4 9 13" xfId="1073"/>
    <cellStyle name="20% - Акцент4 9 14" xfId="1074"/>
    <cellStyle name="20% - Акцент4 9 2" xfId="1075"/>
    <cellStyle name="20% - Акцент4 9 3" xfId="1076"/>
    <cellStyle name="20% - Акцент4 9 4" xfId="1077"/>
    <cellStyle name="20% - Акцент4 9 5" xfId="1078"/>
    <cellStyle name="20% - Акцент4 9 6" xfId="1079"/>
    <cellStyle name="20% - Акцент4 9 7" xfId="1080"/>
    <cellStyle name="20% - Акцент4 9 8" xfId="1081"/>
    <cellStyle name="20% - Акцент4 9 9" xfId="1082"/>
    <cellStyle name="20% - Акцент4 9_46EE.2011(v1.0)" xfId="1083"/>
    <cellStyle name="20% - Акцент5 10" xfId="1084"/>
    <cellStyle name="20% - Акцент5 10 10" xfId="1085"/>
    <cellStyle name="20% - Акцент5 10 11" xfId="1086"/>
    <cellStyle name="20% - Акцент5 10 12" xfId="1087"/>
    <cellStyle name="20% - Акцент5 10 13" xfId="1088"/>
    <cellStyle name="20% - Акцент5 10 14" xfId="1089"/>
    <cellStyle name="20% - Акцент5 10 2" xfId="1090"/>
    <cellStyle name="20% - Акцент5 10 3" xfId="1091"/>
    <cellStyle name="20% - Акцент5 10 4" xfId="1092"/>
    <cellStyle name="20% - Акцент5 10 5" xfId="1093"/>
    <cellStyle name="20% - Акцент5 10 6" xfId="1094"/>
    <cellStyle name="20% - Акцент5 10 7" xfId="1095"/>
    <cellStyle name="20% - Акцент5 10 8" xfId="1096"/>
    <cellStyle name="20% - Акцент5 10 9" xfId="1097"/>
    <cellStyle name="20% - Акцент5 11" xfId="1098"/>
    <cellStyle name="20% - Акцент5 11 10" xfId="1099"/>
    <cellStyle name="20% - Акцент5 11 11" xfId="1100"/>
    <cellStyle name="20% - Акцент5 11 12" xfId="1101"/>
    <cellStyle name="20% - Акцент5 11 13" xfId="1102"/>
    <cellStyle name="20% - Акцент5 11 14" xfId="1103"/>
    <cellStyle name="20% - Акцент5 11 2" xfId="1104"/>
    <cellStyle name="20% - Акцент5 11 3" xfId="1105"/>
    <cellStyle name="20% - Акцент5 11 4" xfId="1106"/>
    <cellStyle name="20% - Акцент5 11 5" xfId="1107"/>
    <cellStyle name="20% - Акцент5 11 6" xfId="1108"/>
    <cellStyle name="20% - Акцент5 11 7" xfId="1109"/>
    <cellStyle name="20% - Акцент5 11 8" xfId="1110"/>
    <cellStyle name="20% - Акцент5 11 9" xfId="1111"/>
    <cellStyle name="20% - Акцент5 12" xfId="1112"/>
    <cellStyle name="20% - Акцент5 12 10" xfId="1113"/>
    <cellStyle name="20% - Акцент5 12 11" xfId="1114"/>
    <cellStyle name="20% - Акцент5 12 12" xfId="1115"/>
    <cellStyle name="20% - Акцент5 12 13" xfId="1116"/>
    <cellStyle name="20% - Акцент5 12 14" xfId="1117"/>
    <cellStyle name="20% - Акцент5 12 2" xfId="1118"/>
    <cellStyle name="20% - Акцент5 12 3" xfId="1119"/>
    <cellStyle name="20% - Акцент5 12 4" xfId="1120"/>
    <cellStyle name="20% - Акцент5 12 5" xfId="1121"/>
    <cellStyle name="20% - Акцент5 12 6" xfId="1122"/>
    <cellStyle name="20% - Акцент5 12 7" xfId="1123"/>
    <cellStyle name="20% - Акцент5 12 8" xfId="1124"/>
    <cellStyle name="20% - Акцент5 12 9" xfId="1125"/>
    <cellStyle name="20% - Акцент5 13" xfId="1126"/>
    <cellStyle name="20% - Акцент5 13 10" xfId="1127"/>
    <cellStyle name="20% - Акцент5 13 11" xfId="1128"/>
    <cellStyle name="20% - Акцент5 13 12" xfId="1129"/>
    <cellStyle name="20% - Акцент5 13 13" xfId="1130"/>
    <cellStyle name="20% - Акцент5 13 14" xfId="1131"/>
    <cellStyle name="20% - Акцент5 13 2" xfId="1132"/>
    <cellStyle name="20% - Акцент5 13 3" xfId="1133"/>
    <cellStyle name="20% - Акцент5 13 4" xfId="1134"/>
    <cellStyle name="20% - Акцент5 13 5" xfId="1135"/>
    <cellStyle name="20% - Акцент5 13 6" xfId="1136"/>
    <cellStyle name="20% - Акцент5 13 7" xfId="1137"/>
    <cellStyle name="20% - Акцент5 13 8" xfId="1138"/>
    <cellStyle name="20% - Акцент5 13 9" xfId="1139"/>
    <cellStyle name="20% - Акцент5 14" xfId="1140"/>
    <cellStyle name="20% - Акцент5 15" xfId="1141"/>
    <cellStyle name="20% - Акцент5 16" xfId="1142"/>
    <cellStyle name="20% - Акцент5 17" xfId="1143"/>
    <cellStyle name="20% - Акцент5 18" xfId="1144"/>
    <cellStyle name="20% - Акцент5 19" xfId="1145"/>
    <cellStyle name="20% - Акцент5 2" xfId="1146"/>
    <cellStyle name="20% - Акцент5 2 10" xfId="1147"/>
    <cellStyle name="20% - Акцент5 2 11" xfId="1148"/>
    <cellStyle name="20% - Акцент5 2 12" xfId="1149"/>
    <cellStyle name="20% - Акцент5 2 13" xfId="1150"/>
    <cellStyle name="20% - Акцент5 2 14" xfId="1151"/>
    <cellStyle name="20% - Акцент5 2 15" xfId="1152"/>
    <cellStyle name="20% - Акцент5 2 2" xfId="1153"/>
    <cellStyle name="20% - Акцент5 2 3" xfId="1154"/>
    <cellStyle name="20% - Акцент5 2 4" xfId="1155"/>
    <cellStyle name="20% - Акцент5 2 5" xfId="1156"/>
    <cellStyle name="20% - Акцент5 2 6" xfId="1157"/>
    <cellStyle name="20% - Акцент5 2 7" xfId="1158"/>
    <cellStyle name="20% - Акцент5 2 8" xfId="1159"/>
    <cellStyle name="20% - Акцент5 2 9" xfId="1160"/>
    <cellStyle name="20% - Акцент5 2_46EE.2011(v1.0)" xfId="1161"/>
    <cellStyle name="20% - Акцент5 20" xfId="1162"/>
    <cellStyle name="20% - Акцент5 21" xfId="1163"/>
    <cellStyle name="20% - Акцент5 22" xfId="1164"/>
    <cellStyle name="20% - Акцент5 23" xfId="1165"/>
    <cellStyle name="20% - Акцент5 24" xfId="1166"/>
    <cellStyle name="20% - Акцент5 25" xfId="1167"/>
    <cellStyle name="20% - Акцент5 26" xfId="1168"/>
    <cellStyle name="20% - Акцент5 27" xfId="1169"/>
    <cellStyle name="20% - Акцент5 28" xfId="1170"/>
    <cellStyle name="20% - Акцент5 29" xfId="1171"/>
    <cellStyle name="20% - Акцент5 3" xfId="1172"/>
    <cellStyle name="20% - Акцент5 3 10" xfId="1173"/>
    <cellStyle name="20% - Акцент5 3 11" xfId="1174"/>
    <cellStyle name="20% - Акцент5 3 12" xfId="1175"/>
    <cellStyle name="20% - Акцент5 3 13" xfId="1176"/>
    <cellStyle name="20% - Акцент5 3 14" xfId="1177"/>
    <cellStyle name="20% - Акцент5 3 15" xfId="1178"/>
    <cellStyle name="20% - Акцент5 3 2" xfId="1179"/>
    <cellStyle name="20% - Акцент5 3 3" xfId="1180"/>
    <cellStyle name="20% - Акцент5 3 4" xfId="1181"/>
    <cellStyle name="20% - Акцент5 3 5" xfId="1182"/>
    <cellStyle name="20% - Акцент5 3 6" xfId="1183"/>
    <cellStyle name="20% - Акцент5 3 7" xfId="1184"/>
    <cellStyle name="20% - Акцент5 3 8" xfId="1185"/>
    <cellStyle name="20% - Акцент5 3 9" xfId="1186"/>
    <cellStyle name="20% - Акцент5 3_46EE.2011(v1.0)" xfId="1187"/>
    <cellStyle name="20% - Акцент5 30" xfId="1188"/>
    <cellStyle name="20% - Акцент5 31" xfId="1189"/>
    <cellStyle name="20% - Акцент5 32" xfId="1190"/>
    <cellStyle name="20% - Акцент5 33" xfId="1191"/>
    <cellStyle name="20% - Акцент5 4" xfId="1192"/>
    <cellStyle name="20% - Акцент5 4 10" xfId="1193"/>
    <cellStyle name="20% - Акцент5 4 11" xfId="1194"/>
    <cellStyle name="20% - Акцент5 4 12" xfId="1195"/>
    <cellStyle name="20% - Акцент5 4 13" xfId="1196"/>
    <cellStyle name="20% - Акцент5 4 14" xfId="1197"/>
    <cellStyle name="20% - Акцент5 4 15" xfId="1198"/>
    <cellStyle name="20% - Акцент5 4 2" xfId="1199"/>
    <cellStyle name="20% - Акцент5 4 3" xfId="1200"/>
    <cellStyle name="20% - Акцент5 4 4" xfId="1201"/>
    <cellStyle name="20% - Акцент5 4 5" xfId="1202"/>
    <cellStyle name="20% - Акцент5 4 6" xfId="1203"/>
    <cellStyle name="20% - Акцент5 4 7" xfId="1204"/>
    <cellStyle name="20% - Акцент5 4 8" xfId="1205"/>
    <cellStyle name="20% - Акцент5 4 9" xfId="1206"/>
    <cellStyle name="20% - Акцент5 4_46EE.2011(v1.0)" xfId="1207"/>
    <cellStyle name="20% - Акцент5 5" xfId="1208"/>
    <cellStyle name="20% - Акцент5 5 10" xfId="1209"/>
    <cellStyle name="20% - Акцент5 5 11" xfId="1210"/>
    <cellStyle name="20% - Акцент5 5 12" xfId="1211"/>
    <cellStyle name="20% - Акцент5 5 13" xfId="1212"/>
    <cellStyle name="20% - Акцент5 5 14" xfId="1213"/>
    <cellStyle name="20% - Акцент5 5 15" xfId="1214"/>
    <cellStyle name="20% - Акцент5 5 2" xfId="1215"/>
    <cellStyle name="20% - Акцент5 5 3" xfId="1216"/>
    <cellStyle name="20% - Акцент5 5 4" xfId="1217"/>
    <cellStyle name="20% - Акцент5 5 5" xfId="1218"/>
    <cellStyle name="20% - Акцент5 5 6" xfId="1219"/>
    <cellStyle name="20% - Акцент5 5 7" xfId="1220"/>
    <cellStyle name="20% - Акцент5 5 8" xfId="1221"/>
    <cellStyle name="20% - Акцент5 5 9" xfId="1222"/>
    <cellStyle name="20% - Акцент5 5_46EE.2011(v1.0)" xfId="1223"/>
    <cellStyle name="20% - Акцент5 6" xfId="1224"/>
    <cellStyle name="20% - Акцент5 6 10" xfId="1225"/>
    <cellStyle name="20% - Акцент5 6 11" xfId="1226"/>
    <cellStyle name="20% - Акцент5 6 12" xfId="1227"/>
    <cellStyle name="20% - Акцент5 6 13" xfId="1228"/>
    <cellStyle name="20% - Акцент5 6 14" xfId="1229"/>
    <cellStyle name="20% - Акцент5 6 15" xfId="1230"/>
    <cellStyle name="20% - Акцент5 6 2" xfId="1231"/>
    <cellStyle name="20% - Акцент5 6 3" xfId="1232"/>
    <cellStyle name="20% - Акцент5 6 4" xfId="1233"/>
    <cellStyle name="20% - Акцент5 6 5" xfId="1234"/>
    <cellStyle name="20% - Акцент5 6 6" xfId="1235"/>
    <cellStyle name="20% - Акцент5 6 7" xfId="1236"/>
    <cellStyle name="20% - Акцент5 6 8" xfId="1237"/>
    <cellStyle name="20% - Акцент5 6 9" xfId="1238"/>
    <cellStyle name="20% - Акцент5 6_46EE.2011(v1.0)" xfId="1239"/>
    <cellStyle name="20% - Акцент5 7" xfId="1240"/>
    <cellStyle name="20% - Акцент5 7 10" xfId="1241"/>
    <cellStyle name="20% - Акцент5 7 11" xfId="1242"/>
    <cellStyle name="20% - Акцент5 7 12" xfId="1243"/>
    <cellStyle name="20% - Акцент5 7 13" xfId="1244"/>
    <cellStyle name="20% - Акцент5 7 14" xfId="1245"/>
    <cellStyle name="20% - Акцент5 7 15" xfId="1246"/>
    <cellStyle name="20% - Акцент5 7 2" xfId="1247"/>
    <cellStyle name="20% - Акцент5 7 3" xfId="1248"/>
    <cellStyle name="20% - Акцент5 7 4" xfId="1249"/>
    <cellStyle name="20% - Акцент5 7 5" xfId="1250"/>
    <cellStyle name="20% - Акцент5 7 6" xfId="1251"/>
    <cellStyle name="20% - Акцент5 7 7" xfId="1252"/>
    <cellStyle name="20% - Акцент5 7 8" xfId="1253"/>
    <cellStyle name="20% - Акцент5 7 9" xfId="1254"/>
    <cellStyle name="20% - Акцент5 7_46EE.2011(v1.0)" xfId="1255"/>
    <cellStyle name="20% - Акцент5 8" xfId="1256"/>
    <cellStyle name="20% - Акцент5 8 10" xfId="1257"/>
    <cellStyle name="20% - Акцент5 8 11" xfId="1258"/>
    <cellStyle name="20% - Акцент5 8 12" xfId="1259"/>
    <cellStyle name="20% - Акцент5 8 13" xfId="1260"/>
    <cellStyle name="20% - Акцент5 8 14" xfId="1261"/>
    <cellStyle name="20% - Акцент5 8 15" xfId="1262"/>
    <cellStyle name="20% - Акцент5 8 2" xfId="1263"/>
    <cellStyle name="20% - Акцент5 8 3" xfId="1264"/>
    <cellStyle name="20% - Акцент5 8 4" xfId="1265"/>
    <cellStyle name="20% - Акцент5 8 5" xfId="1266"/>
    <cellStyle name="20% - Акцент5 8 6" xfId="1267"/>
    <cellStyle name="20% - Акцент5 8 7" xfId="1268"/>
    <cellStyle name="20% - Акцент5 8 8" xfId="1269"/>
    <cellStyle name="20% - Акцент5 8 9" xfId="1270"/>
    <cellStyle name="20% - Акцент5 8_46EE.2011(v1.0)" xfId="1271"/>
    <cellStyle name="20% - Акцент5 9" xfId="1272"/>
    <cellStyle name="20% - Акцент5 9 10" xfId="1273"/>
    <cellStyle name="20% - Акцент5 9 11" xfId="1274"/>
    <cellStyle name="20% - Акцент5 9 12" xfId="1275"/>
    <cellStyle name="20% - Акцент5 9 13" xfId="1276"/>
    <cellStyle name="20% - Акцент5 9 14" xfId="1277"/>
    <cellStyle name="20% - Акцент5 9 2" xfId="1278"/>
    <cellStyle name="20% - Акцент5 9 3" xfId="1279"/>
    <cellStyle name="20% - Акцент5 9 4" xfId="1280"/>
    <cellStyle name="20% - Акцент5 9 5" xfId="1281"/>
    <cellStyle name="20% - Акцент5 9 6" xfId="1282"/>
    <cellStyle name="20% - Акцент5 9 7" xfId="1283"/>
    <cellStyle name="20% - Акцент5 9 8" xfId="1284"/>
    <cellStyle name="20% - Акцент5 9 9" xfId="1285"/>
    <cellStyle name="20% - Акцент5 9_46EE.2011(v1.0)" xfId="1286"/>
    <cellStyle name="20% - Акцент6 10" xfId="1287"/>
    <cellStyle name="20% - Акцент6 10 10" xfId="1288"/>
    <cellStyle name="20% - Акцент6 10 11" xfId="1289"/>
    <cellStyle name="20% - Акцент6 10 12" xfId="1290"/>
    <cellStyle name="20% - Акцент6 10 13" xfId="1291"/>
    <cellStyle name="20% - Акцент6 10 14" xfId="1292"/>
    <cellStyle name="20% - Акцент6 10 2" xfId="1293"/>
    <cellStyle name="20% - Акцент6 10 3" xfId="1294"/>
    <cellStyle name="20% - Акцент6 10 4" xfId="1295"/>
    <cellStyle name="20% - Акцент6 10 5" xfId="1296"/>
    <cellStyle name="20% - Акцент6 10 6" xfId="1297"/>
    <cellStyle name="20% - Акцент6 10 7" xfId="1298"/>
    <cellStyle name="20% - Акцент6 10 8" xfId="1299"/>
    <cellStyle name="20% - Акцент6 10 9" xfId="1300"/>
    <cellStyle name="20% - Акцент6 11" xfId="1301"/>
    <cellStyle name="20% - Акцент6 11 10" xfId="1302"/>
    <cellStyle name="20% - Акцент6 11 11" xfId="1303"/>
    <cellStyle name="20% - Акцент6 11 12" xfId="1304"/>
    <cellStyle name="20% - Акцент6 11 13" xfId="1305"/>
    <cellStyle name="20% - Акцент6 11 14" xfId="1306"/>
    <cellStyle name="20% - Акцент6 11 2" xfId="1307"/>
    <cellStyle name="20% - Акцент6 11 3" xfId="1308"/>
    <cellStyle name="20% - Акцент6 11 4" xfId="1309"/>
    <cellStyle name="20% - Акцент6 11 5" xfId="1310"/>
    <cellStyle name="20% - Акцент6 11 6" xfId="1311"/>
    <cellStyle name="20% - Акцент6 11 7" xfId="1312"/>
    <cellStyle name="20% - Акцент6 11 8" xfId="1313"/>
    <cellStyle name="20% - Акцент6 11 9" xfId="1314"/>
    <cellStyle name="20% - Акцент6 12" xfId="1315"/>
    <cellStyle name="20% - Акцент6 12 10" xfId="1316"/>
    <cellStyle name="20% - Акцент6 12 11" xfId="1317"/>
    <cellStyle name="20% - Акцент6 12 12" xfId="1318"/>
    <cellStyle name="20% - Акцент6 12 13" xfId="1319"/>
    <cellStyle name="20% - Акцент6 12 14" xfId="1320"/>
    <cellStyle name="20% - Акцент6 12 2" xfId="1321"/>
    <cellStyle name="20% - Акцент6 12 3" xfId="1322"/>
    <cellStyle name="20% - Акцент6 12 4" xfId="1323"/>
    <cellStyle name="20% - Акцент6 12 5" xfId="1324"/>
    <cellStyle name="20% - Акцент6 12 6" xfId="1325"/>
    <cellStyle name="20% - Акцент6 12 7" xfId="1326"/>
    <cellStyle name="20% - Акцент6 12 8" xfId="1327"/>
    <cellStyle name="20% - Акцент6 12 9" xfId="1328"/>
    <cellStyle name="20% - Акцент6 13" xfId="1329"/>
    <cellStyle name="20% - Акцент6 13 10" xfId="1330"/>
    <cellStyle name="20% - Акцент6 13 11" xfId="1331"/>
    <cellStyle name="20% - Акцент6 13 12" xfId="1332"/>
    <cellStyle name="20% - Акцент6 13 13" xfId="1333"/>
    <cellStyle name="20% - Акцент6 13 14" xfId="1334"/>
    <cellStyle name="20% - Акцент6 13 2" xfId="1335"/>
    <cellStyle name="20% - Акцент6 13 3" xfId="1336"/>
    <cellStyle name="20% - Акцент6 13 4" xfId="1337"/>
    <cellStyle name="20% - Акцент6 13 5" xfId="1338"/>
    <cellStyle name="20% - Акцент6 13 6" xfId="1339"/>
    <cellStyle name="20% - Акцент6 13 7" xfId="1340"/>
    <cellStyle name="20% - Акцент6 13 8" xfId="1341"/>
    <cellStyle name="20% - Акцент6 13 9" xfId="1342"/>
    <cellStyle name="20% - Акцент6 14" xfId="1343"/>
    <cellStyle name="20% - Акцент6 15" xfId="1344"/>
    <cellStyle name="20% - Акцент6 16" xfId="1345"/>
    <cellStyle name="20% - Акцент6 17" xfId="1346"/>
    <cellStyle name="20% - Акцент6 18" xfId="1347"/>
    <cellStyle name="20% - Акцент6 19" xfId="1348"/>
    <cellStyle name="20% - Акцент6 2" xfId="1349"/>
    <cellStyle name="20% - Акцент6 2 10" xfId="1350"/>
    <cellStyle name="20% - Акцент6 2 11" xfId="1351"/>
    <cellStyle name="20% - Акцент6 2 12" xfId="1352"/>
    <cellStyle name="20% - Акцент6 2 13" xfId="1353"/>
    <cellStyle name="20% - Акцент6 2 14" xfId="1354"/>
    <cellStyle name="20% - Акцент6 2 15" xfId="1355"/>
    <cellStyle name="20% - Акцент6 2 2" xfId="1356"/>
    <cellStyle name="20% - Акцент6 2 3" xfId="1357"/>
    <cellStyle name="20% - Акцент6 2 4" xfId="1358"/>
    <cellStyle name="20% - Акцент6 2 5" xfId="1359"/>
    <cellStyle name="20% - Акцент6 2 6" xfId="1360"/>
    <cellStyle name="20% - Акцент6 2 7" xfId="1361"/>
    <cellStyle name="20% - Акцент6 2 8" xfId="1362"/>
    <cellStyle name="20% - Акцент6 2 9" xfId="1363"/>
    <cellStyle name="20% - Акцент6 2_46EE.2011(v1.0)" xfId="1364"/>
    <cellStyle name="20% - Акцент6 20" xfId="1365"/>
    <cellStyle name="20% - Акцент6 21" xfId="1366"/>
    <cellStyle name="20% - Акцент6 22" xfId="1367"/>
    <cellStyle name="20% - Акцент6 23" xfId="1368"/>
    <cellStyle name="20% - Акцент6 24" xfId="1369"/>
    <cellStyle name="20% - Акцент6 25" xfId="1370"/>
    <cellStyle name="20% - Акцент6 26" xfId="1371"/>
    <cellStyle name="20% - Акцент6 27" xfId="1372"/>
    <cellStyle name="20% - Акцент6 28" xfId="1373"/>
    <cellStyle name="20% - Акцент6 29" xfId="1374"/>
    <cellStyle name="20% - Акцент6 3" xfId="1375"/>
    <cellStyle name="20% - Акцент6 3 10" xfId="1376"/>
    <cellStyle name="20% - Акцент6 3 11" xfId="1377"/>
    <cellStyle name="20% - Акцент6 3 12" xfId="1378"/>
    <cellStyle name="20% - Акцент6 3 13" xfId="1379"/>
    <cellStyle name="20% - Акцент6 3 14" xfId="1380"/>
    <cellStyle name="20% - Акцент6 3 15" xfId="1381"/>
    <cellStyle name="20% - Акцент6 3 2" xfId="1382"/>
    <cellStyle name="20% - Акцент6 3 3" xfId="1383"/>
    <cellStyle name="20% - Акцент6 3 4" xfId="1384"/>
    <cellStyle name="20% - Акцент6 3 5" xfId="1385"/>
    <cellStyle name="20% - Акцент6 3 6" xfId="1386"/>
    <cellStyle name="20% - Акцент6 3 7" xfId="1387"/>
    <cellStyle name="20% - Акцент6 3 8" xfId="1388"/>
    <cellStyle name="20% - Акцент6 3 9" xfId="1389"/>
    <cellStyle name="20% - Акцент6 3_46EE.2011(v1.0)" xfId="1390"/>
    <cellStyle name="20% - Акцент6 30" xfId="1391"/>
    <cellStyle name="20% - Акцент6 31" xfId="1392"/>
    <cellStyle name="20% - Акцент6 32" xfId="1393"/>
    <cellStyle name="20% - Акцент6 33" xfId="1394"/>
    <cellStyle name="20% - Акцент6 4" xfId="1395"/>
    <cellStyle name="20% - Акцент6 4 10" xfId="1396"/>
    <cellStyle name="20% - Акцент6 4 11" xfId="1397"/>
    <cellStyle name="20% - Акцент6 4 12" xfId="1398"/>
    <cellStyle name="20% - Акцент6 4 13" xfId="1399"/>
    <cellStyle name="20% - Акцент6 4 14" xfId="1400"/>
    <cellStyle name="20% - Акцент6 4 15" xfId="1401"/>
    <cellStyle name="20% - Акцент6 4 2" xfId="1402"/>
    <cellStyle name="20% - Акцент6 4 3" xfId="1403"/>
    <cellStyle name="20% - Акцент6 4 4" xfId="1404"/>
    <cellStyle name="20% - Акцент6 4 5" xfId="1405"/>
    <cellStyle name="20% - Акцент6 4 6" xfId="1406"/>
    <cellStyle name="20% - Акцент6 4 7" xfId="1407"/>
    <cellStyle name="20% - Акцент6 4 8" xfId="1408"/>
    <cellStyle name="20% - Акцент6 4 9" xfId="1409"/>
    <cellStyle name="20% - Акцент6 4_46EE.2011(v1.0)" xfId="1410"/>
    <cellStyle name="20% - Акцент6 5" xfId="1411"/>
    <cellStyle name="20% - Акцент6 5 10" xfId="1412"/>
    <cellStyle name="20% - Акцент6 5 11" xfId="1413"/>
    <cellStyle name="20% - Акцент6 5 12" xfId="1414"/>
    <cellStyle name="20% - Акцент6 5 13" xfId="1415"/>
    <cellStyle name="20% - Акцент6 5 14" xfId="1416"/>
    <cellStyle name="20% - Акцент6 5 15" xfId="1417"/>
    <cellStyle name="20% - Акцент6 5 2" xfId="1418"/>
    <cellStyle name="20% - Акцент6 5 3" xfId="1419"/>
    <cellStyle name="20% - Акцент6 5 4" xfId="1420"/>
    <cellStyle name="20% - Акцент6 5 5" xfId="1421"/>
    <cellStyle name="20% - Акцент6 5 6" xfId="1422"/>
    <cellStyle name="20% - Акцент6 5 7" xfId="1423"/>
    <cellStyle name="20% - Акцент6 5 8" xfId="1424"/>
    <cellStyle name="20% - Акцент6 5 9" xfId="1425"/>
    <cellStyle name="20% - Акцент6 5_46EE.2011(v1.0)" xfId="1426"/>
    <cellStyle name="20% - Акцент6 6" xfId="1427"/>
    <cellStyle name="20% - Акцент6 6 10" xfId="1428"/>
    <cellStyle name="20% - Акцент6 6 11" xfId="1429"/>
    <cellStyle name="20% - Акцент6 6 12" xfId="1430"/>
    <cellStyle name="20% - Акцент6 6 13" xfId="1431"/>
    <cellStyle name="20% - Акцент6 6 14" xfId="1432"/>
    <cellStyle name="20% - Акцент6 6 15" xfId="1433"/>
    <cellStyle name="20% - Акцент6 6 2" xfId="1434"/>
    <cellStyle name="20% - Акцент6 6 3" xfId="1435"/>
    <cellStyle name="20% - Акцент6 6 4" xfId="1436"/>
    <cellStyle name="20% - Акцент6 6 5" xfId="1437"/>
    <cellStyle name="20% - Акцент6 6 6" xfId="1438"/>
    <cellStyle name="20% - Акцент6 6 7" xfId="1439"/>
    <cellStyle name="20% - Акцент6 6 8" xfId="1440"/>
    <cellStyle name="20% - Акцент6 6 9" xfId="1441"/>
    <cellStyle name="20% - Акцент6 6_46EE.2011(v1.0)" xfId="1442"/>
    <cellStyle name="20% - Акцент6 7" xfId="1443"/>
    <cellStyle name="20% - Акцент6 7 10" xfId="1444"/>
    <cellStyle name="20% - Акцент6 7 11" xfId="1445"/>
    <cellStyle name="20% - Акцент6 7 12" xfId="1446"/>
    <cellStyle name="20% - Акцент6 7 13" xfId="1447"/>
    <cellStyle name="20% - Акцент6 7 14" xfId="1448"/>
    <cellStyle name="20% - Акцент6 7 15" xfId="1449"/>
    <cellStyle name="20% - Акцент6 7 2" xfId="1450"/>
    <cellStyle name="20% - Акцент6 7 3" xfId="1451"/>
    <cellStyle name="20% - Акцент6 7 4" xfId="1452"/>
    <cellStyle name="20% - Акцент6 7 5" xfId="1453"/>
    <cellStyle name="20% - Акцент6 7 6" xfId="1454"/>
    <cellStyle name="20% - Акцент6 7 7" xfId="1455"/>
    <cellStyle name="20% - Акцент6 7 8" xfId="1456"/>
    <cellStyle name="20% - Акцент6 7 9" xfId="1457"/>
    <cellStyle name="20% - Акцент6 7_46EE.2011(v1.0)" xfId="1458"/>
    <cellStyle name="20% - Акцент6 8" xfId="1459"/>
    <cellStyle name="20% - Акцент6 8 10" xfId="1460"/>
    <cellStyle name="20% - Акцент6 8 11" xfId="1461"/>
    <cellStyle name="20% - Акцент6 8 12" xfId="1462"/>
    <cellStyle name="20% - Акцент6 8 13" xfId="1463"/>
    <cellStyle name="20% - Акцент6 8 14" xfId="1464"/>
    <cellStyle name="20% - Акцент6 8 15" xfId="1465"/>
    <cellStyle name="20% - Акцент6 8 2" xfId="1466"/>
    <cellStyle name="20% - Акцент6 8 3" xfId="1467"/>
    <cellStyle name="20% - Акцент6 8 4" xfId="1468"/>
    <cellStyle name="20% - Акцент6 8 5" xfId="1469"/>
    <cellStyle name="20% - Акцент6 8 6" xfId="1470"/>
    <cellStyle name="20% - Акцент6 8 7" xfId="1471"/>
    <cellStyle name="20% - Акцент6 8 8" xfId="1472"/>
    <cellStyle name="20% - Акцент6 8 9" xfId="1473"/>
    <cellStyle name="20% - Акцент6 8_46EE.2011(v1.0)" xfId="1474"/>
    <cellStyle name="20% - Акцент6 9" xfId="1475"/>
    <cellStyle name="20% - Акцент6 9 10" xfId="1476"/>
    <cellStyle name="20% - Акцент6 9 11" xfId="1477"/>
    <cellStyle name="20% - Акцент6 9 12" xfId="1478"/>
    <cellStyle name="20% - Акцент6 9 13" xfId="1479"/>
    <cellStyle name="20% - Акцент6 9 14" xfId="1480"/>
    <cellStyle name="20% - Акцент6 9 2" xfId="1481"/>
    <cellStyle name="20% - Акцент6 9 3" xfId="1482"/>
    <cellStyle name="20% - Акцент6 9 4" xfId="1483"/>
    <cellStyle name="20% - Акцент6 9 5" xfId="1484"/>
    <cellStyle name="20% - Акцент6 9 6" xfId="1485"/>
    <cellStyle name="20% - Акцент6 9 7" xfId="1486"/>
    <cellStyle name="20% - Акцент6 9 8" xfId="1487"/>
    <cellStyle name="20% - Акцент6 9 9" xfId="1488"/>
    <cellStyle name="20% - Акцент6 9_46EE.2011(v1.0)" xfId="1489"/>
    <cellStyle name="40% - Accent1" xfId="1490"/>
    <cellStyle name="40% - Accent1 2" xfId="1491"/>
    <cellStyle name="40% - Accent1 3" xfId="1492"/>
    <cellStyle name="40% - Accent1_46EE.2011(v1.0)" xfId="1493"/>
    <cellStyle name="40% - Accent2" xfId="1494"/>
    <cellStyle name="40% - Accent2 2" xfId="1495"/>
    <cellStyle name="40% - Accent2 3" xfId="1496"/>
    <cellStyle name="40% - Accent2_46EE.2011(v1.0)" xfId="1497"/>
    <cellStyle name="40% - Accent3" xfId="1498"/>
    <cellStyle name="40% - Accent3 2" xfId="1499"/>
    <cellStyle name="40% - Accent3 3" xfId="1500"/>
    <cellStyle name="40% - Accent3_46EE.2011(v1.0)" xfId="1501"/>
    <cellStyle name="40% - Accent4" xfId="1502"/>
    <cellStyle name="40% - Accent4 2" xfId="1503"/>
    <cellStyle name="40% - Accent4 3" xfId="1504"/>
    <cellStyle name="40% - Accent4_46EE.2011(v1.0)" xfId="1505"/>
    <cellStyle name="40% - Accent5" xfId="1506"/>
    <cellStyle name="40% - Accent5 2" xfId="1507"/>
    <cellStyle name="40% - Accent5 3" xfId="1508"/>
    <cellStyle name="40% - Accent5_46EE.2011(v1.0)" xfId="1509"/>
    <cellStyle name="40% - Accent6" xfId="1510"/>
    <cellStyle name="40% - Accent6 2" xfId="1511"/>
    <cellStyle name="40% - Accent6 3" xfId="1512"/>
    <cellStyle name="40% - Accent6_46EE.2011(v1.0)" xfId="1513"/>
    <cellStyle name="40% - Акцент1 10" xfId="1514"/>
    <cellStyle name="40% - Акцент1 10 10" xfId="1515"/>
    <cellStyle name="40% - Акцент1 10 11" xfId="1516"/>
    <cellStyle name="40% - Акцент1 10 12" xfId="1517"/>
    <cellStyle name="40% - Акцент1 10 13" xfId="1518"/>
    <cellStyle name="40% - Акцент1 10 14" xfId="1519"/>
    <cellStyle name="40% - Акцент1 10 2" xfId="1520"/>
    <cellStyle name="40% - Акцент1 10 3" xfId="1521"/>
    <cellStyle name="40% - Акцент1 10 4" xfId="1522"/>
    <cellStyle name="40% - Акцент1 10 5" xfId="1523"/>
    <cellStyle name="40% - Акцент1 10 6" xfId="1524"/>
    <cellStyle name="40% - Акцент1 10 7" xfId="1525"/>
    <cellStyle name="40% - Акцент1 10 8" xfId="1526"/>
    <cellStyle name="40% - Акцент1 10 9" xfId="1527"/>
    <cellStyle name="40% - Акцент1 11" xfId="1528"/>
    <cellStyle name="40% - Акцент1 11 10" xfId="1529"/>
    <cellStyle name="40% - Акцент1 11 11" xfId="1530"/>
    <cellStyle name="40% - Акцент1 11 12" xfId="1531"/>
    <cellStyle name="40% - Акцент1 11 13" xfId="1532"/>
    <cellStyle name="40% - Акцент1 11 14" xfId="1533"/>
    <cellStyle name="40% - Акцент1 11 2" xfId="1534"/>
    <cellStyle name="40% - Акцент1 11 3" xfId="1535"/>
    <cellStyle name="40% - Акцент1 11 4" xfId="1536"/>
    <cellStyle name="40% - Акцент1 11 5" xfId="1537"/>
    <cellStyle name="40% - Акцент1 11 6" xfId="1538"/>
    <cellStyle name="40% - Акцент1 11 7" xfId="1539"/>
    <cellStyle name="40% - Акцент1 11 8" xfId="1540"/>
    <cellStyle name="40% - Акцент1 11 9" xfId="1541"/>
    <cellStyle name="40% - Акцент1 12" xfId="1542"/>
    <cellStyle name="40% - Акцент1 12 10" xfId="1543"/>
    <cellStyle name="40% - Акцент1 12 11" xfId="1544"/>
    <cellStyle name="40% - Акцент1 12 12" xfId="1545"/>
    <cellStyle name="40% - Акцент1 12 13" xfId="1546"/>
    <cellStyle name="40% - Акцент1 12 14" xfId="1547"/>
    <cellStyle name="40% - Акцент1 12 2" xfId="1548"/>
    <cellStyle name="40% - Акцент1 12 3" xfId="1549"/>
    <cellStyle name="40% - Акцент1 12 4" xfId="1550"/>
    <cellStyle name="40% - Акцент1 12 5" xfId="1551"/>
    <cellStyle name="40% - Акцент1 12 6" xfId="1552"/>
    <cellStyle name="40% - Акцент1 12 7" xfId="1553"/>
    <cellStyle name="40% - Акцент1 12 8" xfId="1554"/>
    <cellStyle name="40% - Акцент1 12 9" xfId="1555"/>
    <cellStyle name="40% - Акцент1 13" xfId="1556"/>
    <cellStyle name="40% - Акцент1 13 10" xfId="1557"/>
    <cellStyle name="40% - Акцент1 13 11" xfId="1558"/>
    <cellStyle name="40% - Акцент1 13 12" xfId="1559"/>
    <cellStyle name="40% - Акцент1 13 13" xfId="1560"/>
    <cellStyle name="40% - Акцент1 13 14" xfId="1561"/>
    <cellStyle name="40% - Акцент1 13 2" xfId="1562"/>
    <cellStyle name="40% - Акцент1 13 3" xfId="1563"/>
    <cellStyle name="40% - Акцент1 13 4" xfId="1564"/>
    <cellStyle name="40% - Акцент1 13 5" xfId="1565"/>
    <cellStyle name="40% - Акцент1 13 6" xfId="1566"/>
    <cellStyle name="40% - Акцент1 13 7" xfId="1567"/>
    <cellStyle name="40% - Акцент1 13 8" xfId="1568"/>
    <cellStyle name="40% - Акцент1 13 9" xfId="1569"/>
    <cellStyle name="40% - Акцент1 14" xfId="1570"/>
    <cellStyle name="40% - Акцент1 15" xfId="1571"/>
    <cellStyle name="40% - Акцент1 16" xfId="1572"/>
    <cellStyle name="40% - Акцент1 17" xfId="1573"/>
    <cellStyle name="40% - Акцент1 18" xfId="1574"/>
    <cellStyle name="40% - Акцент1 19" xfId="1575"/>
    <cellStyle name="40% - Акцент1 2" xfId="1576"/>
    <cellStyle name="40% - Акцент1 2 10" xfId="1577"/>
    <cellStyle name="40% - Акцент1 2 11" xfId="1578"/>
    <cellStyle name="40% - Акцент1 2 12" xfId="1579"/>
    <cellStyle name="40% - Акцент1 2 13" xfId="1580"/>
    <cellStyle name="40% - Акцент1 2 14" xfId="1581"/>
    <cellStyle name="40% - Акцент1 2 15" xfId="1582"/>
    <cellStyle name="40% - Акцент1 2 2" xfId="1583"/>
    <cellStyle name="40% - Акцент1 2 3" xfId="1584"/>
    <cellStyle name="40% - Акцент1 2 4" xfId="1585"/>
    <cellStyle name="40% - Акцент1 2 5" xfId="1586"/>
    <cellStyle name="40% - Акцент1 2 6" xfId="1587"/>
    <cellStyle name="40% - Акцент1 2 7" xfId="1588"/>
    <cellStyle name="40% - Акцент1 2 8" xfId="1589"/>
    <cellStyle name="40% - Акцент1 2 9" xfId="1590"/>
    <cellStyle name="40% - Акцент1 2_46EE.2011(v1.0)" xfId="1591"/>
    <cellStyle name="40% - Акцент1 20" xfId="1592"/>
    <cellStyle name="40% - Акцент1 21" xfId="1593"/>
    <cellStyle name="40% - Акцент1 22" xfId="1594"/>
    <cellStyle name="40% - Акцент1 23" xfId="1595"/>
    <cellStyle name="40% - Акцент1 24" xfId="1596"/>
    <cellStyle name="40% - Акцент1 25" xfId="1597"/>
    <cellStyle name="40% - Акцент1 26" xfId="1598"/>
    <cellStyle name="40% - Акцент1 27" xfId="1599"/>
    <cellStyle name="40% - Акцент1 28" xfId="1600"/>
    <cellStyle name="40% - Акцент1 29" xfId="1601"/>
    <cellStyle name="40% - Акцент1 3" xfId="1602"/>
    <cellStyle name="40% - Акцент1 3 10" xfId="1603"/>
    <cellStyle name="40% - Акцент1 3 11" xfId="1604"/>
    <cellStyle name="40% - Акцент1 3 12" xfId="1605"/>
    <cellStyle name="40% - Акцент1 3 13" xfId="1606"/>
    <cellStyle name="40% - Акцент1 3 14" xfId="1607"/>
    <cellStyle name="40% - Акцент1 3 15" xfId="1608"/>
    <cellStyle name="40% - Акцент1 3 2" xfId="1609"/>
    <cellStyle name="40% - Акцент1 3 3" xfId="1610"/>
    <cellStyle name="40% - Акцент1 3 4" xfId="1611"/>
    <cellStyle name="40% - Акцент1 3 5" xfId="1612"/>
    <cellStyle name="40% - Акцент1 3 6" xfId="1613"/>
    <cellStyle name="40% - Акцент1 3 7" xfId="1614"/>
    <cellStyle name="40% - Акцент1 3 8" xfId="1615"/>
    <cellStyle name="40% - Акцент1 3 9" xfId="1616"/>
    <cellStyle name="40% - Акцент1 3_46EE.2011(v1.0)" xfId="1617"/>
    <cellStyle name="40% - Акцент1 30" xfId="1618"/>
    <cellStyle name="40% - Акцент1 31" xfId="1619"/>
    <cellStyle name="40% - Акцент1 32" xfId="1620"/>
    <cellStyle name="40% - Акцент1 33" xfId="1621"/>
    <cellStyle name="40% - Акцент1 4" xfId="1622"/>
    <cellStyle name="40% - Акцент1 4 10" xfId="1623"/>
    <cellStyle name="40% - Акцент1 4 11" xfId="1624"/>
    <cellStyle name="40% - Акцент1 4 12" xfId="1625"/>
    <cellStyle name="40% - Акцент1 4 13" xfId="1626"/>
    <cellStyle name="40% - Акцент1 4 14" xfId="1627"/>
    <cellStyle name="40% - Акцент1 4 15" xfId="1628"/>
    <cellStyle name="40% - Акцент1 4 2" xfId="1629"/>
    <cellStyle name="40% - Акцент1 4 3" xfId="1630"/>
    <cellStyle name="40% - Акцент1 4 4" xfId="1631"/>
    <cellStyle name="40% - Акцент1 4 5" xfId="1632"/>
    <cellStyle name="40% - Акцент1 4 6" xfId="1633"/>
    <cellStyle name="40% - Акцент1 4 7" xfId="1634"/>
    <cellStyle name="40% - Акцент1 4 8" xfId="1635"/>
    <cellStyle name="40% - Акцент1 4 9" xfId="1636"/>
    <cellStyle name="40% - Акцент1 4_46EE.2011(v1.0)" xfId="1637"/>
    <cellStyle name="40% - Акцент1 5" xfId="1638"/>
    <cellStyle name="40% - Акцент1 5 10" xfId="1639"/>
    <cellStyle name="40% - Акцент1 5 11" xfId="1640"/>
    <cellStyle name="40% - Акцент1 5 12" xfId="1641"/>
    <cellStyle name="40% - Акцент1 5 13" xfId="1642"/>
    <cellStyle name="40% - Акцент1 5 14" xfId="1643"/>
    <cellStyle name="40% - Акцент1 5 15" xfId="1644"/>
    <cellStyle name="40% - Акцент1 5 2" xfId="1645"/>
    <cellStyle name="40% - Акцент1 5 3" xfId="1646"/>
    <cellStyle name="40% - Акцент1 5 4" xfId="1647"/>
    <cellStyle name="40% - Акцент1 5 5" xfId="1648"/>
    <cellStyle name="40% - Акцент1 5 6" xfId="1649"/>
    <cellStyle name="40% - Акцент1 5 7" xfId="1650"/>
    <cellStyle name="40% - Акцент1 5 8" xfId="1651"/>
    <cellStyle name="40% - Акцент1 5 9" xfId="1652"/>
    <cellStyle name="40% - Акцент1 5_46EE.2011(v1.0)" xfId="1653"/>
    <cellStyle name="40% - Акцент1 6" xfId="1654"/>
    <cellStyle name="40% - Акцент1 6 10" xfId="1655"/>
    <cellStyle name="40% - Акцент1 6 11" xfId="1656"/>
    <cellStyle name="40% - Акцент1 6 12" xfId="1657"/>
    <cellStyle name="40% - Акцент1 6 13" xfId="1658"/>
    <cellStyle name="40% - Акцент1 6 14" xfId="1659"/>
    <cellStyle name="40% - Акцент1 6 15" xfId="1660"/>
    <cellStyle name="40% - Акцент1 6 2" xfId="1661"/>
    <cellStyle name="40% - Акцент1 6 3" xfId="1662"/>
    <cellStyle name="40% - Акцент1 6 4" xfId="1663"/>
    <cellStyle name="40% - Акцент1 6 5" xfId="1664"/>
    <cellStyle name="40% - Акцент1 6 6" xfId="1665"/>
    <cellStyle name="40% - Акцент1 6 7" xfId="1666"/>
    <cellStyle name="40% - Акцент1 6 8" xfId="1667"/>
    <cellStyle name="40% - Акцент1 6 9" xfId="1668"/>
    <cellStyle name="40% - Акцент1 6_46EE.2011(v1.0)" xfId="1669"/>
    <cellStyle name="40% - Акцент1 7" xfId="1670"/>
    <cellStyle name="40% - Акцент1 7 10" xfId="1671"/>
    <cellStyle name="40% - Акцент1 7 11" xfId="1672"/>
    <cellStyle name="40% - Акцент1 7 12" xfId="1673"/>
    <cellStyle name="40% - Акцент1 7 13" xfId="1674"/>
    <cellStyle name="40% - Акцент1 7 14" xfId="1675"/>
    <cellStyle name="40% - Акцент1 7 15" xfId="1676"/>
    <cellStyle name="40% - Акцент1 7 2" xfId="1677"/>
    <cellStyle name="40% - Акцент1 7 3" xfId="1678"/>
    <cellStyle name="40% - Акцент1 7 4" xfId="1679"/>
    <cellStyle name="40% - Акцент1 7 5" xfId="1680"/>
    <cellStyle name="40% - Акцент1 7 6" xfId="1681"/>
    <cellStyle name="40% - Акцент1 7 7" xfId="1682"/>
    <cellStyle name="40% - Акцент1 7 8" xfId="1683"/>
    <cellStyle name="40% - Акцент1 7 9" xfId="1684"/>
    <cellStyle name="40% - Акцент1 7_46EE.2011(v1.0)" xfId="1685"/>
    <cellStyle name="40% - Акцент1 8" xfId="1686"/>
    <cellStyle name="40% - Акцент1 8 10" xfId="1687"/>
    <cellStyle name="40% - Акцент1 8 11" xfId="1688"/>
    <cellStyle name="40% - Акцент1 8 12" xfId="1689"/>
    <cellStyle name="40% - Акцент1 8 13" xfId="1690"/>
    <cellStyle name="40% - Акцент1 8 14" xfId="1691"/>
    <cellStyle name="40% - Акцент1 8 15" xfId="1692"/>
    <cellStyle name="40% - Акцент1 8 2" xfId="1693"/>
    <cellStyle name="40% - Акцент1 8 3" xfId="1694"/>
    <cellStyle name="40% - Акцент1 8 4" xfId="1695"/>
    <cellStyle name="40% - Акцент1 8 5" xfId="1696"/>
    <cellStyle name="40% - Акцент1 8 6" xfId="1697"/>
    <cellStyle name="40% - Акцент1 8 7" xfId="1698"/>
    <cellStyle name="40% - Акцент1 8 8" xfId="1699"/>
    <cellStyle name="40% - Акцент1 8 9" xfId="1700"/>
    <cellStyle name="40% - Акцент1 8_46EE.2011(v1.0)" xfId="1701"/>
    <cellStyle name="40% - Акцент1 9" xfId="1702"/>
    <cellStyle name="40% - Акцент1 9 10" xfId="1703"/>
    <cellStyle name="40% - Акцент1 9 11" xfId="1704"/>
    <cellStyle name="40% - Акцент1 9 12" xfId="1705"/>
    <cellStyle name="40% - Акцент1 9 13" xfId="1706"/>
    <cellStyle name="40% - Акцент1 9 14" xfId="1707"/>
    <cellStyle name="40% - Акцент1 9 2" xfId="1708"/>
    <cellStyle name="40% - Акцент1 9 3" xfId="1709"/>
    <cellStyle name="40% - Акцент1 9 4" xfId="1710"/>
    <cellStyle name="40% - Акцент1 9 5" xfId="1711"/>
    <cellStyle name="40% - Акцент1 9 6" xfId="1712"/>
    <cellStyle name="40% - Акцент1 9 7" xfId="1713"/>
    <cellStyle name="40% - Акцент1 9 8" xfId="1714"/>
    <cellStyle name="40% - Акцент1 9 9" xfId="1715"/>
    <cellStyle name="40% - Акцент1 9_46EE.2011(v1.0)" xfId="1716"/>
    <cellStyle name="40% - Акцент2 10" xfId="1717"/>
    <cellStyle name="40% - Акцент2 10 10" xfId="1718"/>
    <cellStyle name="40% - Акцент2 10 11" xfId="1719"/>
    <cellStyle name="40% - Акцент2 10 12" xfId="1720"/>
    <cellStyle name="40% - Акцент2 10 13" xfId="1721"/>
    <cellStyle name="40% - Акцент2 10 14" xfId="1722"/>
    <cellStyle name="40% - Акцент2 10 2" xfId="1723"/>
    <cellStyle name="40% - Акцент2 10 3" xfId="1724"/>
    <cellStyle name="40% - Акцент2 10 4" xfId="1725"/>
    <cellStyle name="40% - Акцент2 10 5" xfId="1726"/>
    <cellStyle name="40% - Акцент2 10 6" xfId="1727"/>
    <cellStyle name="40% - Акцент2 10 7" xfId="1728"/>
    <cellStyle name="40% - Акцент2 10 8" xfId="1729"/>
    <cellStyle name="40% - Акцент2 10 9" xfId="1730"/>
    <cellStyle name="40% - Акцент2 11" xfId="1731"/>
    <cellStyle name="40% - Акцент2 11 10" xfId="1732"/>
    <cellStyle name="40% - Акцент2 11 11" xfId="1733"/>
    <cellStyle name="40% - Акцент2 11 12" xfId="1734"/>
    <cellStyle name="40% - Акцент2 11 13" xfId="1735"/>
    <cellStyle name="40% - Акцент2 11 14" xfId="1736"/>
    <cellStyle name="40% - Акцент2 11 2" xfId="1737"/>
    <cellStyle name="40% - Акцент2 11 3" xfId="1738"/>
    <cellStyle name="40% - Акцент2 11 4" xfId="1739"/>
    <cellStyle name="40% - Акцент2 11 5" xfId="1740"/>
    <cellStyle name="40% - Акцент2 11 6" xfId="1741"/>
    <cellStyle name="40% - Акцент2 11 7" xfId="1742"/>
    <cellStyle name="40% - Акцент2 11 8" xfId="1743"/>
    <cellStyle name="40% - Акцент2 11 9" xfId="1744"/>
    <cellStyle name="40% - Акцент2 12" xfId="1745"/>
    <cellStyle name="40% - Акцент2 12 10" xfId="1746"/>
    <cellStyle name="40% - Акцент2 12 11" xfId="1747"/>
    <cellStyle name="40% - Акцент2 12 12" xfId="1748"/>
    <cellStyle name="40% - Акцент2 12 13" xfId="1749"/>
    <cellStyle name="40% - Акцент2 12 14" xfId="1750"/>
    <cellStyle name="40% - Акцент2 12 2" xfId="1751"/>
    <cellStyle name="40% - Акцент2 12 3" xfId="1752"/>
    <cellStyle name="40% - Акцент2 12 4" xfId="1753"/>
    <cellStyle name="40% - Акцент2 12 5" xfId="1754"/>
    <cellStyle name="40% - Акцент2 12 6" xfId="1755"/>
    <cellStyle name="40% - Акцент2 12 7" xfId="1756"/>
    <cellStyle name="40% - Акцент2 12 8" xfId="1757"/>
    <cellStyle name="40% - Акцент2 12 9" xfId="1758"/>
    <cellStyle name="40% - Акцент2 13" xfId="1759"/>
    <cellStyle name="40% - Акцент2 13 10" xfId="1760"/>
    <cellStyle name="40% - Акцент2 13 11" xfId="1761"/>
    <cellStyle name="40% - Акцент2 13 12" xfId="1762"/>
    <cellStyle name="40% - Акцент2 13 13" xfId="1763"/>
    <cellStyle name="40% - Акцент2 13 14" xfId="1764"/>
    <cellStyle name="40% - Акцент2 13 2" xfId="1765"/>
    <cellStyle name="40% - Акцент2 13 3" xfId="1766"/>
    <cellStyle name="40% - Акцент2 13 4" xfId="1767"/>
    <cellStyle name="40% - Акцент2 13 5" xfId="1768"/>
    <cellStyle name="40% - Акцент2 13 6" xfId="1769"/>
    <cellStyle name="40% - Акцент2 13 7" xfId="1770"/>
    <cellStyle name="40% - Акцент2 13 8" xfId="1771"/>
    <cellStyle name="40% - Акцент2 13 9" xfId="1772"/>
    <cellStyle name="40% - Акцент2 14" xfId="1773"/>
    <cellStyle name="40% - Акцент2 15" xfId="1774"/>
    <cellStyle name="40% - Акцент2 16" xfId="1775"/>
    <cellStyle name="40% - Акцент2 17" xfId="1776"/>
    <cellStyle name="40% - Акцент2 18" xfId="1777"/>
    <cellStyle name="40% - Акцент2 19" xfId="1778"/>
    <cellStyle name="40% - Акцент2 2" xfId="1779"/>
    <cellStyle name="40% - Акцент2 2 10" xfId="1780"/>
    <cellStyle name="40% - Акцент2 2 11" xfId="1781"/>
    <cellStyle name="40% - Акцент2 2 12" xfId="1782"/>
    <cellStyle name="40% - Акцент2 2 13" xfId="1783"/>
    <cellStyle name="40% - Акцент2 2 14" xfId="1784"/>
    <cellStyle name="40% - Акцент2 2 15" xfId="1785"/>
    <cellStyle name="40% - Акцент2 2 2" xfId="1786"/>
    <cellStyle name="40% - Акцент2 2 3" xfId="1787"/>
    <cellStyle name="40% - Акцент2 2 4" xfId="1788"/>
    <cellStyle name="40% - Акцент2 2 5" xfId="1789"/>
    <cellStyle name="40% - Акцент2 2 6" xfId="1790"/>
    <cellStyle name="40% - Акцент2 2 7" xfId="1791"/>
    <cellStyle name="40% - Акцент2 2 8" xfId="1792"/>
    <cellStyle name="40% - Акцент2 2 9" xfId="1793"/>
    <cellStyle name="40% - Акцент2 2_46EE.2011(v1.0)" xfId="1794"/>
    <cellStyle name="40% - Акцент2 20" xfId="1795"/>
    <cellStyle name="40% - Акцент2 21" xfId="1796"/>
    <cellStyle name="40% - Акцент2 22" xfId="1797"/>
    <cellStyle name="40% - Акцент2 23" xfId="1798"/>
    <cellStyle name="40% - Акцент2 24" xfId="1799"/>
    <cellStyle name="40% - Акцент2 25" xfId="1800"/>
    <cellStyle name="40% - Акцент2 26" xfId="1801"/>
    <cellStyle name="40% - Акцент2 27" xfId="1802"/>
    <cellStyle name="40% - Акцент2 28" xfId="1803"/>
    <cellStyle name="40% - Акцент2 29" xfId="1804"/>
    <cellStyle name="40% - Акцент2 3" xfId="1805"/>
    <cellStyle name="40% - Акцент2 3 10" xfId="1806"/>
    <cellStyle name="40% - Акцент2 3 11" xfId="1807"/>
    <cellStyle name="40% - Акцент2 3 12" xfId="1808"/>
    <cellStyle name="40% - Акцент2 3 13" xfId="1809"/>
    <cellStyle name="40% - Акцент2 3 14" xfId="1810"/>
    <cellStyle name="40% - Акцент2 3 15" xfId="1811"/>
    <cellStyle name="40% - Акцент2 3 2" xfId="1812"/>
    <cellStyle name="40% - Акцент2 3 3" xfId="1813"/>
    <cellStyle name="40% - Акцент2 3 4" xfId="1814"/>
    <cellStyle name="40% - Акцент2 3 5" xfId="1815"/>
    <cellStyle name="40% - Акцент2 3 6" xfId="1816"/>
    <cellStyle name="40% - Акцент2 3 7" xfId="1817"/>
    <cellStyle name="40% - Акцент2 3 8" xfId="1818"/>
    <cellStyle name="40% - Акцент2 3 9" xfId="1819"/>
    <cellStyle name="40% - Акцент2 3_46EE.2011(v1.0)" xfId="1820"/>
    <cellStyle name="40% - Акцент2 30" xfId="1821"/>
    <cellStyle name="40% - Акцент2 31" xfId="1822"/>
    <cellStyle name="40% - Акцент2 32" xfId="1823"/>
    <cellStyle name="40% - Акцент2 33" xfId="1824"/>
    <cellStyle name="40% - Акцент2 4" xfId="1825"/>
    <cellStyle name="40% - Акцент2 4 10" xfId="1826"/>
    <cellStyle name="40% - Акцент2 4 11" xfId="1827"/>
    <cellStyle name="40% - Акцент2 4 12" xfId="1828"/>
    <cellStyle name="40% - Акцент2 4 13" xfId="1829"/>
    <cellStyle name="40% - Акцент2 4 14" xfId="1830"/>
    <cellStyle name="40% - Акцент2 4 15" xfId="1831"/>
    <cellStyle name="40% - Акцент2 4 2" xfId="1832"/>
    <cellStyle name="40% - Акцент2 4 3" xfId="1833"/>
    <cellStyle name="40% - Акцент2 4 4" xfId="1834"/>
    <cellStyle name="40% - Акцент2 4 5" xfId="1835"/>
    <cellStyle name="40% - Акцент2 4 6" xfId="1836"/>
    <cellStyle name="40% - Акцент2 4 7" xfId="1837"/>
    <cellStyle name="40% - Акцент2 4 8" xfId="1838"/>
    <cellStyle name="40% - Акцент2 4 9" xfId="1839"/>
    <cellStyle name="40% - Акцент2 4_46EE.2011(v1.0)" xfId="1840"/>
    <cellStyle name="40% - Акцент2 5" xfId="1841"/>
    <cellStyle name="40% - Акцент2 5 10" xfId="1842"/>
    <cellStyle name="40% - Акцент2 5 11" xfId="1843"/>
    <cellStyle name="40% - Акцент2 5 12" xfId="1844"/>
    <cellStyle name="40% - Акцент2 5 13" xfId="1845"/>
    <cellStyle name="40% - Акцент2 5 14" xfId="1846"/>
    <cellStyle name="40% - Акцент2 5 15" xfId="1847"/>
    <cellStyle name="40% - Акцент2 5 2" xfId="1848"/>
    <cellStyle name="40% - Акцент2 5 3" xfId="1849"/>
    <cellStyle name="40% - Акцент2 5 4" xfId="1850"/>
    <cellStyle name="40% - Акцент2 5 5" xfId="1851"/>
    <cellStyle name="40% - Акцент2 5 6" xfId="1852"/>
    <cellStyle name="40% - Акцент2 5 7" xfId="1853"/>
    <cellStyle name="40% - Акцент2 5 8" xfId="1854"/>
    <cellStyle name="40% - Акцент2 5 9" xfId="1855"/>
    <cellStyle name="40% - Акцент2 5_46EE.2011(v1.0)" xfId="1856"/>
    <cellStyle name="40% - Акцент2 6" xfId="1857"/>
    <cellStyle name="40% - Акцент2 6 10" xfId="1858"/>
    <cellStyle name="40% - Акцент2 6 11" xfId="1859"/>
    <cellStyle name="40% - Акцент2 6 12" xfId="1860"/>
    <cellStyle name="40% - Акцент2 6 13" xfId="1861"/>
    <cellStyle name="40% - Акцент2 6 14" xfId="1862"/>
    <cellStyle name="40% - Акцент2 6 15" xfId="1863"/>
    <cellStyle name="40% - Акцент2 6 2" xfId="1864"/>
    <cellStyle name="40% - Акцент2 6 3" xfId="1865"/>
    <cellStyle name="40% - Акцент2 6 4" xfId="1866"/>
    <cellStyle name="40% - Акцент2 6 5" xfId="1867"/>
    <cellStyle name="40% - Акцент2 6 6" xfId="1868"/>
    <cellStyle name="40% - Акцент2 6 7" xfId="1869"/>
    <cellStyle name="40% - Акцент2 6 8" xfId="1870"/>
    <cellStyle name="40% - Акцент2 6 9" xfId="1871"/>
    <cellStyle name="40% - Акцент2 6_46EE.2011(v1.0)" xfId="1872"/>
    <cellStyle name="40% - Акцент2 7" xfId="1873"/>
    <cellStyle name="40% - Акцент2 7 10" xfId="1874"/>
    <cellStyle name="40% - Акцент2 7 11" xfId="1875"/>
    <cellStyle name="40% - Акцент2 7 12" xfId="1876"/>
    <cellStyle name="40% - Акцент2 7 13" xfId="1877"/>
    <cellStyle name="40% - Акцент2 7 14" xfId="1878"/>
    <cellStyle name="40% - Акцент2 7 15" xfId="1879"/>
    <cellStyle name="40% - Акцент2 7 2" xfId="1880"/>
    <cellStyle name="40% - Акцент2 7 3" xfId="1881"/>
    <cellStyle name="40% - Акцент2 7 4" xfId="1882"/>
    <cellStyle name="40% - Акцент2 7 5" xfId="1883"/>
    <cellStyle name="40% - Акцент2 7 6" xfId="1884"/>
    <cellStyle name="40% - Акцент2 7 7" xfId="1885"/>
    <cellStyle name="40% - Акцент2 7 8" xfId="1886"/>
    <cellStyle name="40% - Акцент2 7 9" xfId="1887"/>
    <cellStyle name="40% - Акцент2 7_46EE.2011(v1.0)" xfId="1888"/>
    <cellStyle name="40% - Акцент2 8" xfId="1889"/>
    <cellStyle name="40% - Акцент2 8 10" xfId="1890"/>
    <cellStyle name="40% - Акцент2 8 11" xfId="1891"/>
    <cellStyle name="40% - Акцент2 8 12" xfId="1892"/>
    <cellStyle name="40% - Акцент2 8 13" xfId="1893"/>
    <cellStyle name="40% - Акцент2 8 14" xfId="1894"/>
    <cellStyle name="40% - Акцент2 8 15" xfId="1895"/>
    <cellStyle name="40% - Акцент2 8 2" xfId="1896"/>
    <cellStyle name="40% - Акцент2 8 3" xfId="1897"/>
    <cellStyle name="40% - Акцент2 8 4" xfId="1898"/>
    <cellStyle name="40% - Акцент2 8 5" xfId="1899"/>
    <cellStyle name="40% - Акцент2 8 6" xfId="1900"/>
    <cellStyle name="40% - Акцент2 8 7" xfId="1901"/>
    <cellStyle name="40% - Акцент2 8 8" xfId="1902"/>
    <cellStyle name="40% - Акцент2 8 9" xfId="1903"/>
    <cellStyle name="40% - Акцент2 8_46EE.2011(v1.0)" xfId="1904"/>
    <cellStyle name="40% - Акцент2 9" xfId="1905"/>
    <cellStyle name="40% - Акцент2 9 10" xfId="1906"/>
    <cellStyle name="40% - Акцент2 9 11" xfId="1907"/>
    <cellStyle name="40% - Акцент2 9 12" xfId="1908"/>
    <cellStyle name="40% - Акцент2 9 13" xfId="1909"/>
    <cellStyle name="40% - Акцент2 9 14" xfId="1910"/>
    <cellStyle name="40% - Акцент2 9 2" xfId="1911"/>
    <cellStyle name="40% - Акцент2 9 3" xfId="1912"/>
    <cellStyle name="40% - Акцент2 9 4" xfId="1913"/>
    <cellStyle name="40% - Акцент2 9 5" xfId="1914"/>
    <cellStyle name="40% - Акцент2 9 6" xfId="1915"/>
    <cellStyle name="40% - Акцент2 9 7" xfId="1916"/>
    <cellStyle name="40% - Акцент2 9 8" xfId="1917"/>
    <cellStyle name="40% - Акцент2 9 9" xfId="1918"/>
    <cellStyle name="40% - Акцент2 9_46EE.2011(v1.0)" xfId="1919"/>
    <cellStyle name="40% - Акцент3 10" xfId="1920"/>
    <cellStyle name="40% - Акцент3 10 10" xfId="1921"/>
    <cellStyle name="40% - Акцент3 10 11" xfId="1922"/>
    <cellStyle name="40% - Акцент3 10 12" xfId="1923"/>
    <cellStyle name="40% - Акцент3 10 13" xfId="1924"/>
    <cellStyle name="40% - Акцент3 10 14" xfId="1925"/>
    <cellStyle name="40% - Акцент3 10 2" xfId="1926"/>
    <cellStyle name="40% - Акцент3 10 3" xfId="1927"/>
    <cellStyle name="40% - Акцент3 10 4" xfId="1928"/>
    <cellStyle name="40% - Акцент3 10 5" xfId="1929"/>
    <cellStyle name="40% - Акцент3 10 6" xfId="1930"/>
    <cellStyle name="40% - Акцент3 10 7" xfId="1931"/>
    <cellStyle name="40% - Акцент3 10 8" xfId="1932"/>
    <cellStyle name="40% - Акцент3 10 9" xfId="1933"/>
    <cellStyle name="40% - Акцент3 11" xfId="1934"/>
    <cellStyle name="40% - Акцент3 11 10" xfId="1935"/>
    <cellStyle name="40% - Акцент3 11 11" xfId="1936"/>
    <cellStyle name="40% - Акцент3 11 12" xfId="1937"/>
    <cellStyle name="40% - Акцент3 11 13" xfId="1938"/>
    <cellStyle name="40% - Акцент3 11 14" xfId="1939"/>
    <cellStyle name="40% - Акцент3 11 2" xfId="1940"/>
    <cellStyle name="40% - Акцент3 11 3" xfId="1941"/>
    <cellStyle name="40% - Акцент3 11 4" xfId="1942"/>
    <cellStyle name="40% - Акцент3 11 5" xfId="1943"/>
    <cellStyle name="40% - Акцент3 11 6" xfId="1944"/>
    <cellStyle name="40% - Акцент3 11 7" xfId="1945"/>
    <cellStyle name="40% - Акцент3 11 8" xfId="1946"/>
    <cellStyle name="40% - Акцент3 11 9" xfId="1947"/>
    <cellStyle name="40% - Акцент3 12" xfId="1948"/>
    <cellStyle name="40% - Акцент3 12 10" xfId="1949"/>
    <cellStyle name="40% - Акцент3 12 11" xfId="1950"/>
    <cellStyle name="40% - Акцент3 12 12" xfId="1951"/>
    <cellStyle name="40% - Акцент3 12 13" xfId="1952"/>
    <cellStyle name="40% - Акцент3 12 14" xfId="1953"/>
    <cellStyle name="40% - Акцент3 12 2" xfId="1954"/>
    <cellStyle name="40% - Акцент3 12 3" xfId="1955"/>
    <cellStyle name="40% - Акцент3 12 4" xfId="1956"/>
    <cellStyle name="40% - Акцент3 12 5" xfId="1957"/>
    <cellStyle name="40% - Акцент3 12 6" xfId="1958"/>
    <cellStyle name="40% - Акцент3 12 7" xfId="1959"/>
    <cellStyle name="40% - Акцент3 12 8" xfId="1960"/>
    <cellStyle name="40% - Акцент3 12 9" xfId="1961"/>
    <cellStyle name="40% - Акцент3 13" xfId="1962"/>
    <cellStyle name="40% - Акцент3 13 10" xfId="1963"/>
    <cellStyle name="40% - Акцент3 13 11" xfId="1964"/>
    <cellStyle name="40% - Акцент3 13 12" xfId="1965"/>
    <cellStyle name="40% - Акцент3 13 13" xfId="1966"/>
    <cellStyle name="40% - Акцент3 13 14" xfId="1967"/>
    <cellStyle name="40% - Акцент3 13 2" xfId="1968"/>
    <cellStyle name="40% - Акцент3 13 3" xfId="1969"/>
    <cellStyle name="40% - Акцент3 13 4" xfId="1970"/>
    <cellStyle name="40% - Акцент3 13 5" xfId="1971"/>
    <cellStyle name="40% - Акцент3 13 6" xfId="1972"/>
    <cellStyle name="40% - Акцент3 13 7" xfId="1973"/>
    <cellStyle name="40% - Акцент3 13 8" xfId="1974"/>
    <cellStyle name="40% - Акцент3 13 9" xfId="1975"/>
    <cellStyle name="40% - Акцент3 14" xfId="1976"/>
    <cellStyle name="40% - Акцент3 15" xfId="1977"/>
    <cellStyle name="40% - Акцент3 16" xfId="1978"/>
    <cellStyle name="40% - Акцент3 17" xfId="1979"/>
    <cellStyle name="40% - Акцент3 18" xfId="1980"/>
    <cellStyle name="40% - Акцент3 19" xfId="1981"/>
    <cellStyle name="40% - Акцент3 2" xfId="1982"/>
    <cellStyle name="40% - Акцент3 2 10" xfId="1983"/>
    <cellStyle name="40% - Акцент3 2 11" xfId="1984"/>
    <cellStyle name="40% - Акцент3 2 12" xfId="1985"/>
    <cellStyle name="40% - Акцент3 2 13" xfId="1986"/>
    <cellStyle name="40% - Акцент3 2 14" xfId="1987"/>
    <cellStyle name="40% - Акцент3 2 15" xfId="1988"/>
    <cellStyle name="40% - Акцент3 2 2" xfId="1989"/>
    <cellStyle name="40% - Акцент3 2 3" xfId="1990"/>
    <cellStyle name="40% - Акцент3 2 4" xfId="1991"/>
    <cellStyle name="40% - Акцент3 2 5" xfId="1992"/>
    <cellStyle name="40% - Акцент3 2 6" xfId="1993"/>
    <cellStyle name="40% - Акцент3 2 7" xfId="1994"/>
    <cellStyle name="40% - Акцент3 2 8" xfId="1995"/>
    <cellStyle name="40% - Акцент3 2 9" xfId="1996"/>
    <cellStyle name="40% - Акцент3 2_46EE.2011(v1.0)" xfId="1997"/>
    <cellStyle name="40% - Акцент3 20" xfId="1998"/>
    <cellStyle name="40% - Акцент3 21" xfId="1999"/>
    <cellStyle name="40% - Акцент3 22" xfId="2000"/>
    <cellStyle name="40% - Акцент3 23" xfId="2001"/>
    <cellStyle name="40% - Акцент3 24" xfId="2002"/>
    <cellStyle name="40% - Акцент3 25" xfId="2003"/>
    <cellStyle name="40% - Акцент3 26" xfId="2004"/>
    <cellStyle name="40% - Акцент3 27" xfId="2005"/>
    <cellStyle name="40% - Акцент3 28" xfId="2006"/>
    <cellStyle name="40% - Акцент3 29" xfId="2007"/>
    <cellStyle name="40% - Акцент3 3" xfId="2008"/>
    <cellStyle name="40% - Акцент3 3 10" xfId="2009"/>
    <cellStyle name="40% - Акцент3 3 11" xfId="2010"/>
    <cellStyle name="40% - Акцент3 3 12" xfId="2011"/>
    <cellStyle name="40% - Акцент3 3 13" xfId="2012"/>
    <cellStyle name="40% - Акцент3 3 14" xfId="2013"/>
    <cellStyle name="40% - Акцент3 3 15" xfId="2014"/>
    <cellStyle name="40% - Акцент3 3 16" xfId="2015"/>
    <cellStyle name="40% - Акцент3 3 2" xfId="2016"/>
    <cellStyle name="40% - Акцент3 3 2 2" xfId="2017"/>
    <cellStyle name="40% - Акцент3 3 3" xfId="2018"/>
    <cellStyle name="40% - Акцент3 3 4" xfId="2019"/>
    <cellStyle name="40% - Акцент3 3 5" xfId="2020"/>
    <cellStyle name="40% - Акцент3 3 6" xfId="2021"/>
    <cellStyle name="40% - Акцент3 3 7" xfId="2022"/>
    <cellStyle name="40% - Акцент3 3 8" xfId="2023"/>
    <cellStyle name="40% - Акцент3 3 9" xfId="2024"/>
    <cellStyle name="40% - Акцент3 3_46EE.2011(v1.0)" xfId="2025"/>
    <cellStyle name="40% - Акцент3 30" xfId="2026"/>
    <cellStyle name="40% - Акцент3 31" xfId="2027"/>
    <cellStyle name="40% - Акцент3 32" xfId="2028"/>
    <cellStyle name="40% - Акцент3 33" xfId="2029"/>
    <cellStyle name="40% - Акцент3 4" xfId="2030"/>
    <cellStyle name="40% - Акцент3 4 10" xfId="2031"/>
    <cellStyle name="40% - Акцент3 4 11" xfId="2032"/>
    <cellStyle name="40% - Акцент3 4 12" xfId="2033"/>
    <cellStyle name="40% - Акцент3 4 13" xfId="2034"/>
    <cellStyle name="40% - Акцент3 4 14" xfId="2035"/>
    <cellStyle name="40% - Акцент3 4 15" xfId="2036"/>
    <cellStyle name="40% - Акцент3 4 16" xfId="2037"/>
    <cellStyle name="40% - Акцент3 4 2" xfId="2038"/>
    <cellStyle name="40% - Акцент3 4 2 2" xfId="2039"/>
    <cellStyle name="40% - Акцент3 4 3" xfId="2040"/>
    <cellStyle name="40% - Акцент3 4 4" xfId="2041"/>
    <cellStyle name="40% - Акцент3 4 5" xfId="2042"/>
    <cellStyle name="40% - Акцент3 4 6" xfId="2043"/>
    <cellStyle name="40% - Акцент3 4 7" xfId="2044"/>
    <cellStyle name="40% - Акцент3 4 8" xfId="2045"/>
    <cellStyle name="40% - Акцент3 4 9" xfId="2046"/>
    <cellStyle name="40% - Акцент3 4_46EE.2011(v1.0)" xfId="2047"/>
    <cellStyle name="40% - Акцент3 5" xfId="2048"/>
    <cellStyle name="40% - Акцент3 5 10" xfId="2049"/>
    <cellStyle name="40% - Акцент3 5 11" xfId="2050"/>
    <cellStyle name="40% - Акцент3 5 12" xfId="2051"/>
    <cellStyle name="40% - Акцент3 5 13" xfId="2052"/>
    <cellStyle name="40% - Акцент3 5 14" xfId="2053"/>
    <cellStyle name="40% - Акцент3 5 15" xfId="2054"/>
    <cellStyle name="40% - Акцент3 5 16" xfId="2055"/>
    <cellStyle name="40% - Акцент3 5 2" xfId="2056"/>
    <cellStyle name="40% - Акцент3 5 3" xfId="2057"/>
    <cellStyle name="40% - Акцент3 5 4" xfId="2058"/>
    <cellStyle name="40% - Акцент3 5 5" xfId="2059"/>
    <cellStyle name="40% - Акцент3 5 6" xfId="2060"/>
    <cellStyle name="40% - Акцент3 5 7" xfId="2061"/>
    <cellStyle name="40% - Акцент3 5 8" xfId="2062"/>
    <cellStyle name="40% - Акцент3 5 9" xfId="2063"/>
    <cellStyle name="40% - Акцент3 5_46EE.2011(v1.0)" xfId="2064"/>
    <cellStyle name="40% - Акцент3 6" xfId="2065"/>
    <cellStyle name="40% - Акцент3 6 10" xfId="2066"/>
    <cellStyle name="40% - Акцент3 6 11" xfId="2067"/>
    <cellStyle name="40% - Акцент3 6 12" xfId="2068"/>
    <cellStyle name="40% - Акцент3 6 13" xfId="2069"/>
    <cellStyle name="40% - Акцент3 6 14" xfId="2070"/>
    <cellStyle name="40% - Акцент3 6 15" xfId="2071"/>
    <cellStyle name="40% - Акцент3 6 16" xfId="2072"/>
    <cellStyle name="40% - Акцент3 6 2" xfId="2073"/>
    <cellStyle name="40% - Акцент3 6 3" xfId="2074"/>
    <cellStyle name="40% - Акцент3 6 4" xfId="2075"/>
    <cellStyle name="40% - Акцент3 6 5" xfId="2076"/>
    <cellStyle name="40% - Акцент3 6 6" xfId="2077"/>
    <cellStyle name="40% - Акцент3 6 7" xfId="2078"/>
    <cellStyle name="40% - Акцент3 6 8" xfId="2079"/>
    <cellStyle name="40% - Акцент3 6 9" xfId="2080"/>
    <cellStyle name="40% - Акцент3 6_46EE.2011(v1.0)" xfId="2081"/>
    <cellStyle name="40% - Акцент3 7" xfId="2082"/>
    <cellStyle name="40% - Акцент3 7 10" xfId="2083"/>
    <cellStyle name="40% - Акцент3 7 11" xfId="2084"/>
    <cellStyle name="40% - Акцент3 7 12" xfId="2085"/>
    <cellStyle name="40% - Акцент3 7 13" xfId="2086"/>
    <cellStyle name="40% - Акцент3 7 14" xfId="2087"/>
    <cellStyle name="40% - Акцент3 7 15" xfId="2088"/>
    <cellStyle name="40% - Акцент3 7 2" xfId="2089"/>
    <cellStyle name="40% - Акцент3 7 3" xfId="2090"/>
    <cellStyle name="40% - Акцент3 7 4" xfId="2091"/>
    <cellStyle name="40% - Акцент3 7 5" xfId="2092"/>
    <cellStyle name="40% - Акцент3 7 6" xfId="2093"/>
    <cellStyle name="40% - Акцент3 7 7" xfId="2094"/>
    <cellStyle name="40% - Акцент3 7 8" xfId="2095"/>
    <cellStyle name="40% - Акцент3 7 9" xfId="2096"/>
    <cellStyle name="40% - Акцент3 7_46EE.2011(v1.0)" xfId="2097"/>
    <cellStyle name="40% - Акцент3 8" xfId="2098"/>
    <cellStyle name="40% - Акцент3 8 10" xfId="2099"/>
    <cellStyle name="40% - Акцент3 8 11" xfId="2100"/>
    <cellStyle name="40% - Акцент3 8 12" xfId="2101"/>
    <cellStyle name="40% - Акцент3 8 13" xfId="2102"/>
    <cellStyle name="40% - Акцент3 8 14" xfId="2103"/>
    <cellStyle name="40% - Акцент3 8 15" xfId="2104"/>
    <cellStyle name="40% - Акцент3 8 2" xfId="2105"/>
    <cellStyle name="40% - Акцент3 8 3" xfId="2106"/>
    <cellStyle name="40% - Акцент3 8 4" xfId="2107"/>
    <cellStyle name="40% - Акцент3 8 5" xfId="2108"/>
    <cellStyle name="40% - Акцент3 8 6" xfId="2109"/>
    <cellStyle name="40% - Акцент3 8 7" xfId="2110"/>
    <cellStyle name="40% - Акцент3 8 8" xfId="2111"/>
    <cellStyle name="40% - Акцент3 8 9" xfId="2112"/>
    <cellStyle name="40% - Акцент3 8_46EE.2011(v1.0)" xfId="2113"/>
    <cellStyle name="40% - Акцент3 9" xfId="2114"/>
    <cellStyle name="40% - Акцент3 9 10" xfId="2115"/>
    <cellStyle name="40% - Акцент3 9 11" xfId="2116"/>
    <cellStyle name="40% - Акцент3 9 12" xfId="2117"/>
    <cellStyle name="40% - Акцент3 9 13" xfId="2118"/>
    <cellStyle name="40% - Акцент3 9 14" xfId="2119"/>
    <cellStyle name="40% - Акцент3 9 2" xfId="2120"/>
    <cellStyle name="40% - Акцент3 9 3" xfId="2121"/>
    <cellStyle name="40% - Акцент3 9 4" xfId="2122"/>
    <cellStyle name="40% - Акцент3 9 5" xfId="2123"/>
    <cellStyle name="40% - Акцент3 9 6" xfId="2124"/>
    <cellStyle name="40% - Акцент3 9 7" xfId="2125"/>
    <cellStyle name="40% - Акцент3 9 8" xfId="2126"/>
    <cellStyle name="40% - Акцент3 9 9" xfId="2127"/>
    <cellStyle name="40% - Акцент3 9_46EE.2011(v1.0)" xfId="2128"/>
    <cellStyle name="40% - Акцент4 10" xfId="2129"/>
    <cellStyle name="40% - Акцент4 10 10" xfId="2130"/>
    <cellStyle name="40% - Акцент4 10 11" xfId="2131"/>
    <cellStyle name="40% - Акцент4 10 12" xfId="2132"/>
    <cellStyle name="40% - Акцент4 10 13" xfId="2133"/>
    <cellStyle name="40% - Акцент4 10 14" xfId="2134"/>
    <cellStyle name="40% - Акцент4 10 2" xfId="2135"/>
    <cellStyle name="40% - Акцент4 10 3" xfId="2136"/>
    <cellStyle name="40% - Акцент4 10 4" xfId="2137"/>
    <cellStyle name="40% - Акцент4 10 5" xfId="2138"/>
    <cellStyle name="40% - Акцент4 10 6" xfId="2139"/>
    <cellStyle name="40% - Акцент4 10 7" xfId="2140"/>
    <cellStyle name="40% - Акцент4 10 8" xfId="2141"/>
    <cellStyle name="40% - Акцент4 10 9" xfId="2142"/>
    <cellStyle name="40% - Акцент4 11" xfId="2143"/>
    <cellStyle name="40% - Акцент4 11 10" xfId="2144"/>
    <cellStyle name="40% - Акцент4 11 11" xfId="2145"/>
    <cellStyle name="40% - Акцент4 11 12" xfId="2146"/>
    <cellStyle name="40% - Акцент4 11 13" xfId="2147"/>
    <cellStyle name="40% - Акцент4 11 14" xfId="2148"/>
    <cellStyle name="40% - Акцент4 11 2" xfId="2149"/>
    <cellStyle name="40% - Акцент4 11 3" xfId="2150"/>
    <cellStyle name="40% - Акцент4 11 4" xfId="2151"/>
    <cellStyle name="40% - Акцент4 11 5" xfId="2152"/>
    <cellStyle name="40% - Акцент4 11 6" xfId="2153"/>
    <cellStyle name="40% - Акцент4 11 7" xfId="2154"/>
    <cellStyle name="40% - Акцент4 11 8" xfId="2155"/>
    <cellStyle name="40% - Акцент4 11 9" xfId="2156"/>
    <cellStyle name="40% - Акцент4 12" xfId="2157"/>
    <cellStyle name="40% - Акцент4 12 10" xfId="2158"/>
    <cellStyle name="40% - Акцент4 12 11" xfId="2159"/>
    <cellStyle name="40% - Акцент4 12 12" xfId="2160"/>
    <cellStyle name="40% - Акцент4 12 13" xfId="2161"/>
    <cellStyle name="40% - Акцент4 12 14" xfId="2162"/>
    <cellStyle name="40% - Акцент4 12 2" xfId="2163"/>
    <cellStyle name="40% - Акцент4 12 3" xfId="2164"/>
    <cellStyle name="40% - Акцент4 12 4" xfId="2165"/>
    <cellStyle name="40% - Акцент4 12 5" xfId="2166"/>
    <cellStyle name="40% - Акцент4 12 6" xfId="2167"/>
    <cellStyle name="40% - Акцент4 12 7" xfId="2168"/>
    <cellStyle name="40% - Акцент4 12 8" xfId="2169"/>
    <cellStyle name="40% - Акцент4 12 9" xfId="2170"/>
    <cellStyle name="40% - Акцент4 13" xfId="2171"/>
    <cellStyle name="40% - Акцент4 13 10" xfId="2172"/>
    <cellStyle name="40% - Акцент4 13 11" xfId="2173"/>
    <cellStyle name="40% - Акцент4 13 12" xfId="2174"/>
    <cellStyle name="40% - Акцент4 13 13" xfId="2175"/>
    <cellStyle name="40% - Акцент4 13 14" xfId="2176"/>
    <cellStyle name="40% - Акцент4 13 2" xfId="2177"/>
    <cellStyle name="40% - Акцент4 13 3" xfId="2178"/>
    <cellStyle name="40% - Акцент4 13 4" xfId="2179"/>
    <cellStyle name="40% - Акцент4 13 5" xfId="2180"/>
    <cellStyle name="40% - Акцент4 13 6" xfId="2181"/>
    <cellStyle name="40% - Акцент4 13 7" xfId="2182"/>
    <cellStyle name="40% - Акцент4 13 8" xfId="2183"/>
    <cellStyle name="40% - Акцент4 13 9" xfId="2184"/>
    <cellStyle name="40% - Акцент4 14" xfId="2185"/>
    <cellStyle name="40% - Акцент4 15" xfId="2186"/>
    <cellStyle name="40% - Акцент4 16" xfId="2187"/>
    <cellStyle name="40% - Акцент4 17" xfId="2188"/>
    <cellStyle name="40% - Акцент4 18" xfId="2189"/>
    <cellStyle name="40% - Акцент4 19" xfId="2190"/>
    <cellStyle name="40% - Акцент4 2" xfId="2191"/>
    <cellStyle name="40% - Акцент4 2 10" xfId="2192"/>
    <cellStyle name="40% - Акцент4 2 11" xfId="2193"/>
    <cellStyle name="40% - Акцент4 2 12" xfId="2194"/>
    <cellStyle name="40% - Акцент4 2 13" xfId="2195"/>
    <cellStyle name="40% - Акцент4 2 14" xfId="2196"/>
    <cellStyle name="40% - Акцент4 2 15" xfId="2197"/>
    <cellStyle name="40% - Акцент4 2 2" xfId="2198"/>
    <cellStyle name="40% - Акцент4 2 3" xfId="2199"/>
    <cellStyle name="40% - Акцент4 2 4" xfId="2200"/>
    <cellStyle name="40% - Акцент4 2 5" xfId="2201"/>
    <cellStyle name="40% - Акцент4 2 6" xfId="2202"/>
    <cellStyle name="40% - Акцент4 2 7" xfId="2203"/>
    <cellStyle name="40% - Акцент4 2 8" xfId="2204"/>
    <cellStyle name="40% - Акцент4 2 9" xfId="2205"/>
    <cellStyle name="40% - Акцент4 2_46EE.2011(v1.0)" xfId="2206"/>
    <cellStyle name="40% - Акцент4 20" xfId="2207"/>
    <cellStyle name="40% - Акцент4 21" xfId="2208"/>
    <cellStyle name="40% - Акцент4 22" xfId="2209"/>
    <cellStyle name="40% - Акцент4 23" xfId="2210"/>
    <cellStyle name="40% - Акцент4 24" xfId="2211"/>
    <cellStyle name="40% - Акцент4 25" xfId="2212"/>
    <cellStyle name="40% - Акцент4 26" xfId="2213"/>
    <cellStyle name="40% - Акцент4 27" xfId="2214"/>
    <cellStyle name="40% - Акцент4 28" xfId="2215"/>
    <cellStyle name="40% - Акцент4 29" xfId="2216"/>
    <cellStyle name="40% - Акцент4 3" xfId="2217"/>
    <cellStyle name="40% - Акцент4 3 10" xfId="2218"/>
    <cellStyle name="40% - Акцент4 3 11" xfId="2219"/>
    <cellStyle name="40% - Акцент4 3 12" xfId="2220"/>
    <cellStyle name="40% - Акцент4 3 13" xfId="2221"/>
    <cellStyle name="40% - Акцент4 3 14" xfId="2222"/>
    <cellStyle name="40% - Акцент4 3 15" xfId="2223"/>
    <cellStyle name="40% - Акцент4 3 2" xfId="2224"/>
    <cellStyle name="40% - Акцент4 3 3" xfId="2225"/>
    <cellStyle name="40% - Акцент4 3 4" xfId="2226"/>
    <cellStyle name="40% - Акцент4 3 5" xfId="2227"/>
    <cellStyle name="40% - Акцент4 3 6" xfId="2228"/>
    <cellStyle name="40% - Акцент4 3 7" xfId="2229"/>
    <cellStyle name="40% - Акцент4 3 8" xfId="2230"/>
    <cellStyle name="40% - Акцент4 3 9" xfId="2231"/>
    <cellStyle name="40% - Акцент4 3_46EE.2011(v1.0)" xfId="2232"/>
    <cellStyle name="40% - Акцент4 30" xfId="2233"/>
    <cellStyle name="40% - Акцент4 31" xfId="2234"/>
    <cellStyle name="40% - Акцент4 32" xfId="2235"/>
    <cellStyle name="40% - Акцент4 33" xfId="2236"/>
    <cellStyle name="40% - Акцент4 4" xfId="2237"/>
    <cellStyle name="40% - Акцент4 4 10" xfId="2238"/>
    <cellStyle name="40% - Акцент4 4 11" xfId="2239"/>
    <cellStyle name="40% - Акцент4 4 12" xfId="2240"/>
    <cellStyle name="40% - Акцент4 4 13" xfId="2241"/>
    <cellStyle name="40% - Акцент4 4 14" xfId="2242"/>
    <cellStyle name="40% - Акцент4 4 15" xfId="2243"/>
    <cellStyle name="40% - Акцент4 4 2" xfId="2244"/>
    <cellStyle name="40% - Акцент4 4 3" xfId="2245"/>
    <cellStyle name="40% - Акцент4 4 4" xfId="2246"/>
    <cellStyle name="40% - Акцент4 4 5" xfId="2247"/>
    <cellStyle name="40% - Акцент4 4 6" xfId="2248"/>
    <cellStyle name="40% - Акцент4 4 7" xfId="2249"/>
    <cellStyle name="40% - Акцент4 4 8" xfId="2250"/>
    <cellStyle name="40% - Акцент4 4 9" xfId="2251"/>
    <cellStyle name="40% - Акцент4 4_46EE.2011(v1.0)" xfId="2252"/>
    <cellStyle name="40% - Акцент4 5" xfId="2253"/>
    <cellStyle name="40% - Акцент4 5 10" xfId="2254"/>
    <cellStyle name="40% - Акцент4 5 11" xfId="2255"/>
    <cellStyle name="40% - Акцент4 5 12" xfId="2256"/>
    <cellStyle name="40% - Акцент4 5 13" xfId="2257"/>
    <cellStyle name="40% - Акцент4 5 14" xfId="2258"/>
    <cellStyle name="40% - Акцент4 5 15" xfId="2259"/>
    <cellStyle name="40% - Акцент4 5 2" xfId="2260"/>
    <cellStyle name="40% - Акцент4 5 3" xfId="2261"/>
    <cellStyle name="40% - Акцент4 5 4" xfId="2262"/>
    <cellStyle name="40% - Акцент4 5 5" xfId="2263"/>
    <cellStyle name="40% - Акцент4 5 6" xfId="2264"/>
    <cellStyle name="40% - Акцент4 5 7" xfId="2265"/>
    <cellStyle name="40% - Акцент4 5 8" xfId="2266"/>
    <cellStyle name="40% - Акцент4 5 9" xfId="2267"/>
    <cellStyle name="40% - Акцент4 5_46EE.2011(v1.0)" xfId="2268"/>
    <cellStyle name="40% - Акцент4 6" xfId="2269"/>
    <cellStyle name="40% - Акцент4 6 10" xfId="2270"/>
    <cellStyle name="40% - Акцент4 6 11" xfId="2271"/>
    <cellStyle name="40% - Акцент4 6 12" xfId="2272"/>
    <cellStyle name="40% - Акцент4 6 13" xfId="2273"/>
    <cellStyle name="40% - Акцент4 6 14" xfId="2274"/>
    <cellStyle name="40% - Акцент4 6 15" xfId="2275"/>
    <cellStyle name="40% - Акцент4 6 2" xfId="2276"/>
    <cellStyle name="40% - Акцент4 6 3" xfId="2277"/>
    <cellStyle name="40% - Акцент4 6 4" xfId="2278"/>
    <cellStyle name="40% - Акцент4 6 5" xfId="2279"/>
    <cellStyle name="40% - Акцент4 6 6" xfId="2280"/>
    <cellStyle name="40% - Акцент4 6 7" xfId="2281"/>
    <cellStyle name="40% - Акцент4 6 8" xfId="2282"/>
    <cellStyle name="40% - Акцент4 6 9" xfId="2283"/>
    <cellStyle name="40% - Акцент4 6_46EE.2011(v1.0)" xfId="2284"/>
    <cellStyle name="40% - Акцент4 7" xfId="2285"/>
    <cellStyle name="40% - Акцент4 7 10" xfId="2286"/>
    <cellStyle name="40% - Акцент4 7 11" xfId="2287"/>
    <cellStyle name="40% - Акцент4 7 12" xfId="2288"/>
    <cellStyle name="40% - Акцент4 7 13" xfId="2289"/>
    <cellStyle name="40% - Акцент4 7 14" xfId="2290"/>
    <cellStyle name="40% - Акцент4 7 15" xfId="2291"/>
    <cellStyle name="40% - Акцент4 7 2" xfId="2292"/>
    <cellStyle name="40% - Акцент4 7 3" xfId="2293"/>
    <cellStyle name="40% - Акцент4 7 4" xfId="2294"/>
    <cellStyle name="40% - Акцент4 7 5" xfId="2295"/>
    <cellStyle name="40% - Акцент4 7 6" xfId="2296"/>
    <cellStyle name="40% - Акцент4 7 7" xfId="2297"/>
    <cellStyle name="40% - Акцент4 7 8" xfId="2298"/>
    <cellStyle name="40% - Акцент4 7 9" xfId="2299"/>
    <cellStyle name="40% - Акцент4 7_46EE.2011(v1.0)" xfId="2300"/>
    <cellStyle name="40% - Акцент4 8" xfId="2301"/>
    <cellStyle name="40% - Акцент4 8 10" xfId="2302"/>
    <cellStyle name="40% - Акцент4 8 11" xfId="2303"/>
    <cellStyle name="40% - Акцент4 8 12" xfId="2304"/>
    <cellStyle name="40% - Акцент4 8 13" xfId="2305"/>
    <cellStyle name="40% - Акцент4 8 14" xfId="2306"/>
    <cellStyle name="40% - Акцент4 8 15" xfId="2307"/>
    <cellStyle name="40% - Акцент4 8 2" xfId="2308"/>
    <cellStyle name="40% - Акцент4 8 3" xfId="2309"/>
    <cellStyle name="40% - Акцент4 8 4" xfId="2310"/>
    <cellStyle name="40% - Акцент4 8 5" xfId="2311"/>
    <cellStyle name="40% - Акцент4 8 6" xfId="2312"/>
    <cellStyle name="40% - Акцент4 8 7" xfId="2313"/>
    <cellStyle name="40% - Акцент4 8 8" xfId="2314"/>
    <cellStyle name="40% - Акцент4 8 9" xfId="2315"/>
    <cellStyle name="40% - Акцент4 8_46EE.2011(v1.0)" xfId="2316"/>
    <cellStyle name="40% - Акцент4 9" xfId="2317"/>
    <cellStyle name="40% - Акцент4 9 10" xfId="2318"/>
    <cellStyle name="40% - Акцент4 9 11" xfId="2319"/>
    <cellStyle name="40% - Акцент4 9 12" xfId="2320"/>
    <cellStyle name="40% - Акцент4 9 13" xfId="2321"/>
    <cellStyle name="40% - Акцент4 9 14" xfId="2322"/>
    <cellStyle name="40% - Акцент4 9 2" xfId="2323"/>
    <cellStyle name="40% - Акцент4 9 3" xfId="2324"/>
    <cellStyle name="40% - Акцент4 9 4" xfId="2325"/>
    <cellStyle name="40% - Акцент4 9 5" xfId="2326"/>
    <cellStyle name="40% - Акцент4 9 6" xfId="2327"/>
    <cellStyle name="40% - Акцент4 9 7" xfId="2328"/>
    <cellStyle name="40% - Акцент4 9 8" xfId="2329"/>
    <cellStyle name="40% - Акцент4 9 9" xfId="2330"/>
    <cellStyle name="40% - Акцент4 9_46EE.2011(v1.0)" xfId="2331"/>
    <cellStyle name="40% - Акцент5 10" xfId="2332"/>
    <cellStyle name="40% - Акцент5 10 10" xfId="2333"/>
    <cellStyle name="40% - Акцент5 10 11" xfId="2334"/>
    <cellStyle name="40% - Акцент5 10 12" xfId="2335"/>
    <cellStyle name="40% - Акцент5 10 13" xfId="2336"/>
    <cellStyle name="40% - Акцент5 10 14" xfId="2337"/>
    <cellStyle name="40% - Акцент5 10 2" xfId="2338"/>
    <cellStyle name="40% - Акцент5 10 3" xfId="2339"/>
    <cellStyle name="40% - Акцент5 10 4" xfId="2340"/>
    <cellStyle name="40% - Акцент5 10 5" xfId="2341"/>
    <cellStyle name="40% - Акцент5 10 6" xfId="2342"/>
    <cellStyle name="40% - Акцент5 10 7" xfId="2343"/>
    <cellStyle name="40% - Акцент5 10 8" xfId="2344"/>
    <cellStyle name="40% - Акцент5 10 9" xfId="2345"/>
    <cellStyle name="40% - Акцент5 11" xfId="2346"/>
    <cellStyle name="40% - Акцент5 11 10" xfId="2347"/>
    <cellStyle name="40% - Акцент5 11 11" xfId="2348"/>
    <cellStyle name="40% - Акцент5 11 12" xfId="2349"/>
    <cellStyle name="40% - Акцент5 11 13" xfId="2350"/>
    <cellStyle name="40% - Акцент5 11 14" xfId="2351"/>
    <cellStyle name="40% - Акцент5 11 2" xfId="2352"/>
    <cellStyle name="40% - Акцент5 11 3" xfId="2353"/>
    <cellStyle name="40% - Акцент5 11 4" xfId="2354"/>
    <cellStyle name="40% - Акцент5 11 5" xfId="2355"/>
    <cellStyle name="40% - Акцент5 11 6" xfId="2356"/>
    <cellStyle name="40% - Акцент5 11 7" xfId="2357"/>
    <cellStyle name="40% - Акцент5 11 8" xfId="2358"/>
    <cellStyle name="40% - Акцент5 11 9" xfId="2359"/>
    <cellStyle name="40% - Акцент5 12" xfId="2360"/>
    <cellStyle name="40% - Акцент5 12 10" xfId="2361"/>
    <cellStyle name="40% - Акцент5 12 11" xfId="2362"/>
    <cellStyle name="40% - Акцент5 12 12" xfId="2363"/>
    <cellStyle name="40% - Акцент5 12 13" xfId="2364"/>
    <cellStyle name="40% - Акцент5 12 14" xfId="2365"/>
    <cellStyle name="40% - Акцент5 12 2" xfId="2366"/>
    <cellStyle name="40% - Акцент5 12 3" xfId="2367"/>
    <cellStyle name="40% - Акцент5 12 4" xfId="2368"/>
    <cellStyle name="40% - Акцент5 12 5" xfId="2369"/>
    <cellStyle name="40% - Акцент5 12 6" xfId="2370"/>
    <cellStyle name="40% - Акцент5 12 7" xfId="2371"/>
    <cellStyle name="40% - Акцент5 12 8" xfId="2372"/>
    <cellStyle name="40% - Акцент5 12 9" xfId="2373"/>
    <cellStyle name="40% - Акцент5 13" xfId="2374"/>
    <cellStyle name="40% - Акцент5 13 10" xfId="2375"/>
    <cellStyle name="40% - Акцент5 13 11" xfId="2376"/>
    <cellStyle name="40% - Акцент5 13 12" xfId="2377"/>
    <cellStyle name="40% - Акцент5 13 13" xfId="2378"/>
    <cellStyle name="40% - Акцент5 13 14" xfId="2379"/>
    <cellStyle name="40% - Акцент5 13 2" xfId="2380"/>
    <cellStyle name="40% - Акцент5 13 3" xfId="2381"/>
    <cellStyle name="40% - Акцент5 13 4" xfId="2382"/>
    <cellStyle name="40% - Акцент5 13 5" xfId="2383"/>
    <cellStyle name="40% - Акцент5 13 6" xfId="2384"/>
    <cellStyle name="40% - Акцент5 13 7" xfId="2385"/>
    <cellStyle name="40% - Акцент5 13 8" xfId="2386"/>
    <cellStyle name="40% - Акцент5 13 9" xfId="2387"/>
    <cellStyle name="40% - Акцент5 14" xfId="2388"/>
    <cellStyle name="40% - Акцент5 15" xfId="2389"/>
    <cellStyle name="40% - Акцент5 16" xfId="2390"/>
    <cellStyle name="40% - Акцент5 17" xfId="2391"/>
    <cellStyle name="40% - Акцент5 18" xfId="2392"/>
    <cellStyle name="40% - Акцент5 19" xfId="2393"/>
    <cellStyle name="40% - Акцент5 2" xfId="2394"/>
    <cellStyle name="40% - Акцент5 2 10" xfId="2395"/>
    <cellStyle name="40% - Акцент5 2 11" xfId="2396"/>
    <cellStyle name="40% - Акцент5 2 12" xfId="2397"/>
    <cellStyle name="40% - Акцент5 2 13" xfId="2398"/>
    <cellStyle name="40% - Акцент5 2 14" xfId="2399"/>
    <cellStyle name="40% - Акцент5 2 15" xfId="2400"/>
    <cellStyle name="40% - Акцент5 2 2" xfId="2401"/>
    <cellStyle name="40% - Акцент5 2 3" xfId="2402"/>
    <cellStyle name="40% - Акцент5 2 4" xfId="2403"/>
    <cellStyle name="40% - Акцент5 2 5" xfId="2404"/>
    <cellStyle name="40% - Акцент5 2 6" xfId="2405"/>
    <cellStyle name="40% - Акцент5 2 7" xfId="2406"/>
    <cellStyle name="40% - Акцент5 2 8" xfId="2407"/>
    <cellStyle name="40% - Акцент5 2 9" xfId="2408"/>
    <cellStyle name="40% - Акцент5 2_46EE.2011(v1.0)" xfId="2409"/>
    <cellStyle name="40% - Акцент5 20" xfId="2410"/>
    <cellStyle name="40% - Акцент5 21" xfId="2411"/>
    <cellStyle name="40% - Акцент5 22" xfId="2412"/>
    <cellStyle name="40% - Акцент5 23" xfId="2413"/>
    <cellStyle name="40% - Акцент5 24" xfId="2414"/>
    <cellStyle name="40% - Акцент5 25" xfId="2415"/>
    <cellStyle name="40% - Акцент5 26" xfId="2416"/>
    <cellStyle name="40% - Акцент5 27" xfId="2417"/>
    <cellStyle name="40% - Акцент5 28" xfId="2418"/>
    <cellStyle name="40% - Акцент5 29" xfId="2419"/>
    <cellStyle name="40% - Акцент5 3" xfId="2420"/>
    <cellStyle name="40% - Акцент5 3 10" xfId="2421"/>
    <cellStyle name="40% - Акцент5 3 11" xfId="2422"/>
    <cellStyle name="40% - Акцент5 3 12" xfId="2423"/>
    <cellStyle name="40% - Акцент5 3 13" xfId="2424"/>
    <cellStyle name="40% - Акцент5 3 14" xfId="2425"/>
    <cellStyle name="40% - Акцент5 3 15" xfId="2426"/>
    <cellStyle name="40% - Акцент5 3 2" xfId="2427"/>
    <cellStyle name="40% - Акцент5 3 3" xfId="2428"/>
    <cellStyle name="40% - Акцент5 3 4" xfId="2429"/>
    <cellStyle name="40% - Акцент5 3 5" xfId="2430"/>
    <cellStyle name="40% - Акцент5 3 6" xfId="2431"/>
    <cellStyle name="40% - Акцент5 3 7" xfId="2432"/>
    <cellStyle name="40% - Акцент5 3 8" xfId="2433"/>
    <cellStyle name="40% - Акцент5 3 9" xfId="2434"/>
    <cellStyle name="40% - Акцент5 3_46EE.2011(v1.0)" xfId="2435"/>
    <cellStyle name="40% - Акцент5 30" xfId="2436"/>
    <cellStyle name="40% - Акцент5 31" xfId="2437"/>
    <cellStyle name="40% - Акцент5 32" xfId="2438"/>
    <cellStyle name="40% - Акцент5 33" xfId="2439"/>
    <cellStyle name="40% - Акцент5 4" xfId="2440"/>
    <cellStyle name="40% - Акцент5 4 10" xfId="2441"/>
    <cellStyle name="40% - Акцент5 4 11" xfId="2442"/>
    <cellStyle name="40% - Акцент5 4 12" xfId="2443"/>
    <cellStyle name="40% - Акцент5 4 13" xfId="2444"/>
    <cellStyle name="40% - Акцент5 4 14" xfId="2445"/>
    <cellStyle name="40% - Акцент5 4 15" xfId="2446"/>
    <cellStyle name="40% - Акцент5 4 2" xfId="2447"/>
    <cellStyle name="40% - Акцент5 4 3" xfId="2448"/>
    <cellStyle name="40% - Акцент5 4 4" xfId="2449"/>
    <cellStyle name="40% - Акцент5 4 5" xfId="2450"/>
    <cellStyle name="40% - Акцент5 4 6" xfId="2451"/>
    <cellStyle name="40% - Акцент5 4 7" xfId="2452"/>
    <cellStyle name="40% - Акцент5 4 8" xfId="2453"/>
    <cellStyle name="40% - Акцент5 4 9" xfId="2454"/>
    <cellStyle name="40% - Акцент5 4_46EE.2011(v1.0)" xfId="2455"/>
    <cellStyle name="40% - Акцент5 5" xfId="2456"/>
    <cellStyle name="40% - Акцент5 5 10" xfId="2457"/>
    <cellStyle name="40% - Акцент5 5 11" xfId="2458"/>
    <cellStyle name="40% - Акцент5 5 12" xfId="2459"/>
    <cellStyle name="40% - Акцент5 5 13" xfId="2460"/>
    <cellStyle name="40% - Акцент5 5 14" xfId="2461"/>
    <cellStyle name="40% - Акцент5 5 15" xfId="2462"/>
    <cellStyle name="40% - Акцент5 5 2" xfId="2463"/>
    <cellStyle name="40% - Акцент5 5 3" xfId="2464"/>
    <cellStyle name="40% - Акцент5 5 4" xfId="2465"/>
    <cellStyle name="40% - Акцент5 5 5" xfId="2466"/>
    <cellStyle name="40% - Акцент5 5 6" xfId="2467"/>
    <cellStyle name="40% - Акцент5 5 7" xfId="2468"/>
    <cellStyle name="40% - Акцент5 5 8" xfId="2469"/>
    <cellStyle name="40% - Акцент5 5 9" xfId="2470"/>
    <cellStyle name="40% - Акцент5 5_46EE.2011(v1.0)" xfId="2471"/>
    <cellStyle name="40% - Акцент5 6" xfId="2472"/>
    <cellStyle name="40% - Акцент5 6 10" xfId="2473"/>
    <cellStyle name="40% - Акцент5 6 11" xfId="2474"/>
    <cellStyle name="40% - Акцент5 6 12" xfId="2475"/>
    <cellStyle name="40% - Акцент5 6 13" xfId="2476"/>
    <cellStyle name="40% - Акцент5 6 14" xfId="2477"/>
    <cellStyle name="40% - Акцент5 6 15" xfId="2478"/>
    <cellStyle name="40% - Акцент5 6 2" xfId="2479"/>
    <cellStyle name="40% - Акцент5 6 3" xfId="2480"/>
    <cellStyle name="40% - Акцент5 6 4" xfId="2481"/>
    <cellStyle name="40% - Акцент5 6 5" xfId="2482"/>
    <cellStyle name="40% - Акцент5 6 6" xfId="2483"/>
    <cellStyle name="40% - Акцент5 6 7" xfId="2484"/>
    <cellStyle name="40% - Акцент5 6 8" xfId="2485"/>
    <cellStyle name="40% - Акцент5 6 9" xfId="2486"/>
    <cellStyle name="40% - Акцент5 6_46EE.2011(v1.0)" xfId="2487"/>
    <cellStyle name="40% - Акцент5 7" xfId="2488"/>
    <cellStyle name="40% - Акцент5 7 10" xfId="2489"/>
    <cellStyle name="40% - Акцент5 7 11" xfId="2490"/>
    <cellStyle name="40% - Акцент5 7 12" xfId="2491"/>
    <cellStyle name="40% - Акцент5 7 13" xfId="2492"/>
    <cellStyle name="40% - Акцент5 7 14" xfId="2493"/>
    <cellStyle name="40% - Акцент5 7 15" xfId="2494"/>
    <cellStyle name="40% - Акцент5 7 2" xfId="2495"/>
    <cellStyle name="40% - Акцент5 7 3" xfId="2496"/>
    <cellStyle name="40% - Акцент5 7 4" xfId="2497"/>
    <cellStyle name="40% - Акцент5 7 5" xfId="2498"/>
    <cellStyle name="40% - Акцент5 7 6" xfId="2499"/>
    <cellStyle name="40% - Акцент5 7 7" xfId="2500"/>
    <cellStyle name="40% - Акцент5 7 8" xfId="2501"/>
    <cellStyle name="40% - Акцент5 7 9" xfId="2502"/>
    <cellStyle name="40% - Акцент5 7_46EE.2011(v1.0)" xfId="2503"/>
    <cellStyle name="40% - Акцент5 8" xfId="2504"/>
    <cellStyle name="40% - Акцент5 8 10" xfId="2505"/>
    <cellStyle name="40% - Акцент5 8 11" xfId="2506"/>
    <cellStyle name="40% - Акцент5 8 12" xfId="2507"/>
    <cellStyle name="40% - Акцент5 8 13" xfId="2508"/>
    <cellStyle name="40% - Акцент5 8 14" xfId="2509"/>
    <cellStyle name="40% - Акцент5 8 15" xfId="2510"/>
    <cellStyle name="40% - Акцент5 8 2" xfId="2511"/>
    <cellStyle name="40% - Акцент5 8 3" xfId="2512"/>
    <cellStyle name="40% - Акцент5 8 4" xfId="2513"/>
    <cellStyle name="40% - Акцент5 8 5" xfId="2514"/>
    <cellStyle name="40% - Акцент5 8 6" xfId="2515"/>
    <cellStyle name="40% - Акцент5 8 7" xfId="2516"/>
    <cellStyle name="40% - Акцент5 8 8" xfId="2517"/>
    <cellStyle name="40% - Акцент5 8 9" xfId="2518"/>
    <cellStyle name="40% - Акцент5 8_46EE.2011(v1.0)" xfId="2519"/>
    <cellStyle name="40% - Акцент5 9" xfId="2520"/>
    <cellStyle name="40% - Акцент5 9 10" xfId="2521"/>
    <cellStyle name="40% - Акцент5 9 11" xfId="2522"/>
    <cellStyle name="40% - Акцент5 9 12" xfId="2523"/>
    <cellStyle name="40% - Акцент5 9 13" xfId="2524"/>
    <cellStyle name="40% - Акцент5 9 14" xfId="2525"/>
    <cellStyle name="40% - Акцент5 9 2" xfId="2526"/>
    <cellStyle name="40% - Акцент5 9 3" xfId="2527"/>
    <cellStyle name="40% - Акцент5 9 4" xfId="2528"/>
    <cellStyle name="40% - Акцент5 9 5" xfId="2529"/>
    <cellStyle name="40% - Акцент5 9 6" xfId="2530"/>
    <cellStyle name="40% - Акцент5 9 7" xfId="2531"/>
    <cellStyle name="40% - Акцент5 9 8" xfId="2532"/>
    <cellStyle name="40% - Акцент5 9 9" xfId="2533"/>
    <cellStyle name="40% - Акцент5 9_46EE.2011(v1.0)" xfId="2534"/>
    <cellStyle name="40% - Акцент6 10" xfId="2535"/>
    <cellStyle name="40% - Акцент6 10 10" xfId="2536"/>
    <cellStyle name="40% - Акцент6 10 11" xfId="2537"/>
    <cellStyle name="40% - Акцент6 10 12" xfId="2538"/>
    <cellStyle name="40% - Акцент6 10 13" xfId="2539"/>
    <cellStyle name="40% - Акцент6 10 14" xfId="2540"/>
    <cellStyle name="40% - Акцент6 10 2" xfId="2541"/>
    <cellStyle name="40% - Акцент6 10 3" xfId="2542"/>
    <cellStyle name="40% - Акцент6 10 4" xfId="2543"/>
    <cellStyle name="40% - Акцент6 10 5" xfId="2544"/>
    <cellStyle name="40% - Акцент6 10 6" xfId="2545"/>
    <cellStyle name="40% - Акцент6 10 7" xfId="2546"/>
    <cellStyle name="40% - Акцент6 10 8" xfId="2547"/>
    <cellStyle name="40% - Акцент6 10 9" xfId="2548"/>
    <cellStyle name="40% - Акцент6 11" xfId="2549"/>
    <cellStyle name="40% - Акцент6 11 10" xfId="2550"/>
    <cellStyle name="40% - Акцент6 11 11" xfId="2551"/>
    <cellStyle name="40% - Акцент6 11 12" xfId="2552"/>
    <cellStyle name="40% - Акцент6 11 13" xfId="2553"/>
    <cellStyle name="40% - Акцент6 11 14" xfId="2554"/>
    <cellStyle name="40% - Акцент6 11 2" xfId="2555"/>
    <cellStyle name="40% - Акцент6 11 3" xfId="2556"/>
    <cellStyle name="40% - Акцент6 11 4" xfId="2557"/>
    <cellStyle name="40% - Акцент6 11 5" xfId="2558"/>
    <cellStyle name="40% - Акцент6 11 6" xfId="2559"/>
    <cellStyle name="40% - Акцент6 11 7" xfId="2560"/>
    <cellStyle name="40% - Акцент6 11 8" xfId="2561"/>
    <cellStyle name="40% - Акцент6 11 9" xfId="2562"/>
    <cellStyle name="40% - Акцент6 12" xfId="2563"/>
    <cellStyle name="40% - Акцент6 12 10" xfId="2564"/>
    <cellStyle name="40% - Акцент6 12 11" xfId="2565"/>
    <cellStyle name="40% - Акцент6 12 12" xfId="2566"/>
    <cellStyle name="40% - Акцент6 12 13" xfId="2567"/>
    <cellStyle name="40% - Акцент6 12 14" xfId="2568"/>
    <cellStyle name="40% - Акцент6 12 2" xfId="2569"/>
    <cellStyle name="40% - Акцент6 12 3" xfId="2570"/>
    <cellStyle name="40% - Акцент6 12 4" xfId="2571"/>
    <cellStyle name="40% - Акцент6 12 5" xfId="2572"/>
    <cellStyle name="40% - Акцент6 12 6" xfId="2573"/>
    <cellStyle name="40% - Акцент6 12 7" xfId="2574"/>
    <cellStyle name="40% - Акцент6 12 8" xfId="2575"/>
    <cellStyle name="40% - Акцент6 12 9" xfId="2576"/>
    <cellStyle name="40% - Акцент6 13" xfId="2577"/>
    <cellStyle name="40% - Акцент6 13 10" xfId="2578"/>
    <cellStyle name="40% - Акцент6 13 11" xfId="2579"/>
    <cellStyle name="40% - Акцент6 13 12" xfId="2580"/>
    <cellStyle name="40% - Акцент6 13 13" xfId="2581"/>
    <cellStyle name="40% - Акцент6 13 14" xfId="2582"/>
    <cellStyle name="40% - Акцент6 13 2" xfId="2583"/>
    <cellStyle name="40% - Акцент6 13 3" xfId="2584"/>
    <cellStyle name="40% - Акцент6 13 4" xfId="2585"/>
    <cellStyle name="40% - Акцент6 13 5" xfId="2586"/>
    <cellStyle name="40% - Акцент6 13 6" xfId="2587"/>
    <cellStyle name="40% - Акцент6 13 7" xfId="2588"/>
    <cellStyle name="40% - Акцент6 13 8" xfId="2589"/>
    <cellStyle name="40% - Акцент6 13 9" xfId="2590"/>
    <cellStyle name="40% - Акцент6 14" xfId="2591"/>
    <cellStyle name="40% - Акцент6 15" xfId="2592"/>
    <cellStyle name="40% - Акцент6 16" xfId="2593"/>
    <cellStyle name="40% - Акцент6 17" xfId="2594"/>
    <cellStyle name="40% - Акцент6 18" xfId="2595"/>
    <cellStyle name="40% - Акцент6 19" xfId="2596"/>
    <cellStyle name="40% - Акцент6 2" xfId="2597"/>
    <cellStyle name="40% - Акцент6 2 10" xfId="2598"/>
    <cellStyle name="40% - Акцент6 2 11" xfId="2599"/>
    <cellStyle name="40% - Акцент6 2 12" xfId="2600"/>
    <cellStyle name="40% - Акцент6 2 13" xfId="2601"/>
    <cellStyle name="40% - Акцент6 2 14" xfId="2602"/>
    <cellStyle name="40% - Акцент6 2 15" xfId="2603"/>
    <cellStyle name="40% - Акцент6 2 2" xfId="2604"/>
    <cellStyle name="40% - Акцент6 2 3" xfId="2605"/>
    <cellStyle name="40% - Акцент6 2 4" xfId="2606"/>
    <cellStyle name="40% - Акцент6 2 5" xfId="2607"/>
    <cellStyle name="40% - Акцент6 2 6" xfId="2608"/>
    <cellStyle name="40% - Акцент6 2 7" xfId="2609"/>
    <cellStyle name="40% - Акцент6 2 8" xfId="2610"/>
    <cellStyle name="40% - Акцент6 2 9" xfId="2611"/>
    <cellStyle name="40% - Акцент6 2_46EE.2011(v1.0)" xfId="2612"/>
    <cellStyle name="40% - Акцент6 20" xfId="2613"/>
    <cellStyle name="40% - Акцент6 21" xfId="2614"/>
    <cellStyle name="40% - Акцент6 22" xfId="2615"/>
    <cellStyle name="40% - Акцент6 23" xfId="2616"/>
    <cellStyle name="40% - Акцент6 24" xfId="2617"/>
    <cellStyle name="40% - Акцент6 25" xfId="2618"/>
    <cellStyle name="40% - Акцент6 26" xfId="2619"/>
    <cellStyle name="40% - Акцент6 27" xfId="2620"/>
    <cellStyle name="40% - Акцент6 28" xfId="2621"/>
    <cellStyle name="40% - Акцент6 29" xfId="2622"/>
    <cellStyle name="40% - Акцент6 3" xfId="2623"/>
    <cellStyle name="40% - Акцент6 3 10" xfId="2624"/>
    <cellStyle name="40% - Акцент6 3 11" xfId="2625"/>
    <cellStyle name="40% - Акцент6 3 12" xfId="2626"/>
    <cellStyle name="40% - Акцент6 3 13" xfId="2627"/>
    <cellStyle name="40% - Акцент6 3 14" xfId="2628"/>
    <cellStyle name="40% - Акцент6 3 15" xfId="2629"/>
    <cellStyle name="40% - Акцент6 3 2" xfId="2630"/>
    <cellStyle name="40% - Акцент6 3 3" xfId="2631"/>
    <cellStyle name="40% - Акцент6 3 4" xfId="2632"/>
    <cellStyle name="40% - Акцент6 3 5" xfId="2633"/>
    <cellStyle name="40% - Акцент6 3 6" xfId="2634"/>
    <cellStyle name="40% - Акцент6 3 7" xfId="2635"/>
    <cellStyle name="40% - Акцент6 3 8" xfId="2636"/>
    <cellStyle name="40% - Акцент6 3 9" xfId="2637"/>
    <cellStyle name="40% - Акцент6 3_46EE.2011(v1.0)" xfId="2638"/>
    <cellStyle name="40% - Акцент6 30" xfId="2639"/>
    <cellStyle name="40% - Акцент6 31" xfId="2640"/>
    <cellStyle name="40% - Акцент6 32" xfId="2641"/>
    <cellStyle name="40% - Акцент6 33" xfId="2642"/>
    <cellStyle name="40% - Акцент6 4" xfId="2643"/>
    <cellStyle name="40% - Акцент6 4 10" xfId="2644"/>
    <cellStyle name="40% - Акцент6 4 11" xfId="2645"/>
    <cellStyle name="40% - Акцент6 4 12" xfId="2646"/>
    <cellStyle name="40% - Акцент6 4 13" xfId="2647"/>
    <cellStyle name="40% - Акцент6 4 14" xfId="2648"/>
    <cellStyle name="40% - Акцент6 4 15" xfId="2649"/>
    <cellStyle name="40% - Акцент6 4 2" xfId="2650"/>
    <cellStyle name="40% - Акцент6 4 3" xfId="2651"/>
    <cellStyle name="40% - Акцент6 4 4" xfId="2652"/>
    <cellStyle name="40% - Акцент6 4 5" xfId="2653"/>
    <cellStyle name="40% - Акцент6 4 6" xfId="2654"/>
    <cellStyle name="40% - Акцент6 4 7" xfId="2655"/>
    <cellStyle name="40% - Акцент6 4 8" xfId="2656"/>
    <cellStyle name="40% - Акцент6 4 9" xfId="2657"/>
    <cellStyle name="40% - Акцент6 4_46EE.2011(v1.0)" xfId="2658"/>
    <cellStyle name="40% - Акцент6 5" xfId="2659"/>
    <cellStyle name="40% - Акцент6 5 10" xfId="2660"/>
    <cellStyle name="40% - Акцент6 5 11" xfId="2661"/>
    <cellStyle name="40% - Акцент6 5 12" xfId="2662"/>
    <cellStyle name="40% - Акцент6 5 13" xfId="2663"/>
    <cellStyle name="40% - Акцент6 5 14" xfId="2664"/>
    <cellStyle name="40% - Акцент6 5 15" xfId="2665"/>
    <cellStyle name="40% - Акцент6 5 2" xfId="2666"/>
    <cellStyle name="40% - Акцент6 5 3" xfId="2667"/>
    <cellStyle name="40% - Акцент6 5 4" xfId="2668"/>
    <cellStyle name="40% - Акцент6 5 5" xfId="2669"/>
    <cellStyle name="40% - Акцент6 5 6" xfId="2670"/>
    <cellStyle name="40% - Акцент6 5 7" xfId="2671"/>
    <cellStyle name="40% - Акцент6 5 8" xfId="2672"/>
    <cellStyle name="40% - Акцент6 5 9" xfId="2673"/>
    <cellStyle name="40% - Акцент6 5_46EE.2011(v1.0)" xfId="2674"/>
    <cellStyle name="40% - Акцент6 6" xfId="2675"/>
    <cellStyle name="40% - Акцент6 6 10" xfId="2676"/>
    <cellStyle name="40% - Акцент6 6 11" xfId="2677"/>
    <cellStyle name="40% - Акцент6 6 12" xfId="2678"/>
    <cellStyle name="40% - Акцент6 6 13" xfId="2679"/>
    <cellStyle name="40% - Акцент6 6 14" xfId="2680"/>
    <cellStyle name="40% - Акцент6 6 15" xfId="2681"/>
    <cellStyle name="40% - Акцент6 6 2" xfId="2682"/>
    <cellStyle name="40% - Акцент6 6 3" xfId="2683"/>
    <cellStyle name="40% - Акцент6 6 4" xfId="2684"/>
    <cellStyle name="40% - Акцент6 6 5" xfId="2685"/>
    <cellStyle name="40% - Акцент6 6 6" xfId="2686"/>
    <cellStyle name="40% - Акцент6 6 7" xfId="2687"/>
    <cellStyle name="40% - Акцент6 6 8" xfId="2688"/>
    <cellStyle name="40% - Акцент6 6 9" xfId="2689"/>
    <cellStyle name="40% - Акцент6 6_46EE.2011(v1.0)" xfId="2690"/>
    <cellStyle name="40% - Акцент6 7" xfId="2691"/>
    <cellStyle name="40% - Акцент6 7 10" xfId="2692"/>
    <cellStyle name="40% - Акцент6 7 11" xfId="2693"/>
    <cellStyle name="40% - Акцент6 7 12" xfId="2694"/>
    <cellStyle name="40% - Акцент6 7 13" xfId="2695"/>
    <cellStyle name="40% - Акцент6 7 14" xfId="2696"/>
    <cellStyle name="40% - Акцент6 7 15" xfId="2697"/>
    <cellStyle name="40% - Акцент6 7 2" xfId="2698"/>
    <cellStyle name="40% - Акцент6 7 3" xfId="2699"/>
    <cellStyle name="40% - Акцент6 7 4" xfId="2700"/>
    <cellStyle name="40% - Акцент6 7 5" xfId="2701"/>
    <cellStyle name="40% - Акцент6 7 6" xfId="2702"/>
    <cellStyle name="40% - Акцент6 7 7" xfId="2703"/>
    <cellStyle name="40% - Акцент6 7 8" xfId="2704"/>
    <cellStyle name="40% - Акцент6 7 9" xfId="2705"/>
    <cellStyle name="40% - Акцент6 7_46EE.2011(v1.0)" xfId="2706"/>
    <cellStyle name="40% - Акцент6 8" xfId="2707"/>
    <cellStyle name="40% - Акцент6 8 10" xfId="2708"/>
    <cellStyle name="40% - Акцент6 8 11" xfId="2709"/>
    <cellStyle name="40% - Акцент6 8 12" xfId="2710"/>
    <cellStyle name="40% - Акцент6 8 13" xfId="2711"/>
    <cellStyle name="40% - Акцент6 8 14" xfId="2712"/>
    <cellStyle name="40% - Акцент6 8 15" xfId="2713"/>
    <cellStyle name="40% - Акцент6 8 2" xfId="2714"/>
    <cellStyle name="40% - Акцент6 8 3" xfId="2715"/>
    <cellStyle name="40% - Акцент6 8 4" xfId="2716"/>
    <cellStyle name="40% - Акцент6 8 5" xfId="2717"/>
    <cellStyle name="40% - Акцент6 8 6" xfId="2718"/>
    <cellStyle name="40% - Акцент6 8 7" xfId="2719"/>
    <cellStyle name="40% - Акцент6 8 8" xfId="2720"/>
    <cellStyle name="40% - Акцент6 8 9" xfId="2721"/>
    <cellStyle name="40% - Акцент6 8_46EE.2011(v1.0)" xfId="2722"/>
    <cellStyle name="40% - Акцент6 9" xfId="2723"/>
    <cellStyle name="40% - Акцент6 9 10" xfId="2724"/>
    <cellStyle name="40% - Акцент6 9 11" xfId="2725"/>
    <cellStyle name="40% - Акцент6 9 12" xfId="2726"/>
    <cellStyle name="40% - Акцент6 9 13" xfId="2727"/>
    <cellStyle name="40% - Акцент6 9 14" xfId="2728"/>
    <cellStyle name="40% - Акцент6 9 2" xfId="2729"/>
    <cellStyle name="40% - Акцент6 9 3" xfId="2730"/>
    <cellStyle name="40% - Акцент6 9 4" xfId="2731"/>
    <cellStyle name="40% - Акцент6 9 5" xfId="2732"/>
    <cellStyle name="40% - Акцент6 9 6" xfId="2733"/>
    <cellStyle name="40% - Акцент6 9 7" xfId="2734"/>
    <cellStyle name="40% - Акцент6 9 8" xfId="2735"/>
    <cellStyle name="40% - Акцент6 9 9" xfId="2736"/>
    <cellStyle name="40% - Акцент6 9_46EE.2011(v1.0)" xfId="2737"/>
    <cellStyle name="60% - Accent1" xfId="2738"/>
    <cellStyle name="60% - Accent1 2" xfId="2739"/>
    <cellStyle name="60% - Accent2" xfId="2740"/>
    <cellStyle name="60% - Accent2 2" xfId="2741"/>
    <cellStyle name="60% - Accent3" xfId="2742"/>
    <cellStyle name="60% - Accent3 2" xfId="2743"/>
    <cellStyle name="60% - Accent4" xfId="2744"/>
    <cellStyle name="60% - Accent4 2" xfId="2745"/>
    <cellStyle name="60% - Accent5" xfId="2746"/>
    <cellStyle name="60% - Accent5 2" xfId="2747"/>
    <cellStyle name="60% - Accent6" xfId="2748"/>
    <cellStyle name="60% - Accent6 2" xfId="2749"/>
    <cellStyle name="60% - Акцент1 10" xfId="2750"/>
    <cellStyle name="60% - Акцент1 11" xfId="2751"/>
    <cellStyle name="60% - Акцент1 12" xfId="2752"/>
    <cellStyle name="60% - Акцент1 13" xfId="2753"/>
    <cellStyle name="60% - Акцент1 14" xfId="2754"/>
    <cellStyle name="60% - Акцент1 15" xfId="2755"/>
    <cellStyle name="60% - Акцент1 16" xfId="2756"/>
    <cellStyle name="60% - Акцент1 17" xfId="2757"/>
    <cellStyle name="60% - Акцент1 18" xfId="2758"/>
    <cellStyle name="60% - Акцент1 19" xfId="2759"/>
    <cellStyle name="60% - Акцент1 2" xfId="2760"/>
    <cellStyle name="60% - Акцент1 2 10" xfId="2761"/>
    <cellStyle name="60% - Акцент1 2 11" xfId="2762"/>
    <cellStyle name="60% - Акцент1 2 12" xfId="2763"/>
    <cellStyle name="60% - Акцент1 2 2" xfId="2764"/>
    <cellStyle name="60% - Акцент1 2 3" xfId="2765"/>
    <cellStyle name="60% - Акцент1 2 4" xfId="2766"/>
    <cellStyle name="60% - Акцент1 2 5" xfId="2767"/>
    <cellStyle name="60% - Акцент1 2 6" xfId="2768"/>
    <cellStyle name="60% - Акцент1 2 7" xfId="2769"/>
    <cellStyle name="60% - Акцент1 2 8" xfId="2770"/>
    <cellStyle name="60% - Акцент1 2 9" xfId="2771"/>
    <cellStyle name="60% - Акцент1 20" xfId="2772"/>
    <cellStyle name="60% - Акцент1 3" xfId="2773"/>
    <cellStyle name="60% - Акцент1 3 2" xfId="2774"/>
    <cellStyle name="60% - Акцент1 4" xfId="2775"/>
    <cellStyle name="60% - Акцент1 4 2" xfId="2776"/>
    <cellStyle name="60% - Акцент1 5" xfId="2777"/>
    <cellStyle name="60% - Акцент1 5 2" xfId="2778"/>
    <cellStyle name="60% - Акцент1 6" xfId="2779"/>
    <cellStyle name="60% - Акцент1 6 2" xfId="2780"/>
    <cellStyle name="60% - Акцент1 7" xfId="2781"/>
    <cellStyle name="60% - Акцент1 7 2" xfId="2782"/>
    <cellStyle name="60% - Акцент1 8" xfId="2783"/>
    <cellStyle name="60% - Акцент1 8 2" xfId="2784"/>
    <cellStyle name="60% - Акцент1 9" xfId="2785"/>
    <cellStyle name="60% - Акцент1 9 2" xfId="2786"/>
    <cellStyle name="60% - Акцент2 10" xfId="2787"/>
    <cellStyle name="60% - Акцент2 11" xfId="2788"/>
    <cellStyle name="60% - Акцент2 12" xfId="2789"/>
    <cellStyle name="60% - Акцент2 13" xfId="2790"/>
    <cellStyle name="60% - Акцент2 14" xfId="2791"/>
    <cellStyle name="60% - Акцент2 15" xfId="2792"/>
    <cellStyle name="60% - Акцент2 16" xfId="2793"/>
    <cellStyle name="60% - Акцент2 17" xfId="2794"/>
    <cellStyle name="60% - Акцент2 18" xfId="2795"/>
    <cellStyle name="60% - Акцент2 19" xfId="2796"/>
    <cellStyle name="60% - Акцент2 2" xfId="2797"/>
    <cellStyle name="60% - Акцент2 2 10" xfId="2798"/>
    <cellStyle name="60% - Акцент2 2 11" xfId="2799"/>
    <cellStyle name="60% - Акцент2 2 12" xfId="2800"/>
    <cellStyle name="60% - Акцент2 2 2" xfId="2801"/>
    <cellStyle name="60% - Акцент2 2 3" xfId="2802"/>
    <cellStyle name="60% - Акцент2 2 4" xfId="2803"/>
    <cellStyle name="60% - Акцент2 2 5" xfId="2804"/>
    <cellStyle name="60% - Акцент2 2 6" xfId="2805"/>
    <cellStyle name="60% - Акцент2 2 7" xfId="2806"/>
    <cellStyle name="60% - Акцент2 2 8" xfId="2807"/>
    <cellStyle name="60% - Акцент2 2 9" xfId="2808"/>
    <cellStyle name="60% - Акцент2 20" xfId="2809"/>
    <cellStyle name="60% - Акцент2 3" xfId="2810"/>
    <cellStyle name="60% - Акцент2 3 2" xfId="2811"/>
    <cellStyle name="60% - Акцент2 4" xfId="2812"/>
    <cellStyle name="60% - Акцент2 4 2" xfId="2813"/>
    <cellStyle name="60% - Акцент2 5" xfId="2814"/>
    <cellStyle name="60% - Акцент2 5 2" xfId="2815"/>
    <cellStyle name="60% - Акцент2 6" xfId="2816"/>
    <cellStyle name="60% - Акцент2 6 2" xfId="2817"/>
    <cellStyle name="60% - Акцент2 7" xfId="2818"/>
    <cellStyle name="60% - Акцент2 7 2" xfId="2819"/>
    <cellStyle name="60% - Акцент2 8" xfId="2820"/>
    <cellStyle name="60% - Акцент2 8 2" xfId="2821"/>
    <cellStyle name="60% - Акцент2 9" xfId="2822"/>
    <cellStyle name="60% - Акцент2 9 2" xfId="2823"/>
    <cellStyle name="60% - Акцент3 10" xfId="2824"/>
    <cellStyle name="60% - Акцент3 11" xfId="2825"/>
    <cellStyle name="60% - Акцент3 12" xfId="2826"/>
    <cellStyle name="60% - Акцент3 13" xfId="2827"/>
    <cellStyle name="60% - Акцент3 14" xfId="2828"/>
    <cellStyle name="60% - Акцент3 15" xfId="2829"/>
    <cellStyle name="60% - Акцент3 16" xfId="2830"/>
    <cellStyle name="60% - Акцент3 17" xfId="2831"/>
    <cellStyle name="60% - Акцент3 18" xfId="2832"/>
    <cellStyle name="60% - Акцент3 19" xfId="2833"/>
    <cellStyle name="60% - Акцент3 2" xfId="2834"/>
    <cellStyle name="60% - Акцент3 2 10" xfId="2835"/>
    <cellStyle name="60% - Акцент3 2 11" xfId="2836"/>
    <cellStyle name="60% - Акцент3 2 12" xfId="2837"/>
    <cellStyle name="60% - Акцент3 2 2" xfId="2838"/>
    <cellStyle name="60% - Акцент3 2 3" xfId="2839"/>
    <cellStyle name="60% - Акцент3 2 4" xfId="2840"/>
    <cellStyle name="60% - Акцент3 2 5" xfId="2841"/>
    <cellStyle name="60% - Акцент3 2 6" xfId="2842"/>
    <cellStyle name="60% - Акцент3 2 7" xfId="2843"/>
    <cellStyle name="60% - Акцент3 2 8" xfId="2844"/>
    <cellStyle name="60% - Акцент3 2 9" xfId="2845"/>
    <cellStyle name="60% - Акцент3 20" xfId="2846"/>
    <cellStyle name="60% - Акцент3 3" xfId="2847"/>
    <cellStyle name="60% - Акцент3 3 2" xfId="2848"/>
    <cellStyle name="60% - Акцент3 4" xfId="2849"/>
    <cellStyle name="60% - Акцент3 4 2" xfId="2850"/>
    <cellStyle name="60% - Акцент3 5" xfId="2851"/>
    <cellStyle name="60% - Акцент3 5 2" xfId="2852"/>
    <cellStyle name="60% - Акцент3 6" xfId="2853"/>
    <cellStyle name="60% - Акцент3 6 2" xfId="2854"/>
    <cellStyle name="60% - Акцент3 7" xfId="2855"/>
    <cellStyle name="60% - Акцент3 7 2" xfId="2856"/>
    <cellStyle name="60% - Акцент3 8" xfId="2857"/>
    <cellStyle name="60% - Акцент3 8 2" xfId="2858"/>
    <cellStyle name="60% - Акцент3 9" xfId="2859"/>
    <cellStyle name="60% - Акцент3 9 2" xfId="2860"/>
    <cellStyle name="60% - Акцент4 10" xfId="2861"/>
    <cellStyle name="60% - Акцент4 11" xfId="2862"/>
    <cellStyle name="60% - Акцент4 12" xfId="2863"/>
    <cellStyle name="60% - Акцент4 13" xfId="2864"/>
    <cellStyle name="60% - Акцент4 14" xfId="2865"/>
    <cellStyle name="60% - Акцент4 15" xfId="2866"/>
    <cellStyle name="60% - Акцент4 16" xfId="2867"/>
    <cellStyle name="60% - Акцент4 17" xfId="2868"/>
    <cellStyle name="60% - Акцент4 18" xfId="2869"/>
    <cellStyle name="60% - Акцент4 19" xfId="2870"/>
    <cellStyle name="60% - Акцент4 2" xfId="2871"/>
    <cellStyle name="60% - Акцент4 2 10" xfId="2872"/>
    <cellStyle name="60% - Акцент4 2 11" xfId="2873"/>
    <cellStyle name="60% - Акцент4 2 12" xfId="2874"/>
    <cellStyle name="60% - Акцент4 2 2" xfId="2875"/>
    <cellStyle name="60% - Акцент4 2 3" xfId="2876"/>
    <cellStyle name="60% - Акцент4 2 4" xfId="2877"/>
    <cellStyle name="60% - Акцент4 2 5" xfId="2878"/>
    <cellStyle name="60% - Акцент4 2 6" xfId="2879"/>
    <cellStyle name="60% - Акцент4 2 7" xfId="2880"/>
    <cellStyle name="60% - Акцент4 2 8" xfId="2881"/>
    <cellStyle name="60% - Акцент4 2 9" xfId="2882"/>
    <cellStyle name="60% - Акцент4 20" xfId="2883"/>
    <cellStyle name="60% - Акцент4 3" xfId="2884"/>
    <cellStyle name="60% - Акцент4 3 2" xfId="2885"/>
    <cellStyle name="60% - Акцент4 4" xfId="2886"/>
    <cellStyle name="60% - Акцент4 4 2" xfId="2887"/>
    <cellStyle name="60% - Акцент4 5" xfId="2888"/>
    <cellStyle name="60% - Акцент4 5 2" xfId="2889"/>
    <cellStyle name="60% - Акцент4 6" xfId="2890"/>
    <cellStyle name="60% - Акцент4 6 2" xfId="2891"/>
    <cellStyle name="60% - Акцент4 7" xfId="2892"/>
    <cellStyle name="60% - Акцент4 7 2" xfId="2893"/>
    <cellStyle name="60% - Акцент4 8" xfId="2894"/>
    <cellStyle name="60% - Акцент4 8 2" xfId="2895"/>
    <cellStyle name="60% - Акцент4 9" xfId="2896"/>
    <cellStyle name="60% - Акцент4 9 2" xfId="2897"/>
    <cellStyle name="60% - Акцент5 10" xfId="2898"/>
    <cellStyle name="60% - Акцент5 11" xfId="2899"/>
    <cellStyle name="60% - Акцент5 12" xfId="2900"/>
    <cellStyle name="60% - Акцент5 13" xfId="2901"/>
    <cellStyle name="60% - Акцент5 14" xfId="2902"/>
    <cellStyle name="60% - Акцент5 15" xfId="2903"/>
    <cellStyle name="60% - Акцент5 16" xfId="2904"/>
    <cellStyle name="60% - Акцент5 17" xfId="2905"/>
    <cellStyle name="60% - Акцент5 18" xfId="2906"/>
    <cellStyle name="60% - Акцент5 19" xfId="2907"/>
    <cellStyle name="60% - Акцент5 2" xfId="2908"/>
    <cellStyle name="60% - Акцент5 2 10" xfId="2909"/>
    <cellStyle name="60% - Акцент5 2 11" xfId="2910"/>
    <cellStyle name="60% - Акцент5 2 12" xfId="2911"/>
    <cellStyle name="60% - Акцент5 2 2" xfId="2912"/>
    <cellStyle name="60% - Акцент5 2 3" xfId="2913"/>
    <cellStyle name="60% - Акцент5 2 4" xfId="2914"/>
    <cellStyle name="60% - Акцент5 2 5" xfId="2915"/>
    <cellStyle name="60% - Акцент5 2 6" xfId="2916"/>
    <cellStyle name="60% - Акцент5 2 7" xfId="2917"/>
    <cellStyle name="60% - Акцент5 2 8" xfId="2918"/>
    <cellStyle name="60% - Акцент5 2 9" xfId="2919"/>
    <cellStyle name="60% - Акцент5 20" xfId="2920"/>
    <cellStyle name="60% - Акцент5 3" xfId="2921"/>
    <cellStyle name="60% - Акцент5 3 2" xfId="2922"/>
    <cellStyle name="60% - Акцент5 4" xfId="2923"/>
    <cellStyle name="60% - Акцент5 4 2" xfId="2924"/>
    <cellStyle name="60% - Акцент5 5" xfId="2925"/>
    <cellStyle name="60% - Акцент5 5 2" xfId="2926"/>
    <cellStyle name="60% - Акцент5 6" xfId="2927"/>
    <cellStyle name="60% - Акцент5 6 2" xfId="2928"/>
    <cellStyle name="60% - Акцент5 7" xfId="2929"/>
    <cellStyle name="60% - Акцент5 7 2" xfId="2930"/>
    <cellStyle name="60% - Акцент5 8" xfId="2931"/>
    <cellStyle name="60% - Акцент5 8 2" xfId="2932"/>
    <cellStyle name="60% - Акцент5 9" xfId="2933"/>
    <cellStyle name="60% - Акцент5 9 2" xfId="2934"/>
    <cellStyle name="60% - Акцент6 10" xfId="2935"/>
    <cellStyle name="60% - Акцент6 11" xfId="2936"/>
    <cellStyle name="60% - Акцент6 12" xfId="2937"/>
    <cellStyle name="60% - Акцент6 13" xfId="2938"/>
    <cellStyle name="60% - Акцент6 14" xfId="2939"/>
    <cellStyle name="60% - Акцент6 15" xfId="2940"/>
    <cellStyle name="60% - Акцент6 16" xfId="2941"/>
    <cellStyle name="60% - Акцент6 17" xfId="2942"/>
    <cellStyle name="60% - Акцент6 18" xfId="2943"/>
    <cellStyle name="60% - Акцент6 19" xfId="2944"/>
    <cellStyle name="60% - Акцент6 2" xfId="2945"/>
    <cellStyle name="60% - Акцент6 2 10" xfId="2946"/>
    <cellStyle name="60% - Акцент6 2 11" xfId="2947"/>
    <cellStyle name="60% - Акцент6 2 12" xfId="2948"/>
    <cellStyle name="60% - Акцент6 2 2" xfId="2949"/>
    <cellStyle name="60% - Акцент6 2 3" xfId="2950"/>
    <cellStyle name="60% - Акцент6 2 4" xfId="2951"/>
    <cellStyle name="60% - Акцент6 2 5" xfId="2952"/>
    <cellStyle name="60% - Акцент6 2 6" xfId="2953"/>
    <cellStyle name="60% - Акцент6 2 7" xfId="2954"/>
    <cellStyle name="60% - Акцент6 2 8" xfId="2955"/>
    <cellStyle name="60% - Акцент6 2 9" xfId="2956"/>
    <cellStyle name="60% - Акцент6 20" xfId="2957"/>
    <cellStyle name="60% - Акцент6 3" xfId="2958"/>
    <cellStyle name="60% - Акцент6 3 2" xfId="2959"/>
    <cellStyle name="60% - Акцент6 4" xfId="2960"/>
    <cellStyle name="60% - Акцент6 4 2" xfId="2961"/>
    <cellStyle name="60% - Акцент6 5" xfId="2962"/>
    <cellStyle name="60% - Акцент6 5 2" xfId="2963"/>
    <cellStyle name="60% - Акцент6 6" xfId="2964"/>
    <cellStyle name="60% - Акцент6 6 2" xfId="2965"/>
    <cellStyle name="60% - Акцент6 7" xfId="2966"/>
    <cellStyle name="60% - Акцент6 7 2" xfId="2967"/>
    <cellStyle name="60% - Акцент6 8" xfId="2968"/>
    <cellStyle name="60% - Акцент6 8 2" xfId="2969"/>
    <cellStyle name="60% - Акцент6 9" xfId="2970"/>
    <cellStyle name="60% - Акцент6 9 2" xfId="2971"/>
    <cellStyle name="Accent1" xfId="2972"/>
    <cellStyle name="Accent1 - 20%" xfId="2973"/>
    <cellStyle name="Accent1 - 20% 2" xfId="2974"/>
    <cellStyle name="Accent1 - 20% 3" xfId="2975"/>
    <cellStyle name="Accent1 - 40%" xfId="2976"/>
    <cellStyle name="Accent1 - 40% 2" xfId="2977"/>
    <cellStyle name="Accent1 - 40% 3" xfId="2978"/>
    <cellStyle name="Accent1 - 60%" xfId="2979"/>
    <cellStyle name="Accent1 - 60% 2" xfId="2980"/>
    <cellStyle name="Accent1 - 60% 3" xfId="2981"/>
    <cellStyle name="Accent1 10" xfId="2982"/>
    <cellStyle name="Accent1 11" xfId="2983"/>
    <cellStyle name="Accent1 12" xfId="2984"/>
    <cellStyle name="Accent1 13" xfId="2985"/>
    <cellStyle name="Accent1 14" xfId="2986"/>
    <cellStyle name="Accent1 15" xfId="2987"/>
    <cellStyle name="Accent1 16" xfId="2988"/>
    <cellStyle name="Accent1 17" xfId="2989"/>
    <cellStyle name="Accent1 18" xfId="2990"/>
    <cellStyle name="Accent1 19" xfId="2991"/>
    <cellStyle name="Accent1 2" xfId="2992"/>
    <cellStyle name="Accent1 20" xfId="2993"/>
    <cellStyle name="Accent1 21" xfId="2994"/>
    <cellStyle name="Accent1 3" xfId="2995"/>
    <cellStyle name="Accent1 4" xfId="2996"/>
    <cellStyle name="Accent1 5" xfId="2997"/>
    <cellStyle name="Accent1 6" xfId="2998"/>
    <cellStyle name="Accent1 7" xfId="2999"/>
    <cellStyle name="Accent1 8" xfId="3000"/>
    <cellStyle name="Accent1 9" xfId="3001"/>
    <cellStyle name="Accent2" xfId="3002"/>
    <cellStyle name="Accent2 - 20%" xfId="3003"/>
    <cellStyle name="Accent2 - 20% 2" xfId="3004"/>
    <cellStyle name="Accent2 - 20% 3" xfId="3005"/>
    <cellStyle name="Accent2 - 40%" xfId="3006"/>
    <cellStyle name="Accent2 - 40% 2" xfId="3007"/>
    <cellStyle name="Accent2 - 40% 3" xfId="3008"/>
    <cellStyle name="Accent2 - 60%" xfId="3009"/>
    <cellStyle name="Accent2 - 60% 2" xfId="3010"/>
    <cellStyle name="Accent2 - 60% 3" xfId="3011"/>
    <cellStyle name="Accent2 10" xfId="3012"/>
    <cellStyle name="Accent2 11" xfId="3013"/>
    <cellStyle name="Accent2 12" xfId="3014"/>
    <cellStyle name="Accent2 13" xfId="3015"/>
    <cellStyle name="Accent2 14" xfId="3016"/>
    <cellStyle name="Accent2 15" xfId="3017"/>
    <cellStyle name="Accent2 16" xfId="3018"/>
    <cellStyle name="Accent2 17" xfId="3019"/>
    <cellStyle name="Accent2 18" xfId="3020"/>
    <cellStyle name="Accent2 19" xfId="3021"/>
    <cellStyle name="Accent2 2" xfId="3022"/>
    <cellStyle name="Accent2 20" xfId="3023"/>
    <cellStyle name="Accent2 21" xfId="3024"/>
    <cellStyle name="Accent2 3" xfId="3025"/>
    <cellStyle name="Accent2 4" xfId="3026"/>
    <cellStyle name="Accent2 5" xfId="3027"/>
    <cellStyle name="Accent2 6" xfId="3028"/>
    <cellStyle name="Accent2 7" xfId="3029"/>
    <cellStyle name="Accent2 8" xfId="3030"/>
    <cellStyle name="Accent2 9" xfId="3031"/>
    <cellStyle name="Accent3" xfId="3032"/>
    <cellStyle name="Accent3 - 20%" xfId="3033"/>
    <cellStyle name="Accent3 - 20% 2" xfId="3034"/>
    <cellStyle name="Accent3 - 20% 3" xfId="3035"/>
    <cellStyle name="Accent3 - 40%" xfId="3036"/>
    <cellStyle name="Accent3 - 40% 2" xfId="3037"/>
    <cellStyle name="Accent3 - 40% 3" xfId="3038"/>
    <cellStyle name="Accent3 - 60%" xfId="3039"/>
    <cellStyle name="Accent3 - 60% 2" xfId="3040"/>
    <cellStyle name="Accent3 - 60% 3" xfId="3041"/>
    <cellStyle name="Accent3 10" xfId="3042"/>
    <cellStyle name="Accent3 11" xfId="3043"/>
    <cellStyle name="Accent3 12" xfId="3044"/>
    <cellStyle name="Accent3 13" xfId="3045"/>
    <cellStyle name="Accent3 14" xfId="3046"/>
    <cellStyle name="Accent3 15" xfId="3047"/>
    <cellStyle name="Accent3 16" xfId="3048"/>
    <cellStyle name="Accent3 17" xfId="3049"/>
    <cellStyle name="Accent3 18" xfId="3050"/>
    <cellStyle name="Accent3 19" xfId="3051"/>
    <cellStyle name="Accent3 2" xfId="3052"/>
    <cellStyle name="Accent3 20" xfId="3053"/>
    <cellStyle name="Accent3 21" xfId="3054"/>
    <cellStyle name="Accent3 22" xfId="3055"/>
    <cellStyle name="Accent3 23" xfId="3056"/>
    <cellStyle name="Accent3 24" xfId="3057"/>
    <cellStyle name="Accent3 25" xfId="3058"/>
    <cellStyle name="Accent3 26" xfId="3059"/>
    <cellStyle name="Accent3 3" xfId="3060"/>
    <cellStyle name="Accent3 4" xfId="3061"/>
    <cellStyle name="Accent3 5" xfId="3062"/>
    <cellStyle name="Accent3 6" xfId="3063"/>
    <cellStyle name="Accent3 7" xfId="3064"/>
    <cellStyle name="Accent3 8" xfId="3065"/>
    <cellStyle name="Accent3 9" xfId="3066"/>
    <cellStyle name="Accent4" xfId="3067"/>
    <cellStyle name="Accent4 - 20%" xfId="3068"/>
    <cellStyle name="Accent4 - 20% 2" xfId="3069"/>
    <cellStyle name="Accent4 - 20% 3" xfId="3070"/>
    <cellStyle name="Accent4 - 40%" xfId="3071"/>
    <cellStyle name="Accent4 - 40% 2" xfId="3072"/>
    <cellStyle name="Accent4 - 40% 3" xfId="3073"/>
    <cellStyle name="Accent4 - 60%" xfId="3074"/>
    <cellStyle name="Accent4 - 60% 2" xfId="3075"/>
    <cellStyle name="Accent4 - 60% 3" xfId="3076"/>
    <cellStyle name="Accent4 10" xfId="3077"/>
    <cellStyle name="Accent4 11" xfId="3078"/>
    <cellStyle name="Accent4 12" xfId="3079"/>
    <cellStyle name="Accent4 13" xfId="3080"/>
    <cellStyle name="Accent4 14" xfId="3081"/>
    <cellStyle name="Accent4 15" xfId="3082"/>
    <cellStyle name="Accent4 16" xfId="3083"/>
    <cellStyle name="Accent4 17" xfId="3084"/>
    <cellStyle name="Accent4 18" xfId="3085"/>
    <cellStyle name="Accent4 19" xfId="3086"/>
    <cellStyle name="Accent4 2" xfId="3087"/>
    <cellStyle name="Accent4 20" xfId="3088"/>
    <cellStyle name="Accent4 21" xfId="3089"/>
    <cellStyle name="Accent4 22" xfId="3090"/>
    <cellStyle name="Accent4 23" xfId="3091"/>
    <cellStyle name="Accent4 24" xfId="3092"/>
    <cellStyle name="Accent4 25" xfId="3093"/>
    <cellStyle name="Accent4 26" xfId="3094"/>
    <cellStyle name="Accent4 3" xfId="3095"/>
    <cellStyle name="Accent4 4" xfId="3096"/>
    <cellStyle name="Accent4 5" xfId="3097"/>
    <cellStyle name="Accent4 6" xfId="3098"/>
    <cellStyle name="Accent4 7" xfId="3099"/>
    <cellStyle name="Accent4 8" xfId="3100"/>
    <cellStyle name="Accent4 9" xfId="3101"/>
    <cellStyle name="Accent5" xfId="3102"/>
    <cellStyle name="Accent5 - 20%" xfId="3103"/>
    <cellStyle name="Accent5 - 20% 2" xfId="3104"/>
    <cellStyle name="Accent5 - 20% 3" xfId="3105"/>
    <cellStyle name="Accent5 - 40%" xfId="3106"/>
    <cellStyle name="Accent5 - 60%" xfId="3107"/>
    <cellStyle name="Accent5 - 60% 2" xfId="3108"/>
    <cellStyle name="Accent5 - 60% 3" xfId="3109"/>
    <cellStyle name="Accent5 10" xfId="3110"/>
    <cellStyle name="Accent5 11" xfId="3111"/>
    <cellStyle name="Accent5 12" xfId="3112"/>
    <cellStyle name="Accent5 13" xfId="3113"/>
    <cellStyle name="Accent5 14" xfId="3114"/>
    <cellStyle name="Accent5 15" xfId="3115"/>
    <cellStyle name="Accent5 16" xfId="3116"/>
    <cellStyle name="Accent5 17" xfId="3117"/>
    <cellStyle name="Accent5 18" xfId="3118"/>
    <cellStyle name="Accent5 19" xfId="3119"/>
    <cellStyle name="Accent5 2" xfId="3120"/>
    <cellStyle name="Accent5 20" xfId="3121"/>
    <cellStyle name="Accent5 21" xfId="3122"/>
    <cellStyle name="Accent5 22" xfId="3123"/>
    <cellStyle name="Accent5 23" xfId="3124"/>
    <cellStyle name="Accent5 24" xfId="3125"/>
    <cellStyle name="Accent5 25" xfId="3126"/>
    <cellStyle name="Accent5 26" xfId="3127"/>
    <cellStyle name="Accent5 3" xfId="3128"/>
    <cellStyle name="Accent5 4" xfId="3129"/>
    <cellStyle name="Accent5 5" xfId="3130"/>
    <cellStyle name="Accent5 6" xfId="3131"/>
    <cellStyle name="Accent5 7" xfId="3132"/>
    <cellStyle name="Accent5 8" xfId="3133"/>
    <cellStyle name="Accent5 9" xfId="3134"/>
    <cellStyle name="Accent6" xfId="3135"/>
    <cellStyle name="Accent6 - 20%" xfId="3136"/>
    <cellStyle name="Accent6 - 40%" xfId="3137"/>
    <cellStyle name="Accent6 - 40% 2" xfId="3138"/>
    <cellStyle name="Accent6 - 40% 3" xfId="3139"/>
    <cellStyle name="Accent6 - 60%" xfId="3140"/>
    <cellStyle name="Accent6 - 60% 2" xfId="3141"/>
    <cellStyle name="Accent6 - 60% 3" xfId="3142"/>
    <cellStyle name="Accent6 10" xfId="3143"/>
    <cellStyle name="Accent6 11" xfId="3144"/>
    <cellStyle name="Accent6 12" xfId="3145"/>
    <cellStyle name="Accent6 13" xfId="3146"/>
    <cellStyle name="Accent6 14" xfId="3147"/>
    <cellStyle name="Accent6 15" xfId="3148"/>
    <cellStyle name="Accent6 16" xfId="3149"/>
    <cellStyle name="Accent6 17" xfId="3150"/>
    <cellStyle name="Accent6 18" xfId="3151"/>
    <cellStyle name="Accent6 19" xfId="3152"/>
    <cellStyle name="Accent6 2" xfId="3153"/>
    <cellStyle name="Accent6 20" xfId="3154"/>
    <cellStyle name="Accent6 21" xfId="3155"/>
    <cellStyle name="Accent6 22" xfId="3156"/>
    <cellStyle name="Accent6 23" xfId="3157"/>
    <cellStyle name="Accent6 24" xfId="3158"/>
    <cellStyle name="Accent6 25" xfId="3159"/>
    <cellStyle name="Accent6 26" xfId="3160"/>
    <cellStyle name="Accent6 3" xfId="3161"/>
    <cellStyle name="Accent6 4" xfId="3162"/>
    <cellStyle name="Accent6 5" xfId="3163"/>
    <cellStyle name="Accent6 6" xfId="3164"/>
    <cellStyle name="Accent6 7" xfId="3165"/>
    <cellStyle name="Accent6 8" xfId="3166"/>
    <cellStyle name="Accent6 9" xfId="3167"/>
    <cellStyle name="account" xfId="3168"/>
    <cellStyle name="Accounting" xfId="3169"/>
    <cellStyle name="Ăčďĺđńńűëęŕ" xfId="3170"/>
    <cellStyle name="Ăčďĺđńńűëęŕ 2" xfId="3171"/>
    <cellStyle name="Áĺççŕůčňíűé" xfId="3172"/>
    <cellStyle name="Äĺíĺćíűé [0]_(ňŕá 3č)" xfId="3173"/>
    <cellStyle name="Äĺíĺćíűé_(ňŕá 3č)" xfId="3174"/>
    <cellStyle name="Anna" xfId="3175"/>
    <cellStyle name="AP_AR_UPS" xfId="3176"/>
    <cellStyle name="BackGround_General" xfId="3177"/>
    <cellStyle name="Bad" xfId="3178"/>
    <cellStyle name="Bad 2" xfId="3179"/>
    <cellStyle name="Bad 3" xfId="3180"/>
    <cellStyle name="blank" xfId="3181"/>
    <cellStyle name="Blue_Calculation" xfId="3182"/>
    <cellStyle name="Calculation" xfId="3183"/>
    <cellStyle name="Calculation 2" xfId="3184"/>
    <cellStyle name="Calculation 2 2" xfId="59516"/>
    <cellStyle name="Calculation 2 2 2" xfId="60132"/>
    <cellStyle name="Calculation 2 3" xfId="59457"/>
    <cellStyle name="Calculation 2 4" xfId="60075"/>
    <cellStyle name="Calculation 3" xfId="3185"/>
    <cellStyle name="Calculation 4" xfId="59105"/>
    <cellStyle name="Calculation 5" xfId="59825"/>
    <cellStyle name="Check" xfId="3186"/>
    <cellStyle name="Check Cell" xfId="3187"/>
    <cellStyle name="Check Cell 2" xfId="3188"/>
    <cellStyle name="Check Cell 3" xfId="3189"/>
    <cellStyle name="Comma [0]_irl tel sep5" xfId="3190"/>
    <cellStyle name="Comma_irl tel sep5" xfId="3191"/>
    <cellStyle name="Comma0" xfId="3192"/>
    <cellStyle name="Comma0 2" xfId="3193"/>
    <cellStyle name="Çŕůčňíűé" xfId="3194"/>
    <cellStyle name="Currency [0]" xfId="3195"/>
    <cellStyle name="Currency [0] 2" xfId="3196"/>
    <cellStyle name="Currency [0] 2 2" xfId="3197"/>
    <cellStyle name="Currency [0] 2 3" xfId="3198"/>
    <cellStyle name="Currency [0] 2 4" xfId="3199"/>
    <cellStyle name="Currency [0] 2 5" xfId="3200"/>
    <cellStyle name="Currency [0] 2 6" xfId="3201"/>
    <cellStyle name="Currency [0] 2 7" xfId="3202"/>
    <cellStyle name="Currency [0] 2 8" xfId="3203"/>
    <cellStyle name="Currency [0] 3" xfId="3204"/>
    <cellStyle name="Currency [0] 3 2" xfId="3205"/>
    <cellStyle name="Currency [0] 3 3" xfId="3206"/>
    <cellStyle name="Currency [0] 3 4" xfId="3207"/>
    <cellStyle name="Currency [0] 3 5" xfId="3208"/>
    <cellStyle name="Currency [0] 3 6" xfId="3209"/>
    <cellStyle name="Currency [0] 3 7" xfId="3210"/>
    <cellStyle name="Currency [0] 3 8" xfId="3211"/>
    <cellStyle name="Currency [0] 4" xfId="3212"/>
    <cellStyle name="Currency [0] 4 2" xfId="3213"/>
    <cellStyle name="Currency [0] 4 3" xfId="3214"/>
    <cellStyle name="Currency [0] 4 4" xfId="3215"/>
    <cellStyle name="Currency [0] 4 5" xfId="3216"/>
    <cellStyle name="Currency [0] 4 6" xfId="3217"/>
    <cellStyle name="Currency [0] 4 7" xfId="3218"/>
    <cellStyle name="Currency [0] 4 8" xfId="3219"/>
    <cellStyle name="Currency [0] 5" xfId="3220"/>
    <cellStyle name="Currency [0] 5 2" xfId="3221"/>
    <cellStyle name="Currency [0] 5 3" xfId="3222"/>
    <cellStyle name="Currency [0] 5 4" xfId="3223"/>
    <cellStyle name="Currency [0] 5 5" xfId="3224"/>
    <cellStyle name="Currency [0] 5 6" xfId="3225"/>
    <cellStyle name="Currency [0] 5 7" xfId="3226"/>
    <cellStyle name="Currency [0] 5 8" xfId="3227"/>
    <cellStyle name="Currency [0] 6" xfId="3228"/>
    <cellStyle name="Currency [0] 6 2" xfId="3229"/>
    <cellStyle name="Currency [0] 7" xfId="3230"/>
    <cellStyle name="Currency [0] 7 2" xfId="3231"/>
    <cellStyle name="Currency [0] 8" xfId="3232"/>
    <cellStyle name="Currency [0] 8 2" xfId="3233"/>
    <cellStyle name="Currency_irl tel sep5" xfId="3234"/>
    <cellStyle name="Currency0" xfId="3235"/>
    <cellStyle name="Currency0 2" xfId="3236"/>
    <cellStyle name="Date" xfId="3237"/>
    <cellStyle name="Date 2" xfId="3238"/>
    <cellStyle name="Dates" xfId="3239"/>
    <cellStyle name="Dezimal [0]_Compiling Utility Macros" xfId="3240"/>
    <cellStyle name="Dezimal_Compiling Utility Macros" xfId="3241"/>
    <cellStyle name="E-mail" xfId="3242"/>
    <cellStyle name="Emphasis 1" xfId="3243"/>
    <cellStyle name="Emphasis 1 2" xfId="3244"/>
    <cellStyle name="Emphasis 1 3" xfId="3245"/>
    <cellStyle name="Emphasis 2" xfId="3246"/>
    <cellStyle name="Emphasis 2 2" xfId="3247"/>
    <cellStyle name="Emphasis 2 3" xfId="3248"/>
    <cellStyle name="Emphasis 3" xfId="3249"/>
    <cellStyle name="Euro" xfId="3250"/>
    <cellStyle name="Euro 2" xfId="3251"/>
    <cellStyle name="Euro 3" xfId="3252"/>
    <cellStyle name="Excel_BuiltIn_Comma" xfId="59812"/>
    <cellStyle name="Explanatory Text" xfId="3253"/>
    <cellStyle name="Explanatory Text 2" xfId="3254"/>
    <cellStyle name="Explanatory Text 3" xfId="3255"/>
    <cellStyle name="F2" xfId="3256"/>
    <cellStyle name="F3" xfId="3257"/>
    <cellStyle name="F4" xfId="3258"/>
    <cellStyle name="F5" xfId="3259"/>
    <cellStyle name="F6" xfId="3260"/>
    <cellStyle name="F7" xfId="3261"/>
    <cellStyle name="F8" xfId="3262"/>
    <cellStyle name="Fixed" xfId="3263"/>
    <cellStyle name="Fixed 2" xfId="3264"/>
    <cellStyle name="Followed Hyperlink" xfId="3265"/>
    <cellStyle name="Footnotes" xfId="3266"/>
    <cellStyle name="General_Ledger" xfId="3267"/>
    <cellStyle name="Good" xfId="3268"/>
    <cellStyle name="Good 2" xfId="3269"/>
    <cellStyle name="Good 3" xfId="3270"/>
    <cellStyle name="Heading" xfId="3271"/>
    <cellStyle name="Heading 1" xfId="3272"/>
    <cellStyle name="Heading 1 2" xfId="3273"/>
    <cellStyle name="Heading 1 3" xfId="59106"/>
    <cellStyle name="Heading 2" xfId="3274"/>
    <cellStyle name="Heading 2 2" xfId="3275"/>
    <cellStyle name="Heading 2 3" xfId="3276"/>
    <cellStyle name="Heading 2 4" xfId="59107"/>
    <cellStyle name="Heading 3" xfId="3277"/>
    <cellStyle name="Heading 3 2" xfId="3278"/>
    <cellStyle name="Heading 3 3" xfId="3279"/>
    <cellStyle name="Heading 4" xfId="3280"/>
    <cellStyle name="Heading 4 2" xfId="3281"/>
    <cellStyle name="Heading2" xfId="3282"/>
    <cellStyle name="Hidden" xfId="3283"/>
    <cellStyle name="Hyperlink" xfId="3284"/>
    <cellStyle name="Iau?iue_Cia-l ccaldcec" xfId="3285"/>
    <cellStyle name="Îáű÷íűé__FES" xfId="3286"/>
    <cellStyle name="Îňęđűâŕâřŕ˙ń˙ ăčďĺđńńűëęŕ" xfId="3287"/>
    <cellStyle name="Îňęđűâŕâřŕ˙ń˙ ăčďĺđńńűëęŕ 2" xfId="3288"/>
    <cellStyle name="Input" xfId="3289"/>
    <cellStyle name="Input 2" xfId="3290"/>
    <cellStyle name="Input 2 2" xfId="59374"/>
    <cellStyle name="Input 2 2 2" xfId="59995"/>
    <cellStyle name="Input 2 3" xfId="59344"/>
    <cellStyle name="Input 2 4" xfId="59965"/>
    <cellStyle name="Input 3" xfId="3291"/>
    <cellStyle name="Input 4" xfId="59109"/>
    <cellStyle name="Input 5" xfId="59117"/>
    <cellStyle name="Inputs" xfId="3292"/>
    <cellStyle name="Inputs (const)" xfId="3293"/>
    <cellStyle name="Inputs Co" xfId="3294"/>
    <cellStyle name="Inputs_46EE.2011(v1.0)" xfId="3295"/>
    <cellStyle name="Just_Table" xfId="3296"/>
    <cellStyle name="LeftTitle" xfId="3297"/>
    <cellStyle name="Linked Cell" xfId="3298"/>
    <cellStyle name="Linked Cell 2" xfId="3299"/>
    <cellStyle name="Linked Cell 3" xfId="3300"/>
    <cellStyle name="Neutral" xfId="3301"/>
    <cellStyle name="Neutral 2" xfId="3302"/>
    <cellStyle name="Neutral 3" xfId="3303"/>
    <cellStyle name="No_Input" xfId="3304"/>
    <cellStyle name="normal" xfId="3305"/>
    <cellStyle name="Normal 2" xfId="3306"/>
    <cellStyle name="normal 3" xfId="3307"/>
    <cellStyle name="normal 4" xfId="3308"/>
    <cellStyle name="normal 5" xfId="3309"/>
    <cellStyle name="normal 6" xfId="3310"/>
    <cellStyle name="normal 7" xfId="3311"/>
    <cellStyle name="normal 8" xfId="3312"/>
    <cellStyle name="normal 9" xfId="3313"/>
    <cellStyle name="normal_1" xfId="3314"/>
    <cellStyle name="Normal1" xfId="3315"/>
    <cellStyle name="normбlnм_laroux" xfId="3316"/>
    <cellStyle name="Note" xfId="3317"/>
    <cellStyle name="Note 10" xfId="59116"/>
    <cellStyle name="Note 2" xfId="3318"/>
    <cellStyle name="Note 2 2" xfId="59355"/>
    <cellStyle name="Note 2 2 2" xfId="59487"/>
    <cellStyle name="Note 2 2 2 2" xfId="59504"/>
    <cellStyle name="Note 2 2 2 2 2" xfId="59536"/>
    <cellStyle name="Note 2 2 2 2 2 2" xfId="59369"/>
    <cellStyle name="Note 2 2 2 2 2 2 2" xfId="59625"/>
    <cellStyle name="Note 2 2 2 2 2 2 2 2" xfId="59546"/>
    <cellStyle name="Note 2 2 2 2 2 2 2 2 2" xfId="60162"/>
    <cellStyle name="Note 2 2 2 2 2 2 2 3" xfId="60241"/>
    <cellStyle name="Note 2 2 2 2 2 2 3" xfId="59615"/>
    <cellStyle name="Note 2 2 2 2 2 2 3 2" xfId="60231"/>
    <cellStyle name="Note 2 2 2 2 2 2 4" xfId="59990"/>
    <cellStyle name="Note 2 2 2 2 2 3" xfId="59663"/>
    <cellStyle name="Note 2 2 2 2 2 3 2" xfId="59498"/>
    <cellStyle name="Note 2 2 2 2 2 3 2 2" xfId="60114"/>
    <cellStyle name="Note 2 2 2 2 2 3 3" xfId="60279"/>
    <cellStyle name="Note 2 2 2 2 2 4" xfId="59699"/>
    <cellStyle name="Note 2 2 2 2 2 4 2" xfId="60315"/>
    <cellStyle name="Note 2 2 2 2 2 5" xfId="60152"/>
    <cellStyle name="Note 2 2 2 2 3" xfId="59496"/>
    <cellStyle name="Note 2 2 2 2 3 2" xfId="59666"/>
    <cellStyle name="Note 2 2 2 2 3 2 2" xfId="59378"/>
    <cellStyle name="Note 2 2 2 2 3 2 2 2" xfId="59999"/>
    <cellStyle name="Note 2 2 2 2 3 2 3" xfId="60282"/>
    <cellStyle name="Note 2 2 2 2 3 3" xfId="59804"/>
    <cellStyle name="Note 2 2 2 2 3 3 2" xfId="60420"/>
    <cellStyle name="Note 2 2 2 2 3 4" xfId="60112"/>
    <cellStyle name="Note 2 2 2 2 4" xfId="59634"/>
    <cellStyle name="Note 2 2 2 2 4 2" xfId="59485"/>
    <cellStyle name="Note 2 2 2 2 4 2 2" xfId="60101"/>
    <cellStyle name="Note 2 2 2 2 4 3" xfId="60250"/>
    <cellStyle name="Note 2 2 2 2 5" xfId="59754"/>
    <cellStyle name="Note 2 2 2 2 5 2" xfId="60370"/>
    <cellStyle name="Note 2 2 2 2 6" xfId="60120"/>
    <cellStyle name="Note 2 2 2 3" xfId="59524"/>
    <cellStyle name="Note 2 2 2 3 2" xfId="59366"/>
    <cellStyle name="Note 2 2 2 3 2 2" xfId="59363"/>
    <cellStyle name="Note 2 2 2 3 2 2 2" xfId="59798"/>
    <cellStyle name="Note 2 2 2 3 2 2 2 2" xfId="60414"/>
    <cellStyle name="Note 2 2 2 3 2 2 3" xfId="59984"/>
    <cellStyle name="Note 2 2 2 3 2 3" xfId="59610"/>
    <cellStyle name="Note 2 2 2 3 2 3 2" xfId="60226"/>
    <cellStyle name="Note 2 2 2 3 2 4" xfId="59987"/>
    <cellStyle name="Note 2 2 2 3 3" xfId="59651"/>
    <cellStyle name="Note 2 2 2 3 3 2" xfId="59349"/>
    <cellStyle name="Note 2 2 2 3 3 2 2" xfId="59970"/>
    <cellStyle name="Note 2 2 2 3 3 3" xfId="60267"/>
    <cellStyle name="Note 2 2 2 3 4" xfId="59709"/>
    <cellStyle name="Note 2 2 2 3 4 2" xfId="60325"/>
    <cellStyle name="Note 2 2 2 3 5" xfId="60140"/>
    <cellStyle name="Note 2 2 2 4" xfId="59587"/>
    <cellStyle name="Note 2 2 2 4 2" xfId="59680"/>
    <cellStyle name="Note 2 2 2 4 2 2" xfId="59370"/>
    <cellStyle name="Note 2 2 2 4 2 2 2" xfId="59991"/>
    <cellStyle name="Note 2 2 2 4 2 3" xfId="60296"/>
    <cellStyle name="Note 2 2 2 4 3" xfId="59727"/>
    <cellStyle name="Note 2 2 2 4 3 2" xfId="60343"/>
    <cellStyle name="Note 2 2 2 4 4" xfId="60203"/>
    <cellStyle name="Note 2 2 2 5" xfId="59353"/>
    <cellStyle name="Note 2 2 2 5 2" xfId="59692"/>
    <cellStyle name="Note 2 2 2 5 2 2" xfId="60308"/>
    <cellStyle name="Note 2 2 2 5 3" xfId="59974"/>
    <cellStyle name="Note 2 2 2 6" xfId="59687"/>
    <cellStyle name="Note 2 2 2 6 2" xfId="60303"/>
    <cellStyle name="Note 2 2 2 7" xfId="60103"/>
    <cellStyle name="Note 2 2 3" xfId="59492"/>
    <cellStyle name="Note 2 2 3 2" xfId="59529"/>
    <cellStyle name="Note 2 2 3 2 2" xfId="59380"/>
    <cellStyle name="Note 2 2 3 2 2 2" xfId="59544"/>
    <cellStyle name="Note 2 2 3 2 2 2 2" xfId="59766"/>
    <cellStyle name="Note 2 2 3 2 2 2 2 2" xfId="60382"/>
    <cellStyle name="Note 2 2 3 2 2 2 3" xfId="60160"/>
    <cellStyle name="Note 2 2 3 2 2 3" xfId="59585"/>
    <cellStyle name="Note 2 2 3 2 2 3 2" xfId="60201"/>
    <cellStyle name="Note 2 2 3 2 2 4" xfId="60001"/>
    <cellStyle name="Note 2 2 3 2 3" xfId="59656"/>
    <cellStyle name="Note 2 2 3 2 3 2" xfId="59343"/>
    <cellStyle name="Note 2 2 3 2 3 2 2" xfId="59964"/>
    <cellStyle name="Note 2 2 3 2 3 3" xfId="60272"/>
    <cellStyle name="Note 2 2 3 2 4" xfId="59796"/>
    <cellStyle name="Note 2 2 3 2 4 2" xfId="60412"/>
    <cellStyle name="Note 2 2 3 2 5" xfId="60145"/>
    <cellStyle name="Note 2 2 3 3" xfId="59456"/>
    <cellStyle name="Note 2 2 3 3 2" xfId="59637"/>
    <cellStyle name="Note 2 2 3 3 2 2" xfId="59377"/>
    <cellStyle name="Note 2 2 3 3 2 2 2" xfId="59998"/>
    <cellStyle name="Note 2 2 3 3 2 3" xfId="60253"/>
    <cellStyle name="Note 2 2 3 3 3" xfId="59719"/>
    <cellStyle name="Note 2 2 3 3 3 2" xfId="60335"/>
    <cellStyle name="Note 2 2 3 3 4" xfId="60074"/>
    <cellStyle name="Note 2 2 3 4" xfId="59372"/>
    <cellStyle name="Note 2 2 3 4 2" xfId="59508"/>
    <cellStyle name="Note 2 2 3 4 2 2" xfId="60124"/>
    <cellStyle name="Note 2 2 3 4 3" xfId="59993"/>
    <cellStyle name="Note 2 2 3 5" xfId="59762"/>
    <cellStyle name="Note 2 2 3 5 2" xfId="60378"/>
    <cellStyle name="Note 2 2 3 6" xfId="60108"/>
    <cellStyle name="Note 2 2 4" xfId="59511"/>
    <cellStyle name="Note 2 2 4 2" xfId="59542"/>
    <cellStyle name="Note 2 2 4 2 2" xfId="59668"/>
    <cellStyle name="Note 2 2 4 2 2 2" xfId="59318"/>
    <cellStyle name="Note 2 2 4 2 2 2 2" xfId="59945"/>
    <cellStyle name="Note 2 2 4 2 2 3" xfId="60284"/>
    <cellStyle name="Note 2 2 4 2 3" xfId="59700"/>
    <cellStyle name="Note 2 2 4 2 3 2" xfId="60316"/>
    <cellStyle name="Note 2 2 4 2 4" xfId="60158"/>
    <cellStyle name="Note 2 2 4 3" xfId="59642"/>
    <cellStyle name="Note 2 2 4 3 2" xfId="59433"/>
    <cellStyle name="Note 2 2 4 3 2 2" xfId="60052"/>
    <cellStyle name="Note 2 2 4 3 3" xfId="60258"/>
    <cellStyle name="Note 2 2 4 4" xfId="59773"/>
    <cellStyle name="Note 2 2 4 4 2" xfId="60389"/>
    <cellStyle name="Note 2 2 4 5" xfId="60127"/>
    <cellStyle name="Note 2 2 5" xfId="59398"/>
    <cellStyle name="Note 2 2 5 2" xfId="59465"/>
    <cellStyle name="Note 2 2 5 2 2" xfId="59710"/>
    <cellStyle name="Note 2 2 5 2 2 2" xfId="60326"/>
    <cellStyle name="Note 2 2 5 2 3" xfId="60082"/>
    <cellStyle name="Note 2 2 5 3" xfId="59298"/>
    <cellStyle name="Note 2 2 5 3 2" xfId="59925"/>
    <cellStyle name="Note 2 2 5 4" xfId="60019"/>
    <cellStyle name="Note 2 2 6" xfId="59475"/>
    <cellStyle name="Note 2 2 6 2" xfId="59783"/>
    <cellStyle name="Note 2 2 6 2 2" xfId="60399"/>
    <cellStyle name="Note 2 2 6 3" xfId="60091"/>
    <cellStyle name="Note 2 2 7" xfId="59712"/>
    <cellStyle name="Note 2 2 7 2" xfId="60328"/>
    <cellStyle name="Note 2 2 8" xfId="59976"/>
    <cellStyle name="Note 2 3" xfId="59481"/>
    <cellStyle name="Note 2 3 2" xfId="59502"/>
    <cellStyle name="Note 2 3 2 2" xfId="59534"/>
    <cellStyle name="Note 2 3 2 2 2" xfId="59560"/>
    <cellStyle name="Note 2 3 2 2 2 2" xfId="59672"/>
    <cellStyle name="Note 2 3 2 2 2 2 2" xfId="59403"/>
    <cellStyle name="Note 2 3 2 2 2 2 2 2" xfId="60024"/>
    <cellStyle name="Note 2 3 2 2 2 2 3" xfId="60288"/>
    <cellStyle name="Note 2 3 2 2 2 3" xfId="59741"/>
    <cellStyle name="Note 2 3 2 2 2 3 2" xfId="60357"/>
    <cellStyle name="Note 2 3 2 2 2 4" xfId="60176"/>
    <cellStyle name="Note 2 3 2 2 3" xfId="59661"/>
    <cellStyle name="Note 2 3 2 2 3 2" xfId="59602"/>
    <cellStyle name="Note 2 3 2 2 3 2 2" xfId="60218"/>
    <cellStyle name="Note 2 3 2 2 3 3" xfId="60277"/>
    <cellStyle name="Note 2 3 2 2 4" xfId="59722"/>
    <cellStyle name="Note 2 3 2 2 4 2" xfId="60338"/>
    <cellStyle name="Note 2 3 2 2 5" xfId="60150"/>
    <cellStyle name="Note 2 3 2 3" xfId="59464"/>
    <cellStyle name="Note 2 3 2 3 2" xfId="59564"/>
    <cellStyle name="Note 2 3 2 3 2 2" xfId="59628"/>
    <cellStyle name="Note 2 3 2 3 2 2 2" xfId="60244"/>
    <cellStyle name="Note 2 3 2 3 2 3" xfId="60180"/>
    <cellStyle name="Note 2 3 2 3 3" xfId="59322"/>
    <cellStyle name="Note 2 3 2 3 3 2" xfId="59949"/>
    <cellStyle name="Note 2 3 2 3 4" xfId="60081"/>
    <cellStyle name="Note 2 3 2 4" xfId="59632"/>
    <cellStyle name="Note 2 3 2 4 2" xfId="59340"/>
    <cellStyle name="Note 2 3 2 4 2 2" xfId="59961"/>
    <cellStyle name="Note 2 3 2 4 3" xfId="60248"/>
    <cellStyle name="Note 2 3 2 5" xfId="59793"/>
    <cellStyle name="Note 2 3 2 5 2" xfId="60409"/>
    <cellStyle name="Note 2 3 2 6" xfId="60118"/>
    <cellStyle name="Note 2 3 3" xfId="59522"/>
    <cellStyle name="Note 2 3 3 2" xfId="59583"/>
    <cellStyle name="Note 2 3 3 2 2" xfId="59678"/>
    <cellStyle name="Note 2 3 3 2 2 2" xfId="59361"/>
    <cellStyle name="Note 2 3 3 2 2 2 2" xfId="59982"/>
    <cellStyle name="Note 2 3 3 2 2 3" xfId="60294"/>
    <cellStyle name="Note 2 3 3 2 3" xfId="59756"/>
    <cellStyle name="Note 2 3 3 2 3 2" xfId="60372"/>
    <cellStyle name="Note 2 3 3 2 4" xfId="60199"/>
    <cellStyle name="Note 2 3 3 3" xfId="59649"/>
    <cellStyle name="Note 2 3 3 3 2" xfId="59358"/>
    <cellStyle name="Note 2 3 3 3 2 2" xfId="59979"/>
    <cellStyle name="Note 2 3 3 3 3" xfId="60265"/>
    <cellStyle name="Note 2 3 3 4" xfId="59790"/>
    <cellStyle name="Note 2 3 3 4 2" xfId="60406"/>
    <cellStyle name="Note 2 3 3 5" xfId="60138"/>
    <cellStyle name="Note 2 3 4" xfId="59478"/>
    <cellStyle name="Note 2 3 4 2" xfId="59402"/>
    <cellStyle name="Note 2 3 4 2 2" xfId="59405"/>
    <cellStyle name="Note 2 3 4 2 2 2" xfId="60026"/>
    <cellStyle name="Note 2 3 4 2 3" xfId="60023"/>
    <cellStyle name="Note 2 3 4 3" xfId="59348"/>
    <cellStyle name="Note 2 3 4 3 2" xfId="59969"/>
    <cellStyle name="Note 2 3 4 4" xfId="60094"/>
    <cellStyle name="Note 2 3 5" xfId="59577"/>
    <cellStyle name="Note 2 3 5 2" xfId="59760"/>
    <cellStyle name="Note 2 3 5 2 2" xfId="60376"/>
    <cellStyle name="Note 2 3 5 3" xfId="60193"/>
    <cellStyle name="Note 2 3 6" xfId="59750"/>
    <cellStyle name="Note 2 3 6 2" xfId="60366"/>
    <cellStyle name="Note 2 3 7" xfId="60097"/>
    <cellStyle name="Note 2 4" xfId="59446"/>
    <cellStyle name="Note 2 4 2" xfId="59528"/>
    <cellStyle name="Note 2 4 2 2" xfId="59568"/>
    <cellStyle name="Note 2 4 2 2 2" xfId="59674"/>
    <cellStyle name="Note 2 4 2 2 2 2" xfId="59435"/>
    <cellStyle name="Note 2 4 2 2 2 2 2" xfId="60054"/>
    <cellStyle name="Note 2 4 2 2 2 3" xfId="60290"/>
    <cellStyle name="Note 2 4 2 2 3" xfId="59767"/>
    <cellStyle name="Note 2 4 2 2 3 2" xfId="60383"/>
    <cellStyle name="Note 2 4 2 2 4" xfId="60184"/>
    <cellStyle name="Note 2 4 2 3" xfId="59655"/>
    <cellStyle name="Note 2 4 2 3 2" xfId="59432"/>
    <cellStyle name="Note 2 4 2 3 2 2" xfId="60051"/>
    <cellStyle name="Note 2 4 2 3 3" xfId="60271"/>
    <cellStyle name="Note 2 4 2 4" xfId="59708"/>
    <cellStyle name="Note 2 4 2 4 2" xfId="60324"/>
    <cellStyle name="Note 2 4 2 5" xfId="60144"/>
    <cellStyle name="Note 2 4 3" xfId="59459"/>
    <cellStyle name="Note 2 4 3 2" xfId="59338"/>
    <cellStyle name="Note 2 4 3 2 2" xfId="59739"/>
    <cellStyle name="Note 2 4 3 2 2 2" xfId="60355"/>
    <cellStyle name="Note 2 4 3 2 3" xfId="59960"/>
    <cellStyle name="Note 2 4 3 3" xfId="59471"/>
    <cellStyle name="Note 2 4 3 3 2" xfId="60087"/>
    <cellStyle name="Note 2 4 3 4" xfId="60077"/>
    <cellStyle name="Note 2 4 4" xfId="59578"/>
    <cellStyle name="Note 2 4 4 2" xfId="59789"/>
    <cellStyle name="Note 2 4 4 2 2" xfId="60405"/>
    <cellStyle name="Note 2 4 4 3" xfId="60194"/>
    <cellStyle name="Note 2 4 5" xfId="59702"/>
    <cellStyle name="Note 2 4 5 2" xfId="60318"/>
    <cellStyle name="Note 2 4 6" xfId="60064"/>
    <cellStyle name="Note 2 5" xfId="59441"/>
    <cellStyle name="Note 2 5 2" xfId="59397"/>
    <cellStyle name="Note 2 5 2 2" xfId="59399"/>
    <cellStyle name="Note 2 5 2 2 2" xfId="60020"/>
    <cellStyle name="Note 2 5 2 3" xfId="60018"/>
    <cellStyle name="Note 2 5 3" xfId="59738"/>
    <cellStyle name="Note 2 5 3 2" xfId="60354"/>
    <cellStyle name="Note 2 5 4" xfId="60059"/>
    <cellStyle name="Note 2 6" xfId="59342"/>
    <cellStyle name="Note 2 6 2" xfId="59588"/>
    <cellStyle name="Note 2 6 2 2" xfId="60204"/>
    <cellStyle name="Note 2 6 3" xfId="59963"/>
    <cellStyle name="Note 2 7" xfId="59736"/>
    <cellStyle name="Note 2 7 2" xfId="60352"/>
    <cellStyle name="Note 2 8" xfId="59367"/>
    <cellStyle name="Note 2 9" xfId="59988"/>
    <cellStyle name="Note 3" xfId="3319"/>
    <cellStyle name="Note 3 2" xfId="59488"/>
    <cellStyle name="Note 3 2 2" xfId="59505"/>
    <cellStyle name="Note 3 2 2 2" xfId="59537"/>
    <cellStyle name="Note 3 2 2 2 2" xfId="59362"/>
    <cellStyle name="Note 3 2 2 2 2 2" xfId="59608"/>
    <cellStyle name="Note 3 2 2 2 2 2 2" xfId="59795"/>
    <cellStyle name="Note 3 2 2 2 2 2 2 2" xfId="60411"/>
    <cellStyle name="Note 3 2 2 2 2 2 3" xfId="60224"/>
    <cellStyle name="Note 3 2 2 2 2 3" xfId="59427"/>
    <cellStyle name="Note 3 2 2 2 2 3 2" xfId="60048"/>
    <cellStyle name="Note 3 2 2 2 2 4" xfId="59983"/>
    <cellStyle name="Note 3 2 2 2 3" xfId="59664"/>
    <cellStyle name="Note 3 2 2 2 3 2" xfId="59499"/>
    <cellStyle name="Note 3 2 2 2 3 2 2" xfId="60115"/>
    <cellStyle name="Note 3 2 2 2 3 3" xfId="60280"/>
    <cellStyle name="Note 3 2 2 2 4" xfId="59557"/>
    <cellStyle name="Note 3 2 2 2 4 2" xfId="60173"/>
    <cellStyle name="Note 3 2 2 2 5" xfId="60153"/>
    <cellStyle name="Note 3 2 2 3" xfId="59396"/>
    <cellStyle name="Note 3 2 2 3 2" xfId="59593"/>
    <cellStyle name="Note 3 2 2 3 2 2" xfId="59797"/>
    <cellStyle name="Note 3 2 2 3 2 2 2" xfId="60413"/>
    <cellStyle name="Note 3 2 2 3 2 3" xfId="60209"/>
    <cellStyle name="Note 3 2 2 3 3" xfId="59623"/>
    <cellStyle name="Note 3 2 2 3 3 2" xfId="60239"/>
    <cellStyle name="Note 3 2 2 3 4" xfId="60017"/>
    <cellStyle name="Note 3 2 2 4" xfId="59635"/>
    <cellStyle name="Note 3 2 2 4 2" xfId="59314"/>
    <cellStyle name="Note 3 2 2 4 2 2" xfId="59941"/>
    <cellStyle name="Note 3 2 2 4 3" xfId="60251"/>
    <cellStyle name="Note 3 2 2 5" xfId="59746"/>
    <cellStyle name="Note 3 2 2 5 2" xfId="60362"/>
    <cellStyle name="Note 3 2 2 6" xfId="60121"/>
    <cellStyle name="Note 3 2 3" xfId="59525"/>
    <cellStyle name="Note 3 2 3 2" xfId="59474"/>
    <cellStyle name="Note 3 2 3 2 2" xfId="59412"/>
    <cellStyle name="Note 3 2 3 2 2 2" xfId="59307"/>
    <cellStyle name="Note 3 2 3 2 2 2 2" xfId="59934"/>
    <cellStyle name="Note 3 2 3 2 2 3" xfId="60033"/>
    <cellStyle name="Note 3 2 3 2 3" xfId="59607"/>
    <cellStyle name="Note 3 2 3 2 3 2" xfId="60223"/>
    <cellStyle name="Note 3 2 3 2 4" xfId="60090"/>
    <cellStyle name="Note 3 2 3 3" xfId="59652"/>
    <cellStyle name="Note 3 2 3 3 2" xfId="59556"/>
    <cellStyle name="Note 3 2 3 3 2 2" xfId="60172"/>
    <cellStyle name="Note 3 2 3 3 3" xfId="60268"/>
    <cellStyle name="Note 3 2 3 4" xfId="59743"/>
    <cellStyle name="Note 3 2 3 4 2" xfId="60359"/>
    <cellStyle name="Note 3 2 3 5" xfId="60141"/>
    <cellStyle name="Note 3 2 4" xfId="59559"/>
    <cellStyle name="Note 3 2 4 2" xfId="59671"/>
    <cellStyle name="Note 3 2 4 2 2" xfId="59569"/>
    <cellStyle name="Note 3 2 4 2 2 2" xfId="60185"/>
    <cellStyle name="Note 3 2 4 2 3" xfId="60287"/>
    <cellStyle name="Note 3 2 4 3" xfId="59759"/>
    <cellStyle name="Note 3 2 4 3 2" xfId="60375"/>
    <cellStyle name="Note 3 2 4 4" xfId="60175"/>
    <cellStyle name="Note 3 2 5" xfId="59303"/>
    <cellStyle name="Note 3 2 5 2" xfId="59629"/>
    <cellStyle name="Note 3 2 5 2 2" xfId="60245"/>
    <cellStyle name="Note 3 2 5 3" xfId="59930"/>
    <cellStyle name="Note 3 2 6" xfId="59460"/>
    <cellStyle name="Note 3 2 6 2" xfId="60078"/>
    <cellStyle name="Note 3 2 7" xfId="60104"/>
    <cellStyle name="Note 3 3" xfId="59493"/>
    <cellStyle name="Note 3 3 2" xfId="59530"/>
    <cellStyle name="Note 3 3 2 2" xfId="59428"/>
    <cellStyle name="Note 3 3 2 2 2" xfId="59541"/>
    <cellStyle name="Note 3 3 2 2 2 2" xfId="59792"/>
    <cellStyle name="Note 3 3 2 2 2 2 2" xfId="60408"/>
    <cellStyle name="Note 3 3 2 2 2 3" xfId="60157"/>
    <cellStyle name="Note 3 3 2 2 3" xfId="59735"/>
    <cellStyle name="Note 3 3 2 2 3 2" xfId="60351"/>
    <cellStyle name="Note 3 3 2 2 4" xfId="60049"/>
    <cellStyle name="Note 3 3 2 3" xfId="59657"/>
    <cellStyle name="Note 3 3 2 3 2" xfId="59440"/>
    <cellStyle name="Note 3 3 2 3 2 2" xfId="60058"/>
    <cellStyle name="Note 3 3 2 3 3" xfId="60273"/>
    <cellStyle name="Note 3 3 2 4" xfId="59775"/>
    <cellStyle name="Note 3 3 2 4 2" xfId="60391"/>
    <cellStyle name="Note 3 3 2 5" xfId="60146"/>
    <cellStyle name="Note 3 3 3" xfId="59434"/>
    <cellStyle name="Note 3 3 3 2" xfId="59451"/>
    <cellStyle name="Note 3 3 3 2 2" xfId="59734"/>
    <cellStyle name="Note 3 3 3 2 2 2" xfId="60350"/>
    <cellStyle name="Note 3 3 3 2 3" xfId="60069"/>
    <cellStyle name="Note 3 3 3 3" xfId="59808"/>
    <cellStyle name="Note 3 3 3 3 2" xfId="60424"/>
    <cellStyle name="Note 3 3 3 4" xfId="60053"/>
    <cellStyle name="Note 3 3 4" xfId="59589"/>
    <cellStyle name="Note 3 3 4 2" xfId="59781"/>
    <cellStyle name="Note 3 3 4 2 2" xfId="60397"/>
    <cellStyle name="Note 3 3 4 3" xfId="60205"/>
    <cellStyle name="Note 3 3 5" xfId="59740"/>
    <cellStyle name="Note 3 3 5 2" xfId="60356"/>
    <cellStyle name="Note 3 3 6" xfId="60109"/>
    <cellStyle name="Note 3 4" xfId="59513"/>
    <cellStyle name="Note 3 4 2" xfId="59507"/>
    <cellStyle name="Note 3 4 2 2" xfId="59667"/>
    <cellStyle name="Note 3 4 2 2 2" xfId="59310"/>
    <cellStyle name="Note 3 4 2 2 2 2" xfId="59937"/>
    <cellStyle name="Note 3 4 2 2 3" xfId="60283"/>
    <cellStyle name="Note 3 4 2 3" xfId="59757"/>
    <cellStyle name="Note 3 4 2 3 2" xfId="60373"/>
    <cellStyle name="Note 3 4 2 4" xfId="60123"/>
    <cellStyle name="Note 3 4 3" xfId="59643"/>
    <cellStyle name="Note 3 4 3 2" xfId="59401"/>
    <cellStyle name="Note 3 4 3 2 2" xfId="60022"/>
    <cellStyle name="Note 3 4 3 3" xfId="60259"/>
    <cellStyle name="Note 3 4 4" xfId="59718"/>
    <cellStyle name="Note 3 4 4 2" xfId="60334"/>
    <cellStyle name="Note 3 4 5" xfId="60129"/>
    <cellStyle name="Note 3 5" xfId="59418"/>
    <cellStyle name="Note 3 5 2" xfId="59640"/>
    <cellStyle name="Note 3 5 2 2" xfId="59562"/>
    <cellStyle name="Note 3 5 2 2 2" xfId="60178"/>
    <cellStyle name="Note 3 5 2 3" xfId="60256"/>
    <cellStyle name="Note 3 5 3" xfId="59786"/>
    <cellStyle name="Note 3 5 3 2" xfId="60402"/>
    <cellStyle name="Note 3 5 4" xfId="60039"/>
    <cellStyle name="Note 3 6" xfId="59581"/>
    <cellStyle name="Note 3 6 2" xfId="59707"/>
    <cellStyle name="Note 3 6 2 2" xfId="60323"/>
    <cellStyle name="Note 3 6 3" xfId="60197"/>
    <cellStyle name="Note 3 7" xfId="59473"/>
    <cellStyle name="Note 3 7 2" xfId="60089"/>
    <cellStyle name="Note 3 8" xfId="59385"/>
    <cellStyle name="Note 3 9" xfId="60006"/>
    <cellStyle name="Note 4" xfId="59468"/>
    <cellStyle name="Note 4 2" xfId="59500"/>
    <cellStyle name="Note 4 2 2" xfId="59532"/>
    <cellStyle name="Note 4 2 2 2" xfId="59543"/>
    <cellStyle name="Note 4 2 2 2 2" xfId="59669"/>
    <cellStyle name="Note 4 2 2 2 2 2" xfId="59455"/>
    <cellStyle name="Note 4 2 2 2 2 2 2" xfId="60073"/>
    <cellStyle name="Note 4 2 2 2 2 3" xfId="60285"/>
    <cellStyle name="Note 4 2 2 2 3" xfId="59788"/>
    <cellStyle name="Note 4 2 2 2 3 2" xfId="60404"/>
    <cellStyle name="Note 4 2 2 2 4" xfId="60159"/>
    <cellStyle name="Note 4 2 2 3" xfId="59659"/>
    <cellStyle name="Note 4 2 2 3 2" xfId="59421"/>
    <cellStyle name="Note 4 2 2 3 2 2" xfId="60042"/>
    <cellStyle name="Note 4 2 2 3 3" xfId="60275"/>
    <cellStyle name="Note 4 2 2 4" xfId="59749"/>
    <cellStyle name="Note 4 2 2 4 2" xfId="60365"/>
    <cellStyle name="Note 4 2 2 5" xfId="60148"/>
    <cellStyle name="Note 4 2 3" xfId="59570"/>
    <cellStyle name="Note 4 2 3 2" xfId="59675"/>
    <cellStyle name="Note 4 2 3 2 2" xfId="59407"/>
    <cellStyle name="Note 4 2 3 2 2 2" xfId="60028"/>
    <cellStyle name="Note 4 2 3 2 3" xfId="60291"/>
    <cellStyle name="Note 4 2 3 3" xfId="59706"/>
    <cellStyle name="Note 4 2 3 3 2" xfId="60322"/>
    <cellStyle name="Note 4 2 3 4" xfId="60186"/>
    <cellStyle name="Note 4 2 4" xfId="59394"/>
    <cellStyle name="Note 4 2 4 2" xfId="59787"/>
    <cellStyle name="Note 4 2 4 2 2" xfId="60403"/>
    <cellStyle name="Note 4 2 4 3" xfId="60015"/>
    <cellStyle name="Note 4 2 5" xfId="59805"/>
    <cellStyle name="Note 4 2 5 2" xfId="60421"/>
    <cellStyle name="Note 4 2 6" xfId="60116"/>
    <cellStyle name="Note 4 3" xfId="59520"/>
    <cellStyle name="Note 4 3 2" xfId="59601"/>
    <cellStyle name="Note 4 3 2 2" xfId="59685"/>
    <cellStyle name="Note 4 3 2 2 2" xfId="59448"/>
    <cellStyle name="Note 4 3 2 2 2 2" xfId="60066"/>
    <cellStyle name="Note 4 3 2 2 3" xfId="60301"/>
    <cellStyle name="Note 4 3 2 3" xfId="59785"/>
    <cellStyle name="Note 4 3 2 3 2" xfId="60401"/>
    <cellStyle name="Note 4 3 2 4" xfId="60217"/>
    <cellStyle name="Note 4 3 3" xfId="59647"/>
    <cellStyle name="Note 4 3 3 2" xfId="59479"/>
    <cellStyle name="Note 4 3 3 2 2" xfId="60095"/>
    <cellStyle name="Note 4 3 3 3" xfId="60263"/>
    <cellStyle name="Note 4 3 4" xfId="59802"/>
    <cellStyle name="Note 4 3 4 2" xfId="60418"/>
    <cellStyle name="Note 4 3 5" xfId="60136"/>
    <cellStyle name="Note 4 4" xfId="59453"/>
    <cellStyle name="Note 4 4 2" xfId="59582"/>
    <cellStyle name="Note 4 4 2 2" xfId="59742"/>
    <cellStyle name="Note 4 4 2 2 2" xfId="60358"/>
    <cellStyle name="Note 4 4 2 3" xfId="60198"/>
    <cellStyle name="Note 4 4 3" xfId="59413"/>
    <cellStyle name="Note 4 4 3 2" xfId="60034"/>
    <cellStyle name="Note 4 4 4" xfId="60071"/>
    <cellStyle name="Note 4 5" xfId="59574"/>
    <cellStyle name="Note 4 5 2" xfId="59807"/>
    <cellStyle name="Note 4 5 2 2" xfId="60423"/>
    <cellStyle name="Note 4 5 3" xfId="60190"/>
    <cellStyle name="Note 4 6" xfId="59761"/>
    <cellStyle name="Note 4 6 2" xfId="60377"/>
    <cellStyle name="Note 4 7" xfId="60085"/>
    <cellStyle name="Note 5" xfId="59347"/>
    <cellStyle name="Note 5 2" xfId="59381"/>
    <cellStyle name="Note 5 2 2" xfId="59393"/>
    <cellStyle name="Note 5 2 2 2" xfId="59375"/>
    <cellStyle name="Note 5 2 2 2 2" xfId="59695"/>
    <cellStyle name="Note 5 2 2 2 2 2" xfId="60311"/>
    <cellStyle name="Note 5 2 2 2 3" xfId="59996"/>
    <cellStyle name="Note 5 2 2 3" xfId="59704"/>
    <cellStyle name="Note 5 2 2 3 2" xfId="60320"/>
    <cellStyle name="Note 5 2 2 4" xfId="60014"/>
    <cellStyle name="Note 5 2 3" xfId="59616"/>
    <cellStyle name="Note 5 2 3 2" xfId="59711"/>
    <cellStyle name="Note 5 2 3 2 2" xfId="60327"/>
    <cellStyle name="Note 5 2 3 3" xfId="60232"/>
    <cellStyle name="Note 5 2 4" xfId="59320"/>
    <cellStyle name="Note 5 2 4 2" xfId="59947"/>
    <cellStyle name="Note 5 2 5" xfId="60002"/>
    <cellStyle name="Note 5 3" xfId="59597"/>
    <cellStyle name="Note 5 3 2" xfId="59683"/>
    <cellStyle name="Note 5 3 2 2" xfId="59540"/>
    <cellStyle name="Note 5 3 2 2 2" xfId="60156"/>
    <cellStyle name="Note 5 3 2 3" xfId="60299"/>
    <cellStyle name="Note 5 3 3" xfId="59763"/>
    <cellStyle name="Note 5 3 3 2" xfId="60379"/>
    <cellStyle name="Note 5 3 4" xfId="60213"/>
    <cellStyle name="Note 5 4" xfId="59622"/>
    <cellStyle name="Note 5 4 2" xfId="59317"/>
    <cellStyle name="Note 5 4 2 2" xfId="59944"/>
    <cellStyle name="Note 5 4 3" xfId="60238"/>
    <cellStyle name="Note 5 5" xfId="59409"/>
    <cellStyle name="Note 5 5 2" xfId="60030"/>
    <cellStyle name="Note 5 6" xfId="59968"/>
    <cellStyle name="Note 6" xfId="59391"/>
    <cellStyle name="Note 6 2" xfId="59609"/>
    <cellStyle name="Note 6 2 2" xfId="59779"/>
    <cellStyle name="Note 6 2 2 2" xfId="60395"/>
    <cellStyle name="Note 6 2 3" xfId="60225"/>
    <cellStyle name="Note 6 3" xfId="59308"/>
    <cellStyle name="Note 6 3 2" xfId="59935"/>
    <cellStyle name="Note 6 4" xfId="60012"/>
    <cellStyle name="Note 7" xfId="59379"/>
    <cellStyle name="Note 7 2" xfId="59717"/>
    <cellStyle name="Note 7 2 2" xfId="60333"/>
    <cellStyle name="Note 7 3" xfId="60000"/>
    <cellStyle name="Note 8" xfId="59801"/>
    <cellStyle name="Note 8 2" xfId="60417"/>
    <cellStyle name="Note 9" xfId="59110"/>
    <cellStyle name="Nun??c [0]_Cia-l ccaldcec" xfId="3320"/>
    <cellStyle name="Nun??c_Cia-l ccaldcec" xfId="3321"/>
    <cellStyle name="Ňűń˙÷č [0]_Ńĺáĺńňîčěîńňü" xfId="3322"/>
    <cellStyle name="Ňűń˙÷č_Ńĺáĺńňîčěîńňü" xfId="3323"/>
    <cellStyle name="Ôčíŕíńîâűé [0]_(ňŕá 3č)" xfId="3324"/>
    <cellStyle name="Ôčíŕíńîâűé_(ňŕá 3č)" xfId="3325"/>
    <cellStyle name="Output" xfId="3326"/>
    <cellStyle name="Output 2" xfId="3327"/>
    <cellStyle name="Output 2 2" xfId="59411"/>
    <cellStyle name="Output 2 2 2" xfId="60032"/>
    <cellStyle name="Output 2 3" xfId="59312"/>
    <cellStyle name="Output 2 4" xfId="59939"/>
    <cellStyle name="Output 3" xfId="3328"/>
    <cellStyle name="Output 4" xfId="59111"/>
    <cellStyle name="Output 5" xfId="59815"/>
    <cellStyle name="PageHeading" xfId="3329"/>
    <cellStyle name="PillarText" xfId="3330"/>
    <cellStyle name="Price_Body" xfId="3331"/>
    <cellStyle name="QTitle" xfId="3332"/>
    <cellStyle name="range" xfId="3333"/>
    <cellStyle name="S0" xfId="3334"/>
    <cellStyle name="S3_Лист4 (2)" xfId="3335"/>
    <cellStyle name="S5" xfId="60486"/>
    <cellStyle name="SAPBEXaggData" xfId="3336"/>
    <cellStyle name="SAPBEXaggData 2" xfId="3337"/>
    <cellStyle name="SAPBEXaggData 3" xfId="3338"/>
    <cellStyle name="SAPBEXaggData 4" xfId="3339"/>
    <cellStyle name="SAPBEXaggDataEmph" xfId="3340"/>
    <cellStyle name="SAPBEXaggDataEmph 2" xfId="3341"/>
    <cellStyle name="SAPBEXaggDataEmph 3" xfId="3342"/>
    <cellStyle name="SAPBEXaggDataEmph 4" xfId="3343"/>
    <cellStyle name="SAPBEXaggItem" xfId="3344"/>
    <cellStyle name="SAPBEXaggItem 2" xfId="3345"/>
    <cellStyle name="SAPBEXaggItem 3" xfId="3346"/>
    <cellStyle name="SAPBEXaggItem 4" xfId="3347"/>
    <cellStyle name="SAPBEXaggItemX" xfId="3348"/>
    <cellStyle name="SAPBEXaggItemX 2" xfId="3349"/>
    <cellStyle name="SAPBEXaggItemX 3" xfId="3350"/>
    <cellStyle name="SAPBEXaggItemX 4" xfId="3351"/>
    <cellStyle name="SAPBEXchaText" xfId="3352"/>
    <cellStyle name="SAPBEXchaText 2" xfId="3353"/>
    <cellStyle name="SAPBEXchaText 3" xfId="3354"/>
    <cellStyle name="SAPBEXexcBad7" xfId="3355"/>
    <cellStyle name="SAPBEXexcBad7 2" xfId="3356"/>
    <cellStyle name="SAPBEXexcBad7 3" xfId="3357"/>
    <cellStyle name="SAPBEXexcBad7 4" xfId="3358"/>
    <cellStyle name="SAPBEXexcBad8" xfId="3359"/>
    <cellStyle name="SAPBEXexcBad8 2" xfId="3360"/>
    <cellStyle name="SAPBEXexcBad8 3" xfId="3361"/>
    <cellStyle name="SAPBEXexcBad8 4" xfId="3362"/>
    <cellStyle name="SAPBEXexcBad9" xfId="3363"/>
    <cellStyle name="SAPBEXexcBad9 2" xfId="3364"/>
    <cellStyle name="SAPBEXexcBad9 3" xfId="3365"/>
    <cellStyle name="SAPBEXexcBad9 4" xfId="3366"/>
    <cellStyle name="SAPBEXexcCritical4" xfId="3367"/>
    <cellStyle name="SAPBEXexcCritical4 2" xfId="3368"/>
    <cellStyle name="SAPBEXexcCritical4 3" xfId="3369"/>
    <cellStyle name="SAPBEXexcCritical4 4" xfId="3370"/>
    <cellStyle name="SAPBEXexcCritical5" xfId="3371"/>
    <cellStyle name="SAPBEXexcCritical5 2" xfId="3372"/>
    <cellStyle name="SAPBEXexcCritical5 3" xfId="3373"/>
    <cellStyle name="SAPBEXexcCritical5 4" xfId="3374"/>
    <cellStyle name="SAPBEXexcCritical6" xfId="3375"/>
    <cellStyle name="SAPBEXexcCritical6 2" xfId="3376"/>
    <cellStyle name="SAPBEXexcCritical6 3" xfId="3377"/>
    <cellStyle name="SAPBEXexcCritical6 4" xfId="3378"/>
    <cellStyle name="SAPBEXexcGood1" xfId="3379"/>
    <cellStyle name="SAPBEXexcGood1 2" xfId="3380"/>
    <cellStyle name="SAPBEXexcGood1 3" xfId="3381"/>
    <cellStyle name="SAPBEXexcGood1 4" xfId="3382"/>
    <cellStyle name="SAPBEXexcGood2" xfId="3383"/>
    <cellStyle name="SAPBEXexcGood2 2" xfId="3384"/>
    <cellStyle name="SAPBEXexcGood2 3" xfId="3385"/>
    <cellStyle name="SAPBEXexcGood2 4" xfId="3386"/>
    <cellStyle name="SAPBEXexcGood3" xfId="3387"/>
    <cellStyle name="SAPBEXexcGood3 2" xfId="3388"/>
    <cellStyle name="SAPBEXexcGood3 3" xfId="3389"/>
    <cellStyle name="SAPBEXexcGood3 4" xfId="3390"/>
    <cellStyle name="SAPBEXfilterDrill" xfId="3391"/>
    <cellStyle name="SAPBEXfilterDrill 2" xfId="3392"/>
    <cellStyle name="SAPBEXfilterDrill 3" xfId="3393"/>
    <cellStyle name="SAPBEXfilterDrill 4" xfId="3394"/>
    <cellStyle name="SAPBEXfilterItem" xfId="3395"/>
    <cellStyle name="SAPBEXfilterItem 2" xfId="3396"/>
    <cellStyle name="SAPBEXfilterItem 3" xfId="3397"/>
    <cellStyle name="SAPBEXfilterText" xfId="3398"/>
    <cellStyle name="SAPBEXfilterText 2" xfId="3399"/>
    <cellStyle name="SAPBEXfilterText 3" xfId="3400"/>
    <cellStyle name="SAPBEXfilterText 4" xfId="3401"/>
    <cellStyle name="SAPBEXformats" xfId="3402"/>
    <cellStyle name="SAPBEXformats 2" xfId="3403"/>
    <cellStyle name="SAPBEXformats 3" xfId="3404"/>
    <cellStyle name="SAPBEXformats 4" xfId="3405"/>
    <cellStyle name="SAPBEXheaderItem" xfId="3406"/>
    <cellStyle name="SAPBEXheaderItem 2" xfId="3407"/>
    <cellStyle name="SAPBEXheaderItem 3" xfId="3408"/>
    <cellStyle name="SAPBEXheaderItem 4" xfId="3409"/>
    <cellStyle name="SAPBEXheaderText" xfId="3410"/>
    <cellStyle name="SAPBEXheaderText 2" xfId="3411"/>
    <cellStyle name="SAPBEXheaderText 3" xfId="3412"/>
    <cellStyle name="SAPBEXheaderText 4" xfId="3413"/>
    <cellStyle name="SAPBEXHLevel0" xfId="3414"/>
    <cellStyle name="SAPBEXHLevel0 2" xfId="3415"/>
    <cellStyle name="SAPBEXHLevel0 3" xfId="3416"/>
    <cellStyle name="SAPBEXHLevel0 4" xfId="3417"/>
    <cellStyle name="SAPBEXHLevel0X" xfId="3418"/>
    <cellStyle name="SAPBEXHLevel0X 2" xfId="3419"/>
    <cellStyle name="SAPBEXHLevel0X 3" xfId="3420"/>
    <cellStyle name="SAPBEXHLevel0X 4" xfId="3421"/>
    <cellStyle name="SAPBEXHLevel1" xfId="3422"/>
    <cellStyle name="SAPBEXHLevel1 2" xfId="3423"/>
    <cellStyle name="SAPBEXHLevel1 3" xfId="3424"/>
    <cellStyle name="SAPBEXHLevel1 4" xfId="3425"/>
    <cellStyle name="SAPBEXHLevel1X" xfId="3426"/>
    <cellStyle name="SAPBEXHLevel1X 2" xfId="3427"/>
    <cellStyle name="SAPBEXHLevel1X 3" xfId="3428"/>
    <cellStyle name="SAPBEXHLevel1X 4" xfId="3429"/>
    <cellStyle name="SAPBEXHLevel2" xfId="3430"/>
    <cellStyle name="SAPBEXHLevel2 2" xfId="3431"/>
    <cellStyle name="SAPBEXHLevel2 3" xfId="3432"/>
    <cellStyle name="SAPBEXHLevel2 4" xfId="3433"/>
    <cellStyle name="SAPBEXHLevel2X" xfId="3434"/>
    <cellStyle name="SAPBEXHLevel2X 2" xfId="3435"/>
    <cellStyle name="SAPBEXHLevel2X 3" xfId="3436"/>
    <cellStyle name="SAPBEXHLevel2X 4" xfId="3437"/>
    <cellStyle name="SAPBEXHLevel3" xfId="3438"/>
    <cellStyle name="SAPBEXHLevel3 2" xfId="3439"/>
    <cellStyle name="SAPBEXHLevel3 3" xfId="3440"/>
    <cellStyle name="SAPBEXHLevel3 4" xfId="3441"/>
    <cellStyle name="SAPBEXHLevel3X" xfId="3442"/>
    <cellStyle name="SAPBEXHLevel3X 2" xfId="3443"/>
    <cellStyle name="SAPBEXHLevel3X 3" xfId="3444"/>
    <cellStyle name="SAPBEXHLevel3X 4" xfId="3445"/>
    <cellStyle name="SAPBEXinputData" xfId="3446"/>
    <cellStyle name="SAPBEXinputData 2" xfId="3447"/>
    <cellStyle name="SAPBEXinputData 2 2" xfId="59127"/>
    <cellStyle name="SAPBEXItemHeader" xfId="3448"/>
    <cellStyle name="SAPBEXresData" xfId="3449"/>
    <cellStyle name="SAPBEXresData 2" xfId="3450"/>
    <cellStyle name="SAPBEXresData 3" xfId="3451"/>
    <cellStyle name="SAPBEXresData 4" xfId="3452"/>
    <cellStyle name="SAPBEXresDataEmph" xfId="3453"/>
    <cellStyle name="SAPBEXresDataEmph 2" xfId="3454"/>
    <cellStyle name="SAPBEXresDataEmph 3" xfId="3455"/>
    <cellStyle name="SAPBEXresDataEmph 4" xfId="3456"/>
    <cellStyle name="SAPBEXresItem" xfId="3457"/>
    <cellStyle name="SAPBEXresItem 2" xfId="3458"/>
    <cellStyle name="SAPBEXresItem 3" xfId="3459"/>
    <cellStyle name="SAPBEXresItem 4" xfId="3460"/>
    <cellStyle name="SAPBEXresItemX" xfId="3461"/>
    <cellStyle name="SAPBEXresItemX 2" xfId="3462"/>
    <cellStyle name="SAPBEXresItemX 3" xfId="3463"/>
    <cellStyle name="SAPBEXresItemX 4" xfId="3464"/>
    <cellStyle name="SAPBEXstdData" xfId="3465"/>
    <cellStyle name="SAPBEXstdData 2" xfId="3466"/>
    <cellStyle name="SAPBEXstdData 2 2" xfId="3467"/>
    <cellStyle name="SAPBEXstdData 2 3" xfId="3468"/>
    <cellStyle name="SAPBEXstdData 3" xfId="3469"/>
    <cellStyle name="SAPBEXstdData 4" xfId="3470"/>
    <cellStyle name="SAPBEXstdDataEmph" xfId="3471"/>
    <cellStyle name="SAPBEXstdDataEmph 2" xfId="3472"/>
    <cellStyle name="SAPBEXstdDataEmph 3" xfId="3473"/>
    <cellStyle name="SAPBEXstdDataEmph 4" xfId="3474"/>
    <cellStyle name="SAPBEXstdItem" xfId="3475"/>
    <cellStyle name="SAPBEXstdItem 2" xfId="3476"/>
    <cellStyle name="SAPBEXstdItem 2 2" xfId="3477"/>
    <cellStyle name="SAPBEXstdItem 2 2 2" xfId="59512"/>
    <cellStyle name="SAPBEXstdItem 2 2 3" xfId="60128"/>
    <cellStyle name="SAPBEXstdItem 2 3" xfId="3478"/>
    <cellStyle name="SAPBEXstdItem 2 4" xfId="3479"/>
    <cellStyle name="SAPBEXstdItem 2 5" xfId="59359"/>
    <cellStyle name="SAPBEXstdItem 2 6" xfId="59980"/>
    <cellStyle name="SAPBEXstdItem 3" xfId="3480"/>
    <cellStyle name="SAPBEXstdItem 4" xfId="3481"/>
    <cellStyle name="SAPBEXstdItem 5" xfId="3482"/>
    <cellStyle name="SAPBEXstdItem 6" xfId="59112"/>
    <cellStyle name="SAPBEXstdItem 7" xfId="59328"/>
    <cellStyle name="SAPBEXstdItemX" xfId="3483"/>
    <cellStyle name="SAPBEXstdItemX 2" xfId="3484"/>
    <cellStyle name="SAPBEXstdItemX 3" xfId="3485"/>
    <cellStyle name="SAPBEXstdItemX 4" xfId="3486"/>
    <cellStyle name="SAPBEXtitle" xfId="3487"/>
    <cellStyle name="SAPBEXtitle 2" xfId="3488"/>
    <cellStyle name="SAPBEXtitle 3" xfId="3489"/>
    <cellStyle name="SAPBEXtitle 4" xfId="3490"/>
    <cellStyle name="SAPBEXunassignedItem" xfId="3491"/>
    <cellStyle name="SAPBEXunassignedItem 2" xfId="3492"/>
    <cellStyle name="SAPBEXundefined" xfId="3493"/>
    <cellStyle name="SAPBEXundefined 2" xfId="3494"/>
    <cellStyle name="SAPBEXundefined 3" xfId="3495"/>
    <cellStyle name="SAPBEXundefined 4" xfId="3496"/>
    <cellStyle name="SEM-BPS-data" xfId="3497"/>
    <cellStyle name="SEM-BPS-head" xfId="3498"/>
    <cellStyle name="SEM-BPS-headdata" xfId="3499"/>
    <cellStyle name="SEM-BPS-headkey" xfId="3500"/>
    <cellStyle name="SEM-BPS-input-on" xfId="3501"/>
    <cellStyle name="SEM-BPS-key" xfId="3502"/>
    <cellStyle name="SEM-BPS-sub1" xfId="3503"/>
    <cellStyle name="SEM-BPS-sub2" xfId="3504"/>
    <cellStyle name="SEM-BPS-total" xfId="3505"/>
    <cellStyle name="Sheet Title" xfId="3506"/>
    <cellStyle name="Show_Sell" xfId="3507"/>
    <cellStyle name="Standard_Anpassen der Amortisation" xfId="3508"/>
    <cellStyle name="Style 1" xfId="3509"/>
    <cellStyle name="Table" xfId="3510"/>
    <cellStyle name="Table Heading" xfId="3511"/>
    <cellStyle name="TableStyleLight1" xfId="59092"/>
    <cellStyle name="TableStyleLight1 2" xfId="59132"/>
    <cellStyle name="TableStyleLight1 2 2" xfId="59292"/>
    <cellStyle name="TableStyleLight1 3" xfId="59290"/>
    <cellStyle name="TableStyleLight1 4" xfId="59287"/>
    <cellStyle name="TableStyleLight1 5" xfId="59324"/>
    <cellStyle name="TableStyleLight1 6" xfId="59113"/>
    <cellStyle name="Title" xfId="3512"/>
    <cellStyle name="Title 2" xfId="3513"/>
    <cellStyle name="Total" xfId="3514"/>
    <cellStyle name="Total 2" xfId="3515"/>
    <cellStyle name="Total 2 2" xfId="59517"/>
    <cellStyle name="Total 2 2 2" xfId="60133"/>
    <cellStyle name="Total 2 3" xfId="59462"/>
    <cellStyle name="Total 2 4" xfId="60080"/>
    <cellStyle name="Total 3" xfId="59114"/>
    <cellStyle name="Total 4" xfId="59814"/>
    <cellStyle name="Undefiniert" xfId="3516"/>
    <cellStyle name="Validation" xfId="3517"/>
    <cellStyle name="Warning Text" xfId="3518"/>
    <cellStyle name="Warning Text 2" xfId="3519"/>
    <cellStyle name="Warning Text 3" xfId="3520"/>
    <cellStyle name="white" xfId="3521"/>
    <cellStyle name="Wдhrung [0]_Compiling Utility Macros" xfId="3522"/>
    <cellStyle name="Wдhrung_Compiling Utility Macros" xfId="3523"/>
    <cellStyle name="YelNumbersCurr" xfId="3524"/>
    <cellStyle name="Акт" xfId="3525"/>
    <cellStyle name="АктМТСН" xfId="3526"/>
    <cellStyle name="Акцент1 10" xfId="3527"/>
    <cellStyle name="Акцент1 11" xfId="3528"/>
    <cellStyle name="Акцент1 12" xfId="3529"/>
    <cellStyle name="Акцент1 13" xfId="3530"/>
    <cellStyle name="Акцент1 14" xfId="3531"/>
    <cellStyle name="Акцент1 15" xfId="3532"/>
    <cellStyle name="Акцент1 16" xfId="3533"/>
    <cellStyle name="Акцент1 17" xfId="3534"/>
    <cellStyle name="Акцент1 18" xfId="3535"/>
    <cellStyle name="Акцент1 19" xfId="3536"/>
    <cellStyle name="Акцент1 2" xfId="3537"/>
    <cellStyle name="Акцент1 2 10" xfId="3538"/>
    <cellStyle name="Акцент1 2 11" xfId="3539"/>
    <cellStyle name="Акцент1 2 12" xfId="3540"/>
    <cellStyle name="Акцент1 2 2" xfId="3541"/>
    <cellStyle name="Акцент1 2 3" xfId="3542"/>
    <cellStyle name="Акцент1 2 4" xfId="3543"/>
    <cellStyle name="Акцент1 2 5" xfId="3544"/>
    <cellStyle name="Акцент1 2 6" xfId="3545"/>
    <cellStyle name="Акцент1 2 7" xfId="3546"/>
    <cellStyle name="Акцент1 2 8" xfId="3547"/>
    <cellStyle name="Акцент1 2 9" xfId="3548"/>
    <cellStyle name="Акцент1 20" xfId="3549"/>
    <cellStyle name="Акцент1 3" xfId="3550"/>
    <cellStyle name="Акцент1 3 2" xfId="3551"/>
    <cellStyle name="Акцент1 4" xfId="3552"/>
    <cellStyle name="Акцент1 4 2" xfId="3553"/>
    <cellStyle name="Акцент1 5" xfId="3554"/>
    <cellStyle name="Акцент1 5 2" xfId="3555"/>
    <cellStyle name="Акцент1 6" xfId="3556"/>
    <cellStyle name="Акцент1 6 2" xfId="3557"/>
    <cellStyle name="Акцент1 7" xfId="3558"/>
    <cellStyle name="Акцент1 7 2" xfId="3559"/>
    <cellStyle name="Акцент1 8" xfId="3560"/>
    <cellStyle name="Акцент1 8 2" xfId="3561"/>
    <cellStyle name="Акцент1 9" xfId="3562"/>
    <cellStyle name="Акцент1 9 2" xfId="3563"/>
    <cellStyle name="Акцент2 10" xfId="3564"/>
    <cellStyle name="Акцент2 11" xfId="3565"/>
    <cellStyle name="Акцент2 12" xfId="3566"/>
    <cellStyle name="Акцент2 13" xfId="3567"/>
    <cellStyle name="Акцент2 14" xfId="3568"/>
    <cellStyle name="Акцент2 15" xfId="3569"/>
    <cellStyle name="Акцент2 16" xfId="3570"/>
    <cellStyle name="Акцент2 17" xfId="3571"/>
    <cellStyle name="Акцент2 18" xfId="3572"/>
    <cellStyle name="Акцент2 19" xfId="3573"/>
    <cellStyle name="Акцент2 2" xfId="3574"/>
    <cellStyle name="Акцент2 2 10" xfId="3575"/>
    <cellStyle name="Акцент2 2 11" xfId="3576"/>
    <cellStyle name="Акцент2 2 12" xfId="3577"/>
    <cellStyle name="Акцент2 2 2" xfId="3578"/>
    <cellStyle name="Акцент2 2 3" xfId="3579"/>
    <cellStyle name="Акцент2 2 4" xfId="3580"/>
    <cellStyle name="Акцент2 2 5" xfId="3581"/>
    <cellStyle name="Акцент2 2 6" xfId="3582"/>
    <cellStyle name="Акцент2 2 7" xfId="3583"/>
    <cellStyle name="Акцент2 2 8" xfId="3584"/>
    <cellStyle name="Акцент2 2 9" xfId="3585"/>
    <cellStyle name="Акцент2 20" xfId="3586"/>
    <cellStyle name="Акцент2 3" xfId="3587"/>
    <cellStyle name="Акцент2 3 2" xfId="3588"/>
    <cellStyle name="Акцент2 4" xfId="3589"/>
    <cellStyle name="Акцент2 4 2" xfId="3590"/>
    <cellStyle name="Акцент2 5" xfId="3591"/>
    <cellStyle name="Акцент2 5 2" xfId="3592"/>
    <cellStyle name="Акцент2 6" xfId="3593"/>
    <cellStyle name="Акцент2 6 2" xfId="3594"/>
    <cellStyle name="Акцент2 7" xfId="3595"/>
    <cellStyle name="Акцент2 7 2" xfId="3596"/>
    <cellStyle name="Акцент2 8" xfId="3597"/>
    <cellStyle name="Акцент2 8 2" xfId="3598"/>
    <cellStyle name="Акцент2 9" xfId="3599"/>
    <cellStyle name="Акцент2 9 2" xfId="3600"/>
    <cellStyle name="Акцент3 10" xfId="3601"/>
    <cellStyle name="Акцент3 11" xfId="3602"/>
    <cellStyle name="Акцент3 12" xfId="3603"/>
    <cellStyle name="Акцент3 13" xfId="3604"/>
    <cellStyle name="Акцент3 14" xfId="3605"/>
    <cellStyle name="Акцент3 15" xfId="3606"/>
    <cellStyle name="Акцент3 16" xfId="3607"/>
    <cellStyle name="Акцент3 17" xfId="3608"/>
    <cellStyle name="Акцент3 18" xfId="3609"/>
    <cellStyle name="Акцент3 19" xfId="3610"/>
    <cellStyle name="Акцент3 2" xfId="3611"/>
    <cellStyle name="Акцент3 2 10" xfId="3612"/>
    <cellStyle name="Акцент3 2 11" xfId="3613"/>
    <cellStyle name="Акцент3 2 12" xfId="3614"/>
    <cellStyle name="Акцент3 2 2" xfId="3615"/>
    <cellStyle name="Акцент3 2 3" xfId="3616"/>
    <cellStyle name="Акцент3 2 4" xfId="3617"/>
    <cellStyle name="Акцент3 2 5" xfId="3618"/>
    <cellStyle name="Акцент3 2 6" xfId="3619"/>
    <cellStyle name="Акцент3 2 7" xfId="3620"/>
    <cellStyle name="Акцент3 2 8" xfId="3621"/>
    <cellStyle name="Акцент3 2 9" xfId="3622"/>
    <cellStyle name="Акцент3 20" xfId="3623"/>
    <cellStyle name="Акцент3 3" xfId="3624"/>
    <cellStyle name="Акцент3 3 2" xfId="3625"/>
    <cellStyle name="Акцент3 4" xfId="3626"/>
    <cellStyle name="Акцент3 4 2" xfId="3627"/>
    <cellStyle name="Акцент3 5" xfId="3628"/>
    <cellStyle name="Акцент3 5 2" xfId="3629"/>
    <cellStyle name="Акцент3 6" xfId="3630"/>
    <cellStyle name="Акцент3 6 2" xfId="3631"/>
    <cellStyle name="Акцент3 7" xfId="3632"/>
    <cellStyle name="Акцент3 7 2" xfId="3633"/>
    <cellStyle name="Акцент3 8" xfId="3634"/>
    <cellStyle name="Акцент3 8 2" xfId="3635"/>
    <cellStyle name="Акцент3 9" xfId="3636"/>
    <cellStyle name="Акцент3 9 2" xfId="3637"/>
    <cellStyle name="Акцент4 10" xfId="3638"/>
    <cellStyle name="Акцент4 11" xfId="3639"/>
    <cellStyle name="Акцент4 12" xfId="3640"/>
    <cellStyle name="Акцент4 13" xfId="3641"/>
    <cellStyle name="Акцент4 14" xfId="3642"/>
    <cellStyle name="Акцент4 15" xfId="3643"/>
    <cellStyle name="Акцент4 16" xfId="3644"/>
    <cellStyle name="Акцент4 17" xfId="3645"/>
    <cellStyle name="Акцент4 18" xfId="3646"/>
    <cellStyle name="Акцент4 19" xfId="3647"/>
    <cellStyle name="Акцент4 2" xfId="3648"/>
    <cellStyle name="Акцент4 2 10" xfId="3649"/>
    <cellStyle name="Акцент4 2 11" xfId="3650"/>
    <cellStyle name="Акцент4 2 12" xfId="3651"/>
    <cellStyle name="Акцент4 2 2" xfId="3652"/>
    <cellStyle name="Акцент4 2 3" xfId="3653"/>
    <cellStyle name="Акцент4 2 4" xfId="3654"/>
    <cellStyle name="Акцент4 2 5" xfId="3655"/>
    <cellStyle name="Акцент4 2 6" xfId="3656"/>
    <cellStyle name="Акцент4 2 7" xfId="3657"/>
    <cellStyle name="Акцент4 2 8" xfId="3658"/>
    <cellStyle name="Акцент4 2 9" xfId="3659"/>
    <cellStyle name="Акцент4 20" xfId="3660"/>
    <cellStyle name="Акцент4 3" xfId="3661"/>
    <cellStyle name="Акцент4 3 2" xfId="3662"/>
    <cellStyle name="Акцент4 4" xfId="3663"/>
    <cellStyle name="Акцент4 4 2" xfId="3664"/>
    <cellStyle name="Акцент4 5" xfId="3665"/>
    <cellStyle name="Акцент4 5 2" xfId="3666"/>
    <cellStyle name="Акцент4 6" xfId="3667"/>
    <cellStyle name="Акцент4 6 2" xfId="3668"/>
    <cellStyle name="Акцент4 7" xfId="3669"/>
    <cellStyle name="Акцент4 7 2" xfId="3670"/>
    <cellStyle name="Акцент4 8" xfId="3671"/>
    <cellStyle name="Акцент4 8 2" xfId="3672"/>
    <cellStyle name="Акцент4 9" xfId="3673"/>
    <cellStyle name="Акцент4 9 2" xfId="3674"/>
    <cellStyle name="Акцент5 10" xfId="3675"/>
    <cellStyle name="Акцент5 11" xfId="3676"/>
    <cellStyle name="Акцент5 12" xfId="3677"/>
    <cellStyle name="Акцент5 13" xfId="3678"/>
    <cellStyle name="Акцент5 14" xfId="3679"/>
    <cellStyle name="Акцент5 15" xfId="3680"/>
    <cellStyle name="Акцент5 16" xfId="3681"/>
    <cellStyle name="Акцент5 17" xfId="3682"/>
    <cellStyle name="Акцент5 18" xfId="3683"/>
    <cellStyle name="Акцент5 19" xfId="3684"/>
    <cellStyle name="Акцент5 2" xfId="3685"/>
    <cellStyle name="Акцент5 2 10" xfId="3686"/>
    <cellStyle name="Акцент5 2 11" xfId="3687"/>
    <cellStyle name="Акцент5 2 12" xfId="3688"/>
    <cellStyle name="Акцент5 2 2" xfId="3689"/>
    <cellStyle name="Акцент5 2 3" xfId="3690"/>
    <cellStyle name="Акцент5 2 4" xfId="3691"/>
    <cellStyle name="Акцент5 2 5" xfId="3692"/>
    <cellStyle name="Акцент5 2 6" xfId="3693"/>
    <cellStyle name="Акцент5 2 7" xfId="3694"/>
    <cellStyle name="Акцент5 2 8" xfId="3695"/>
    <cellStyle name="Акцент5 2 9" xfId="3696"/>
    <cellStyle name="Акцент5 20" xfId="3697"/>
    <cellStyle name="Акцент5 3" xfId="3698"/>
    <cellStyle name="Акцент5 3 2" xfId="3699"/>
    <cellStyle name="Акцент5 4" xfId="3700"/>
    <cellStyle name="Акцент5 4 2" xfId="3701"/>
    <cellStyle name="Акцент5 5" xfId="3702"/>
    <cellStyle name="Акцент5 5 2" xfId="3703"/>
    <cellStyle name="Акцент5 6" xfId="3704"/>
    <cellStyle name="Акцент5 6 2" xfId="3705"/>
    <cellStyle name="Акцент5 7" xfId="3706"/>
    <cellStyle name="Акцент5 7 2" xfId="3707"/>
    <cellStyle name="Акцент5 8" xfId="3708"/>
    <cellStyle name="Акцент5 8 2" xfId="3709"/>
    <cellStyle name="Акцент5 9" xfId="3710"/>
    <cellStyle name="Акцент5 9 2" xfId="3711"/>
    <cellStyle name="Акцент6 10" xfId="3712"/>
    <cellStyle name="Акцент6 11" xfId="3713"/>
    <cellStyle name="Акцент6 12" xfId="3714"/>
    <cellStyle name="Акцент6 13" xfId="3715"/>
    <cellStyle name="Акцент6 14" xfId="3716"/>
    <cellStyle name="Акцент6 15" xfId="3717"/>
    <cellStyle name="Акцент6 16" xfId="3718"/>
    <cellStyle name="Акцент6 17" xfId="3719"/>
    <cellStyle name="Акцент6 18" xfId="3720"/>
    <cellStyle name="Акцент6 19" xfId="3721"/>
    <cellStyle name="Акцент6 2" xfId="3722"/>
    <cellStyle name="Акцент6 2 10" xfId="3723"/>
    <cellStyle name="Акцент6 2 11" xfId="3724"/>
    <cellStyle name="Акцент6 2 12" xfId="3725"/>
    <cellStyle name="Акцент6 2 2" xfId="3726"/>
    <cellStyle name="Акцент6 2 3" xfId="3727"/>
    <cellStyle name="Акцент6 2 4" xfId="3728"/>
    <cellStyle name="Акцент6 2 5" xfId="3729"/>
    <cellStyle name="Акцент6 2 6" xfId="3730"/>
    <cellStyle name="Акцент6 2 7" xfId="3731"/>
    <cellStyle name="Акцент6 2 8" xfId="3732"/>
    <cellStyle name="Акцент6 2 9" xfId="3733"/>
    <cellStyle name="Акцент6 20" xfId="3734"/>
    <cellStyle name="Акцент6 3" xfId="3735"/>
    <cellStyle name="Акцент6 3 2" xfId="3736"/>
    <cellStyle name="Акцент6 4" xfId="3737"/>
    <cellStyle name="Акцент6 4 2" xfId="3738"/>
    <cellStyle name="Акцент6 5" xfId="3739"/>
    <cellStyle name="Акцент6 5 2" xfId="3740"/>
    <cellStyle name="Акцент6 6" xfId="3741"/>
    <cellStyle name="Акцент6 6 2" xfId="3742"/>
    <cellStyle name="Акцент6 7" xfId="3743"/>
    <cellStyle name="Акцент6 7 2" xfId="3744"/>
    <cellStyle name="Акцент6 8" xfId="3745"/>
    <cellStyle name="Акцент6 8 2" xfId="3746"/>
    <cellStyle name="Акцент6 9" xfId="3747"/>
    <cellStyle name="Акцент6 9 2" xfId="3748"/>
    <cellStyle name="Беззащитный" xfId="3749"/>
    <cellStyle name="Ввод  10" xfId="3750"/>
    <cellStyle name="Ввод  11" xfId="3751"/>
    <cellStyle name="Ввод  12" xfId="3752"/>
    <cellStyle name="Ввод  13" xfId="3753"/>
    <cellStyle name="Ввод  14" xfId="3754"/>
    <cellStyle name="Ввод  15" xfId="3755"/>
    <cellStyle name="Ввод  16" xfId="3756"/>
    <cellStyle name="Ввод  17" xfId="3757"/>
    <cellStyle name="Ввод  18" xfId="3758"/>
    <cellStyle name="Ввод  19" xfId="3759"/>
    <cellStyle name="Ввод  2" xfId="3760"/>
    <cellStyle name="Ввод  2 10" xfId="3761"/>
    <cellStyle name="Ввод  2 11" xfId="3762"/>
    <cellStyle name="Ввод  2 12" xfId="3763"/>
    <cellStyle name="Ввод  2 13" xfId="59329"/>
    <cellStyle name="Ввод  2 14" xfId="59953"/>
    <cellStyle name="Ввод  2 2" xfId="3764"/>
    <cellStyle name="Ввод  2 2 2" xfId="59452"/>
    <cellStyle name="Ввод  2 2 2 2" xfId="60070"/>
    <cellStyle name="Ввод  2 2 3" xfId="59311"/>
    <cellStyle name="Ввод  2 2 4" xfId="59938"/>
    <cellStyle name="Ввод  2 3" xfId="3765"/>
    <cellStyle name="Ввод  2 3 2" xfId="59816"/>
    <cellStyle name="Ввод  2 3 3" xfId="60427"/>
    <cellStyle name="Ввод  2 4" xfId="3766"/>
    <cellStyle name="Ввод  2 4 2" xfId="59885"/>
    <cellStyle name="Ввод  2 4 3" xfId="60458"/>
    <cellStyle name="Ввод  2 5" xfId="3767"/>
    <cellStyle name="Ввод  2 5 2" xfId="59881"/>
    <cellStyle name="Ввод  2 5 3" xfId="60457"/>
    <cellStyle name="Ввод  2 6" xfId="3768"/>
    <cellStyle name="Ввод  2 6 2" xfId="59912"/>
    <cellStyle name="Ввод  2 6 3" xfId="60484"/>
    <cellStyle name="Ввод  2 7" xfId="3769"/>
    <cellStyle name="Ввод  2 8" xfId="3770"/>
    <cellStyle name="Ввод  2 9" xfId="3771"/>
    <cellStyle name="Ввод  2_46EE.2011(v1.0)" xfId="3772"/>
    <cellStyle name="Ввод  20" xfId="3773"/>
    <cellStyle name="Ввод  3" xfId="3774"/>
    <cellStyle name="Ввод  3 2" xfId="3775"/>
    <cellStyle name="Ввод  3 2 2" xfId="59893"/>
    <cellStyle name="Ввод  3 2 3" xfId="60465"/>
    <cellStyle name="Ввод  3 3" xfId="59880"/>
    <cellStyle name="Ввод  3 3 2" xfId="60456"/>
    <cellStyle name="Ввод  3 4" xfId="59905"/>
    <cellStyle name="Ввод  3 4 2" xfId="60477"/>
    <cellStyle name="Ввод  3 5" xfId="59817"/>
    <cellStyle name="Ввод  3 6" xfId="60428"/>
    <cellStyle name="Ввод  3_46EE.2011(v1.0)" xfId="3776"/>
    <cellStyle name="Ввод  4" xfId="3777"/>
    <cellStyle name="Ввод  4 2" xfId="3778"/>
    <cellStyle name="Ввод  4 2 2" xfId="59870"/>
    <cellStyle name="Ввод  4 2 3" xfId="60449"/>
    <cellStyle name="Ввод  4 3" xfId="59874"/>
    <cellStyle name="Ввод  4 3 2" xfId="60453"/>
    <cellStyle name="Ввод  4 4" xfId="59896"/>
    <cellStyle name="Ввод  4 4 2" xfId="60468"/>
    <cellStyle name="Ввод  4 5" xfId="59818"/>
    <cellStyle name="Ввод  4 6" xfId="60429"/>
    <cellStyle name="Ввод  4_46EE.2011(v1.0)" xfId="3779"/>
    <cellStyle name="Ввод  5" xfId="3780"/>
    <cellStyle name="Ввод  5 2" xfId="3781"/>
    <cellStyle name="Ввод  5 3" xfId="59118"/>
    <cellStyle name="Ввод  5 4" xfId="59813"/>
    <cellStyle name="Ввод  5_46EE.2011(v1.0)" xfId="3782"/>
    <cellStyle name="Ввод  6" xfId="3783"/>
    <cellStyle name="Ввод  6 2" xfId="3784"/>
    <cellStyle name="Ввод  6_46EE.2011(v1.0)" xfId="3785"/>
    <cellStyle name="Ввод  7" xfId="3786"/>
    <cellStyle name="Ввод  7 2" xfId="3787"/>
    <cellStyle name="Ввод  7_46EE.2011(v1.0)" xfId="3788"/>
    <cellStyle name="Ввод  8" xfId="3789"/>
    <cellStyle name="Ввод  8 2" xfId="3790"/>
    <cellStyle name="Ввод  8_46EE.2011(v1.0)" xfId="3791"/>
    <cellStyle name="Ввод  9" xfId="3792"/>
    <cellStyle name="Ввод  9 2" xfId="3793"/>
    <cellStyle name="Ввод  9_46EE.2011(v1.0)" xfId="3794"/>
    <cellStyle name="ВедРесурсов" xfId="3795"/>
    <cellStyle name="ВедРесурсовАкт" xfId="3796"/>
    <cellStyle name="Вывод 10" xfId="3797"/>
    <cellStyle name="Вывод 11" xfId="3798"/>
    <cellStyle name="Вывод 12" xfId="3799"/>
    <cellStyle name="Вывод 13" xfId="3800"/>
    <cellStyle name="Вывод 14" xfId="3801"/>
    <cellStyle name="Вывод 15" xfId="3802"/>
    <cellStyle name="Вывод 16" xfId="3803"/>
    <cellStyle name="Вывод 17" xfId="3804"/>
    <cellStyle name="Вывод 18" xfId="3805"/>
    <cellStyle name="Вывод 19" xfId="3806"/>
    <cellStyle name="Вывод 2" xfId="3807"/>
    <cellStyle name="Вывод 2 10" xfId="3808"/>
    <cellStyle name="Вывод 2 11" xfId="3809"/>
    <cellStyle name="Вывод 2 12" xfId="3810"/>
    <cellStyle name="Вывод 2 13" xfId="59330"/>
    <cellStyle name="Вывод 2 14" xfId="59954"/>
    <cellStyle name="Вывод 2 2" xfId="3811"/>
    <cellStyle name="Вывод 2 2 2" xfId="59510"/>
    <cellStyle name="Вывод 2 2 2 2" xfId="60126"/>
    <cellStyle name="Вывод 2 2 3" xfId="59309"/>
    <cellStyle name="Вывод 2 2 4" xfId="59936"/>
    <cellStyle name="Вывод 2 3" xfId="3812"/>
    <cellStyle name="Вывод 2 3 2" xfId="59819"/>
    <cellStyle name="Вывод 2 3 3" xfId="60430"/>
    <cellStyle name="Вывод 2 4" xfId="3813"/>
    <cellStyle name="Вывод 2 4 2" xfId="59869"/>
    <cellStyle name="Вывод 2 4 3" xfId="60448"/>
    <cellStyle name="Вывод 2 5" xfId="3814"/>
    <cellStyle name="Вывод 2 5 2" xfId="59890"/>
    <cellStyle name="Вывод 2 5 3" xfId="60463"/>
    <cellStyle name="Вывод 2 6" xfId="3815"/>
    <cellStyle name="Вывод 2 6 2" xfId="59911"/>
    <cellStyle name="Вывод 2 6 3" xfId="60483"/>
    <cellStyle name="Вывод 2 7" xfId="3816"/>
    <cellStyle name="Вывод 2 8" xfId="3817"/>
    <cellStyle name="Вывод 2 9" xfId="3818"/>
    <cellStyle name="Вывод 2_46EE.2011(v1.0)" xfId="3819"/>
    <cellStyle name="Вывод 20" xfId="3820"/>
    <cellStyle name="Вывод 3" xfId="3821"/>
    <cellStyle name="Вывод 3 2" xfId="3822"/>
    <cellStyle name="Вывод 3 2 2" xfId="59887"/>
    <cellStyle name="Вывод 3 2 3" xfId="60460"/>
    <cellStyle name="Вывод 3 3" xfId="59873"/>
    <cellStyle name="Вывод 3 3 2" xfId="60452"/>
    <cellStyle name="Вывод 3 4" xfId="59910"/>
    <cellStyle name="Вывод 3 4 2" xfId="60482"/>
    <cellStyle name="Вывод 3 5" xfId="59820"/>
    <cellStyle name="Вывод 3 6" xfId="60431"/>
    <cellStyle name="Вывод 3_46EE.2011(v1.0)" xfId="3823"/>
    <cellStyle name="Вывод 4" xfId="3824"/>
    <cellStyle name="Вывод 4 2" xfId="3825"/>
    <cellStyle name="Вывод 4 2 2" xfId="59868"/>
    <cellStyle name="Вывод 4 2 3" xfId="60447"/>
    <cellStyle name="Вывод 4 3" xfId="59904"/>
    <cellStyle name="Вывод 4 3 2" xfId="60476"/>
    <cellStyle name="Вывод 4 4" xfId="59909"/>
    <cellStyle name="Вывод 4 4 2" xfId="60481"/>
    <cellStyle name="Вывод 4 5" xfId="59821"/>
    <cellStyle name="Вывод 4 6" xfId="60432"/>
    <cellStyle name="Вывод 4_46EE.2011(v1.0)" xfId="3826"/>
    <cellStyle name="Вывод 5" xfId="3827"/>
    <cellStyle name="Вывод 5 2" xfId="3828"/>
    <cellStyle name="Вывод 5 3" xfId="59119"/>
    <cellStyle name="Вывод 5 4" xfId="59327"/>
    <cellStyle name="Вывод 5_46EE.2011(v1.0)" xfId="3829"/>
    <cellStyle name="Вывод 6" xfId="3830"/>
    <cellStyle name="Вывод 6 2" xfId="3831"/>
    <cellStyle name="Вывод 6_46EE.2011(v1.0)" xfId="3832"/>
    <cellStyle name="Вывод 7" xfId="3833"/>
    <cellStyle name="Вывод 7 2" xfId="3834"/>
    <cellStyle name="Вывод 7_46EE.2011(v1.0)" xfId="3835"/>
    <cellStyle name="Вывод 8" xfId="3836"/>
    <cellStyle name="Вывод 8 2" xfId="3837"/>
    <cellStyle name="Вывод 8_46EE.2011(v1.0)" xfId="3838"/>
    <cellStyle name="Вывод 9" xfId="3839"/>
    <cellStyle name="Вывод 9 2" xfId="3840"/>
    <cellStyle name="Вывод 9_46EE.2011(v1.0)" xfId="3841"/>
    <cellStyle name="Вычисление 10" xfId="3842"/>
    <cellStyle name="Вычисление 11" xfId="3843"/>
    <cellStyle name="Вычисление 12" xfId="3844"/>
    <cellStyle name="Вычисление 13" xfId="3845"/>
    <cellStyle name="Вычисление 14" xfId="3846"/>
    <cellStyle name="Вычисление 15" xfId="3847"/>
    <cellStyle name="Вычисление 16" xfId="3848"/>
    <cellStyle name="Вычисление 17" xfId="3849"/>
    <cellStyle name="Вычисление 18" xfId="3850"/>
    <cellStyle name="Вычисление 19" xfId="3851"/>
    <cellStyle name="Вычисление 2" xfId="3852"/>
    <cellStyle name="Вычисление 2 10" xfId="3853"/>
    <cellStyle name="Вычисление 2 11" xfId="3854"/>
    <cellStyle name="Вычисление 2 12" xfId="3855"/>
    <cellStyle name="Вычисление 2 13" xfId="59331"/>
    <cellStyle name="Вычисление 2 14" xfId="59955"/>
    <cellStyle name="Вычисление 2 2" xfId="3856"/>
    <cellStyle name="Вычисление 2 2 2" xfId="59518"/>
    <cellStyle name="Вычисление 2 2 2 2" xfId="60134"/>
    <cellStyle name="Вычисление 2 2 3" xfId="59466"/>
    <cellStyle name="Вычисление 2 2 4" xfId="60083"/>
    <cellStyle name="Вычисление 2 3" xfId="3857"/>
    <cellStyle name="Вычисление 2 3 2" xfId="59822"/>
    <cellStyle name="Вычисление 2 3 3" xfId="60433"/>
    <cellStyle name="Вычисление 2 4" xfId="3858"/>
    <cellStyle name="Вычисление 2 4 2" xfId="59867"/>
    <cellStyle name="Вычисление 2 4 3" xfId="60446"/>
    <cellStyle name="Вычисление 2 5" xfId="3859"/>
    <cellStyle name="Вычисление 2 5 2" xfId="59872"/>
    <cellStyle name="Вычисление 2 5 3" xfId="60451"/>
    <cellStyle name="Вычисление 2 6" xfId="3860"/>
    <cellStyle name="Вычисление 2 6 2" xfId="59903"/>
    <cellStyle name="Вычисление 2 6 3" xfId="60475"/>
    <cellStyle name="Вычисление 2 7" xfId="3861"/>
    <cellStyle name="Вычисление 2 8" xfId="3862"/>
    <cellStyle name="Вычисление 2 9" xfId="3863"/>
    <cellStyle name="Вычисление 2_46EE.2011(v1.0)" xfId="3864"/>
    <cellStyle name="Вычисление 20" xfId="3865"/>
    <cellStyle name="Вычисление 3" xfId="3866"/>
    <cellStyle name="Вычисление 3 2" xfId="3867"/>
    <cellStyle name="Вычисление 3 2 2" xfId="59886"/>
    <cellStyle name="Вычисление 3 2 3" xfId="60459"/>
    <cellStyle name="Вычисление 3 3" xfId="59871"/>
    <cellStyle name="Вычисление 3 3 2" xfId="60450"/>
    <cellStyle name="Вычисление 3 4" xfId="59811"/>
    <cellStyle name="Вычисление 3 4 2" xfId="60426"/>
    <cellStyle name="Вычисление 3 5" xfId="59823"/>
    <cellStyle name="Вычисление 3 6" xfId="60434"/>
    <cellStyle name="Вычисление 3_46EE.2011(v1.0)" xfId="3868"/>
    <cellStyle name="Вычисление 4" xfId="3869"/>
    <cellStyle name="Вычисление 4 2" xfId="3870"/>
    <cellStyle name="Вычисление 4 2 2" xfId="59866"/>
    <cellStyle name="Вычисление 4 2 3" xfId="60445"/>
    <cellStyle name="Вычисление 4 3" xfId="59889"/>
    <cellStyle name="Вычисление 4 3 2" xfId="60462"/>
    <cellStyle name="Вычисление 4 4" xfId="59888"/>
    <cellStyle name="Вычисление 4 4 2" xfId="60461"/>
    <cellStyle name="Вычисление 4 5" xfId="59824"/>
    <cellStyle name="Вычисление 4 6" xfId="60435"/>
    <cellStyle name="Вычисление 4_46EE.2011(v1.0)" xfId="3871"/>
    <cellStyle name="Вычисление 5" xfId="3872"/>
    <cellStyle name="Вычисление 5 2" xfId="3873"/>
    <cellStyle name="Вычисление 5 3" xfId="59120"/>
    <cellStyle name="Вычисление 5 4" xfId="59115"/>
    <cellStyle name="Вычисление 5_46EE.2011(v1.0)" xfId="3874"/>
    <cellStyle name="Вычисление 6" xfId="3875"/>
    <cellStyle name="Вычисление 6 2" xfId="3876"/>
    <cellStyle name="Вычисление 6_46EE.2011(v1.0)" xfId="3877"/>
    <cellStyle name="Вычисление 7" xfId="3878"/>
    <cellStyle name="Вычисление 7 2" xfId="3879"/>
    <cellStyle name="Вычисление 7_46EE.2011(v1.0)" xfId="3880"/>
    <cellStyle name="Вычисление 8" xfId="3881"/>
    <cellStyle name="Вычисление 8 2" xfId="3882"/>
    <cellStyle name="Вычисление 8_46EE.2011(v1.0)" xfId="3883"/>
    <cellStyle name="Вычисление 9" xfId="3884"/>
    <cellStyle name="Вычисление 9 2" xfId="3885"/>
    <cellStyle name="Вычисление 9_46EE.2011(v1.0)" xfId="3886"/>
    <cellStyle name="Гиперссылка 2" xfId="3887"/>
    <cellStyle name="Гиперссылка 2 2" xfId="3888"/>
    <cellStyle name="Гиперссылка 2 3" xfId="59856"/>
    <cellStyle name="Гиперссылка 3" xfId="3889"/>
    <cellStyle name="ДАТА" xfId="3890"/>
    <cellStyle name="ДАТА 2" xfId="3891"/>
    <cellStyle name="ДАТА 3" xfId="3892"/>
    <cellStyle name="ДАТА 4" xfId="3893"/>
    <cellStyle name="ДАТА 5" xfId="3894"/>
    <cellStyle name="ДАТА 6" xfId="3895"/>
    <cellStyle name="ДАТА 7" xfId="3896"/>
    <cellStyle name="ДАТА 8" xfId="3897"/>
    <cellStyle name="ДАТА_1" xfId="3898"/>
    <cellStyle name="Денежный" xfId="1" builtinId="4"/>
    <cellStyle name="Денежный 2" xfId="3899"/>
    <cellStyle name="Денежный 2 2" xfId="3900"/>
    <cellStyle name="Денежный 3" xfId="3901"/>
    <cellStyle name="Денежный 3 2" xfId="59121"/>
    <cellStyle name="Денежный 4" xfId="3902"/>
    <cellStyle name="Денежный 4 2" xfId="3903"/>
    <cellStyle name="Денежный 4 3" xfId="3904"/>
    <cellStyle name="Заголовок" xfId="3905"/>
    <cellStyle name="Заголовок 1 10" xfId="3906"/>
    <cellStyle name="Заголовок 1 11" xfId="3907"/>
    <cellStyle name="Заголовок 1 12" xfId="3908"/>
    <cellStyle name="Заголовок 1 13" xfId="3909"/>
    <cellStyle name="Заголовок 1 14" xfId="3910"/>
    <cellStyle name="Заголовок 1 15" xfId="3911"/>
    <cellStyle name="Заголовок 1 16" xfId="3912"/>
    <cellStyle name="Заголовок 1 17" xfId="3913"/>
    <cellStyle name="Заголовок 1 18" xfId="3914"/>
    <cellStyle name="Заголовок 1 19" xfId="3915"/>
    <cellStyle name="Заголовок 1 2" xfId="3916"/>
    <cellStyle name="Заголовок 1 2 10" xfId="3917"/>
    <cellStyle name="Заголовок 1 2 11" xfId="3918"/>
    <cellStyle name="Заголовок 1 2 12" xfId="3919"/>
    <cellStyle name="Заголовок 1 2 2" xfId="3920"/>
    <cellStyle name="Заголовок 1 2 3" xfId="3921"/>
    <cellStyle name="Заголовок 1 2 4" xfId="3922"/>
    <cellStyle name="Заголовок 1 2 5" xfId="3923"/>
    <cellStyle name="Заголовок 1 2 6" xfId="3924"/>
    <cellStyle name="Заголовок 1 2 7" xfId="3925"/>
    <cellStyle name="Заголовок 1 2 8" xfId="3926"/>
    <cellStyle name="Заголовок 1 2 9" xfId="3927"/>
    <cellStyle name="Заголовок 1 2_46EE.2011(v1.0)" xfId="3928"/>
    <cellStyle name="Заголовок 1 20" xfId="3929"/>
    <cellStyle name="Заголовок 1 3" xfId="3930"/>
    <cellStyle name="Заголовок 1 3 2" xfId="3931"/>
    <cellStyle name="Заголовок 1 3_46EE.2011(v1.0)" xfId="3932"/>
    <cellStyle name="Заголовок 1 4" xfId="3933"/>
    <cellStyle name="Заголовок 1 4 2" xfId="3934"/>
    <cellStyle name="Заголовок 1 4_46EE.2011(v1.0)" xfId="3935"/>
    <cellStyle name="Заголовок 1 5" xfId="3936"/>
    <cellStyle name="Заголовок 1 5 2" xfId="3937"/>
    <cellStyle name="Заголовок 1 5_46EE.2011(v1.0)" xfId="3938"/>
    <cellStyle name="Заголовок 1 6" xfId="3939"/>
    <cellStyle name="Заголовок 1 6 2" xfId="3940"/>
    <cellStyle name="Заголовок 1 6_46EE.2011(v1.0)" xfId="3941"/>
    <cellStyle name="Заголовок 1 7" xfId="3942"/>
    <cellStyle name="Заголовок 1 7 2" xfId="3943"/>
    <cellStyle name="Заголовок 1 7_46EE.2011(v1.0)" xfId="3944"/>
    <cellStyle name="Заголовок 1 8" xfId="3945"/>
    <cellStyle name="Заголовок 1 8 2" xfId="3946"/>
    <cellStyle name="Заголовок 1 8_46EE.2011(v1.0)" xfId="3947"/>
    <cellStyle name="Заголовок 1 9" xfId="3948"/>
    <cellStyle name="Заголовок 1 9 2" xfId="3949"/>
    <cellStyle name="Заголовок 1 9_46EE.2011(v1.0)" xfId="3950"/>
    <cellStyle name="Заголовок 2 10" xfId="3951"/>
    <cellStyle name="Заголовок 2 11" xfId="3952"/>
    <cellStyle name="Заголовок 2 12" xfId="3953"/>
    <cellStyle name="Заголовок 2 13" xfId="3954"/>
    <cellStyle name="Заголовок 2 14" xfId="3955"/>
    <cellStyle name="Заголовок 2 15" xfId="3956"/>
    <cellStyle name="Заголовок 2 16" xfId="3957"/>
    <cellStyle name="Заголовок 2 17" xfId="3958"/>
    <cellStyle name="Заголовок 2 18" xfId="3959"/>
    <cellStyle name="Заголовок 2 19" xfId="3960"/>
    <cellStyle name="Заголовок 2 2" xfId="3961"/>
    <cellStyle name="Заголовок 2 2 10" xfId="3962"/>
    <cellStyle name="Заголовок 2 2 11" xfId="3963"/>
    <cellStyle name="Заголовок 2 2 12" xfId="3964"/>
    <cellStyle name="Заголовок 2 2 2" xfId="3965"/>
    <cellStyle name="Заголовок 2 2 3" xfId="3966"/>
    <cellStyle name="Заголовок 2 2 4" xfId="3967"/>
    <cellStyle name="Заголовок 2 2 5" xfId="3968"/>
    <cellStyle name="Заголовок 2 2 6" xfId="3969"/>
    <cellStyle name="Заголовок 2 2 7" xfId="3970"/>
    <cellStyle name="Заголовок 2 2 8" xfId="3971"/>
    <cellStyle name="Заголовок 2 2 9" xfId="3972"/>
    <cellStyle name="Заголовок 2 2_46EE.2011(v1.0)" xfId="3973"/>
    <cellStyle name="Заголовок 2 20" xfId="3974"/>
    <cellStyle name="Заголовок 2 3" xfId="3975"/>
    <cellStyle name="Заголовок 2 3 2" xfId="3976"/>
    <cellStyle name="Заголовок 2 3_46EE.2011(v1.0)" xfId="3977"/>
    <cellStyle name="Заголовок 2 4" xfId="3978"/>
    <cellStyle name="Заголовок 2 4 2" xfId="3979"/>
    <cellStyle name="Заголовок 2 4_46EE.2011(v1.0)" xfId="3980"/>
    <cellStyle name="Заголовок 2 5" xfId="3981"/>
    <cellStyle name="Заголовок 2 5 2" xfId="3982"/>
    <cellStyle name="Заголовок 2 5_46EE.2011(v1.0)" xfId="3983"/>
    <cellStyle name="Заголовок 2 6" xfId="3984"/>
    <cellStyle name="Заголовок 2 6 2" xfId="3985"/>
    <cellStyle name="Заголовок 2 6_46EE.2011(v1.0)" xfId="3986"/>
    <cellStyle name="Заголовок 2 7" xfId="3987"/>
    <cellStyle name="Заголовок 2 7 2" xfId="3988"/>
    <cellStyle name="Заголовок 2 7_46EE.2011(v1.0)" xfId="3989"/>
    <cellStyle name="Заголовок 2 8" xfId="3990"/>
    <cellStyle name="Заголовок 2 8 2" xfId="3991"/>
    <cellStyle name="Заголовок 2 8_46EE.2011(v1.0)" xfId="3992"/>
    <cellStyle name="Заголовок 2 9" xfId="3993"/>
    <cellStyle name="Заголовок 2 9 2" xfId="3994"/>
    <cellStyle name="Заголовок 2 9_46EE.2011(v1.0)" xfId="3995"/>
    <cellStyle name="Заголовок 3 10" xfId="3996"/>
    <cellStyle name="Заголовок 3 11" xfId="3997"/>
    <cellStyle name="Заголовок 3 12" xfId="3998"/>
    <cellStyle name="Заголовок 3 13" xfId="3999"/>
    <cellStyle name="Заголовок 3 14" xfId="4000"/>
    <cellStyle name="Заголовок 3 15" xfId="4001"/>
    <cellStyle name="Заголовок 3 16" xfId="4002"/>
    <cellStyle name="Заголовок 3 17" xfId="4003"/>
    <cellStyle name="Заголовок 3 18" xfId="4004"/>
    <cellStyle name="Заголовок 3 19" xfId="4005"/>
    <cellStyle name="Заголовок 3 2" xfId="4006"/>
    <cellStyle name="Заголовок 3 2 10" xfId="4007"/>
    <cellStyle name="Заголовок 3 2 11" xfId="4008"/>
    <cellStyle name="Заголовок 3 2 12" xfId="4009"/>
    <cellStyle name="Заголовок 3 2 2" xfId="4010"/>
    <cellStyle name="Заголовок 3 2 3" xfId="4011"/>
    <cellStyle name="Заголовок 3 2 4" xfId="4012"/>
    <cellStyle name="Заголовок 3 2 5" xfId="4013"/>
    <cellStyle name="Заголовок 3 2 6" xfId="4014"/>
    <cellStyle name="Заголовок 3 2 7" xfId="4015"/>
    <cellStyle name="Заголовок 3 2 8" xfId="4016"/>
    <cellStyle name="Заголовок 3 2 9" xfId="4017"/>
    <cellStyle name="Заголовок 3 2_46EE.2011(v1.0)" xfId="4018"/>
    <cellStyle name="Заголовок 3 20" xfId="4019"/>
    <cellStyle name="Заголовок 3 3" xfId="4020"/>
    <cellStyle name="Заголовок 3 3 2" xfId="4021"/>
    <cellStyle name="Заголовок 3 3_46EE.2011(v1.0)" xfId="4022"/>
    <cellStyle name="Заголовок 3 4" xfId="4023"/>
    <cellStyle name="Заголовок 3 4 2" xfId="4024"/>
    <cellStyle name="Заголовок 3 4_46EE.2011(v1.0)" xfId="4025"/>
    <cellStyle name="Заголовок 3 5" xfId="4026"/>
    <cellStyle name="Заголовок 3 5 2" xfId="4027"/>
    <cellStyle name="Заголовок 3 5_46EE.2011(v1.0)" xfId="4028"/>
    <cellStyle name="Заголовок 3 6" xfId="4029"/>
    <cellStyle name="Заголовок 3 6 2" xfId="4030"/>
    <cellStyle name="Заголовок 3 6_46EE.2011(v1.0)" xfId="4031"/>
    <cellStyle name="Заголовок 3 7" xfId="4032"/>
    <cellStyle name="Заголовок 3 7 2" xfId="4033"/>
    <cellStyle name="Заголовок 3 7_46EE.2011(v1.0)" xfId="4034"/>
    <cellStyle name="Заголовок 3 8" xfId="4035"/>
    <cellStyle name="Заголовок 3 8 2" xfId="4036"/>
    <cellStyle name="Заголовок 3 8_46EE.2011(v1.0)" xfId="4037"/>
    <cellStyle name="Заголовок 3 9" xfId="4038"/>
    <cellStyle name="Заголовок 3 9 2" xfId="4039"/>
    <cellStyle name="Заголовок 3 9_46EE.2011(v1.0)" xfId="4040"/>
    <cellStyle name="Заголовок 4 10" xfId="4041"/>
    <cellStyle name="Заголовок 4 11" xfId="4042"/>
    <cellStyle name="Заголовок 4 12" xfId="4043"/>
    <cellStyle name="Заголовок 4 13" xfId="4044"/>
    <cellStyle name="Заголовок 4 14" xfId="4045"/>
    <cellStyle name="Заголовок 4 15" xfId="4046"/>
    <cellStyle name="Заголовок 4 16" xfId="4047"/>
    <cellStyle name="Заголовок 4 17" xfId="4048"/>
    <cellStyle name="Заголовок 4 18" xfId="4049"/>
    <cellStyle name="Заголовок 4 19" xfId="4050"/>
    <cellStyle name="Заголовок 4 2" xfId="4051"/>
    <cellStyle name="Заголовок 4 2 10" xfId="4052"/>
    <cellStyle name="Заголовок 4 2 11" xfId="4053"/>
    <cellStyle name="Заголовок 4 2 12" xfId="4054"/>
    <cellStyle name="Заголовок 4 2 2" xfId="4055"/>
    <cellStyle name="Заголовок 4 2 3" xfId="4056"/>
    <cellStyle name="Заголовок 4 2 4" xfId="4057"/>
    <cellStyle name="Заголовок 4 2 5" xfId="4058"/>
    <cellStyle name="Заголовок 4 2 6" xfId="4059"/>
    <cellStyle name="Заголовок 4 2 7" xfId="4060"/>
    <cellStyle name="Заголовок 4 2 8" xfId="4061"/>
    <cellStyle name="Заголовок 4 2 9" xfId="4062"/>
    <cellStyle name="Заголовок 4 20" xfId="4063"/>
    <cellStyle name="Заголовок 4 3" xfId="4064"/>
    <cellStyle name="Заголовок 4 3 2" xfId="4065"/>
    <cellStyle name="Заголовок 4 4" xfId="4066"/>
    <cellStyle name="Заголовок 4 4 2" xfId="4067"/>
    <cellStyle name="Заголовок 4 5" xfId="4068"/>
    <cellStyle name="Заголовок 4 5 2" xfId="4069"/>
    <cellStyle name="Заголовок 4 6" xfId="4070"/>
    <cellStyle name="Заголовок 4 6 2" xfId="4071"/>
    <cellStyle name="Заголовок 4 7" xfId="4072"/>
    <cellStyle name="Заголовок 4 7 2" xfId="4073"/>
    <cellStyle name="Заголовок 4 8" xfId="4074"/>
    <cellStyle name="Заголовок 4 8 2" xfId="4075"/>
    <cellStyle name="Заголовок 4 9" xfId="4076"/>
    <cellStyle name="Заголовок 4 9 2" xfId="4077"/>
    <cellStyle name="ЗАГОЛОВОК1" xfId="4078"/>
    <cellStyle name="ЗАГОЛОВОК2" xfId="4079"/>
    <cellStyle name="ЗаголовокСтолбца" xfId="4080"/>
    <cellStyle name="Защитный" xfId="4081"/>
    <cellStyle name="Значение" xfId="4082"/>
    <cellStyle name="Значение 2" xfId="4083"/>
    <cellStyle name="Зоголовок" xfId="4084"/>
    <cellStyle name="зфпуруфвштп" xfId="4085"/>
    <cellStyle name="йешеду" xfId="4146"/>
    <cellStyle name="Итог 10" xfId="4086"/>
    <cellStyle name="Итог 11" xfId="4087"/>
    <cellStyle name="Итог 12" xfId="4088"/>
    <cellStyle name="Итог 13" xfId="4089"/>
    <cellStyle name="Итог 14" xfId="4090"/>
    <cellStyle name="Итог 15" xfId="4091"/>
    <cellStyle name="Итог 16" xfId="4092"/>
    <cellStyle name="Итог 17" xfId="4093"/>
    <cellStyle name="Итог 18" xfId="4094"/>
    <cellStyle name="Итог 19" xfId="4095"/>
    <cellStyle name="Итог 2" xfId="4096"/>
    <cellStyle name="Итог 2 10" xfId="4097"/>
    <cellStyle name="Итог 2 11" xfId="4098"/>
    <cellStyle name="Итог 2 12" xfId="4099"/>
    <cellStyle name="Итог 2 13" xfId="59332"/>
    <cellStyle name="Итог 2 14" xfId="59956"/>
    <cellStyle name="Итог 2 2" xfId="4100"/>
    <cellStyle name="Итог 2 2 2" xfId="59514"/>
    <cellStyle name="Итог 2 2 2 2" xfId="60130"/>
    <cellStyle name="Итог 2 2 3" xfId="59442"/>
    <cellStyle name="Итог 2 2 4" xfId="60060"/>
    <cellStyle name="Итог 2 3" xfId="4101"/>
    <cellStyle name="Итог 2 3 2" xfId="59826"/>
    <cellStyle name="Итог 2 3 3" xfId="60436"/>
    <cellStyle name="Итог 2 4" xfId="4102"/>
    <cellStyle name="Итог 2 4 2" xfId="59901"/>
    <cellStyle name="Итог 2 4 3" xfId="60473"/>
    <cellStyle name="Итог 2 5" xfId="4103"/>
    <cellStyle name="Итог 2 5 2" xfId="59906"/>
    <cellStyle name="Итог 2 5 3" xfId="60478"/>
    <cellStyle name="Итог 2 6" xfId="4104"/>
    <cellStyle name="Итог 2 6 2" xfId="59899"/>
    <cellStyle name="Итог 2 6 3" xfId="60471"/>
    <cellStyle name="Итог 2 7" xfId="4105"/>
    <cellStyle name="Итог 2 8" xfId="4106"/>
    <cellStyle name="Итог 2 9" xfId="4107"/>
    <cellStyle name="Итог 2_46EE.2011(v1.0)" xfId="4108"/>
    <cellStyle name="Итог 20" xfId="4109"/>
    <cellStyle name="Итог 3" xfId="4110"/>
    <cellStyle name="Итог 3 2" xfId="4111"/>
    <cellStyle name="Итог 3 2 2" xfId="59900"/>
    <cellStyle name="Итог 3 2 3" xfId="60472"/>
    <cellStyle name="Итог 3 3" xfId="59891"/>
    <cellStyle name="Итог 3 3 2" xfId="60464"/>
    <cellStyle name="Итог 3 4" xfId="59864"/>
    <cellStyle name="Итог 3 4 2" xfId="60443"/>
    <cellStyle name="Итог 3 5" xfId="59827"/>
    <cellStyle name="Итог 3 6" xfId="60437"/>
    <cellStyle name="Итог 3_46EE.2011(v1.0)" xfId="4112"/>
    <cellStyle name="Итог 4" xfId="4113"/>
    <cellStyle name="Итог 4 2" xfId="4114"/>
    <cellStyle name="Итог 4 2 2" xfId="59863"/>
    <cellStyle name="Итог 4 2 3" xfId="60442"/>
    <cellStyle name="Итог 4 3" xfId="59897"/>
    <cellStyle name="Итог 4 3 2" xfId="60469"/>
    <cellStyle name="Итог 4 4" xfId="59865"/>
    <cellStyle name="Итог 4 4 2" xfId="60444"/>
    <cellStyle name="Итог 4 5" xfId="59828"/>
    <cellStyle name="Итог 4 6" xfId="60438"/>
    <cellStyle name="Итог 4_46EE.2011(v1.0)" xfId="4115"/>
    <cellStyle name="Итог 5" xfId="4116"/>
    <cellStyle name="Итог 5 2" xfId="4117"/>
    <cellStyle name="Итог 5 3" xfId="59122"/>
    <cellStyle name="Итог 5 4" xfId="59108"/>
    <cellStyle name="Итог 5_46EE.2011(v1.0)" xfId="4118"/>
    <cellStyle name="Итог 6" xfId="4119"/>
    <cellStyle name="Итог 6 2" xfId="4120"/>
    <cellStyle name="Итог 6_46EE.2011(v1.0)" xfId="4121"/>
    <cellStyle name="Итог 7" xfId="4122"/>
    <cellStyle name="Итог 7 2" xfId="4123"/>
    <cellStyle name="Итог 7_46EE.2011(v1.0)" xfId="4124"/>
    <cellStyle name="Итог 8" xfId="4125"/>
    <cellStyle name="Итог 8 2" xfId="4126"/>
    <cellStyle name="Итог 8_46EE.2011(v1.0)" xfId="4127"/>
    <cellStyle name="Итог 9" xfId="4128"/>
    <cellStyle name="Итог 9 2" xfId="4129"/>
    <cellStyle name="Итог 9_46EE.2011(v1.0)" xfId="4130"/>
    <cellStyle name="Итоги" xfId="4131"/>
    <cellStyle name="Итого" xfId="4132"/>
    <cellStyle name="ИтогоАктБазЦ" xfId="4133"/>
    <cellStyle name="ИтогоАктТекЦ" xfId="4134"/>
    <cellStyle name="ИтогоБазЦ" xfId="4135"/>
    <cellStyle name="ИТОГОВЫЙ" xfId="4136"/>
    <cellStyle name="ИТОГОВЫЙ 2" xfId="4137"/>
    <cellStyle name="ИТОГОВЫЙ 3" xfId="4138"/>
    <cellStyle name="ИТОГОВЫЙ 4" xfId="4139"/>
    <cellStyle name="ИТОГОВЫЙ 5" xfId="4140"/>
    <cellStyle name="ИТОГОВЫЙ 6" xfId="4141"/>
    <cellStyle name="ИТОГОВЫЙ 7" xfId="4142"/>
    <cellStyle name="ИТОГОВЫЙ 8" xfId="4143"/>
    <cellStyle name="ИТОГОВЫЙ_1" xfId="4144"/>
    <cellStyle name="ИтогоТекЦ" xfId="4145"/>
    <cellStyle name="Контрольная ячейка 10" xfId="4147"/>
    <cellStyle name="Контрольная ячейка 11" xfId="4148"/>
    <cellStyle name="Контрольная ячейка 12" xfId="4149"/>
    <cellStyle name="Контрольная ячейка 13" xfId="4150"/>
    <cellStyle name="Контрольная ячейка 14" xfId="4151"/>
    <cellStyle name="Контрольная ячейка 15" xfId="4152"/>
    <cellStyle name="Контрольная ячейка 16" xfId="4153"/>
    <cellStyle name="Контрольная ячейка 17" xfId="4154"/>
    <cellStyle name="Контрольная ячейка 18" xfId="4155"/>
    <cellStyle name="Контрольная ячейка 19" xfId="4156"/>
    <cellStyle name="Контрольная ячейка 2" xfId="4157"/>
    <cellStyle name="Контрольная ячейка 2 10" xfId="4158"/>
    <cellStyle name="Контрольная ячейка 2 11" xfId="4159"/>
    <cellStyle name="Контрольная ячейка 2 12" xfId="4160"/>
    <cellStyle name="Контрольная ячейка 2 2" xfId="4161"/>
    <cellStyle name="Контрольная ячейка 2 3" xfId="4162"/>
    <cellStyle name="Контрольная ячейка 2 4" xfId="4163"/>
    <cellStyle name="Контрольная ячейка 2 5" xfId="4164"/>
    <cellStyle name="Контрольная ячейка 2 6" xfId="4165"/>
    <cellStyle name="Контрольная ячейка 2 7" xfId="4166"/>
    <cellStyle name="Контрольная ячейка 2 8" xfId="4167"/>
    <cellStyle name="Контрольная ячейка 2 9" xfId="4168"/>
    <cellStyle name="Контрольная ячейка 2_46EE.2011(v1.0)" xfId="4169"/>
    <cellStyle name="Контрольная ячейка 20" xfId="4170"/>
    <cellStyle name="Контрольная ячейка 3" xfId="4171"/>
    <cellStyle name="Контрольная ячейка 3 2" xfId="4172"/>
    <cellStyle name="Контрольная ячейка 3_46EE.2011(v1.0)" xfId="4173"/>
    <cellStyle name="Контрольная ячейка 4" xfId="4174"/>
    <cellStyle name="Контрольная ячейка 4 2" xfId="4175"/>
    <cellStyle name="Контрольная ячейка 4_46EE.2011(v1.0)" xfId="4176"/>
    <cellStyle name="Контрольная ячейка 5" xfId="4177"/>
    <cellStyle name="Контрольная ячейка 5 2" xfId="4178"/>
    <cellStyle name="Контрольная ячейка 5_46EE.2011(v1.0)" xfId="4179"/>
    <cellStyle name="Контрольная ячейка 6" xfId="4180"/>
    <cellStyle name="Контрольная ячейка 6 2" xfId="4181"/>
    <cellStyle name="Контрольная ячейка 6_46EE.2011(v1.0)" xfId="4182"/>
    <cellStyle name="Контрольная ячейка 7" xfId="4183"/>
    <cellStyle name="Контрольная ячейка 7 2" xfId="4184"/>
    <cellStyle name="Контрольная ячейка 7_46EE.2011(v1.0)" xfId="4185"/>
    <cellStyle name="Контрольная ячейка 8" xfId="4186"/>
    <cellStyle name="Контрольная ячейка 8 2" xfId="4187"/>
    <cellStyle name="Контрольная ячейка 8_46EE.2011(v1.0)" xfId="4188"/>
    <cellStyle name="Контрольная ячейка 9" xfId="4189"/>
    <cellStyle name="Контрольная ячейка 9 2" xfId="4190"/>
    <cellStyle name="Контрольная ячейка 9_46EE.2011(v1.0)" xfId="4191"/>
    <cellStyle name="ЛокСмета" xfId="4192"/>
    <cellStyle name="ЛокСмМТСН" xfId="4193"/>
    <cellStyle name="Мой заголовок" xfId="4241"/>
    <cellStyle name="Мой заголовок листа" xfId="4242"/>
    <cellStyle name="Мои наименования показателей" xfId="4194"/>
    <cellStyle name="Мои наименования показателей 2" xfId="4195"/>
    <cellStyle name="Мои наименования показателей 2 2" xfId="4196"/>
    <cellStyle name="Мои наименования показателей 2 3" xfId="4197"/>
    <cellStyle name="Мои наименования показателей 2 4" xfId="4198"/>
    <cellStyle name="Мои наименования показателей 2 5" xfId="4199"/>
    <cellStyle name="Мои наименования показателей 2 6" xfId="4200"/>
    <cellStyle name="Мои наименования показателей 2 7" xfId="4201"/>
    <cellStyle name="Мои наименования показателей 2 8" xfId="4202"/>
    <cellStyle name="Мои наименования показателей 2_1" xfId="4203"/>
    <cellStyle name="Мои наименования показателей 3" xfId="4204"/>
    <cellStyle name="Мои наименования показателей 3 2" xfId="4205"/>
    <cellStyle name="Мои наименования показателей 3 3" xfId="4206"/>
    <cellStyle name="Мои наименования показателей 3 4" xfId="4207"/>
    <cellStyle name="Мои наименования показателей 3 5" xfId="4208"/>
    <cellStyle name="Мои наименования показателей 3 6" xfId="4209"/>
    <cellStyle name="Мои наименования показателей 3 7" xfId="4210"/>
    <cellStyle name="Мои наименования показателей 3 8" xfId="4211"/>
    <cellStyle name="Мои наименования показателей 3_1" xfId="4212"/>
    <cellStyle name="Мои наименования показателей 4" xfId="4213"/>
    <cellStyle name="Мои наименования показателей 4 2" xfId="4214"/>
    <cellStyle name="Мои наименования показателей 4 3" xfId="4215"/>
    <cellStyle name="Мои наименования показателей 4 4" xfId="4216"/>
    <cellStyle name="Мои наименования показателей 4 5" xfId="4217"/>
    <cellStyle name="Мои наименования показателей 4 6" xfId="4218"/>
    <cellStyle name="Мои наименования показателей 4 7" xfId="4219"/>
    <cellStyle name="Мои наименования показателей 4 8" xfId="4220"/>
    <cellStyle name="Мои наименования показателей 4_1" xfId="4221"/>
    <cellStyle name="Мои наименования показателей 5" xfId="4222"/>
    <cellStyle name="Мои наименования показателей 5 2" xfId="4223"/>
    <cellStyle name="Мои наименования показателей 5 3" xfId="4224"/>
    <cellStyle name="Мои наименования показателей 5 4" xfId="4225"/>
    <cellStyle name="Мои наименования показателей 5 5" xfId="4226"/>
    <cellStyle name="Мои наименования показателей 5 6" xfId="4227"/>
    <cellStyle name="Мои наименования показателей 5 7" xfId="4228"/>
    <cellStyle name="Мои наименования показателей 5 8" xfId="4229"/>
    <cellStyle name="Мои наименования показателей 5_1" xfId="4230"/>
    <cellStyle name="Мои наименования показателей 6" xfId="4231"/>
    <cellStyle name="Мои наименования показателей 6 2" xfId="4232"/>
    <cellStyle name="Мои наименования показателей 6_46EE.2011(v1.0)" xfId="4233"/>
    <cellStyle name="Мои наименования показателей 7" xfId="4234"/>
    <cellStyle name="Мои наименования показателей 7 2" xfId="4235"/>
    <cellStyle name="Мои наименования показателей 7_46EE.2011(v1.0)" xfId="4236"/>
    <cellStyle name="Мои наименования показателей 8" xfId="4237"/>
    <cellStyle name="Мои наименования показателей 8 2" xfId="4238"/>
    <cellStyle name="Мои наименования показателей 8_46EE.2011(v1.0)" xfId="4239"/>
    <cellStyle name="Мои наименования показателей_46TE.RT(v1.0)" xfId="4240"/>
    <cellStyle name="назв фил" xfId="4243"/>
    <cellStyle name="Название 10" xfId="4244"/>
    <cellStyle name="Название 11" xfId="4245"/>
    <cellStyle name="Название 12" xfId="4246"/>
    <cellStyle name="Название 13" xfId="4247"/>
    <cellStyle name="Название 14" xfId="4248"/>
    <cellStyle name="Название 15" xfId="4249"/>
    <cellStyle name="Название 16" xfId="4250"/>
    <cellStyle name="Название 17" xfId="4251"/>
    <cellStyle name="Название 18" xfId="4252"/>
    <cellStyle name="Название 19" xfId="4253"/>
    <cellStyle name="Название 2" xfId="4254"/>
    <cellStyle name="Название 2 10" xfId="4255"/>
    <cellStyle name="Название 2 11" xfId="4256"/>
    <cellStyle name="Название 2 12" xfId="4257"/>
    <cellStyle name="Название 2 2" xfId="4258"/>
    <cellStyle name="Название 2 3" xfId="4259"/>
    <cellStyle name="Название 2 4" xfId="4260"/>
    <cellStyle name="Название 2 5" xfId="4261"/>
    <cellStyle name="Название 2 6" xfId="4262"/>
    <cellStyle name="Название 2 7" xfId="4263"/>
    <cellStyle name="Название 2 8" xfId="4264"/>
    <cellStyle name="Название 2 9" xfId="4265"/>
    <cellStyle name="Название 20" xfId="4266"/>
    <cellStyle name="Название 3" xfId="4267"/>
    <cellStyle name="Название 3 2" xfId="4268"/>
    <cellStyle name="Название 4" xfId="4269"/>
    <cellStyle name="Название 4 2" xfId="4270"/>
    <cellStyle name="Название 5" xfId="4271"/>
    <cellStyle name="Название 5 2" xfId="4272"/>
    <cellStyle name="Название 6" xfId="4273"/>
    <cellStyle name="Название 6 2" xfId="4274"/>
    <cellStyle name="Название 7" xfId="4275"/>
    <cellStyle name="Название 7 2" xfId="4276"/>
    <cellStyle name="Название 8" xfId="4277"/>
    <cellStyle name="Название 8 2" xfId="4278"/>
    <cellStyle name="Название 9" xfId="4279"/>
    <cellStyle name="Название 9 2" xfId="4280"/>
    <cellStyle name="Нейтральный 10" xfId="4281"/>
    <cellStyle name="Нейтральный 11" xfId="4282"/>
    <cellStyle name="Нейтральный 12" xfId="4283"/>
    <cellStyle name="Нейтральный 13" xfId="4284"/>
    <cellStyle name="Нейтральный 14" xfId="4285"/>
    <cellStyle name="Нейтральный 15" xfId="4286"/>
    <cellStyle name="Нейтральный 16" xfId="4287"/>
    <cellStyle name="Нейтральный 17" xfId="4288"/>
    <cellStyle name="Нейтральный 18" xfId="4289"/>
    <cellStyle name="Нейтральный 19" xfId="4290"/>
    <cellStyle name="Нейтральный 2" xfId="4291"/>
    <cellStyle name="Нейтральный 2 10" xfId="4292"/>
    <cellStyle name="Нейтральный 2 11" xfId="4293"/>
    <cellStyle name="Нейтральный 2 12" xfId="4294"/>
    <cellStyle name="Нейтральный 2 2" xfId="4295"/>
    <cellStyle name="Нейтральный 2 3" xfId="4296"/>
    <cellStyle name="Нейтральный 2 4" xfId="4297"/>
    <cellStyle name="Нейтральный 2 5" xfId="4298"/>
    <cellStyle name="Нейтральный 2 6" xfId="4299"/>
    <cellStyle name="Нейтральный 2 7" xfId="4300"/>
    <cellStyle name="Нейтральный 2 8" xfId="4301"/>
    <cellStyle name="Нейтральный 2 9" xfId="4302"/>
    <cellStyle name="Нейтральный 20" xfId="4303"/>
    <cellStyle name="Нейтральный 3" xfId="4304"/>
    <cellStyle name="Нейтральный 3 2" xfId="4305"/>
    <cellStyle name="Нейтральный 4" xfId="4306"/>
    <cellStyle name="Нейтральный 4 2" xfId="4307"/>
    <cellStyle name="Нейтральный 5" xfId="4308"/>
    <cellStyle name="Нейтральный 5 2" xfId="4309"/>
    <cellStyle name="Нейтральный 6" xfId="4310"/>
    <cellStyle name="Нейтральный 6 2" xfId="4311"/>
    <cellStyle name="Нейтральный 7" xfId="4312"/>
    <cellStyle name="Нейтральный 7 2" xfId="4313"/>
    <cellStyle name="Нейтральный 8" xfId="4314"/>
    <cellStyle name="Нейтральный 8 2" xfId="4315"/>
    <cellStyle name="Нейтральный 9" xfId="4316"/>
    <cellStyle name="Нейтральный 9 2" xfId="4317"/>
    <cellStyle name="Обычный" xfId="0" builtinId="0"/>
    <cellStyle name="Обычный 10" xfId="7"/>
    <cellStyle name="Обычный 10 10" xfId="4318"/>
    <cellStyle name="Обычный 10 10 2" xfId="4319"/>
    <cellStyle name="Обычный 10 10 2 2" xfId="4320"/>
    <cellStyle name="Обычный 10 10 2 2 2" xfId="4321"/>
    <cellStyle name="Обычный 10 10 2 2 3" xfId="4322"/>
    <cellStyle name="Обычный 10 10 2 2 3 2" xfId="4323"/>
    <cellStyle name="Обычный 10 10 2 2 3 2 2" xfId="4324"/>
    <cellStyle name="Обычный 10 10 2 2 3 2 2 2" xfId="4325"/>
    <cellStyle name="Обычный 10 10 2 2 4" xfId="4326"/>
    <cellStyle name="Обычный 10 10 2 2 4 2" xfId="4327"/>
    <cellStyle name="Обычный 10 10 3" xfId="4328"/>
    <cellStyle name="Обычный 10 10 3 2" xfId="4329"/>
    <cellStyle name="Обычный 10 10 3 2 2" xfId="4330"/>
    <cellStyle name="Обычный 10 10 3 2 3" xfId="4331"/>
    <cellStyle name="Обычный 10 10 3 2 3 2" xfId="4332"/>
    <cellStyle name="Обычный 10 10 3 2 3 3" xfId="4333"/>
    <cellStyle name="Обычный 10 10 3 2 3 3 2" xfId="4334"/>
    <cellStyle name="Обычный 10 10 3 2 3 3 2 2" xfId="4335"/>
    <cellStyle name="Обычный 10 10 3 2 3 3 2 2 2" xfId="4336"/>
    <cellStyle name="Обычный 10 11" xfId="4337"/>
    <cellStyle name="Обычный 10 12" xfId="4338"/>
    <cellStyle name="Обычный 10 13" xfId="4339"/>
    <cellStyle name="Обычный 10 13 2" xfId="4340"/>
    <cellStyle name="Обычный 10 2" xfId="4341"/>
    <cellStyle name="Обычный 10 2 10" xfId="4342"/>
    <cellStyle name="Обычный 10 2 11" xfId="59153"/>
    <cellStyle name="Обычный 10 2 2" xfId="4343"/>
    <cellStyle name="Обычный 10 2 2 10" xfId="59085"/>
    <cellStyle name="Обычный 10 2 2 10 2" xfId="59087"/>
    <cellStyle name="Обычный 10 2 2 2" xfId="4344"/>
    <cellStyle name="Обычный 10 2 2 3" xfId="4345"/>
    <cellStyle name="Обычный 10 2 2 3 2" xfId="4346"/>
    <cellStyle name="Обычный 10 2 2 3 2 2" xfId="4347"/>
    <cellStyle name="Обычный 10 2 2 3 3" xfId="4348"/>
    <cellStyle name="Обычный 10 2 2 3 4" xfId="4349"/>
    <cellStyle name="Обычный 10 2 2 3 5" xfId="4350"/>
    <cellStyle name="Обычный 10 2 2 4" xfId="4351"/>
    <cellStyle name="Обычный 10 2 2 4 2" xfId="4352"/>
    <cellStyle name="Обычный 10 2 2 4 2 2" xfId="4353"/>
    <cellStyle name="Обычный 10 2 2 4 3" xfId="4354"/>
    <cellStyle name="Обычный 10 2 2 4 4" xfId="4355"/>
    <cellStyle name="Обычный 10 2 2 4 5" xfId="4356"/>
    <cellStyle name="Обычный 10 2 2 5" xfId="4357"/>
    <cellStyle name="Обычный 10 2 2 5 2" xfId="4358"/>
    <cellStyle name="Обычный 10 2 2 5 2 2" xfId="4359"/>
    <cellStyle name="Обычный 10 2 2 5 3" xfId="4360"/>
    <cellStyle name="Обычный 10 2 2 6" xfId="4361"/>
    <cellStyle name="Обычный 10 2 2 6 2" xfId="4362"/>
    <cellStyle name="Обычный 10 2 2 6 2 2" xfId="4363"/>
    <cellStyle name="Обычный 10 2 2 6 3" xfId="4364"/>
    <cellStyle name="Обычный 10 2 2 7" xfId="4365"/>
    <cellStyle name="Обычный 10 2 2 7 2" xfId="4366"/>
    <cellStyle name="Обычный 10 2 2 8" xfId="4367"/>
    <cellStyle name="Обычный 10 2 2 9" xfId="59082"/>
    <cellStyle name="Обычный 10 2 3" xfId="4368"/>
    <cellStyle name="Обычный 10 2 3 2" xfId="4369"/>
    <cellStyle name="Обычный 10 2 3 2 2" xfId="4370"/>
    <cellStyle name="Обычный 10 2 3 2 2 2" xfId="4371"/>
    <cellStyle name="Обычный 10 2 3 2 3" xfId="4372"/>
    <cellStyle name="Обычный 10 2 3 2 4" xfId="4373"/>
    <cellStyle name="Обычный 10 2 3 2 5" xfId="4374"/>
    <cellStyle name="Обычный 10 2 3 3" xfId="4375"/>
    <cellStyle name="Обычный 10 2 3 3 2" xfId="4376"/>
    <cellStyle name="Обычный 10 2 3 3 2 2" xfId="4377"/>
    <cellStyle name="Обычный 10 2 3 3 3" xfId="4378"/>
    <cellStyle name="Обычный 10 2 3 3 4" xfId="4379"/>
    <cellStyle name="Обычный 10 2 3 3 5" xfId="4380"/>
    <cellStyle name="Обычный 10 2 3 4" xfId="4381"/>
    <cellStyle name="Обычный 10 2 3 4 2" xfId="4382"/>
    <cellStyle name="Обычный 10 2 3 4 2 2" xfId="4383"/>
    <cellStyle name="Обычный 10 2 3 4 3" xfId="4384"/>
    <cellStyle name="Обычный 10 2 3 5" xfId="4385"/>
    <cellStyle name="Обычный 10 2 3 5 2" xfId="4386"/>
    <cellStyle name="Обычный 10 2 3 5 2 2" xfId="4387"/>
    <cellStyle name="Обычный 10 2 3 5 3" xfId="4388"/>
    <cellStyle name="Обычный 10 2 3 6" xfId="4389"/>
    <cellStyle name="Обычный 10 2 3 6 2" xfId="4390"/>
    <cellStyle name="Обычный 10 2 3 7" xfId="4391"/>
    <cellStyle name="Обычный 10 2 4" xfId="4392"/>
    <cellStyle name="Обычный 10 2 4 2" xfId="4393"/>
    <cellStyle name="Обычный 10 2 4 2 2" xfId="4394"/>
    <cellStyle name="Обычный 10 2 4 3" xfId="4395"/>
    <cellStyle name="Обычный 10 2 4 4" xfId="4396"/>
    <cellStyle name="Обычный 10 2 4 5" xfId="4397"/>
    <cellStyle name="Обычный 10 2 5" xfId="4398"/>
    <cellStyle name="Обычный 10 2 5 2" xfId="4399"/>
    <cellStyle name="Обычный 10 2 5 2 2" xfId="4400"/>
    <cellStyle name="Обычный 10 2 5 3" xfId="4401"/>
    <cellStyle name="Обычный 10 2 5 4" xfId="4402"/>
    <cellStyle name="Обычный 10 2 5 5" xfId="4403"/>
    <cellStyle name="Обычный 10 2 6" xfId="4404"/>
    <cellStyle name="Обычный 10 2 6 2" xfId="4405"/>
    <cellStyle name="Обычный 10 2 6 2 2" xfId="4406"/>
    <cellStyle name="Обычный 10 2 6 3" xfId="4407"/>
    <cellStyle name="Обычный 10 2 6 4" xfId="4408"/>
    <cellStyle name="Обычный 10 2 6 5" xfId="4409"/>
    <cellStyle name="Обычный 10 2 7" xfId="4410"/>
    <cellStyle name="Обычный 10 2 8" xfId="4411"/>
    <cellStyle name="Обычный 10 2 8 2" xfId="4412"/>
    <cellStyle name="Обычный 10 2 8 2 2" xfId="4413"/>
    <cellStyle name="Обычный 10 2 8 3" xfId="4414"/>
    <cellStyle name="Обычный 10 2 9" xfId="4415"/>
    <cellStyle name="Обычный 10 2 9 2" xfId="4416"/>
    <cellStyle name="Обычный 10 3" xfId="4417"/>
    <cellStyle name="Обычный 10 3 2" xfId="4418"/>
    <cellStyle name="Обычный 10 3 2 2" xfId="4419"/>
    <cellStyle name="Обычный 10 3 2 2 2" xfId="4420"/>
    <cellStyle name="Обычный 10 3 2 3" xfId="4421"/>
    <cellStyle name="Обычный 10 3 2 4" xfId="4422"/>
    <cellStyle name="Обычный 10 3 2 5" xfId="4423"/>
    <cellStyle name="Обычный 10 3 3" xfId="4424"/>
    <cellStyle name="Обычный 10 3 3 2" xfId="4425"/>
    <cellStyle name="Обычный 10 3 3 2 2" xfId="4426"/>
    <cellStyle name="Обычный 10 3 3 3" xfId="4427"/>
    <cellStyle name="Обычный 10 3 3 4" xfId="4428"/>
    <cellStyle name="Обычный 10 3 3 5" xfId="4429"/>
    <cellStyle name="Обычный 10 3 4" xfId="4430"/>
    <cellStyle name="Обычный 10 3 5" xfId="4431"/>
    <cellStyle name="Обычный 10 3 5 2" xfId="4432"/>
    <cellStyle name="Обычный 10 3 5 2 2" xfId="4433"/>
    <cellStyle name="Обычный 10 3 5 3" xfId="4434"/>
    <cellStyle name="Обычный 10 3 6" xfId="4435"/>
    <cellStyle name="Обычный 10 3 6 2" xfId="4436"/>
    <cellStyle name="Обычный 10 3 6 2 2" xfId="4437"/>
    <cellStyle name="Обычный 10 3 6 3" xfId="4438"/>
    <cellStyle name="Обычный 10 3 7" xfId="4439"/>
    <cellStyle name="Обычный 10 3 7 2" xfId="4440"/>
    <cellStyle name="Обычный 10 3 8" xfId="4441"/>
    <cellStyle name="Обычный 10 3 9" xfId="4442"/>
    <cellStyle name="Обычный 10 4" xfId="4443"/>
    <cellStyle name="Обычный 10 4 2" xfId="4444"/>
    <cellStyle name="Обычный 10 4 2 2" xfId="4445"/>
    <cellStyle name="Обычный 10 4 2 2 2" xfId="4446"/>
    <cellStyle name="Обычный 10 4 2 3" xfId="4447"/>
    <cellStyle name="Обычный 10 4 2 4" xfId="4448"/>
    <cellStyle name="Обычный 10 4 2 5" xfId="4449"/>
    <cellStyle name="Обычный 10 4 3" xfId="4450"/>
    <cellStyle name="Обычный 10 4 3 2" xfId="4451"/>
    <cellStyle name="Обычный 10 4 3 2 2" xfId="4452"/>
    <cellStyle name="Обычный 10 4 3 3" xfId="4453"/>
    <cellStyle name="Обычный 10 4 3 4" xfId="4454"/>
    <cellStyle name="Обычный 10 4 3 5" xfId="4455"/>
    <cellStyle name="Обычный 10 4 4" xfId="4456"/>
    <cellStyle name="Обычный 10 4 4 2" xfId="4457"/>
    <cellStyle name="Обычный 10 4 4 2 2" xfId="4458"/>
    <cellStyle name="Обычный 10 4 4 3" xfId="4459"/>
    <cellStyle name="Обычный 10 4 5" xfId="4460"/>
    <cellStyle name="Обычный 10 4 5 2" xfId="4461"/>
    <cellStyle name="Обычный 10 4 5 2 2" xfId="4462"/>
    <cellStyle name="Обычный 10 4 5 3" xfId="4463"/>
    <cellStyle name="Обычный 10 4 6" xfId="4464"/>
    <cellStyle name="Обычный 10 4 6 2" xfId="4465"/>
    <cellStyle name="Обычный 10 4 7" xfId="4466"/>
    <cellStyle name="Обычный 10 5" xfId="4467"/>
    <cellStyle name="Обычный 10 5 2" xfId="4468"/>
    <cellStyle name="Обычный 10 5 2 2" xfId="4469"/>
    <cellStyle name="Обычный 10 5 3" xfId="4470"/>
    <cellStyle name="Обычный 10 5 4" xfId="4471"/>
    <cellStyle name="Обычный 10 5 5" xfId="4472"/>
    <cellStyle name="Обычный 10 6" xfId="4473"/>
    <cellStyle name="Обычный 10 6 2" xfId="4474"/>
    <cellStyle name="Обычный 10 6 2 2" xfId="4475"/>
    <cellStyle name="Обычный 10 6 3" xfId="4476"/>
    <cellStyle name="Обычный 10 6 4" xfId="4477"/>
    <cellStyle name="Обычный 10 6 5" xfId="4478"/>
    <cellStyle name="Обычный 10 7" xfId="4479"/>
    <cellStyle name="Обычный 10 7 2" xfId="4480"/>
    <cellStyle name="Обычный 10 7 2 2" xfId="4481"/>
    <cellStyle name="Обычный 10 7 3" xfId="4482"/>
    <cellStyle name="Обычный 10 7 4" xfId="4483"/>
    <cellStyle name="Обычный 10 7 5" xfId="4484"/>
    <cellStyle name="Обычный 10 8" xfId="4485"/>
    <cellStyle name="Обычный 10 9" xfId="4486"/>
    <cellStyle name="Обычный 10 9 2" xfId="4487"/>
    <cellStyle name="Обычный 10 9 2 2" xfId="4488"/>
    <cellStyle name="Обычный 10 9 3" xfId="4489"/>
    <cellStyle name="Обычный 100" xfId="59242"/>
    <cellStyle name="Обычный 101" xfId="59243"/>
    <cellStyle name="Обычный 102" xfId="59244"/>
    <cellStyle name="Обычный 103" xfId="59200"/>
    <cellStyle name="Обычный 104" xfId="59201"/>
    <cellStyle name="Обычный 105" xfId="59245"/>
    <cellStyle name="Обычный 106" xfId="59202"/>
    <cellStyle name="Обычный 107" xfId="59203"/>
    <cellStyle name="Обычный 108" xfId="59204"/>
    <cellStyle name="Обычный 109" xfId="59205"/>
    <cellStyle name="Обычный 11" xfId="4490"/>
    <cellStyle name="Обычный 11 10" xfId="4491"/>
    <cellStyle name="Обычный 11 10 2" xfId="4492"/>
    <cellStyle name="Обычный 11 11" xfId="4493"/>
    <cellStyle name="Обычный 11 12" xfId="59206"/>
    <cellStyle name="Обычный 11 2" xfId="4494"/>
    <cellStyle name="Обычный 11 2 10" xfId="4495"/>
    <cellStyle name="Обычный 11 2 2" xfId="4496"/>
    <cellStyle name="Обычный 11 2 2 2" xfId="4497"/>
    <cellStyle name="Обычный 11 2 2 2 2" xfId="4498"/>
    <cellStyle name="Обычный 11 2 2 2 2 2" xfId="4499"/>
    <cellStyle name="Обычный 11 2 2 2 3" xfId="4500"/>
    <cellStyle name="Обычный 11 2 2 2 4" xfId="4501"/>
    <cellStyle name="Обычный 11 2 2 2 5" xfId="4502"/>
    <cellStyle name="Обычный 11 2 2 3" xfId="4503"/>
    <cellStyle name="Обычный 11 2 2 3 2" xfId="4504"/>
    <cellStyle name="Обычный 11 2 2 3 2 2" xfId="4505"/>
    <cellStyle name="Обычный 11 2 2 3 3" xfId="4506"/>
    <cellStyle name="Обычный 11 2 2 3 4" xfId="4507"/>
    <cellStyle name="Обычный 11 2 2 3 5" xfId="4508"/>
    <cellStyle name="Обычный 11 2 2 4" xfId="4509"/>
    <cellStyle name="Обычный 11 2 2 5" xfId="4510"/>
    <cellStyle name="Обычный 11 2 2 5 2" xfId="4511"/>
    <cellStyle name="Обычный 11 2 2 5 2 2" xfId="4512"/>
    <cellStyle name="Обычный 11 2 2 5 3" xfId="4513"/>
    <cellStyle name="Обычный 11 2 2 6" xfId="4514"/>
    <cellStyle name="Обычный 11 2 2 6 2" xfId="4515"/>
    <cellStyle name="Обычный 11 2 2 6 2 2" xfId="4516"/>
    <cellStyle name="Обычный 11 2 2 6 3" xfId="4517"/>
    <cellStyle name="Обычный 11 2 2 7" xfId="4518"/>
    <cellStyle name="Обычный 11 2 2 7 2" xfId="4519"/>
    <cellStyle name="Обычный 11 2 2 8" xfId="4520"/>
    <cellStyle name="Обычный 11 2 3" xfId="4521"/>
    <cellStyle name="Обычный 11 2 3 2" xfId="4522"/>
    <cellStyle name="Обычный 11 2 3 2 2" xfId="4523"/>
    <cellStyle name="Обычный 11 2 3 2 2 2" xfId="4524"/>
    <cellStyle name="Обычный 11 2 3 2 3" xfId="4525"/>
    <cellStyle name="Обычный 11 2 3 2 4" xfId="4526"/>
    <cellStyle name="Обычный 11 2 3 2 5" xfId="4527"/>
    <cellStyle name="Обычный 11 2 3 3" xfId="4528"/>
    <cellStyle name="Обычный 11 2 3 3 2" xfId="4529"/>
    <cellStyle name="Обычный 11 2 3 3 2 2" xfId="4530"/>
    <cellStyle name="Обычный 11 2 3 3 3" xfId="4531"/>
    <cellStyle name="Обычный 11 2 3 3 4" xfId="4532"/>
    <cellStyle name="Обычный 11 2 3 3 5" xfId="4533"/>
    <cellStyle name="Обычный 11 2 3 4" xfId="4534"/>
    <cellStyle name="Обычный 11 2 3 4 2" xfId="4535"/>
    <cellStyle name="Обычный 11 2 3 4 2 2" xfId="4536"/>
    <cellStyle name="Обычный 11 2 3 4 3" xfId="4537"/>
    <cellStyle name="Обычный 11 2 3 5" xfId="4538"/>
    <cellStyle name="Обычный 11 2 3 5 2" xfId="4539"/>
    <cellStyle name="Обычный 11 2 3 5 2 2" xfId="4540"/>
    <cellStyle name="Обычный 11 2 3 5 3" xfId="4541"/>
    <cellStyle name="Обычный 11 2 3 6" xfId="4542"/>
    <cellStyle name="Обычный 11 2 3 6 2" xfId="4543"/>
    <cellStyle name="Обычный 11 2 3 7" xfId="4544"/>
    <cellStyle name="Обычный 11 2 4" xfId="4545"/>
    <cellStyle name="Обычный 11 2 4 2" xfId="4546"/>
    <cellStyle name="Обычный 11 2 4 2 2" xfId="4547"/>
    <cellStyle name="Обычный 11 2 4 3" xfId="4548"/>
    <cellStyle name="Обычный 11 2 4 4" xfId="4549"/>
    <cellStyle name="Обычный 11 2 4 5" xfId="4550"/>
    <cellStyle name="Обычный 11 2 5" xfId="4551"/>
    <cellStyle name="Обычный 11 2 5 2" xfId="4552"/>
    <cellStyle name="Обычный 11 2 5 2 2" xfId="4553"/>
    <cellStyle name="Обычный 11 2 5 3" xfId="4554"/>
    <cellStyle name="Обычный 11 2 5 4" xfId="4555"/>
    <cellStyle name="Обычный 11 2 5 5" xfId="4556"/>
    <cellStyle name="Обычный 11 2 6" xfId="4557"/>
    <cellStyle name="Обычный 11 2 6 2" xfId="4558"/>
    <cellStyle name="Обычный 11 2 6 2 2" xfId="4559"/>
    <cellStyle name="Обычный 11 2 6 3" xfId="4560"/>
    <cellStyle name="Обычный 11 2 6 4" xfId="4561"/>
    <cellStyle name="Обычный 11 2 6 5" xfId="4562"/>
    <cellStyle name="Обычный 11 2 7" xfId="4563"/>
    <cellStyle name="Обычный 11 2 8" xfId="4564"/>
    <cellStyle name="Обычный 11 2 8 2" xfId="4565"/>
    <cellStyle name="Обычный 11 2 8 2 2" xfId="4566"/>
    <cellStyle name="Обычный 11 2 8 3" xfId="4567"/>
    <cellStyle name="Обычный 11 2 9" xfId="4568"/>
    <cellStyle name="Обычный 11 2 9 2" xfId="4569"/>
    <cellStyle name="Обычный 11 3" xfId="4570"/>
    <cellStyle name="Обычный 11 3 2" xfId="4571"/>
    <cellStyle name="Обычный 11 3 2 2" xfId="4572"/>
    <cellStyle name="Обычный 11 3 2 2 2" xfId="4573"/>
    <cellStyle name="Обычный 11 3 2 3" xfId="4574"/>
    <cellStyle name="Обычный 11 3 2 4" xfId="4575"/>
    <cellStyle name="Обычный 11 3 2 5" xfId="4576"/>
    <cellStyle name="Обычный 11 3 3" xfId="4577"/>
    <cellStyle name="Обычный 11 3 3 2" xfId="4578"/>
    <cellStyle name="Обычный 11 3 3 2 2" xfId="4579"/>
    <cellStyle name="Обычный 11 3 3 3" xfId="4580"/>
    <cellStyle name="Обычный 11 3 3 4" xfId="4581"/>
    <cellStyle name="Обычный 11 3 3 5" xfId="4582"/>
    <cellStyle name="Обычный 11 3 4" xfId="4583"/>
    <cellStyle name="Обычный 11 3 4 2" xfId="4584"/>
    <cellStyle name="Обычный 11 3 4 2 2" xfId="4585"/>
    <cellStyle name="Обычный 11 3 4 3" xfId="4586"/>
    <cellStyle name="Обычный 11 3 5" xfId="4587"/>
    <cellStyle name="Обычный 11 3 5 2" xfId="4588"/>
    <cellStyle name="Обычный 11 3 5 2 2" xfId="4589"/>
    <cellStyle name="Обычный 11 3 5 3" xfId="4590"/>
    <cellStyle name="Обычный 11 3 6" xfId="4591"/>
    <cellStyle name="Обычный 11 3 6 2" xfId="4592"/>
    <cellStyle name="Обычный 11 3 7" xfId="4593"/>
    <cellStyle name="Обычный 11 4" xfId="4594"/>
    <cellStyle name="Обычный 11 4 2" xfId="4595"/>
    <cellStyle name="Обычный 11 4 2 2" xfId="4596"/>
    <cellStyle name="Обычный 11 4 2 2 2" xfId="4597"/>
    <cellStyle name="Обычный 11 4 2 3" xfId="4598"/>
    <cellStyle name="Обычный 11 4 2 4" xfId="4599"/>
    <cellStyle name="Обычный 11 4 2 5" xfId="4600"/>
    <cellStyle name="Обычный 11 4 3" xfId="4601"/>
    <cellStyle name="Обычный 11 4 3 2" xfId="4602"/>
    <cellStyle name="Обычный 11 4 3 2 2" xfId="4603"/>
    <cellStyle name="Обычный 11 4 3 3" xfId="4604"/>
    <cellStyle name="Обычный 11 4 3 4" xfId="4605"/>
    <cellStyle name="Обычный 11 4 3 5" xfId="4606"/>
    <cellStyle name="Обычный 11 4 4" xfId="4607"/>
    <cellStyle name="Обычный 11 4 4 2" xfId="4608"/>
    <cellStyle name="Обычный 11 4 4 2 2" xfId="4609"/>
    <cellStyle name="Обычный 11 4 4 3" xfId="4610"/>
    <cellStyle name="Обычный 11 4 5" xfId="4611"/>
    <cellStyle name="Обычный 11 4 5 2" xfId="4612"/>
    <cellStyle name="Обычный 11 4 5 2 2" xfId="4613"/>
    <cellStyle name="Обычный 11 4 5 3" xfId="4614"/>
    <cellStyle name="Обычный 11 4 6" xfId="4615"/>
    <cellStyle name="Обычный 11 4 6 2" xfId="4616"/>
    <cellStyle name="Обычный 11 4 7" xfId="4617"/>
    <cellStyle name="Обычный 11 5" xfId="4618"/>
    <cellStyle name="Обычный 11 5 2" xfId="4619"/>
    <cellStyle name="Обычный 11 5 2 2" xfId="4620"/>
    <cellStyle name="Обычный 11 5 3" xfId="4621"/>
    <cellStyle name="Обычный 11 5 4" xfId="4622"/>
    <cellStyle name="Обычный 11 5 5" xfId="4623"/>
    <cellStyle name="Обычный 11 6" xfId="4624"/>
    <cellStyle name="Обычный 11 6 2" xfId="4625"/>
    <cellStyle name="Обычный 11 6 2 2" xfId="4626"/>
    <cellStyle name="Обычный 11 6 3" xfId="4627"/>
    <cellStyle name="Обычный 11 6 4" xfId="4628"/>
    <cellStyle name="Обычный 11 6 5" xfId="4629"/>
    <cellStyle name="Обычный 11 7" xfId="4630"/>
    <cellStyle name="Обычный 11 7 2" xfId="4631"/>
    <cellStyle name="Обычный 11 7 2 2" xfId="4632"/>
    <cellStyle name="Обычный 11 7 3" xfId="4633"/>
    <cellStyle name="Обычный 11 7 4" xfId="4634"/>
    <cellStyle name="Обычный 11 7 5" xfId="4635"/>
    <cellStyle name="Обычный 11 8" xfId="4636"/>
    <cellStyle name="Обычный 11 9" xfId="4637"/>
    <cellStyle name="Обычный 11 9 2" xfId="4638"/>
    <cellStyle name="Обычный 11 9 2 2" xfId="4639"/>
    <cellStyle name="Обычный 11 9 3" xfId="4640"/>
    <cellStyle name="Обычный 110" xfId="59248"/>
    <cellStyle name="Обычный 111" xfId="59249"/>
    <cellStyle name="Обычный 112" xfId="59265"/>
    <cellStyle name="Обычный 113" xfId="59266"/>
    <cellStyle name="Обычный 114" xfId="59185"/>
    <cellStyle name="Обычный 115" xfId="59186"/>
    <cellStyle name="Обычный 116" xfId="59187"/>
    <cellStyle name="Обычный 117" xfId="59188"/>
    <cellStyle name="Обычный 118" xfId="59189"/>
    <cellStyle name="Обычный 119" xfId="59267"/>
    <cellStyle name="Обычный 12" xfId="4641"/>
    <cellStyle name="Обычный 12 10" xfId="4642"/>
    <cellStyle name="Обычный 12 10 2" xfId="4643"/>
    <cellStyle name="Обычный 12 11" xfId="4644"/>
    <cellStyle name="Обычный 12 2" xfId="4645"/>
    <cellStyle name="Обычный 12 2 10" xfId="4646"/>
    <cellStyle name="Обычный 12 2 11" xfId="59917"/>
    <cellStyle name="Обычный 12 2 2" xfId="4647"/>
    <cellStyle name="Обычный 12 2 2 2" xfId="4648"/>
    <cellStyle name="Обычный 12 2 2 2 2" xfId="4649"/>
    <cellStyle name="Обычный 12 2 2 2 2 2" xfId="4650"/>
    <cellStyle name="Обычный 12 2 2 2 3" xfId="4651"/>
    <cellStyle name="Обычный 12 2 2 2 4" xfId="4652"/>
    <cellStyle name="Обычный 12 2 2 2 5" xfId="4653"/>
    <cellStyle name="Обычный 12 2 2 3" xfId="4654"/>
    <cellStyle name="Обычный 12 2 2 3 2" xfId="4655"/>
    <cellStyle name="Обычный 12 2 2 3 2 2" xfId="4656"/>
    <cellStyle name="Обычный 12 2 2 3 3" xfId="4657"/>
    <cellStyle name="Обычный 12 2 2 3 4" xfId="4658"/>
    <cellStyle name="Обычный 12 2 2 3 5" xfId="4659"/>
    <cellStyle name="Обычный 12 2 2 4" xfId="4660"/>
    <cellStyle name="Обычный 12 2 2 4 2" xfId="4661"/>
    <cellStyle name="Обычный 12 2 2 4 2 2" xfId="4662"/>
    <cellStyle name="Обычный 12 2 2 4 3" xfId="4663"/>
    <cellStyle name="Обычный 12 2 2 5" xfId="4664"/>
    <cellStyle name="Обычный 12 2 2 5 2" xfId="4665"/>
    <cellStyle name="Обычный 12 2 2 5 2 2" xfId="4666"/>
    <cellStyle name="Обычный 12 2 2 5 3" xfId="4667"/>
    <cellStyle name="Обычный 12 2 2 6" xfId="4668"/>
    <cellStyle name="Обычный 12 2 2 6 2" xfId="4669"/>
    <cellStyle name="Обычный 12 2 2 7" xfId="4670"/>
    <cellStyle name="Обычный 12 2 3" xfId="4671"/>
    <cellStyle name="Обычный 12 2 3 2" xfId="4672"/>
    <cellStyle name="Обычный 12 2 3 2 2" xfId="4673"/>
    <cellStyle name="Обычный 12 2 3 2 2 2" xfId="4674"/>
    <cellStyle name="Обычный 12 2 3 2 3" xfId="4675"/>
    <cellStyle name="Обычный 12 2 3 2 4" xfId="4676"/>
    <cellStyle name="Обычный 12 2 3 2 5" xfId="4677"/>
    <cellStyle name="Обычный 12 2 3 3" xfId="4678"/>
    <cellStyle name="Обычный 12 2 3 3 2" xfId="4679"/>
    <cellStyle name="Обычный 12 2 3 3 2 2" xfId="4680"/>
    <cellStyle name="Обычный 12 2 3 3 3" xfId="4681"/>
    <cellStyle name="Обычный 12 2 3 3 4" xfId="4682"/>
    <cellStyle name="Обычный 12 2 3 3 5" xfId="4683"/>
    <cellStyle name="Обычный 12 2 3 4" xfId="4684"/>
    <cellStyle name="Обычный 12 2 3 4 2" xfId="4685"/>
    <cellStyle name="Обычный 12 2 3 4 2 2" xfId="4686"/>
    <cellStyle name="Обычный 12 2 3 4 3" xfId="4687"/>
    <cellStyle name="Обычный 12 2 3 5" xfId="4688"/>
    <cellStyle name="Обычный 12 2 3 5 2" xfId="4689"/>
    <cellStyle name="Обычный 12 2 3 5 2 2" xfId="4690"/>
    <cellStyle name="Обычный 12 2 3 5 3" xfId="4691"/>
    <cellStyle name="Обычный 12 2 3 6" xfId="4692"/>
    <cellStyle name="Обычный 12 2 3 6 2" xfId="4693"/>
    <cellStyle name="Обычный 12 2 3 7" xfId="4694"/>
    <cellStyle name="Обычный 12 2 4" xfId="4695"/>
    <cellStyle name="Обычный 12 2 4 2" xfId="4696"/>
    <cellStyle name="Обычный 12 2 4 2 2" xfId="4697"/>
    <cellStyle name="Обычный 12 2 4 3" xfId="4698"/>
    <cellStyle name="Обычный 12 2 4 4" xfId="4699"/>
    <cellStyle name="Обычный 12 2 4 5" xfId="4700"/>
    <cellStyle name="Обычный 12 2 5" xfId="4701"/>
    <cellStyle name="Обычный 12 2 5 2" xfId="4702"/>
    <cellStyle name="Обычный 12 2 5 2 2" xfId="4703"/>
    <cellStyle name="Обычный 12 2 5 3" xfId="4704"/>
    <cellStyle name="Обычный 12 2 5 4" xfId="4705"/>
    <cellStyle name="Обычный 12 2 5 5" xfId="4706"/>
    <cellStyle name="Обычный 12 2 6" xfId="4707"/>
    <cellStyle name="Обычный 12 2 6 2" xfId="4708"/>
    <cellStyle name="Обычный 12 2 6 2 2" xfId="4709"/>
    <cellStyle name="Обычный 12 2 6 3" xfId="4710"/>
    <cellStyle name="Обычный 12 2 6 4" xfId="4711"/>
    <cellStyle name="Обычный 12 2 6 5" xfId="4712"/>
    <cellStyle name="Обычный 12 2 7" xfId="4713"/>
    <cellStyle name="Обычный 12 2 8" xfId="4714"/>
    <cellStyle name="Обычный 12 2 8 2" xfId="4715"/>
    <cellStyle name="Обычный 12 2 8 2 2" xfId="4716"/>
    <cellStyle name="Обычный 12 2 8 3" xfId="4717"/>
    <cellStyle name="Обычный 12 2 9" xfId="4718"/>
    <cellStyle name="Обычный 12 2 9 2" xfId="4719"/>
    <cellStyle name="Обычный 12 3" xfId="4720"/>
    <cellStyle name="Обычный 12 3 2" xfId="4721"/>
    <cellStyle name="Обычный 12 3 2 2" xfId="4722"/>
    <cellStyle name="Обычный 12 3 2 2 2" xfId="4723"/>
    <cellStyle name="Обычный 12 3 2 3" xfId="4724"/>
    <cellStyle name="Обычный 12 3 2 4" xfId="4725"/>
    <cellStyle name="Обычный 12 3 2 5" xfId="4726"/>
    <cellStyle name="Обычный 12 3 3" xfId="4727"/>
    <cellStyle name="Обычный 12 3 3 2" xfId="4728"/>
    <cellStyle name="Обычный 12 3 3 2 2" xfId="4729"/>
    <cellStyle name="Обычный 12 3 3 3" xfId="4730"/>
    <cellStyle name="Обычный 12 3 3 4" xfId="4731"/>
    <cellStyle name="Обычный 12 3 3 5" xfId="4732"/>
    <cellStyle name="Обычный 12 3 4" xfId="4733"/>
    <cellStyle name="Обычный 12 3 4 2" xfId="4734"/>
    <cellStyle name="Обычный 12 3 4 2 2" xfId="4735"/>
    <cellStyle name="Обычный 12 3 4 3" xfId="4736"/>
    <cellStyle name="Обычный 12 3 5" xfId="4737"/>
    <cellStyle name="Обычный 12 3 5 2" xfId="4738"/>
    <cellStyle name="Обычный 12 3 5 2 2" xfId="4739"/>
    <cellStyle name="Обычный 12 3 5 3" xfId="4740"/>
    <cellStyle name="Обычный 12 3 6" xfId="4741"/>
    <cellStyle name="Обычный 12 3 6 2" xfId="4742"/>
    <cellStyle name="Обычный 12 3 7" xfId="4743"/>
    <cellStyle name="Обычный 12 3 8" xfId="59154"/>
    <cellStyle name="Обычный 12 4" xfId="4744"/>
    <cellStyle name="Обычный 12 4 2" xfId="4745"/>
    <cellStyle name="Обычный 12 4 2 2" xfId="4746"/>
    <cellStyle name="Обычный 12 4 2 2 2" xfId="4747"/>
    <cellStyle name="Обычный 12 4 2 3" xfId="4748"/>
    <cellStyle name="Обычный 12 4 2 4" xfId="4749"/>
    <cellStyle name="Обычный 12 4 2 5" xfId="4750"/>
    <cellStyle name="Обычный 12 4 3" xfId="4751"/>
    <cellStyle name="Обычный 12 4 3 2" xfId="4752"/>
    <cellStyle name="Обычный 12 4 3 2 2" xfId="4753"/>
    <cellStyle name="Обычный 12 4 3 3" xfId="4754"/>
    <cellStyle name="Обычный 12 4 3 4" xfId="4755"/>
    <cellStyle name="Обычный 12 4 3 5" xfId="4756"/>
    <cellStyle name="Обычный 12 4 4" xfId="4757"/>
    <cellStyle name="Обычный 12 4 4 2" xfId="4758"/>
    <cellStyle name="Обычный 12 4 4 2 2" xfId="4759"/>
    <cellStyle name="Обычный 12 4 4 3" xfId="4760"/>
    <cellStyle name="Обычный 12 4 5" xfId="4761"/>
    <cellStyle name="Обычный 12 4 5 2" xfId="4762"/>
    <cellStyle name="Обычный 12 4 5 2 2" xfId="4763"/>
    <cellStyle name="Обычный 12 4 5 3" xfId="4764"/>
    <cellStyle name="Обычный 12 4 6" xfId="4765"/>
    <cellStyle name="Обычный 12 4 6 2" xfId="4766"/>
    <cellStyle name="Обычный 12 4 7" xfId="4767"/>
    <cellStyle name="Обычный 12 5" xfId="4768"/>
    <cellStyle name="Обычный 12 5 2" xfId="4769"/>
    <cellStyle name="Обычный 12 5 2 2" xfId="4770"/>
    <cellStyle name="Обычный 12 5 3" xfId="4771"/>
    <cellStyle name="Обычный 12 5 4" xfId="4772"/>
    <cellStyle name="Обычный 12 5 5" xfId="4773"/>
    <cellStyle name="Обычный 12 6" xfId="4774"/>
    <cellStyle name="Обычный 12 6 2" xfId="4775"/>
    <cellStyle name="Обычный 12 6 2 2" xfId="4776"/>
    <cellStyle name="Обычный 12 6 3" xfId="4777"/>
    <cellStyle name="Обычный 12 6 4" xfId="4778"/>
    <cellStyle name="Обычный 12 6 5" xfId="4779"/>
    <cellStyle name="Обычный 12 7" xfId="4780"/>
    <cellStyle name="Обычный 12 7 2" xfId="4781"/>
    <cellStyle name="Обычный 12 7 2 2" xfId="4782"/>
    <cellStyle name="Обычный 12 7 3" xfId="4783"/>
    <cellStyle name="Обычный 12 7 4" xfId="4784"/>
    <cellStyle name="Обычный 12 7 5" xfId="4785"/>
    <cellStyle name="Обычный 12 8" xfId="4786"/>
    <cellStyle name="Обычный 12 9" xfId="4787"/>
    <cellStyle name="Обычный 12 9 2" xfId="4788"/>
    <cellStyle name="Обычный 12 9 2 2" xfId="4789"/>
    <cellStyle name="Обычный 12 9 3" xfId="4790"/>
    <cellStyle name="Обычный 120" xfId="59268"/>
    <cellStyle name="Обычный 121" xfId="59269"/>
    <cellStyle name="Обычный 122" xfId="59270"/>
    <cellStyle name="Обычный 123" xfId="59283"/>
    <cellStyle name="Обычный 124" xfId="59131"/>
    <cellStyle name="Обычный 124 2" xfId="59291"/>
    <cellStyle name="Обычный 124 2 2" xfId="59436"/>
    <cellStyle name="Обычный 125" xfId="59184"/>
    <cellStyle name="Обычный 126" xfId="59130"/>
    <cellStyle name="Обычный 126 2" xfId="59288"/>
    <cellStyle name="Обычный 126 3" xfId="59339"/>
    <cellStyle name="Обычный 127" xfId="59199"/>
    <cellStyle name="Обычный 128" xfId="59284"/>
    <cellStyle name="Обычный 128 2" xfId="59429"/>
    <cellStyle name="Обычный 129" xfId="59250"/>
    <cellStyle name="Обычный 13" xfId="4791"/>
    <cellStyle name="Обычный 13 2" xfId="4792"/>
    <cellStyle name="Обычный 13 2 2" xfId="4793"/>
    <cellStyle name="Обычный 13 3" xfId="4794"/>
    <cellStyle name="Обычный 13 4" xfId="4795"/>
    <cellStyle name="Обычный 13 4 2" xfId="4796"/>
    <cellStyle name="Обычный 13 4 2 2" xfId="4797"/>
    <cellStyle name="Обычный 13 4 3" xfId="4798"/>
    <cellStyle name="Обычный 13 5" xfId="4799"/>
    <cellStyle name="Обычный 13 5 2" xfId="4800"/>
    <cellStyle name="Обычный 13 6" xfId="4801"/>
    <cellStyle name="Обычный 130" xfId="59294"/>
    <cellStyle name="Обычный 131" xfId="59251"/>
    <cellStyle name="Обычный 132" xfId="59252"/>
    <cellStyle name="Обычный 133" xfId="59253"/>
    <cellStyle name="Обычный 134" xfId="59295"/>
    <cellStyle name="Обычный 135" xfId="59255"/>
    <cellStyle name="Обычный 136" xfId="59256"/>
    <cellStyle name="Обычный 137" xfId="59257"/>
    <cellStyle name="Обычный 138" xfId="59258"/>
    <cellStyle name="Обычный 139" xfId="59259"/>
    <cellStyle name="Обычный 14" xfId="4802"/>
    <cellStyle name="Обычный 14 10" xfId="4803"/>
    <cellStyle name="Обычный 14 10 2" xfId="4804"/>
    <cellStyle name="Обычный 14 10 2 2" xfId="4805"/>
    <cellStyle name="Обычный 14 10 3" xfId="4806"/>
    <cellStyle name="Обычный 14 10 4" xfId="4807"/>
    <cellStyle name="Обычный 14 10 5" xfId="4808"/>
    <cellStyle name="Обычный 14 11" xfId="4809"/>
    <cellStyle name="Обычный 14 11 2" xfId="4810"/>
    <cellStyle name="Обычный 14 11 2 2" xfId="4811"/>
    <cellStyle name="Обычный 14 11 3" xfId="4812"/>
    <cellStyle name="Обычный 14 11 4" xfId="4813"/>
    <cellStyle name="Обычный 14 11 5" xfId="4814"/>
    <cellStyle name="Обычный 14 12" xfId="4815"/>
    <cellStyle name="Обычный 14 13" xfId="4816"/>
    <cellStyle name="Обычный 14 14" xfId="4817"/>
    <cellStyle name="Обычный 14 15" xfId="4818"/>
    <cellStyle name="Обычный 14 16" xfId="59097"/>
    <cellStyle name="Обычный 14 2" xfId="4819"/>
    <cellStyle name="Обычный 14 2 10" xfId="59918"/>
    <cellStyle name="Обычный 14 2 2" xfId="4820"/>
    <cellStyle name="Обычный 14 2 2 2" xfId="4821"/>
    <cellStyle name="Обычный 14 2 2 2 2" xfId="4822"/>
    <cellStyle name="Обычный 14 2 2 2 2 2" xfId="4823"/>
    <cellStyle name="Обычный 14 2 2 2 3" xfId="4824"/>
    <cellStyle name="Обычный 14 2 2 2 4" xfId="4825"/>
    <cellStyle name="Обычный 14 2 2 2 5" xfId="4826"/>
    <cellStyle name="Обычный 14 2 2 3" xfId="4827"/>
    <cellStyle name="Обычный 14 2 2 3 2" xfId="4828"/>
    <cellStyle name="Обычный 14 2 2 3 3" xfId="4829"/>
    <cellStyle name="Обычный 14 2 2 3 4" xfId="4830"/>
    <cellStyle name="Обычный 14 2 2 4" xfId="4831"/>
    <cellStyle name="Обычный 14 2 2 5" xfId="4832"/>
    <cellStyle name="Обычный 14 2 2 6" xfId="4833"/>
    <cellStyle name="Обычный 14 2 2 7" xfId="4834"/>
    <cellStyle name="Обычный 14 2 3" xfId="4835"/>
    <cellStyle name="Обычный 14 2 3 2" xfId="4836"/>
    <cellStyle name="Обычный 14 2 3 2 2" xfId="4837"/>
    <cellStyle name="Обычный 14 2 3 3" xfId="4838"/>
    <cellStyle name="Обычный 14 2 3 4" xfId="4839"/>
    <cellStyle name="Обычный 14 2 3 5" xfId="4840"/>
    <cellStyle name="Обычный 14 2 4" xfId="4841"/>
    <cellStyle name="Обычный 14 2 4 2" xfId="4842"/>
    <cellStyle name="Обычный 14 2 4 2 2" xfId="4843"/>
    <cellStyle name="Обычный 14 2 4 3" xfId="4844"/>
    <cellStyle name="Обычный 14 2 4 4" xfId="4845"/>
    <cellStyle name="Обычный 14 2 4 5" xfId="4846"/>
    <cellStyle name="Обычный 14 2 5" xfId="4847"/>
    <cellStyle name="Обычный 14 2 5 2" xfId="4848"/>
    <cellStyle name="Обычный 14 2 5 3" xfId="4849"/>
    <cellStyle name="Обычный 14 2 5 4" xfId="4850"/>
    <cellStyle name="Обычный 14 2 6" xfId="4851"/>
    <cellStyle name="Обычный 14 2 7" xfId="4852"/>
    <cellStyle name="Обычный 14 2 8" xfId="4853"/>
    <cellStyle name="Обычный 14 2 9" xfId="4854"/>
    <cellStyle name="Обычный 14 3" xfId="4855"/>
    <cellStyle name="Обычный 14 3 10" xfId="59210"/>
    <cellStyle name="Обычный 14 3 2" xfId="4856"/>
    <cellStyle name="Обычный 14 3 2 2" xfId="4857"/>
    <cellStyle name="Обычный 14 3 2 2 2" xfId="4858"/>
    <cellStyle name="Обычный 14 3 2 2 2 2" xfId="4859"/>
    <cellStyle name="Обычный 14 3 2 2 3" xfId="4860"/>
    <cellStyle name="Обычный 14 3 2 2 4" xfId="4861"/>
    <cellStyle name="Обычный 14 3 2 2 5" xfId="4862"/>
    <cellStyle name="Обычный 14 3 2 3" xfId="4863"/>
    <cellStyle name="Обычный 14 3 2 3 2" xfId="4864"/>
    <cellStyle name="Обычный 14 3 2 3 3" xfId="4865"/>
    <cellStyle name="Обычный 14 3 2 3 4" xfId="4866"/>
    <cellStyle name="Обычный 14 3 2 4" xfId="4867"/>
    <cellStyle name="Обычный 14 3 2 5" xfId="4868"/>
    <cellStyle name="Обычный 14 3 2 6" xfId="4869"/>
    <cellStyle name="Обычный 14 3 2 7" xfId="4870"/>
    <cellStyle name="Обычный 14 3 3" xfId="4871"/>
    <cellStyle name="Обычный 14 3 3 2" xfId="4872"/>
    <cellStyle name="Обычный 14 3 3 2 2" xfId="4873"/>
    <cellStyle name="Обычный 14 3 3 3" xfId="4874"/>
    <cellStyle name="Обычный 14 3 3 4" xfId="4875"/>
    <cellStyle name="Обычный 14 3 3 5" xfId="4876"/>
    <cellStyle name="Обычный 14 3 4" xfId="4877"/>
    <cellStyle name="Обычный 14 3 4 2" xfId="4878"/>
    <cellStyle name="Обычный 14 3 4 2 2" xfId="4879"/>
    <cellStyle name="Обычный 14 3 4 3" xfId="4880"/>
    <cellStyle name="Обычный 14 3 4 4" xfId="4881"/>
    <cellStyle name="Обычный 14 3 4 5" xfId="4882"/>
    <cellStyle name="Обычный 14 3 5" xfId="4883"/>
    <cellStyle name="Обычный 14 3 5 2" xfId="4884"/>
    <cellStyle name="Обычный 14 3 5 3" xfId="4885"/>
    <cellStyle name="Обычный 14 3 5 4" xfId="4886"/>
    <cellStyle name="Обычный 14 3 6" xfId="4887"/>
    <cellStyle name="Обычный 14 3 7" xfId="4888"/>
    <cellStyle name="Обычный 14 3 8" xfId="4889"/>
    <cellStyle name="Обычный 14 3 9" xfId="4890"/>
    <cellStyle name="Обычный 14 4" xfId="4891"/>
    <cellStyle name="Обычный 14 4 2" xfId="4892"/>
    <cellStyle name="Обычный 14 4 2 2" xfId="4893"/>
    <cellStyle name="Обычный 14 4 2 2 2" xfId="4894"/>
    <cellStyle name="Обычный 14 4 2 2 2 2" xfId="4895"/>
    <cellStyle name="Обычный 14 4 2 2 3" xfId="4896"/>
    <cellStyle name="Обычный 14 4 2 2 4" xfId="4897"/>
    <cellStyle name="Обычный 14 4 2 2 5" xfId="4898"/>
    <cellStyle name="Обычный 14 4 2 3" xfId="4899"/>
    <cellStyle name="Обычный 14 4 2 3 2" xfId="4900"/>
    <cellStyle name="Обычный 14 4 2 3 3" xfId="4901"/>
    <cellStyle name="Обычный 14 4 2 3 4" xfId="4902"/>
    <cellStyle name="Обычный 14 4 2 4" xfId="4903"/>
    <cellStyle name="Обычный 14 4 2 5" xfId="4904"/>
    <cellStyle name="Обычный 14 4 2 6" xfId="4905"/>
    <cellStyle name="Обычный 14 4 2 7" xfId="4906"/>
    <cellStyle name="Обычный 14 4 3" xfId="4907"/>
    <cellStyle name="Обычный 14 4 3 2" xfId="4908"/>
    <cellStyle name="Обычный 14 4 3 2 2" xfId="4909"/>
    <cellStyle name="Обычный 14 4 3 3" xfId="4910"/>
    <cellStyle name="Обычный 14 4 3 4" xfId="4911"/>
    <cellStyle name="Обычный 14 4 3 5" xfId="4912"/>
    <cellStyle name="Обычный 14 4 4" xfId="4913"/>
    <cellStyle name="Обычный 14 4 4 2" xfId="4914"/>
    <cellStyle name="Обычный 14 4 4 3" xfId="4915"/>
    <cellStyle name="Обычный 14 4 4 4" xfId="4916"/>
    <cellStyle name="Обычный 14 4 5" xfId="4917"/>
    <cellStyle name="Обычный 14 4 6" xfId="4918"/>
    <cellStyle name="Обычный 14 4 7" xfId="4919"/>
    <cellStyle name="Обычный 14 4 8" xfId="4920"/>
    <cellStyle name="Обычный 14 5" xfId="4921"/>
    <cellStyle name="Обычный 14 5 2" xfId="4922"/>
    <cellStyle name="Обычный 14 5 2 2" xfId="4923"/>
    <cellStyle name="Обычный 14 5 2 2 2" xfId="4924"/>
    <cellStyle name="Обычный 14 5 2 2 2 2" xfId="4925"/>
    <cellStyle name="Обычный 14 5 2 2 3" xfId="4926"/>
    <cellStyle name="Обычный 14 5 2 2 4" xfId="4927"/>
    <cellStyle name="Обычный 14 5 2 2 5" xfId="4928"/>
    <cellStyle name="Обычный 14 5 2 3" xfId="4929"/>
    <cellStyle name="Обычный 14 5 2 3 2" xfId="4930"/>
    <cellStyle name="Обычный 14 5 2 3 3" xfId="4931"/>
    <cellStyle name="Обычный 14 5 2 3 4" xfId="4932"/>
    <cellStyle name="Обычный 14 5 2 4" xfId="4933"/>
    <cellStyle name="Обычный 14 5 2 5" xfId="4934"/>
    <cellStyle name="Обычный 14 5 2 6" xfId="4935"/>
    <cellStyle name="Обычный 14 5 2 7" xfId="4936"/>
    <cellStyle name="Обычный 14 5 3" xfId="4937"/>
    <cellStyle name="Обычный 14 5 3 2" xfId="4938"/>
    <cellStyle name="Обычный 14 5 3 2 2" xfId="4939"/>
    <cellStyle name="Обычный 14 5 3 3" xfId="4940"/>
    <cellStyle name="Обычный 14 5 3 4" xfId="4941"/>
    <cellStyle name="Обычный 14 5 3 5" xfId="4942"/>
    <cellStyle name="Обычный 14 5 4" xfId="4943"/>
    <cellStyle name="Обычный 14 5 4 2" xfId="4944"/>
    <cellStyle name="Обычный 14 5 4 3" xfId="4945"/>
    <cellStyle name="Обычный 14 5 4 4" xfId="4946"/>
    <cellStyle name="Обычный 14 5 5" xfId="4947"/>
    <cellStyle name="Обычный 14 5 6" xfId="4948"/>
    <cellStyle name="Обычный 14 5 7" xfId="4949"/>
    <cellStyle name="Обычный 14 5 8" xfId="4950"/>
    <cellStyle name="Обычный 14 6" xfId="4951"/>
    <cellStyle name="Обычный 14 6 2" xfId="4952"/>
    <cellStyle name="Обычный 14 6 2 2" xfId="4953"/>
    <cellStyle name="Обычный 14 6 2 2 2" xfId="4954"/>
    <cellStyle name="Обычный 14 6 2 2 2 2" xfId="4955"/>
    <cellStyle name="Обычный 14 6 2 2 3" xfId="4956"/>
    <cellStyle name="Обычный 14 6 2 2 4" xfId="4957"/>
    <cellStyle name="Обычный 14 6 2 2 5" xfId="4958"/>
    <cellStyle name="Обычный 14 6 2 3" xfId="4959"/>
    <cellStyle name="Обычный 14 6 2 3 2" xfId="4960"/>
    <cellStyle name="Обычный 14 6 2 3 3" xfId="4961"/>
    <cellStyle name="Обычный 14 6 2 3 4" xfId="4962"/>
    <cellStyle name="Обычный 14 6 2 4" xfId="4963"/>
    <cellStyle name="Обычный 14 6 2 5" xfId="4964"/>
    <cellStyle name="Обычный 14 6 2 6" xfId="4965"/>
    <cellStyle name="Обычный 14 6 2 7" xfId="4966"/>
    <cellStyle name="Обычный 14 6 3" xfId="4967"/>
    <cellStyle name="Обычный 14 6 3 2" xfId="4968"/>
    <cellStyle name="Обычный 14 6 3 2 2" xfId="4969"/>
    <cellStyle name="Обычный 14 6 3 3" xfId="4970"/>
    <cellStyle name="Обычный 14 6 3 4" xfId="4971"/>
    <cellStyle name="Обычный 14 6 3 5" xfId="4972"/>
    <cellStyle name="Обычный 14 6 4" xfId="4973"/>
    <cellStyle name="Обычный 14 6 4 2" xfId="4974"/>
    <cellStyle name="Обычный 14 6 4 3" xfId="4975"/>
    <cellStyle name="Обычный 14 6 4 4" xfId="4976"/>
    <cellStyle name="Обычный 14 6 5" xfId="4977"/>
    <cellStyle name="Обычный 14 6 6" xfId="4978"/>
    <cellStyle name="Обычный 14 6 7" xfId="4979"/>
    <cellStyle name="Обычный 14 6 8" xfId="4980"/>
    <cellStyle name="Обычный 14 7" xfId="4981"/>
    <cellStyle name="Обычный 14 7 2" xfId="4982"/>
    <cellStyle name="Обычный 14 7 2 2" xfId="4983"/>
    <cellStyle name="Обычный 14 7 2 2 2" xfId="4984"/>
    <cellStyle name="Обычный 14 7 2 2 2 2" xfId="4985"/>
    <cellStyle name="Обычный 14 7 2 2 3" xfId="4986"/>
    <cellStyle name="Обычный 14 7 2 2 4" xfId="4987"/>
    <cellStyle name="Обычный 14 7 2 2 5" xfId="4988"/>
    <cellStyle name="Обычный 14 7 2 3" xfId="4989"/>
    <cellStyle name="Обычный 14 7 2 3 2" xfId="4990"/>
    <cellStyle name="Обычный 14 7 2 3 3" xfId="4991"/>
    <cellStyle name="Обычный 14 7 2 3 4" xfId="4992"/>
    <cellStyle name="Обычный 14 7 2 4" xfId="4993"/>
    <cellStyle name="Обычный 14 7 2 5" xfId="4994"/>
    <cellStyle name="Обычный 14 7 2 6" xfId="4995"/>
    <cellStyle name="Обычный 14 7 2 7" xfId="4996"/>
    <cellStyle name="Обычный 14 7 3" xfId="4997"/>
    <cellStyle name="Обычный 14 7 3 2" xfId="4998"/>
    <cellStyle name="Обычный 14 7 3 2 2" xfId="4999"/>
    <cellStyle name="Обычный 14 7 3 3" xfId="5000"/>
    <cellStyle name="Обычный 14 7 3 4" xfId="5001"/>
    <cellStyle name="Обычный 14 7 3 5" xfId="5002"/>
    <cellStyle name="Обычный 14 7 4" xfId="5003"/>
    <cellStyle name="Обычный 14 7 4 2" xfId="5004"/>
    <cellStyle name="Обычный 14 7 4 3" xfId="5005"/>
    <cellStyle name="Обычный 14 7 4 4" xfId="5006"/>
    <cellStyle name="Обычный 14 7 5" xfId="5007"/>
    <cellStyle name="Обычный 14 7 6" xfId="5008"/>
    <cellStyle name="Обычный 14 7 7" xfId="5009"/>
    <cellStyle name="Обычный 14 7 8" xfId="5010"/>
    <cellStyle name="Обычный 14 8" xfId="5011"/>
    <cellStyle name="Обычный 14 8 2" xfId="5012"/>
    <cellStyle name="Обычный 14 8 2 2" xfId="5013"/>
    <cellStyle name="Обычный 14 8 2 2 2" xfId="5014"/>
    <cellStyle name="Обычный 14 8 2 3" xfId="5015"/>
    <cellStyle name="Обычный 14 8 2 4" xfId="5016"/>
    <cellStyle name="Обычный 14 8 2 5" xfId="5017"/>
    <cellStyle name="Обычный 14 8 3" xfId="5018"/>
    <cellStyle name="Обычный 14 8 3 2" xfId="5019"/>
    <cellStyle name="Обычный 14 8 3 3" xfId="5020"/>
    <cellStyle name="Обычный 14 8 3 4" xfId="5021"/>
    <cellStyle name="Обычный 14 8 4" xfId="5022"/>
    <cellStyle name="Обычный 14 8 5" xfId="5023"/>
    <cellStyle name="Обычный 14 8 6" xfId="5024"/>
    <cellStyle name="Обычный 14 8 7" xfId="5025"/>
    <cellStyle name="Обычный 14 9" xfId="5026"/>
    <cellStyle name="Обычный 14 9 2" xfId="5027"/>
    <cellStyle name="Обычный 14 9 2 2" xfId="5028"/>
    <cellStyle name="Обычный 14 9 2 2 2" xfId="5029"/>
    <cellStyle name="Обычный 14 9 2 3" xfId="5030"/>
    <cellStyle name="Обычный 14 9 2 4" xfId="5031"/>
    <cellStyle name="Обычный 14 9 2 5" xfId="5032"/>
    <cellStyle name="Обычный 14 9 3" xfId="5033"/>
    <cellStyle name="Обычный 14 9 3 2" xfId="5034"/>
    <cellStyle name="Обычный 14 9 3 3" xfId="5035"/>
    <cellStyle name="Обычный 14 9 3 4" xfId="5036"/>
    <cellStyle name="Обычный 14 9 4" xfId="5037"/>
    <cellStyle name="Обычный 14 9 5" xfId="5038"/>
    <cellStyle name="Обычный 14 9 6" xfId="5039"/>
    <cellStyle name="Обычный 14 9 7" xfId="5040"/>
    <cellStyle name="Обычный 140" xfId="59260"/>
    <cellStyle name="Обычный 141" xfId="59261"/>
    <cellStyle name="Обычный 142" xfId="59262"/>
    <cellStyle name="Обычный 143" xfId="59271"/>
    <cellStyle name="Обычный 144" xfId="59272"/>
    <cellStyle name="Обычный 145" xfId="59273"/>
    <cellStyle name="Обычный 146" xfId="59274"/>
    <cellStyle name="Обычный 147" xfId="59275"/>
    <cellStyle name="Обычный 148" xfId="59276"/>
    <cellStyle name="Обычный 149" xfId="59277"/>
    <cellStyle name="Обычный 15" xfId="5041"/>
    <cellStyle name="Обычный 15 2" xfId="5042"/>
    <cellStyle name="Обычный 15 2 2" xfId="59920"/>
    <cellStyle name="Обычный 15 3" xfId="5043"/>
    <cellStyle name="Обычный 15 3 2" xfId="59211"/>
    <cellStyle name="Обычный 150" xfId="59278"/>
    <cellStyle name="Обычный 151" xfId="59279"/>
    <cellStyle name="Обычный 152" xfId="59280"/>
    <cellStyle name="Обычный 153" xfId="59281"/>
    <cellStyle name="Обычный 154" xfId="59282"/>
    <cellStyle name="Обычный 155" xfId="59296"/>
    <cellStyle name="Обычный 156" xfId="59094"/>
    <cellStyle name="Обычный 156 2" xfId="59470"/>
    <cellStyle name="Обычный 157" xfId="59810"/>
    <cellStyle name="Обычный 158" xfId="59914"/>
    <cellStyle name="Обычный 159" xfId="59103"/>
    <cellStyle name="Обычный 16" xfId="5044"/>
    <cellStyle name="Обычный 16 2" xfId="5045"/>
    <cellStyle name="Обычный 16 2 10" xfId="59919"/>
    <cellStyle name="Обычный 16 2 2" xfId="5046"/>
    <cellStyle name="Обычный 16 2 2 2" xfId="5047"/>
    <cellStyle name="Обычный 16 2 2 2 2" xfId="5048"/>
    <cellStyle name="Обычный 16 2 2 2 2 2" xfId="5049"/>
    <cellStyle name="Обычный 16 2 2 2 3" xfId="5050"/>
    <cellStyle name="Обычный 16 2 2 2 4" xfId="5051"/>
    <cellStyle name="Обычный 16 2 2 2 5" xfId="5052"/>
    <cellStyle name="Обычный 16 2 2 3" xfId="5053"/>
    <cellStyle name="Обычный 16 2 2 3 2" xfId="5054"/>
    <cellStyle name="Обычный 16 2 2 3 3" xfId="5055"/>
    <cellStyle name="Обычный 16 2 2 3 4" xfId="5056"/>
    <cellStyle name="Обычный 16 2 2 4" xfId="5057"/>
    <cellStyle name="Обычный 16 2 2 5" xfId="5058"/>
    <cellStyle name="Обычный 16 2 2 6" xfId="5059"/>
    <cellStyle name="Обычный 16 2 2 7" xfId="5060"/>
    <cellStyle name="Обычный 16 2 3" xfId="5061"/>
    <cellStyle name="Обычный 16 2 3 2" xfId="5062"/>
    <cellStyle name="Обычный 16 2 3 2 2" xfId="5063"/>
    <cellStyle name="Обычный 16 2 3 3" xfId="5064"/>
    <cellStyle name="Обычный 16 2 3 4" xfId="5065"/>
    <cellStyle name="Обычный 16 2 3 5" xfId="5066"/>
    <cellStyle name="Обычный 16 2 4" xfId="5067"/>
    <cellStyle name="Обычный 16 2 4 2" xfId="5068"/>
    <cellStyle name="Обычный 16 2 4 2 2" xfId="5069"/>
    <cellStyle name="Обычный 16 2 4 3" xfId="5070"/>
    <cellStyle name="Обычный 16 2 4 4" xfId="5071"/>
    <cellStyle name="Обычный 16 2 4 5" xfId="5072"/>
    <cellStyle name="Обычный 16 2 5" xfId="5073"/>
    <cellStyle name="Обычный 16 2 5 2" xfId="5074"/>
    <cellStyle name="Обычный 16 2 5 3" xfId="5075"/>
    <cellStyle name="Обычный 16 2 5 4" xfId="5076"/>
    <cellStyle name="Обычный 16 2 6" xfId="5077"/>
    <cellStyle name="Обычный 16 2 7" xfId="5078"/>
    <cellStyle name="Обычный 16 2 8" xfId="5079"/>
    <cellStyle name="Обычный 16 2 9" xfId="5080"/>
    <cellStyle name="Обычный 16 3" xfId="5081"/>
    <cellStyle name="Обычный 16 3 2" xfId="5082"/>
    <cellStyle name="Обычный 16 3 2 2" xfId="5083"/>
    <cellStyle name="Обычный 16 3 2 2 2" xfId="5084"/>
    <cellStyle name="Обычный 16 3 2 2 2 2" xfId="5085"/>
    <cellStyle name="Обычный 16 3 2 2 3" xfId="5086"/>
    <cellStyle name="Обычный 16 3 2 2 4" xfId="5087"/>
    <cellStyle name="Обычный 16 3 2 2 5" xfId="5088"/>
    <cellStyle name="Обычный 16 3 2 3" xfId="5089"/>
    <cellStyle name="Обычный 16 3 2 3 2" xfId="5090"/>
    <cellStyle name="Обычный 16 3 2 3 3" xfId="5091"/>
    <cellStyle name="Обычный 16 3 2 3 4" xfId="5092"/>
    <cellStyle name="Обычный 16 3 2 4" xfId="5093"/>
    <cellStyle name="Обычный 16 3 2 5" xfId="5094"/>
    <cellStyle name="Обычный 16 3 2 6" xfId="5095"/>
    <cellStyle name="Обычный 16 3 2 7" xfId="5096"/>
    <cellStyle name="Обычный 16 3 3" xfId="5097"/>
    <cellStyle name="Обычный 16 3 3 2" xfId="5098"/>
    <cellStyle name="Обычный 16 3 3 2 2" xfId="5099"/>
    <cellStyle name="Обычный 16 3 3 3" xfId="5100"/>
    <cellStyle name="Обычный 16 3 3 4" xfId="5101"/>
    <cellStyle name="Обычный 16 3 3 5" xfId="5102"/>
    <cellStyle name="Обычный 16 3 4" xfId="5103"/>
    <cellStyle name="Обычный 16 3 4 2" xfId="5104"/>
    <cellStyle name="Обычный 16 3 4 3" xfId="5105"/>
    <cellStyle name="Обычный 16 3 4 4" xfId="5106"/>
    <cellStyle name="Обычный 16 3 5" xfId="5107"/>
    <cellStyle name="Обычный 16 3 6" xfId="5108"/>
    <cellStyle name="Обычный 16 3 7" xfId="5109"/>
    <cellStyle name="Обычный 16 3 8" xfId="5110"/>
    <cellStyle name="Обычный 16 3 9" xfId="59192"/>
    <cellStyle name="Обычный 16 4" xfId="5111"/>
    <cellStyle name="Обычный 16 4 2" xfId="5112"/>
    <cellStyle name="Обычный 16 4 2 2" xfId="5113"/>
    <cellStyle name="Обычный 16 4 2 3" xfId="5114"/>
    <cellStyle name="Обычный 16 4 2 4" xfId="5115"/>
    <cellStyle name="Обычный 16 4 3" xfId="5116"/>
    <cellStyle name="Обычный 16 4 4" xfId="5117"/>
    <cellStyle name="Обычный 16 4 5" xfId="5118"/>
    <cellStyle name="Обычный 16 4 6" xfId="5119"/>
    <cellStyle name="Обычный 16 5" xfId="5120"/>
    <cellStyle name="Обычный 16 6" xfId="5121"/>
    <cellStyle name="Обычный 16 7" xfId="59098"/>
    <cellStyle name="Обычный 160" xfId="59095"/>
    <cellStyle name="Обычный 161" xfId="59088"/>
    <cellStyle name="Обычный 17" xfId="5122"/>
    <cellStyle name="Обычный 17 2" xfId="5123"/>
    <cellStyle name="Обычный 17 3" xfId="5124"/>
    <cellStyle name="Обычный 17 4" xfId="59226"/>
    <cellStyle name="Обычный 18" xfId="5125"/>
    <cellStyle name="Обычный 18 2" xfId="5126"/>
    <cellStyle name="Обычный 18 3" xfId="59227"/>
    <cellStyle name="Обычный 19" xfId="5127"/>
    <cellStyle name="Обычный 19 2" xfId="5128"/>
    <cellStyle name="Обычный 19 3" xfId="5129"/>
    <cellStyle name="Обычный 19 4" xfId="59228"/>
    <cellStyle name="Обычный 2" xfId="5130"/>
    <cellStyle name="Обычный 2 10" xfId="5131"/>
    <cellStyle name="Обычный 2 10 10" xfId="59096"/>
    <cellStyle name="Обычный 2 10 2" xfId="5132"/>
    <cellStyle name="Обычный 2 10 2 10" xfId="5133"/>
    <cellStyle name="Обычный 2 10 2 10 2" xfId="5134"/>
    <cellStyle name="Обычный 2 10 2 10 2 2" xfId="5135"/>
    <cellStyle name="Обычный 2 10 2 10 2 2 2" xfId="5136"/>
    <cellStyle name="Обычный 2 10 2 10 2 2 2 2" xfId="5137"/>
    <cellStyle name="Обычный 2 10 2 10 2 2 3" xfId="5138"/>
    <cellStyle name="Обычный 2 10 2 10 2 2 4" xfId="5139"/>
    <cellStyle name="Обычный 2 10 2 10 2 2 5" xfId="5140"/>
    <cellStyle name="Обычный 2 10 2 10 2 3" xfId="5141"/>
    <cellStyle name="Обычный 2 10 2 10 2 3 2" xfId="5142"/>
    <cellStyle name="Обычный 2 10 2 10 2 3 3" xfId="5143"/>
    <cellStyle name="Обычный 2 10 2 10 2 3 4" xfId="5144"/>
    <cellStyle name="Обычный 2 10 2 10 2 4" xfId="5145"/>
    <cellStyle name="Обычный 2 10 2 10 2 5" xfId="5146"/>
    <cellStyle name="Обычный 2 10 2 10 2 6" xfId="5147"/>
    <cellStyle name="Обычный 2 10 2 10 2 7" xfId="5148"/>
    <cellStyle name="Обычный 2 10 2 10 3" xfId="5149"/>
    <cellStyle name="Обычный 2 10 2 10 3 2" xfId="5150"/>
    <cellStyle name="Обычный 2 10 2 10 3 2 2" xfId="5151"/>
    <cellStyle name="Обычный 2 10 2 10 3 3" xfId="5152"/>
    <cellStyle name="Обычный 2 10 2 10 3 4" xfId="5153"/>
    <cellStyle name="Обычный 2 10 2 10 3 5" xfId="5154"/>
    <cellStyle name="Обычный 2 10 2 10 4" xfId="5155"/>
    <cellStyle name="Обычный 2 10 2 10 4 2" xfId="5156"/>
    <cellStyle name="Обычный 2 10 2 10 4 3" xfId="5157"/>
    <cellStyle name="Обычный 2 10 2 10 4 4" xfId="5158"/>
    <cellStyle name="Обычный 2 10 2 10 5" xfId="5159"/>
    <cellStyle name="Обычный 2 10 2 10 6" xfId="5160"/>
    <cellStyle name="Обычный 2 10 2 10 7" xfId="5161"/>
    <cellStyle name="Обычный 2 10 2 10 8" xfId="5162"/>
    <cellStyle name="Обычный 2 10 2 11" xfId="5163"/>
    <cellStyle name="Обычный 2 10 2 11 2" xfId="5164"/>
    <cellStyle name="Обычный 2 10 2 11 2 2" xfId="5165"/>
    <cellStyle name="Обычный 2 10 2 11 2 2 2" xfId="5166"/>
    <cellStyle name="Обычный 2 10 2 11 2 3" xfId="5167"/>
    <cellStyle name="Обычный 2 10 2 11 2 4" xfId="5168"/>
    <cellStyle name="Обычный 2 10 2 11 2 5" xfId="5169"/>
    <cellStyle name="Обычный 2 10 2 11 3" xfId="5170"/>
    <cellStyle name="Обычный 2 10 2 11 3 2" xfId="5171"/>
    <cellStyle name="Обычный 2 10 2 11 3 3" xfId="5172"/>
    <cellStyle name="Обычный 2 10 2 11 3 4" xfId="5173"/>
    <cellStyle name="Обычный 2 10 2 11 4" xfId="5174"/>
    <cellStyle name="Обычный 2 10 2 11 5" xfId="5175"/>
    <cellStyle name="Обычный 2 10 2 11 6" xfId="5176"/>
    <cellStyle name="Обычный 2 10 2 11 7" xfId="5177"/>
    <cellStyle name="Обычный 2 10 2 12" xfId="5178"/>
    <cellStyle name="Обычный 2 10 2 12 2" xfId="5179"/>
    <cellStyle name="Обычный 2 10 2 12 2 2" xfId="5180"/>
    <cellStyle name="Обычный 2 10 2 12 2 2 2" xfId="5181"/>
    <cellStyle name="Обычный 2 10 2 12 2 3" xfId="5182"/>
    <cellStyle name="Обычный 2 10 2 12 2 4" xfId="5183"/>
    <cellStyle name="Обычный 2 10 2 12 2 5" xfId="5184"/>
    <cellStyle name="Обычный 2 10 2 12 3" xfId="5185"/>
    <cellStyle name="Обычный 2 10 2 12 3 2" xfId="5186"/>
    <cellStyle name="Обычный 2 10 2 12 3 3" xfId="5187"/>
    <cellStyle name="Обычный 2 10 2 12 3 4" xfId="5188"/>
    <cellStyle name="Обычный 2 10 2 12 4" xfId="5189"/>
    <cellStyle name="Обычный 2 10 2 12 5" xfId="5190"/>
    <cellStyle name="Обычный 2 10 2 12 6" xfId="5191"/>
    <cellStyle name="Обычный 2 10 2 12 7" xfId="5192"/>
    <cellStyle name="Обычный 2 10 2 13" xfId="5193"/>
    <cellStyle name="Обычный 2 10 2 13 2" xfId="5194"/>
    <cellStyle name="Обычный 2 10 2 13 2 2" xfId="5195"/>
    <cellStyle name="Обычный 2 10 2 13 3" xfId="5196"/>
    <cellStyle name="Обычный 2 10 2 13 4" xfId="5197"/>
    <cellStyle name="Обычный 2 10 2 13 5" xfId="5198"/>
    <cellStyle name="Обычный 2 10 2 14" xfId="5199"/>
    <cellStyle name="Обычный 2 10 2 14 2" xfId="5200"/>
    <cellStyle name="Обычный 2 10 2 14 2 2" xfId="5201"/>
    <cellStyle name="Обычный 2 10 2 14 3" xfId="5202"/>
    <cellStyle name="Обычный 2 10 2 14 4" xfId="5203"/>
    <cellStyle name="Обычный 2 10 2 14 5" xfId="5204"/>
    <cellStyle name="Обычный 2 10 2 15" xfId="5205"/>
    <cellStyle name="Обычный 2 10 2 15 2" xfId="5206"/>
    <cellStyle name="Обычный 2 10 2 15 2 2" xfId="5207"/>
    <cellStyle name="Обычный 2 10 2 15 3" xfId="5208"/>
    <cellStyle name="Обычный 2 10 2 16" xfId="5209"/>
    <cellStyle name="Обычный 2 10 2 16 2" xfId="5210"/>
    <cellStyle name="Обычный 2 10 2 17" xfId="5211"/>
    <cellStyle name="Обычный 2 10 2 18" xfId="5212"/>
    <cellStyle name="Обычный 2 10 2 2" xfId="5213"/>
    <cellStyle name="Обычный 2 10 2 2 10" xfId="5214"/>
    <cellStyle name="Обычный 2 10 2 2 10 2" xfId="5215"/>
    <cellStyle name="Обычный 2 10 2 2 10 2 2" xfId="5216"/>
    <cellStyle name="Обычный 2 10 2 2 10 2 2 2" xfId="5217"/>
    <cellStyle name="Обычный 2 10 2 2 10 2 3" xfId="5218"/>
    <cellStyle name="Обычный 2 10 2 2 10 2 4" xfId="5219"/>
    <cellStyle name="Обычный 2 10 2 2 10 2 5" xfId="5220"/>
    <cellStyle name="Обычный 2 10 2 2 10 3" xfId="5221"/>
    <cellStyle name="Обычный 2 10 2 2 10 3 2" xfId="5222"/>
    <cellStyle name="Обычный 2 10 2 2 10 3 3" xfId="5223"/>
    <cellStyle name="Обычный 2 10 2 2 10 3 4" xfId="5224"/>
    <cellStyle name="Обычный 2 10 2 2 10 4" xfId="5225"/>
    <cellStyle name="Обычный 2 10 2 2 10 5" xfId="5226"/>
    <cellStyle name="Обычный 2 10 2 2 10 6" xfId="5227"/>
    <cellStyle name="Обычный 2 10 2 2 10 7" xfId="5228"/>
    <cellStyle name="Обычный 2 10 2 2 11" xfId="5229"/>
    <cellStyle name="Обычный 2 10 2 2 11 2" xfId="5230"/>
    <cellStyle name="Обычный 2 10 2 2 11 2 2" xfId="5231"/>
    <cellStyle name="Обычный 2 10 2 2 11 3" xfId="5232"/>
    <cellStyle name="Обычный 2 10 2 2 11 4" xfId="5233"/>
    <cellStyle name="Обычный 2 10 2 2 11 5" xfId="5234"/>
    <cellStyle name="Обычный 2 10 2 2 12" xfId="5235"/>
    <cellStyle name="Обычный 2 10 2 2 12 2" xfId="5236"/>
    <cellStyle name="Обычный 2 10 2 2 12 2 2" xfId="5237"/>
    <cellStyle name="Обычный 2 10 2 2 12 3" xfId="5238"/>
    <cellStyle name="Обычный 2 10 2 2 12 4" xfId="5239"/>
    <cellStyle name="Обычный 2 10 2 2 12 5" xfId="5240"/>
    <cellStyle name="Обычный 2 10 2 2 13" xfId="5241"/>
    <cellStyle name="Обычный 2 10 2 2 13 2" xfId="5242"/>
    <cellStyle name="Обычный 2 10 2 2 13 2 2" xfId="5243"/>
    <cellStyle name="Обычный 2 10 2 2 13 3" xfId="5244"/>
    <cellStyle name="Обычный 2 10 2 2 14" xfId="5245"/>
    <cellStyle name="Обычный 2 10 2 2 14 2" xfId="5246"/>
    <cellStyle name="Обычный 2 10 2 2 15" xfId="5247"/>
    <cellStyle name="Обычный 2 10 2 2 16" xfId="5248"/>
    <cellStyle name="Обычный 2 10 2 2 2" xfId="5249"/>
    <cellStyle name="Обычный 2 10 2 2 2 10" xfId="5250"/>
    <cellStyle name="Обычный 2 10 2 2 2 10 2" xfId="5251"/>
    <cellStyle name="Обычный 2 10 2 2 2 10 2 2" xfId="5252"/>
    <cellStyle name="Обычный 2 10 2 2 2 10 3" xfId="5253"/>
    <cellStyle name="Обычный 2 10 2 2 2 10 4" xfId="5254"/>
    <cellStyle name="Обычный 2 10 2 2 2 10 5" xfId="5255"/>
    <cellStyle name="Обычный 2 10 2 2 2 11" xfId="5256"/>
    <cellStyle name="Обычный 2 10 2 2 2 11 2" xfId="5257"/>
    <cellStyle name="Обычный 2 10 2 2 2 11 3" xfId="5258"/>
    <cellStyle name="Обычный 2 10 2 2 2 11 4" xfId="5259"/>
    <cellStyle name="Обычный 2 10 2 2 2 12" xfId="5260"/>
    <cellStyle name="Обычный 2 10 2 2 2 13" xfId="5261"/>
    <cellStyle name="Обычный 2 10 2 2 2 14" xfId="5262"/>
    <cellStyle name="Обычный 2 10 2 2 2 15" xfId="5263"/>
    <cellStyle name="Обычный 2 10 2 2 2 2" xfId="5264"/>
    <cellStyle name="Обычный 2 10 2 2 2 2 2" xfId="5265"/>
    <cellStyle name="Обычный 2 10 2 2 2 2 2 2" xfId="5266"/>
    <cellStyle name="Обычный 2 10 2 2 2 2 2 2 2" xfId="5267"/>
    <cellStyle name="Обычный 2 10 2 2 2 2 2 2 2 2" xfId="5268"/>
    <cellStyle name="Обычный 2 10 2 2 2 2 2 2 3" xfId="5269"/>
    <cellStyle name="Обычный 2 10 2 2 2 2 2 2 4" xfId="5270"/>
    <cellStyle name="Обычный 2 10 2 2 2 2 2 2 5" xfId="5271"/>
    <cellStyle name="Обычный 2 10 2 2 2 2 2 3" xfId="5272"/>
    <cellStyle name="Обычный 2 10 2 2 2 2 2 3 2" xfId="5273"/>
    <cellStyle name="Обычный 2 10 2 2 2 2 2 3 3" xfId="5274"/>
    <cellStyle name="Обычный 2 10 2 2 2 2 2 3 4" xfId="5275"/>
    <cellStyle name="Обычный 2 10 2 2 2 2 2 4" xfId="5276"/>
    <cellStyle name="Обычный 2 10 2 2 2 2 2 5" xfId="5277"/>
    <cellStyle name="Обычный 2 10 2 2 2 2 2 6" xfId="5278"/>
    <cellStyle name="Обычный 2 10 2 2 2 2 2 7" xfId="5279"/>
    <cellStyle name="Обычный 2 10 2 2 2 2 3" xfId="5280"/>
    <cellStyle name="Обычный 2 10 2 2 2 2 3 2" xfId="5281"/>
    <cellStyle name="Обычный 2 10 2 2 2 2 3 2 2" xfId="5282"/>
    <cellStyle name="Обычный 2 10 2 2 2 2 3 3" xfId="5283"/>
    <cellStyle name="Обычный 2 10 2 2 2 2 3 4" xfId="5284"/>
    <cellStyle name="Обычный 2 10 2 2 2 2 3 5" xfId="5285"/>
    <cellStyle name="Обычный 2 10 2 2 2 2 4" xfId="5286"/>
    <cellStyle name="Обычный 2 10 2 2 2 2 4 2" xfId="5287"/>
    <cellStyle name="Обычный 2 10 2 2 2 2 4 2 2" xfId="5288"/>
    <cellStyle name="Обычный 2 10 2 2 2 2 4 3" xfId="5289"/>
    <cellStyle name="Обычный 2 10 2 2 2 2 4 4" xfId="5290"/>
    <cellStyle name="Обычный 2 10 2 2 2 2 4 5" xfId="5291"/>
    <cellStyle name="Обычный 2 10 2 2 2 2 5" xfId="5292"/>
    <cellStyle name="Обычный 2 10 2 2 2 2 5 2" xfId="5293"/>
    <cellStyle name="Обычный 2 10 2 2 2 2 5 3" xfId="5294"/>
    <cellStyle name="Обычный 2 10 2 2 2 2 5 4" xfId="5295"/>
    <cellStyle name="Обычный 2 10 2 2 2 2 6" xfId="5296"/>
    <cellStyle name="Обычный 2 10 2 2 2 2 7" xfId="5297"/>
    <cellStyle name="Обычный 2 10 2 2 2 2 8" xfId="5298"/>
    <cellStyle name="Обычный 2 10 2 2 2 2 9" xfId="5299"/>
    <cellStyle name="Обычный 2 10 2 2 2 3" xfId="5300"/>
    <cellStyle name="Обычный 2 10 2 2 2 3 2" xfId="5301"/>
    <cellStyle name="Обычный 2 10 2 2 2 3 2 2" xfId="5302"/>
    <cellStyle name="Обычный 2 10 2 2 2 3 2 2 2" xfId="5303"/>
    <cellStyle name="Обычный 2 10 2 2 2 3 2 2 2 2" xfId="5304"/>
    <cellStyle name="Обычный 2 10 2 2 2 3 2 2 3" xfId="5305"/>
    <cellStyle name="Обычный 2 10 2 2 2 3 2 2 4" xfId="5306"/>
    <cellStyle name="Обычный 2 10 2 2 2 3 2 2 5" xfId="5307"/>
    <cellStyle name="Обычный 2 10 2 2 2 3 2 3" xfId="5308"/>
    <cellStyle name="Обычный 2 10 2 2 2 3 2 3 2" xfId="5309"/>
    <cellStyle name="Обычный 2 10 2 2 2 3 2 3 3" xfId="5310"/>
    <cellStyle name="Обычный 2 10 2 2 2 3 2 3 4" xfId="5311"/>
    <cellStyle name="Обычный 2 10 2 2 2 3 2 4" xfId="5312"/>
    <cellStyle name="Обычный 2 10 2 2 2 3 2 5" xfId="5313"/>
    <cellStyle name="Обычный 2 10 2 2 2 3 2 6" xfId="5314"/>
    <cellStyle name="Обычный 2 10 2 2 2 3 2 7" xfId="5315"/>
    <cellStyle name="Обычный 2 10 2 2 2 3 3" xfId="5316"/>
    <cellStyle name="Обычный 2 10 2 2 2 3 3 2" xfId="5317"/>
    <cellStyle name="Обычный 2 10 2 2 2 3 3 2 2" xfId="5318"/>
    <cellStyle name="Обычный 2 10 2 2 2 3 3 3" xfId="5319"/>
    <cellStyle name="Обычный 2 10 2 2 2 3 3 4" xfId="5320"/>
    <cellStyle name="Обычный 2 10 2 2 2 3 3 5" xfId="5321"/>
    <cellStyle name="Обычный 2 10 2 2 2 3 4" xfId="5322"/>
    <cellStyle name="Обычный 2 10 2 2 2 3 4 2" xfId="5323"/>
    <cellStyle name="Обычный 2 10 2 2 2 3 4 2 2" xfId="5324"/>
    <cellStyle name="Обычный 2 10 2 2 2 3 4 3" xfId="5325"/>
    <cellStyle name="Обычный 2 10 2 2 2 3 4 4" xfId="5326"/>
    <cellStyle name="Обычный 2 10 2 2 2 3 4 5" xfId="5327"/>
    <cellStyle name="Обычный 2 10 2 2 2 3 5" xfId="5328"/>
    <cellStyle name="Обычный 2 10 2 2 2 3 5 2" xfId="5329"/>
    <cellStyle name="Обычный 2 10 2 2 2 3 5 3" xfId="5330"/>
    <cellStyle name="Обычный 2 10 2 2 2 3 5 4" xfId="5331"/>
    <cellStyle name="Обычный 2 10 2 2 2 3 6" xfId="5332"/>
    <cellStyle name="Обычный 2 10 2 2 2 3 7" xfId="5333"/>
    <cellStyle name="Обычный 2 10 2 2 2 3 8" xfId="5334"/>
    <cellStyle name="Обычный 2 10 2 2 2 3 9" xfId="5335"/>
    <cellStyle name="Обычный 2 10 2 2 2 4" xfId="5336"/>
    <cellStyle name="Обычный 2 10 2 2 2 4 2" xfId="5337"/>
    <cellStyle name="Обычный 2 10 2 2 2 4 2 2" xfId="5338"/>
    <cellStyle name="Обычный 2 10 2 2 2 4 2 2 2" xfId="5339"/>
    <cellStyle name="Обычный 2 10 2 2 2 4 2 2 2 2" xfId="5340"/>
    <cellStyle name="Обычный 2 10 2 2 2 4 2 2 3" xfId="5341"/>
    <cellStyle name="Обычный 2 10 2 2 2 4 2 2 4" xfId="5342"/>
    <cellStyle name="Обычный 2 10 2 2 2 4 2 2 5" xfId="5343"/>
    <cellStyle name="Обычный 2 10 2 2 2 4 2 3" xfId="5344"/>
    <cellStyle name="Обычный 2 10 2 2 2 4 2 3 2" xfId="5345"/>
    <cellStyle name="Обычный 2 10 2 2 2 4 2 3 3" xfId="5346"/>
    <cellStyle name="Обычный 2 10 2 2 2 4 2 3 4" xfId="5347"/>
    <cellStyle name="Обычный 2 10 2 2 2 4 2 4" xfId="5348"/>
    <cellStyle name="Обычный 2 10 2 2 2 4 2 5" xfId="5349"/>
    <cellStyle name="Обычный 2 10 2 2 2 4 2 6" xfId="5350"/>
    <cellStyle name="Обычный 2 10 2 2 2 4 2 7" xfId="5351"/>
    <cellStyle name="Обычный 2 10 2 2 2 4 3" xfId="5352"/>
    <cellStyle name="Обычный 2 10 2 2 2 4 3 2" xfId="5353"/>
    <cellStyle name="Обычный 2 10 2 2 2 4 3 2 2" xfId="5354"/>
    <cellStyle name="Обычный 2 10 2 2 2 4 3 3" xfId="5355"/>
    <cellStyle name="Обычный 2 10 2 2 2 4 3 4" xfId="5356"/>
    <cellStyle name="Обычный 2 10 2 2 2 4 3 5" xfId="5357"/>
    <cellStyle name="Обычный 2 10 2 2 2 4 4" xfId="5358"/>
    <cellStyle name="Обычный 2 10 2 2 2 4 4 2" xfId="5359"/>
    <cellStyle name="Обычный 2 10 2 2 2 4 4 3" xfId="5360"/>
    <cellStyle name="Обычный 2 10 2 2 2 4 4 4" xfId="5361"/>
    <cellStyle name="Обычный 2 10 2 2 2 4 5" xfId="5362"/>
    <cellStyle name="Обычный 2 10 2 2 2 4 6" xfId="5363"/>
    <cellStyle name="Обычный 2 10 2 2 2 4 7" xfId="5364"/>
    <cellStyle name="Обычный 2 10 2 2 2 4 8" xfId="5365"/>
    <cellStyle name="Обычный 2 10 2 2 2 5" xfId="5366"/>
    <cellStyle name="Обычный 2 10 2 2 2 5 2" xfId="5367"/>
    <cellStyle name="Обычный 2 10 2 2 2 5 2 2" xfId="5368"/>
    <cellStyle name="Обычный 2 10 2 2 2 5 2 2 2" xfId="5369"/>
    <cellStyle name="Обычный 2 10 2 2 2 5 2 2 2 2" xfId="5370"/>
    <cellStyle name="Обычный 2 10 2 2 2 5 2 2 3" xfId="5371"/>
    <cellStyle name="Обычный 2 10 2 2 2 5 2 2 4" xfId="5372"/>
    <cellStyle name="Обычный 2 10 2 2 2 5 2 2 5" xfId="5373"/>
    <cellStyle name="Обычный 2 10 2 2 2 5 2 3" xfId="5374"/>
    <cellStyle name="Обычный 2 10 2 2 2 5 2 3 2" xfId="5375"/>
    <cellStyle name="Обычный 2 10 2 2 2 5 2 3 3" xfId="5376"/>
    <cellStyle name="Обычный 2 10 2 2 2 5 2 3 4" xfId="5377"/>
    <cellStyle name="Обычный 2 10 2 2 2 5 2 4" xfId="5378"/>
    <cellStyle name="Обычный 2 10 2 2 2 5 2 5" xfId="5379"/>
    <cellStyle name="Обычный 2 10 2 2 2 5 2 6" xfId="5380"/>
    <cellStyle name="Обычный 2 10 2 2 2 5 2 7" xfId="5381"/>
    <cellStyle name="Обычный 2 10 2 2 2 5 3" xfId="5382"/>
    <cellStyle name="Обычный 2 10 2 2 2 5 3 2" xfId="5383"/>
    <cellStyle name="Обычный 2 10 2 2 2 5 3 2 2" xfId="5384"/>
    <cellStyle name="Обычный 2 10 2 2 2 5 3 3" xfId="5385"/>
    <cellStyle name="Обычный 2 10 2 2 2 5 3 4" xfId="5386"/>
    <cellStyle name="Обычный 2 10 2 2 2 5 3 5" xfId="5387"/>
    <cellStyle name="Обычный 2 10 2 2 2 5 4" xfId="5388"/>
    <cellStyle name="Обычный 2 10 2 2 2 5 4 2" xfId="5389"/>
    <cellStyle name="Обычный 2 10 2 2 2 5 4 3" xfId="5390"/>
    <cellStyle name="Обычный 2 10 2 2 2 5 4 4" xfId="5391"/>
    <cellStyle name="Обычный 2 10 2 2 2 5 5" xfId="5392"/>
    <cellStyle name="Обычный 2 10 2 2 2 5 6" xfId="5393"/>
    <cellStyle name="Обычный 2 10 2 2 2 5 7" xfId="5394"/>
    <cellStyle name="Обычный 2 10 2 2 2 5 8" xfId="5395"/>
    <cellStyle name="Обычный 2 10 2 2 2 6" xfId="5396"/>
    <cellStyle name="Обычный 2 10 2 2 2 6 2" xfId="5397"/>
    <cellStyle name="Обычный 2 10 2 2 2 6 2 2" xfId="5398"/>
    <cellStyle name="Обычный 2 10 2 2 2 6 2 2 2" xfId="5399"/>
    <cellStyle name="Обычный 2 10 2 2 2 6 2 2 2 2" xfId="5400"/>
    <cellStyle name="Обычный 2 10 2 2 2 6 2 2 3" xfId="5401"/>
    <cellStyle name="Обычный 2 10 2 2 2 6 2 2 4" xfId="5402"/>
    <cellStyle name="Обычный 2 10 2 2 2 6 2 2 5" xfId="5403"/>
    <cellStyle name="Обычный 2 10 2 2 2 6 2 3" xfId="5404"/>
    <cellStyle name="Обычный 2 10 2 2 2 6 2 3 2" xfId="5405"/>
    <cellStyle name="Обычный 2 10 2 2 2 6 2 3 3" xfId="5406"/>
    <cellStyle name="Обычный 2 10 2 2 2 6 2 3 4" xfId="5407"/>
    <cellStyle name="Обычный 2 10 2 2 2 6 2 4" xfId="5408"/>
    <cellStyle name="Обычный 2 10 2 2 2 6 2 5" xfId="5409"/>
    <cellStyle name="Обычный 2 10 2 2 2 6 2 6" xfId="5410"/>
    <cellStyle name="Обычный 2 10 2 2 2 6 2 7" xfId="5411"/>
    <cellStyle name="Обычный 2 10 2 2 2 6 3" xfId="5412"/>
    <cellStyle name="Обычный 2 10 2 2 2 6 3 2" xfId="5413"/>
    <cellStyle name="Обычный 2 10 2 2 2 6 3 2 2" xfId="5414"/>
    <cellStyle name="Обычный 2 10 2 2 2 6 3 3" xfId="5415"/>
    <cellStyle name="Обычный 2 10 2 2 2 6 3 4" xfId="5416"/>
    <cellStyle name="Обычный 2 10 2 2 2 6 3 5" xfId="5417"/>
    <cellStyle name="Обычный 2 10 2 2 2 6 4" xfId="5418"/>
    <cellStyle name="Обычный 2 10 2 2 2 6 4 2" xfId="5419"/>
    <cellStyle name="Обычный 2 10 2 2 2 6 4 3" xfId="5420"/>
    <cellStyle name="Обычный 2 10 2 2 2 6 4 4" xfId="5421"/>
    <cellStyle name="Обычный 2 10 2 2 2 6 5" xfId="5422"/>
    <cellStyle name="Обычный 2 10 2 2 2 6 6" xfId="5423"/>
    <cellStyle name="Обычный 2 10 2 2 2 6 7" xfId="5424"/>
    <cellStyle name="Обычный 2 10 2 2 2 6 8" xfId="5425"/>
    <cellStyle name="Обычный 2 10 2 2 2 7" xfId="5426"/>
    <cellStyle name="Обычный 2 10 2 2 2 7 2" xfId="5427"/>
    <cellStyle name="Обычный 2 10 2 2 2 7 2 2" xfId="5428"/>
    <cellStyle name="Обычный 2 10 2 2 2 7 2 2 2" xfId="5429"/>
    <cellStyle name="Обычный 2 10 2 2 2 7 2 2 2 2" xfId="5430"/>
    <cellStyle name="Обычный 2 10 2 2 2 7 2 2 3" xfId="5431"/>
    <cellStyle name="Обычный 2 10 2 2 2 7 2 2 4" xfId="5432"/>
    <cellStyle name="Обычный 2 10 2 2 2 7 2 2 5" xfId="5433"/>
    <cellStyle name="Обычный 2 10 2 2 2 7 2 3" xfId="5434"/>
    <cellStyle name="Обычный 2 10 2 2 2 7 2 3 2" xfId="5435"/>
    <cellStyle name="Обычный 2 10 2 2 2 7 2 3 3" xfId="5436"/>
    <cellStyle name="Обычный 2 10 2 2 2 7 2 3 4" xfId="5437"/>
    <cellStyle name="Обычный 2 10 2 2 2 7 2 4" xfId="5438"/>
    <cellStyle name="Обычный 2 10 2 2 2 7 2 5" xfId="5439"/>
    <cellStyle name="Обычный 2 10 2 2 2 7 2 6" xfId="5440"/>
    <cellStyle name="Обычный 2 10 2 2 2 7 2 7" xfId="5441"/>
    <cellStyle name="Обычный 2 10 2 2 2 7 3" xfId="5442"/>
    <cellStyle name="Обычный 2 10 2 2 2 7 3 2" xfId="5443"/>
    <cellStyle name="Обычный 2 10 2 2 2 7 3 2 2" xfId="5444"/>
    <cellStyle name="Обычный 2 10 2 2 2 7 3 3" xfId="5445"/>
    <cellStyle name="Обычный 2 10 2 2 2 7 3 4" xfId="5446"/>
    <cellStyle name="Обычный 2 10 2 2 2 7 3 5" xfId="5447"/>
    <cellStyle name="Обычный 2 10 2 2 2 7 4" xfId="5448"/>
    <cellStyle name="Обычный 2 10 2 2 2 7 4 2" xfId="5449"/>
    <cellStyle name="Обычный 2 10 2 2 2 7 4 3" xfId="5450"/>
    <cellStyle name="Обычный 2 10 2 2 2 7 4 4" xfId="5451"/>
    <cellStyle name="Обычный 2 10 2 2 2 7 5" xfId="5452"/>
    <cellStyle name="Обычный 2 10 2 2 2 7 6" xfId="5453"/>
    <cellStyle name="Обычный 2 10 2 2 2 7 7" xfId="5454"/>
    <cellStyle name="Обычный 2 10 2 2 2 7 8" xfId="5455"/>
    <cellStyle name="Обычный 2 10 2 2 2 8" xfId="5456"/>
    <cellStyle name="Обычный 2 10 2 2 2 8 2" xfId="5457"/>
    <cellStyle name="Обычный 2 10 2 2 2 8 2 2" xfId="5458"/>
    <cellStyle name="Обычный 2 10 2 2 2 8 2 2 2" xfId="5459"/>
    <cellStyle name="Обычный 2 10 2 2 2 8 2 3" xfId="5460"/>
    <cellStyle name="Обычный 2 10 2 2 2 8 2 4" xfId="5461"/>
    <cellStyle name="Обычный 2 10 2 2 2 8 2 5" xfId="5462"/>
    <cellStyle name="Обычный 2 10 2 2 2 8 3" xfId="5463"/>
    <cellStyle name="Обычный 2 10 2 2 2 8 3 2" xfId="5464"/>
    <cellStyle name="Обычный 2 10 2 2 2 8 3 3" xfId="5465"/>
    <cellStyle name="Обычный 2 10 2 2 2 8 3 4" xfId="5466"/>
    <cellStyle name="Обычный 2 10 2 2 2 8 4" xfId="5467"/>
    <cellStyle name="Обычный 2 10 2 2 2 8 5" xfId="5468"/>
    <cellStyle name="Обычный 2 10 2 2 2 8 6" xfId="5469"/>
    <cellStyle name="Обычный 2 10 2 2 2 8 7" xfId="5470"/>
    <cellStyle name="Обычный 2 10 2 2 2 9" xfId="5471"/>
    <cellStyle name="Обычный 2 10 2 2 2 9 2" xfId="5472"/>
    <cellStyle name="Обычный 2 10 2 2 2 9 2 2" xfId="5473"/>
    <cellStyle name="Обычный 2 10 2 2 2 9 2 2 2" xfId="5474"/>
    <cellStyle name="Обычный 2 10 2 2 2 9 2 3" xfId="5475"/>
    <cellStyle name="Обычный 2 10 2 2 2 9 2 4" xfId="5476"/>
    <cellStyle name="Обычный 2 10 2 2 2 9 2 5" xfId="5477"/>
    <cellStyle name="Обычный 2 10 2 2 2 9 3" xfId="5478"/>
    <cellStyle name="Обычный 2 10 2 2 2 9 3 2" xfId="5479"/>
    <cellStyle name="Обычный 2 10 2 2 2 9 3 3" xfId="5480"/>
    <cellStyle name="Обычный 2 10 2 2 2 9 3 4" xfId="5481"/>
    <cellStyle name="Обычный 2 10 2 2 2 9 4" xfId="5482"/>
    <cellStyle name="Обычный 2 10 2 2 2 9 5" xfId="5483"/>
    <cellStyle name="Обычный 2 10 2 2 2 9 6" xfId="5484"/>
    <cellStyle name="Обычный 2 10 2 2 2 9 7" xfId="5485"/>
    <cellStyle name="Обычный 2 10 2 2 3" xfId="5486"/>
    <cellStyle name="Обычный 2 10 2 2 3 2" xfId="5487"/>
    <cellStyle name="Обычный 2 10 2 2 3 2 2" xfId="5488"/>
    <cellStyle name="Обычный 2 10 2 2 3 2 2 2" xfId="5489"/>
    <cellStyle name="Обычный 2 10 2 2 3 2 2 2 2" xfId="5490"/>
    <cellStyle name="Обычный 2 10 2 2 3 2 2 3" xfId="5491"/>
    <cellStyle name="Обычный 2 10 2 2 3 2 2 4" xfId="5492"/>
    <cellStyle name="Обычный 2 10 2 2 3 2 2 5" xfId="5493"/>
    <cellStyle name="Обычный 2 10 2 2 3 2 3" xfId="5494"/>
    <cellStyle name="Обычный 2 10 2 2 3 2 3 2" xfId="5495"/>
    <cellStyle name="Обычный 2 10 2 2 3 2 3 3" xfId="5496"/>
    <cellStyle name="Обычный 2 10 2 2 3 2 3 4" xfId="5497"/>
    <cellStyle name="Обычный 2 10 2 2 3 2 4" xfId="5498"/>
    <cellStyle name="Обычный 2 10 2 2 3 2 5" xfId="5499"/>
    <cellStyle name="Обычный 2 10 2 2 3 2 6" xfId="5500"/>
    <cellStyle name="Обычный 2 10 2 2 3 2 7" xfId="5501"/>
    <cellStyle name="Обычный 2 10 2 2 3 3" xfId="5502"/>
    <cellStyle name="Обычный 2 10 2 2 3 3 2" xfId="5503"/>
    <cellStyle name="Обычный 2 10 2 2 3 3 2 2" xfId="5504"/>
    <cellStyle name="Обычный 2 10 2 2 3 3 3" xfId="5505"/>
    <cellStyle name="Обычный 2 10 2 2 3 3 4" xfId="5506"/>
    <cellStyle name="Обычный 2 10 2 2 3 3 5" xfId="5507"/>
    <cellStyle name="Обычный 2 10 2 2 3 4" xfId="5508"/>
    <cellStyle name="Обычный 2 10 2 2 3 4 2" xfId="5509"/>
    <cellStyle name="Обычный 2 10 2 2 3 4 2 2" xfId="5510"/>
    <cellStyle name="Обычный 2 10 2 2 3 4 3" xfId="5511"/>
    <cellStyle name="Обычный 2 10 2 2 3 4 4" xfId="5512"/>
    <cellStyle name="Обычный 2 10 2 2 3 4 5" xfId="5513"/>
    <cellStyle name="Обычный 2 10 2 2 3 5" xfId="5514"/>
    <cellStyle name="Обычный 2 10 2 2 3 5 2" xfId="5515"/>
    <cellStyle name="Обычный 2 10 2 2 3 5 3" xfId="5516"/>
    <cellStyle name="Обычный 2 10 2 2 3 5 4" xfId="5517"/>
    <cellStyle name="Обычный 2 10 2 2 3 6" xfId="5518"/>
    <cellStyle name="Обычный 2 10 2 2 3 7" xfId="5519"/>
    <cellStyle name="Обычный 2 10 2 2 3 8" xfId="5520"/>
    <cellStyle name="Обычный 2 10 2 2 3 9" xfId="5521"/>
    <cellStyle name="Обычный 2 10 2 2 4" xfId="5522"/>
    <cellStyle name="Обычный 2 10 2 2 4 2" xfId="5523"/>
    <cellStyle name="Обычный 2 10 2 2 4 2 2" xfId="5524"/>
    <cellStyle name="Обычный 2 10 2 2 4 2 2 2" xfId="5525"/>
    <cellStyle name="Обычный 2 10 2 2 4 2 2 2 2" xfId="5526"/>
    <cellStyle name="Обычный 2 10 2 2 4 2 2 3" xfId="5527"/>
    <cellStyle name="Обычный 2 10 2 2 4 2 2 4" xfId="5528"/>
    <cellStyle name="Обычный 2 10 2 2 4 2 2 5" xfId="5529"/>
    <cellStyle name="Обычный 2 10 2 2 4 2 3" xfId="5530"/>
    <cellStyle name="Обычный 2 10 2 2 4 2 3 2" xfId="5531"/>
    <cellStyle name="Обычный 2 10 2 2 4 2 3 3" xfId="5532"/>
    <cellStyle name="Обычный 2 10 2 2 4 2 3 4" xfId="5533"/>
    <cellStyle name="Обычный 2 10 2 2 4 2 4" xfId="5534"/>
    <cellStyle name="Обычный 2 10 2 2 4 2 5" xfId="5535"/>
    <cellStyle name="Обычный 2 10 2 2 4 2 6" xfId="5536"/>
    <cellStyle name="Обычный 2 10 2 2 4 2 7" xfId="5537"/>
    <cellStyle name="Обычный 2 10 2 2 4 3" xfId="5538"/>
    <cellStyle name="Обычный 2 10 2 2 4 3 2" xfId="5539"/>
    <cellStyle name="Обычный 2 10 2 2 4 3 2 2" xfId="5540"/>
    <cellStyle name="Обычный 2 10 2 2 4 3 3" xfId="5541"/>
    <cellStyle name="Обычный 2 10 2 2 4 3 4" xfId="5542"/>
    <cellStyle name="Обычный 2 10 2 2 4 3 5" xfId="5543"/>
    <cellStyle name="Обычный 2 10 2 2 4 4" xfId="5544"/>
    <cellStyle name="Обычный 2 10 2 2 4 4 2" xfId="5545"/>
    <cellStyle name="Обычный 2 10 2 2 4 4 2 2" xfId="5546"/>
    <cellStyle name="Обычный 2 10 2 2 4 4 3" xfId="5547"/>
    <cellStyle name="Обычный 2 10 2 2 4 4 4" xfId="5548"/>
    <cellStyle name="Обычный 2 10 2 2 4 4 5" xfId="5549"/>
    <cellStyle name="Обычный 2 10 2 2 4 5" xfId="5550"/>
    <cellStyle name="Обычный 2 10 2 2 4 5 2" xfId="5551"/>
    <cellStyle name="Обычный 2 10 2 2 4 5 3" xfId="5552"/>
    <cellStyle name="Обычный 2 10 2 2 4 5 4" xfId="5553"/>
    <cellStyle name="Обычный 2 10 2 2 4 6" xfId="5554"/>
    <cellStyle name="Обычный 2 10 2 2 4 7" xfId="5555"/>
    <cellStyle name="Обычный 2 10 2 2 4 8" xfId="5556"/>
    <cellStyle name="Обычный 2 10 2 2 4 9" xfId="5557"/>
    <cellStyle name="Обычный 2 10 2 2 5" xfId="5558"/>
    <cellStyle name="Обычный 2 10 2 2 5 2" xfId="5559"/>
    <cellStyle name="Обычный 2 10 2 2 5 2 2" xfId="5560"/>
    <cellStyle name="Обычный 2 10 2 2 5 2 2 2" xfId="5561"/>
    <cellStyle name="Обычный 2 10 2 2 5 2 2 2 2" xfId="5562"/>
    <cellStyle name="Обычный 2 10 2 2 5 2 2 3" xfId="5563"/>
    <cellStyle name="Обычный 2 10 2 2 5 2 2 4" xfId="5564"/>
    <cellStyle name="Обычный 2 10 2 2 5 2 2 5" xfId="5565"/>
    <cellStyle name="Обычный 2 10 2 2 5 2 3" xfId="5566"/>
    <cellStyle name="Обычный 2 10 2 2 5 2 3 2" xfId="5567"/>
    <cellStyle name="Обычный 2 10 2 2 5 2 3 3" xfId="5568"/>
    <cellStyle name="Обычный 2 10 2 2 5 2 3 4" xfId="5569"/>
    <cellStyle name="Обычный 2 10 2 2 5 2 4" xfId="5570"/>
    <cellStyle name="Обычный 2 10 2 2 5 2 5" xfId="5571"/>
    <cellStyle name="Обычный 2 10 2 2 5 2 6" xfId="5572"/>
    <cellStyle name="Обычный 2 10 2 2 5 2 7" xfId="5573"/>
    <cellStyle name="Обычный 2 10 2 2 5 3" xfId="5574"/>
    <cellStyle name="Обычный 2 10 2 2 5 3 2" xfId="5575"/>
    <cellStyle name="Обычный 2 10 2 2 5 3 2 2" xfId="5576"/>
    <cellStyle name="Обычный 2 10 2 2 5 3 3" xfId="5577"/>
    <cellStyle name="Обычный 2 10 2 2 5 3 4" xfId="5578"/>
    <cellStyle name="Обычный 2 10 2 2 5 3 5" xfId="5579"/>
    <cellStyle name="Обычный 2 10 2 2 5 4" xfId="5580"/>
    <cellStyle name="Обычный 2 10 2 2 5 4 2" xfId="5581"/>
    <cellStyle name="Обычный 2 10 2 2 5 4 2 2" xfId="5582"/>
    <cellStyle name="Обычный 2 10 2 2 5 4 3" xfId="5583"/>
    <cellStyle name="Обычный 2 10 2 2 5 4 4" xfId="5584"/>
    <cellStyle name="Обычный 2 10 2 2 5 4 5" xfId="5585"/>
    <cellStyle name="Обычный 2 10 2 2 5 5" xfId="5586"/>
    <cellStyle name="Обычный 2 10 2 2 5 5 2" xfId="5587"/>
    <cellStyle name="Обычный 2 10 2 2 5 5 3" xfId="5588"/>
    <cellStyle name="Обычный 2 10 2 2 5 5 4" xfId="5589"/>
    <cellStyle name="Обычный 2 10 2 2 5 6" xfId="5590"/>
    <cellStyle name="Обычный 2 10 2 2 5 7" xfId="5591"/>
    <cellStyle name="Обычный 2 10 2 2 5 8" xfId="5592"/>
    <cellStyle name="Обычный 2 10 2 2 5 9" xfId="5593"/>
    <cellStyle name="Обычный 2 10 2 2 6" xfId="5594"/>
    <cellStyle name="Обычный 2 10 2 2 6 2" xfId="5595"/>
    <cellStyle name="Обычный 2 10 2 2 6 2 2" xfId="5596"/>
    <cellStyle name="Обычный 2 10 2 2 6 2 2 2" xfId="5597"/>
    <cellStyle name="Обычный 2 10 2 2 6 2 2 2 2" xfId="5598"/>
    <cellStyle name="Обычный 2 10 2 2 6 2 2 3" xfId="5599"/>
    <cellStyle name="Обычный 2 10 2 2 6 2 2 4" xfId="5600"/>
    <cellStyle name="Обычный 2 10 2 2 6 2 2 5" xfId="5601"/>
    <cellStyle name="Обычный 2 10 2 2 6 2 3" xfId="5602"/>
    <cellStyle name="Обычный 2 10 2 2 6 2 3 2" xfId="5603"/>
    <cellStyle name="Обычный 2 10 2 2 6 2 3 3" xfId="5604"/>
    <cellStyle name="Обычный 2 10 2 2 6 2 3 4" xfId="5605"/>
    <cellStyle name="Обычный 2 10 2 2 6 2 4" xfId="5606"/>
    <cellStyle name="Обычный 2 10 2 2 6 2 5" xfId="5607"/>
    <cellStyle name="Обычный 2 10 2 2 6 2 6" xfId="5608"/>
    <cellStyle name="Обычный 2 10 2 2 6 2 7" xfId="5609"/>
    <cellStyle name="Обычный 2 10 2 2 6 3" xfId="5610"/>
    <cellStyle name="Обычный 2 10 2 2 6 3 2" xfId="5611"/>
    <cellStyle name="Обычный 2 10 2 2 6 3 2 2" xfId="5612"/>
    <cellStyle name="Обычный 2 10 2 2 6 3 3" xfId="5613"/>
    <cellStyle name="Обычный 2 10 2 2 6 3 4" xfId="5614"/>
    <cellStyle name="Обычный 2 10 2 2 6 3 5" xfId="5615"/>
    <cellStyle name="Обычный 2 10 2 2 6 4" xfId="5616"/>
    <cellStyle name="Обычный 2 10 2 2 6 4 2" xfId="5617"/>
    <cellStyle name="Обычный 2 10 2 2 6 4 3" xfId="5618"/>
    <cellStyle name="Обычный 2 10 2 2 6 4 4" xfId="5619"/>
    <cellStyle name="Обычный 2 10 2 2 6 5" xfId="5620"/>
    <cellStyle name="Обычный 2 10 2 2 6 6" xfId="5621"/>
    <cellStyle name="Обычный 2 10 2 2 6 7" xfId="5622"/>
    <cellStyle name="Обычный 2 10 2 2 6 8" xfId="5623"/>
    <cellStyle name="Обычный 2 10 2 2 7" xfId="5624"/>
    <cellStyle name="Обычный 2 10 2 2 7 2" xfId="5625"/>
    <cellStyle name="Обычный 2 10 2 2 7 2 2" xfId="5626"/>
    <cellStyle name="Обычный 2 10 2 2 7 2 2 2" xfId="5627"/>
    <cellStyle name="Обычный 2 10 2 2 7 2 2 2 2" xfId="5628"/>
    <cellStyle name="Обычный 2 10 2 2 7 2 2 3" xfId="5629"/>
    <cellStyle name="Обычный 2 10 2 2 7 2 2 4" xfId="5630"/>
    <cellStyle name="Обычный 2 10 2 2 7 2 2 5" xfId="5631"/>
    <cellStyle name="Обычный 2 10 2 2 7 2 3" xfId="5632"/>
    <cellStyle name="Обычный 2 10 2 2 7 2 3 2" xfId="5633"/>
    <cellStyle name="Обычный 2 10 2 2 7 2 3 3" xfId="5634"/>
    <cellStyle name="Обычный 2 10 2 2 7 2 3 4" xfId="5635"/>
    <cellStyle name="Обычный 2 10 2 2 7 2 4" xfId="5636"/>
    <cellStyle name="Обычный 2 10 2 2 7 2 5" xfId="5637"/>
    <cellStyle name="Обычный 2 10 2 2 7 2 6" xfId="5638"/>
    <cellStyle name="Обычный 2 10 2 2 7 2 7" xfId="5639"/>
    <cellStyle name="Обычный 2 10 2 2 7 3" xfId="5640"/>
    <cellStyle name="Обычный 2 10 2 2 7 3 2" xfId="5641"/>
    <cellStyle name="Обычный 2 10 2 2 7 3 2 2" xfId="5642"/>
    <cellStyle name="Обычный 2 10 2 2 7 3 3" xfId="5643"/>
    <cellStyle name="Обычный 2 10 2 2 7 3 4" xfId="5644"/>
    <cellStyle name="Обычный 2 10 2 2 7 3 5" xfId="5645"/>
    <cellStyle name="Обычный 2 10 2 2 7 4" xfId="5646"/>
    <cellStyle name="Обычный 2 10 2 2 7 4 2" xfId="5647"/>
    <cellStyle name="Обычный 2 10 2 2 7 4 3" xfId="5648"/>
    <cellStyle name="Обычный 2 10 2 2 7 4 4" xfId="5649"/>
    <cellStyle name="Обычный 2 10 2 2 7 5" xfId="5650"/>
    <cellStyle name="Обычный 2 10 2 2 7 6" xfId="5651"/>
    <cellStyle name="Обычный 2 10 2 2 7 7" xfId="5652"/>
    <cellStyle name="Обычный 2 10 2 2 7 8" xfId="5653"/>
    <cellStyle name="Обычный 2 10 2 2 8" xfId="5654"/>
    <cellStyle name="Обычный 2 10 2 2 8 2" xfId="5655"/>
    <cellStyle name="Обычный 2 10 2 2 8 2 2" xfId="5656"/>
    <cellStyle name="Обычный 2 10 2 2 8 2 2 2" xfId="5657"/>
    <cellStyle name="Обычный 2 10 2 2 8 2 2 2 2" xfId="5658"/>
    <cellStyle name="Обычный 2 10 2 2 8 2 2 3" xfId="5659"/>
    <cellStyle name="Обычный 2 10 2 2 8 2 2 4" xfId="5660"/>
    <cellStyle name="Обычный 2 10 2 2 8 2 2 5" xfId="5661"/>
    <cellStyle name="Обычный 2 10 2 2 8 2 3" xfId="5662"/>
    <cellStyle name="Обычный 2 10 2 2 8 2 3 2" xfId="5663"/>
    <cellStyle name="Обычный 2 10 2 2 8 2 3 3" xfId="5664"/>
    <cellStyle name="Обычный 2 10 2 2 8 2 3 4" xfId="5665"/>
    <cellStyle name="Обычный 2 10 2 2 8 2 4" xfId="5666"/>
    <cellStyle name="Обычный 2 10 2 2 8 2 5" xfId="5667"/>
    <cellStyle name="Обычный 2 10 2 2 8 2 6" xfId="5668"/>
    <cellStyle name="Обычный 2 10 2 2 8 2 7" xfId="5669"/>
    <cellStyle name="Обычный 2 10 2 2 8 3" xfId="5670"/>
    <cellStyle name="Обычный 2 10 2 2 8 3 2" xfId="5671"/>
    <cellStyle name="Обычный 2 10 2 2 8 3 2 2" xfId="5672"/>
    <cellStyle name="Обычный 2 10 2 2 8 3 3" xfId="5673"/>
    <cellStyle name="Обычный 2 10 2 2 8 3 4" xfId="5674"/>
    <cellStyle name="Обычный 2 10 2 2 8 3 5" xfId="5675"/>
    <cellStyle name="Обычный 2 10 2 2 8 4" xfId="5676"/>
    <cellStyle name="Обычный 2 10 2 2 8 4 2" xfId="5677"/>
    <cellStyle name="Обычный 2 10 2 2 8 4 3" xfId="5678"/>
    <cellStyle name="Обычный 2 10 2 2 8 4 4" xfId="5679"/>
    <cellStyle name="Обычный 2 10 2 2 8 5" xfId="5680"/>
    <cellStyle name="Обычный 2 10 2 2 8 6" xfId="5681"/>
    <cellStyle name="Обычный 2 10 2 2 8 7" xfId="5682"/>
    <cellStyle name="Обычный 2 10 2 2 8 8" xfId="5683"/>
    <cellStyle name="Обычный 2 10 2 2 9" xfId="5684"/>
    <cellStyle name="Обычный 2 10 2 2 9 2" xfId="5685"/>
    <cellStyle name="Обычный 2 10 2 2 9 2 2" xfId="5686"/>
    <cellStyle name="Обычный 2 10 2 2 9 2 2 2" xfId="5687"/>
    <cellStyle name="Обычный 2 10 2 2 9 2 3" xfId="5688"/>
    <cellStyle name="Обычный 2 10 2 2 9 2 4" xfId="5689"/>
    <cellStyle name="Обычный 2 10 2 2 9 2 5" xfId="5690"/>
    <cellStyle name="Обычный 2 10 2 2 9 3" xfId="5691"/>
    <cellStyle name="Обычный 2 10 2 2 9 3 2" xfId="5692"/>
    <cellStyle name="Обычный 2 10 2 2 9 3 3" xfId="5693"/>
    <cellStyle name="Обычный 2 10 2 2 9 3 4" xfId="5694"/>
    <cellStyle name="Обычный 2 10 2 2 9 4" xfId="5695"/>
    <cellStyle name="Обычный 2 10 2 2 9 5" xfId="5696"/>
    <cellStyle name="Обычный 2 10 2 2 9 6" xfId="5697"/>
    <cellStyle name="Обычный 2 10 2 2 9 7" xfId="5698"/>
    <cellStyle name="Обычный 2 10 2 3" xfId="5699"/>
    <cellStyle name="Обычный 2 10 2 3 10" xfId="5700"/>
    <cellStyle name="Обычный 2 10 2 3 10 2" xfId="5701"/>
    <cellStyle name="Обычный 2 10 2 3 10 2 2" xfId="5702"/>
    <cellStyle name="Обычный 2 10 2 3 10 3" xfId="5703"/>
    <cellStyle name="Обычный 2 10 2 3 10 4" xfId="5704"/>
    <cellStyle name="Обычный 2 10 2 3 10 5" xfId="5705"/>
    <cellStyle name="Обычный 2 10 2 3 11" xfId="5706"/>
    <cellStyle name="Обычный 2 10 2 3 11 2" xfId="5707"/>
    <cellStyle name="Обычный 2 10 2 3 11 2 2" xfId="5708"/>
    <cellStyle name="Обычный 2 10 2 3 11 3" xfId="5709"/>
    <cellStyle name="Обычный 2 10 2 3 11 4" xfId="5710"/>
    <cellStyle name="Обычный 2 10 2 3 11 5" xfId="5711"/>
    <cellStyle name="Обычный 2 10 2 3 12" xfId="5712"/>
    <cellStyle name="Обычный 2 10 2 3 12 2" xfId="5713"/>
    <cellStyle name="Обычный 2 10 2 3 12 2 2" xfId="5714"/>
    <cellStyle name="Обычный 2 10 2 3 12 3" xfId="5715"/>
    <cellStyle name="Обычный 2 10 2 3 13" xfId="5716"/>
    <cellStyle name="Обычный 2 10 2 3 13 2" xfId="5717"/>
    <cellStyle name="Обычный 2 10 2 3 14" xfId="5718"/>
    <cellStyle name="Обычный 2 10 2 3 15" xfId="5719"/>
    <cellStyle name="Обычный 2 10 2 3 2" xfId="5720"/>
    <cellStyle name="Обычный 2 10 2 3 2 2" xfId="5721"/>
    <cellStyle name="Обычный 2 10 2 3 2 2 2" xfId="5722"/>
    <cellStyle name="Обычный 2 10 2 3 2 2 2 2" xfId="5723"/>
    <cellStyle name="Обычный 2 10 2 3 2 2 2 2 2" xfId="5724"/>
    <cellStyle name="Обычный 2 10 2 3 2 2 2 3" xfId="5725"/>
    <cellStyle name="Обычный 2 10 2 3 2 2 2 4" xfId="5726"/>
    <cellStyle name="Обычный 2 10 2 3 2 2 2 5" xfId="5727"/>
    <cellStyle name="Обычный 2 10 2 3 2 2 3" xfId="5728"/>
    <cellStyle name="Обычный 2 10 2 3 2 2 3 2" xfId="5729"/>
    <cellStyle name="Обычный 2 10 2 3 2 2 3 3" xfId="5730"/>
    <cellStyle name="Обычный 2 10 2 3 2 2 3 4" xfId="5731"/>
    <cellStyle name="Обычный 2 10 2 3 2 2 4" xfId="5732"/>
    <cellStyle name="Обычный 2 10 2 3 2 2 5" xfId="5733"/>
    <cellStyle name="Обычный 2 10 2 3 2 2 6" xfId="5734"/>
    <cellStyle name="Обычный 2 10 2 3 2 2 7" xfId="5735"/>
    <cellStyle name="Обычный 2 10 2 3 2 3" xfId="5736"/>
    <cellStyle name="Обычный 2 10 2 3 2 3 2" xfId="5737"/>
    <cellStyle name="Обычный 2 10 2 3 2 3 2 2" xfId="5738"/>
    <cellStyle name="Обычный 2 10 2 3 2 3 3" xfId="5739"/>
    <cellStyle name="Обычный 2 10 2 3 2 3 4" xfId="5740"/>
    <cellStyle name="Обычный 2 10 2 3 2 3 5" xfId="5741"/>
    <cellStyle name="Обычный 2 10 2 3 2 4" xfId="5742"/>
    <cellStyle name="Обычный 2 10 2 3 2 4 2" xfId="5743"/>
    <cellStyle name="Обычный 2 10 2 3 2 4 2 2" xfId="5744"/>
    <cellStyle name="Обычный 2 10 2 3 2 4 3" xfId="5745"/>
    <cellStyle name="Обычный 2 10 2 3 2 4 4" xfId="5746"/>
    <cellStyle name="Обычный 2 10 2 3 2 4 5" xfId="5747"/>
    <cellStyle name="Обычный 2 10 2 3 2 5" xfId="5748"/>
    <cellStyle name="Обычный 2 10 2 3 2 5 2" xfId="5749"/>
    <cellStyle name="Обычный 2 10 2 3 2 5 3" xfId="5750"/>
    <cellStyle name="Обычный 2 10 2 3 2 5 4" xfId="5751"/>
    <cellStyle name="Обычный 2 10 2 3 2 6" xfId="5752"/>
    <cellStyle name="Обычный 2 10 2 3 2 7" xfId="5753"/>
    <cellStyle name="Обычный 2 10 2 3 2 8" xfId="5754"/>
    <cellStyle name="Обычный 2 10 2 3 2 9" xfId="5755"/>
    <cellStyle name="Обычный 2 10 2 3 3" xfId="5756"/>
    <cellStyle name="Обычный 2 10 2 3 3 2" xfId="5757"/>
    <cellStyle name="Обычный 2 10 2 3 3 2 2" xfId="5758"/>
    <cellStyle name="Обычный 2 10 2 3 3 2 2 2" xfId="5759"/>
    <cellStyle name="Обычный 2 10 2 3 3 2 2 2 2" xfId="5760"/>
    <cellStyle name="Обычный 2 10 2 3 3 2 2 3" xfId="5761"/>
    <cellStyle name="Обычный 2 10 2 3 3 2 2 4" xfId="5762"/>
    <cellStyle name="Обычный 2 10 2 3 3 2 2 5" xfId="5763"/>
    <cellStyle name="Обычный 2 10 2 3 3 2 3" xfId="5764"/>
    <cellStyle name="Обычный 2 10 2 3 3 2 3 2" xfId="5765"/>
    <cellStyle name="Обычный 2 10 2 3 3 2 3 3" xfId="5766"/>
    <cellStyle name="Обычный 2 10 2 3 3 2 3 4" xfId="5767"/>
    <cellStyle name="Обычный 2 10 2 3 3 2 4" xfId="5768"/>
    <cellStyle name="Обычный 2 10 2 3 3 2 5" xfId="5769"/>
    <cellStyle name="Обычный 2 10 2 3 3 2 6" xfId="5770"/>
    <cellStyle name="Обычный 2 10 2 3 3 2 7" xfId="5771"/>
    <cellStyle name="Обычный 2 10 2 3 3 3" xfId="5772"/>
    <cellStyle name="Обычный 2 10 2 3 3 3 2" xfId="5773"/>
    <cellStyle name="Обычный 2 10 2 3 3 3 2 2" xfId="5774"/>
    <cellStyle name="Обычный 2 10 2 3 3 3 3" xfId="5775"/>
    <cellStyle name="Обычный 2 10 2 3 3 3 4" xfId="5776"/>
    <cellStyle name="Обычный 2 10 2 3 3 3 5" xfId="5777"/>
    <cellStyle name="Обычный 2 10 2 3 3 4" xfId="5778"/>
    <cellStyle name="Обычный 2 10 2 3 3 4 2" xfId="5779"/>
    <cellStyle name="Обычный 2 10 2 3 3 4 2 2" xfId="5780"/>
    <cellStyle name="Обычный 2 10 2 3 3 4 3" xfId="5781"/>
    <cellStyle name="Обычный 2 10 2 3 3 4 4" xfId="5782"/>
    <cellStyle name="Обычный 2 10 2 3 3 4 5" xfId="5783"/>
    <cellStyle name="Обычный 2 10 2 3 3 5" xfId="5784"/>
    <cellStyle name="Обычный 2 10 2 3 3 5 2" xfId="5785"/>
    <cellStyle name="Обычный 2 10 2 3 3 5 3" xfId="5786"/>
    <cellStyle name="Обычный 2 10 2 3 3 5 4" xfId="5787"/>
    <cellStyle name="Обычный 2 10 2 3 3 6" xfId="5788"/>
    <cellStyle name="Обычный 2 10 2 3 3 7" xfId="5789"/>
    <cellStyle name="Обычный 2 10 2 3 3 8" xfId="5790"/>
    <cellStyle name="Обычный 2 10 2 3 3 9" xfId="5791"/>
    <cellStyle name="Обычный 2 10 2 3 4" xfId="5792"/>
    <cellStyle name="Обычный 2 10 2 3 4 2" xfId="5793"/>
    <cellStyle name="Обычный 2 10 2 3 4 2 2" xfId="5794"/>
    <cellStyle name="Обычный 2 10 2 3 4 2 2 2" xfId="5795"/>
    <cellStyle name="Обычный 2 10 2 3 4 2 2 2 2" xfId="5796"/>
    <cellStyle name="Обычный 2 10 2 3 4 2 2 3" xfId="5797"/>
    <cellStyle name="Обычный 2 10 2 3 4 2 2 4" xfId="5798"/>
    <cellStyle name="Обычный 2 10 2 3 4 2 2 5" xfId="5799"/>
    <cellStyle name="Обычный 2 10 2 3 4 2 3" xfId="5800"/>
    <cellStyle name="Обычный 2 10 2 3 4 2 3 2" xfId="5801"/>
    <cellStyle name="Обычный 2 10 2 3 4 2 3 3" xfId="5802"/>
    <cellStyle name="Обычный 2 10 2 3 4 2 3 4" xfId="5803"/>
    <cellStyle name="Обычный 2 10 2 3 4 2 4" xfId="5804"/>
    <cellStyle name="Обычный 2 10 2 3 4 2 5" xfId="5805"/>
    <cellStyle name="Обычный 2 10 2 3 4 2 6" xfId="5806"/>
    <cellStyle name="Обычный 2 10 2 3 4 2 7" xfId="5807"/>
    <cellStyle name="Обычный 2 10 2 3 4 3" xfId="5808"/>
    <cellStyle name="Обычный 2 10 2 3 4 3 2" xfId="5809"/>
    <cellStyle name="Обычный 2 10 2 3 4 3 2 2" xfId="5810"/>
    <cellStyle name="Обычный 2 10 2 3 4 3 3" xfId="5811"/>
    <cellStyle name="Обычный 2 10 2 3 4 3 4" xfId="5812"/>
    <cellStyle name="Обычный 2 10 2 3 4 3 5" xfId="5813"/>
    <cellStyle name="Обычный 2 10 2 3 4 4" xfId="5814"/>
    <cellStyle name="Обычный 2 10 2 3 4 4 2" xfId="5815"/>
    <cellStyle name="Обычный 2 10 2 3 4 4 2 2" xfId="5816"/>
    <cellStyle name="Обычный 2 10 2 3 4 4 3" xfId="5817"/>
    <cellStyle name="Обычный 2 10 2 3 4 4 4" xfId="5818"/>
    <cellStyle name="Обычный 2 10 2 3 4 4 5" xfId="5819"/>
    <cellStyle name="Обычный 2 10 2 3 4 5" xfId="5820"/>
    <cellStyle name="Обычный 2 10 2 3 4 5 2" xfId="5821"/>
    <cellStyle name="Обычный 2 10 2 3 4 5 3" xfId="5822"/>
    <cellStyle name="Обычный 2 10 2 3 4 5 4" xfId="5823"/>
    <cellStyle name="Обычный 2 10 2 3 4 6" xfId="5824"/>
    <cellStyle name="Обычный 2 10 2 3 4 7" xfId="5825"/>
    <cellStyle name="Обычный 2 10 2 3 4 8" xfId="5826"/>
    <cellStyle name="Обычный 2 10 2 3 4 9" xfId="5827"/>
    <cellStyle name="Обычный 2 10 2 3 5" xfId="5828"/>
    <cellStyle name="Обычный 2 10 2 3 5 2" xfId="5829"/>
    <cellStyle name="Обычный 2 10 2 3 5 2 2" xfId="5830"/>
    <cellStyle name="Обычный 2 10 2 3 5 2 2 2" xfId="5831"/>
    <cellStyle name="Обычный 2 10 2 3 5 2 2 2 2" xfId="5832"/>
    <cellStyle name="Обычный 2 10 2 3 5 2 2 3" xfId="5833"/>
    <cellStyle name="Обычный 2 10 2 3 5 2 2 4" xfId="5834"/>
    <cellStyle name="Обычный 2 10 2 3 5 2 2 5" xfId="5835"/>
    <cellStyle name="Обычный 2 10 2 3 5 2 3" xfId="5836"/>
    <cellStyle name="Обычный 2 10 2 3 5 2 3 2" xfId="5837"/>
    <cellStyle name="Обычный 2 10 2 3 5 2 3 3" xfId="5838"/>
    <cellStyle name="Обычный 2 10 2 3 5 2 3 4" xfId="5839"/>
    <cellStyle name="Обычный 2 10 2 3 5 2 4" xfId="5840"/>
    <cellStyle name="Обычный 2 10 2 3 5 2 5" xfId="5841"/>
    <cellStyle name="Обычный 2 10 2 3 5 2 6" xfId="5842"/>
    <cellStyle name="Обычный 2 10 2 3 5 2 7" xfId="5843"/>
    <cellStyle name="Обычный 2 10 2 3 5 3" xfId="5844"/>
    <cellStyle name="Обычный 2 10 2 3 5 3 2" xfId="5845"/>
    <cellStyle name="Обычный 2 10 2 3 5 3 2 2" xfId="5846"/>
    <cellStyle name="Обычный 2 10 2 3 5 3 3" xfId="5847"/>
    <cellStyle name="Обычный 2 10 2 3 5 3 4" xfId="5848"/>
    <cellStyle name="Обычный 2 10 2 3 5 3 5" xfId="5849"/>
    <cellStyle name="Обычный 2 10 2 3 5 4" xfId="5850"/>
    <cellStyle name="Обычный 2 10 2 3 5 4 2" xfId="5851"/>
    <cellStyle name="Обычный 2 10 2 3 5 4 3" xfId="5852"/>
    <cellStyle name="Обычный 2 10 2 3 5 4 4" xfId="5853"/>
    <cellStyle name="Обычный 2 10 2 3 5 5" xfId="5854"/>
    <cellStyle name="Обычный 2 10 2 3 5 6" xfId="5855"/>
    <cellStyle name="Обычный 2 10 2 3 5 7" xfId="5856"/>
    <cellStyle name="Обычный 2 10 2 3 5 8" xfId="5857"/>
    <cellStyle name="Обычный 2 10 2 3 6" xfId="5858"/>
    <cellStyle name="Обычный 2 10 2 3 6 2" xfId="5859"/>
    <cellStyle name="Обычный 2 10 2 3 6 2 2" xfId="5860"/>
    <cellStyle name="Обычный 2 10 2 3 6 2 2 2" xfId="5861"/>
    <cellStyle name="Обычный 2 10 2 3 6 2 2 2 2" xfId="5862"/>
    <cellStyle name="Обычный 2 10 2 3 6 2 2 3" xfId="5863"/>
    <cellStyle name="Обычный 2 10 2 3 6 2 2 4" xfId="5864"/>
    <cellStyle name="Обычный 2 10 2 3 6 2 2 5" xfId="5865"/>
    <cellStyle name="Обычный 2 10 2 3 6 2 3" xfId="5866"/>
    <cellStyle name="Обычный 2 10 2 3 6 2 3 2" xfId="5867"/>
    <cellStyle name="Обычный 2 10 2 3 6 2 3 3" xfId="5868"/>
    <cellStyle name="Обычный 2 10 2 3 6 2 3 4" xfId="5869"/>
    <cellStyle name="Обычный 2 10 2 3 6 2 4" xfId="5870"/>
    <cellStyle name="Обычный 2 10 2 3 6 2 5" xfId="5871"/>
    <cellStyle name="Обычный 2 10 2 3 6 2 6" xfId="5872"/>
    <cellStyle name="Обычный 2 10 2 3 6 2 7" xfId="5873"/>
    <cellStyle name="Обычный 2 10 2 3 6 3" xfId="5874"/>
    <cellStyle name="Обычный 2 10 2 3 6 3 2" xfId="5875"/>
    <cellStyle name="Обычный 2 10 2 3 6 3 2 2" xfId="5876"/>
    <cellStyle name="Обычный 2 10 2 3 6 3 3" xfId="5877"/>
    <cellStyle name="Обычный 2 10 2 3 6 3 4" xfId="5878"/>
    <cellStyle name="Обычный 2 10 2 3 6 3 5" xfId="5879"/>
    <cellStyle name="Обычный 2 10 2 3 6 4" xfId="5880"/>
    <cellStyle name="Обычный 2 10 2 3 6 4 2" xfId="5881"/>
    <cellStyle name="Обычный 2 10 2 3 6 4 3" xfId="5882"/>
    <cellStyle name="Обычный 2 10 2 3 6 4 4" xfId="5883"/>
    <cellStyle name="Обычный 2 10 2 3 6 5" xfId="5884"/>
    <cellStyle name="Обычный 2 10 2 3 6 6" xfId="5885"/>
    <cellStyle name="Обычный 2 10 2 3 6 7" xfId="5886"/>
    <cellStyle name="Обычный 2 10 2 3 6 8" xfId="5887"/>
    <cellStyle name="Обычный 2 10 2 3 7" xfId="5888"/>
    <cellStyle name="Обычный 2 10 2 3 7 2" xfId="5889"/>
    <cellStyle name="Обычный 2 10 2 3 7 2 2" xfId="5890"/>
    <cellStyle name="Обычный 2 10 2 3 7 2 2 2" xfId="5891"/>
    <cellStyle name="Обычный 2 10 2 3 7 2 2 2 2" xfId="5892"/>
    <cellStyle name="Обычный 2 10 2 3 7 2 2 3" xfId="5893"/>
    <cellStyle name="Обычный 2 10 2 3 7 2 2 4" xfId="5894"/>
    <cellStyle name="Обычный 2 10 2 3 7 2 2 5" xfId="5895"/>
    <cellStyle name="Обычный 2 10 2 3 7 2 3" xfId="5896"/>
    <cellStyle name="Обычный 2 10 2 3 7 2 3 2" xfId="5897"/>
    <cellStyle name="Обычный 2 10 2 3 7 2 3 3" xfId="5898"/>
    <cellStyle name="Обычный 2 10 2 3 7 2 3 4" xfId="5899"/>
    <cellStyle name="Обычный 2 10 2 3 7 2 4" xfId="5900"/>
    <cellStyle name="Обычный 2 10 2 3 7 2 5" xfId="5901"/>
    <cellStyle name="Обычный 2 10 2 3 7 2 6" xfId="5902"/>
    <cellStyle name="Обычный 2 10 2 3 7 2 7" xfId="5903"/>
    <cellStyle name="Обычный 2 10 2 3 7 3" xfId="5904"/>
    <cellStyle name="Обычный 2 10 2 3 7 3 2" xfId="5905"/>
    <cellStyle name="Обычный 2 10 2 3 7 3 2 2" xfId="5906"/>
    <cellStyle name="Обычный 2 10 2 3 7 3 3" xfId="5907"/>
    <cellStyle name="Обычный 2 10 2 3 7 3 4" xfId="5908"/>
    <cellStyle name="Обычный 2 10 2 3 7 3 5" xfId="5909"/>
    <cellStyle name="Обычный 2 10 2 3 7 4" xfId="5910"/>
    <cellStyle name="Обычный 2 10 2 3 7 4 2" xfId="5911"/>
    <cellStyle name="Обычный 2 10 2 3 7 4 3" xfId="5912"/>
    <cellStyle name="Обычный 2 10 2 3 7 4 4" xfId="5913"/>
    <cellStyle name="Обычный 2 10 2 3 7 5" xfId="5914"/>
    <cellStyle name="Обычный 2 10 2 3 7 6" xfId="5915"/>
    <cellStyle name="Обычный 2 10 2 3 7 7" xfId="5916"/>
    <cellStyle name="Обычный 2 10 2 3 7 8" xfId="5917"/>
    <cellStyle name="Обычный 2 10 2 3 8" xfId="5918"/>
    <cellStyle name="Обычный 2 10 2 3 8 2" xfId="5919"/>
    <cellStyle name="Обычный 2 10 2 3 8 2 2" xfId="5920"/>
    <cellStyle name="Обычный 2 10 2 3 8 2 2 2" xfId="5921"/>
    <cellStyle name="Обычный 2 10 2 3 8 2 3" xfId="5922"/>
    <cellStyle name="Обычный 2 10 2 3 8 2 4" xfId="5923"/>
    <cellStyle name="Обычный 2 10 2 3 8 2 5" xfId="5924"/>
    <cellStyle name="Обычный 2 10 2 3 8 3" xfId="5925"/>
    <cellStyle name="Обычный 2 10 2 3 8 3 2" xfId="5926"/>
    <cellStyle name="Обычный 2 10 2 3 8 3 3" xfId="5927"/>
    <cellStyle name="Обычный 2 10 2 3 8 3 4" xfId="5928"/>
    <cellStyle name="Обычный 2 10 2 3 8 4" xfId="5929"/>
    <cellStyle name="Обычный 2 10 2 3 8 5" xfId="5930"/>
    <cellStyle name="Обычный 2 10 2 3 8 6" xfId="5931"/>
    <cellStyle name="Обычный 2 10 2 3 8 7" xfId="5932"/>
    <cellStyle name="Обычный 2 10 2 3 9" xfId="5933"/>
    <cellStyle name="Обычный 2 10 2 3 9 2" xfId="5934"/>
    <cellStyle name="Обычный 2 10 2 3 9 2 2" xfId="5935"/>
    <cellStyle name="Обычный 2 10 2 3 9 2 2 2" xfId="5936"/>
    <cellStyle name="Обычный 2 10 2 3 9 2 3" xfId="5937"/>
    <cellStyle name="Обычный 2 10 2 3 9 2 4" xfId="5938"/>
    <cellStyle name="Обычный 2 10 2 3 9 2 5" xfId="5939"/>
    <cellStyle name="Обычный 2 10 2 3 9 3" xfId="5940"/>
    <cellStyle name="Обычный 2 10 2 3 9 3 2" xfId="5941"/>
    <cellStyle name="Обычный 2 10 2 3 9 3 3" xfId="5942"/>
    <cellStyle name="Обычный 2 10 2 3 9 3 4" xfId="5943"/>
    <cellStyle name="Обычный 2 10 2 3 9 4" xfId="5944"/>
    <cellStyle name="Обычный 2 10 2 3 9 5" xfId="5945"/>
    <cellStyle name="Обычный 2 10 2 3 9 6" xfId="5946"/>
    <cellStyle name="Обычный 2 10 2 3 9 7" xfId="5947"/>
    <cellStyle name="Обычный 2 10 2 4" xfId="5948"/>
    <cellStyle name="Обычный 2 10 2 4 10" xfId="5949"/>
    <cellStyle name="Обычный 2 10 2 4 10 2" xfId="5950"/>
    <cellStyle name="Обычный 2 10 2 4 10 2 2" xfId="5951"/>
    <cellStyle name="Обычный 2 10 2 4 10 3" xfId="5952"/>
    <cellStyle name="Обычный 2 10 2 4 10 4" xfId="5953"/>
    <cellStyle name="Обычный 2 10 2 4 10 5" xfId="5954"/>
    <cellStyle name="Обычный 2 10 2 4 11" xfId="5955"/>
    <cellStyle name="Обычный 2 10 2 4 11 2" xfId="5956"/>
    <cellStyle name="Обычный 2 10 2 4 11 3" xfId="5957"/>
    <cellStyle name="Обычный 2 10 2 4 11 4" xfId="5958"/>
    <cellStyle name="Обычный 2 10 2 4 12" xfId="5959"/>
    <cellStyle name="Обычный 2 10 2 4 13" xfId="5960"/>
    <cellStyle name="Обычный 2 10 2 4 14" xfId="5961"/>
    <cellStyle name="Обычный 2 10 2 4 15" xfId="5962"/>
    <cellStyle name="Обычный 2 10 2 4 2" xfId="5963"/>
    <cellStyle name="Обычный 2 10 2 4 2 2" xfId="5964"/>
    <cellStyle name="Обычный 2 10 2 4 2 2 2" xfId="5965"/>
    <cellStyle name="Обычный 2 10 2 4 2 2 2 2" xfId="5966"/>
    <cellStyle name="Обычный 2 10 2 4 2 2 2 2 2" xfId="5967"/>
    <cellStyle name="Обычный 2 10 2 4 2 2 2 3" xfId="5968"/>
    <cellStyle name="Обычный 2 10 2 4 2 2 2 4" xfId="5969"/>
    <cellStyle name="Обычный 2 10 2 4 2 2 2 5" xfId="5970"/>
    <cellStyle name="Обычный 2 10 2 4 2 2 3" xfId="5971"/>
    <cellStyle name="Обычный 2 10 2 4 2 2 3 2" xfId="5972"/>
    <cellStyle name="Обычный 2 10 2 4 2 2 3 3" xfId="5973"/>
    <cellStyle name="Обычный 2 10 2 4 2 2 3 4" xfId="5974"/>
    <cellStyle name="Обычный 2 10 2 4 2 2 4" xfId="5975"/>
    <cellStyle name="Обычный 2 10 2 4 2 2 5" xfId="5976"/>
    <cellStyle name="Обычный 2 10 2 4 2 2 6" xfId="5977"/>
    <cellStyle name="Обычный 2 10 2 4 2 2 7" xfId="5978"/>
    <cellStyle name="Обычный 2 10 2 4 2 3" xfId="5979"/>
    <cellStyle name="Обычный 2 10 2 4 2 3 2" xfId="5980"/>
    <cellStyle name="Обычный 2 10 2 4 2 3 2 2" xfId="5981"/>
    <cellStyle name="Обычный 2 10 2 4 2 3 3" xfId="5982"/>
    <cellStyle name="Обычный 2 10 2 4 2 3 4" xfId="5983"/>
    <cellStyle name="Обычный 2 10 2 4 2 3 5" xfId="5984"/>
    <cellStyle name="Обычный 2 10 2 4 2 4" xfId="5985"/>
    <cellStyle name="Обычный 2 10 2 4 2 4 2" xfId="5986"/>
    <cellStyle name="Обычный 2 10 2 4 2 4 2 2" xfId="5987"/>
    <cellStyle name="Обычный 2 10 2 4 2 4 3" xfId="5988"/>
    <cellStyle name="Обычный 2 10 2 4 2 4 4" xfId="5989"/>
    <cellStyle name="Обычный 2 10 2 4 2 4 5" xfId="5990"/>
    <cellStyle name="Обычный 2 10 2 4 2 5" xfId="5991"/>
    <cellStyle name="Обычный 2 10 2 4 2 5 2" xfId="5992"/>
    <cellStyle name="Обычный 2 10 2 4 2 5 3" xfId="5993"/>
    <cellStyle name="Обычный 2 10 2 4 2 5 4" xfId="5994"/>
    <cellStyle name="Обычный 2 10 2 4 2 6" xfId="5995"/>
    <cellStyle name="Обычный 2 10 2 4 2 7" xfId="5996"/>
    <cellStyle name="Обычный 2 10 2 4 2 8" xfId="5997"/>
    <cellStyle name="Обычный 2 10 2 4 2 9" xfId="5998"/>
    <cellStyle name="Обычный 2 10 2 4 3" xfId="5999"/>
    <cellStyle name="Обычный 2 10 2 4 3 2" xfId="6000"/>
    <cellStyle name="Обычный 2 10 2 4 3 2 2" xfId="6001"/>
    <cellStyle name="Обычный 2 10 2 4 3 2 2 2" xfId="6002"/>
    <cellStyle name="Обычный 2 10 2 4 3 2 2 2 2" xfId="6003"/>
    <cellStyle name="Обычный 2 10 2 4 3 2 2 3" xfId="6004"/>
    <cellStyle name="Обычный 2 10 2 4 3 2 2 4" xfId="6005"/>
    <cellStyle name="Обычный 2 10 2 4 3 2 2 5" xfId="6006"/>
    <cellStyle name="Обычный 2 10 2 4 3 2 3" xfId="6007"/>
    <cellStyle name="Обычный 2 10 2 4 3 2 3 2" xfId="6008"/>
    <cellStyle name="Обычный 2 10 2 4 3 2 3 3" xfId="6009"/>
    <cellStyle name="Обычный 2 10 2 4 3 2 3 4" xfId="6010"/>
    <cellStyle name="Обычный 2 10 2 4 3 2 4" xfId="6011"/>
    <cellStyle name="Обычный 2 10 2 4 3 2 5" xfId="6012"/>
    <cellStyle name="Обычный 2 10 2 4 3 2 6" xfId="6013"/>
    <cellStyle name="Обычный 2 10 2 4 3 2 7" xfId="6014"/>
    <cellStyle name="Обычный 2 10 2 4 3 3" xfId="6015"/>
    <cellStyle name="Обычный 2 10 2 4 3 3 2" xfId="6016"/>
    <cellStyle name="Обычный 2 10 2 4 3 3 2 2" xfId="6017"/>
    <cellStyle name="Обычный 2 10 2 4 3 3 3" xfId="6018"/>
    <cellStyle name="Обычный 2 10 2 4 3 3 4" xfId="6019"/>
    <cellStyle name="Обычный 2 10 2 4 3 3 5" xfId="6020"/>
    <cellStyle name="Обычный 2 10 2 4 3 4" xfId="6021"/>
    <cellStyle name="Обычный 2 10 2 4 3 4 2" xfId="6022"/>
    <cellStyle name="Обычный 2 10 2 4 3 4 2 2" xfId="6023"/>
    <cellStyle name="Обычный 2 10 2 4 3 4 3" xfId="6024"/>
    <cellStyle name="Обычный 2 10 2 4 3 4 4" xfId="6025"/>
    <cellStyle name="Обычный 2 10 2 4 3 4 5" xfId="6026"/>
    <cellStyle name="Обычный 2 10 2 4 3 5" xfId="6027"/>
    <cellStyle name="Обычный 2 10 2 4 3 5 2" xfId="6028"/>
    <cellStyle name="Обычный 2 10 2 4 3 5 3" xfId="6029"/>
    <cellStyle name="Обычный 2 10 2 4 3 5 4" xfId="6030"/>
    <cellStyle name="Обычный 2 10 2 4 3 6" xfId="6031"/>
    <cellStyle name="Обычный 2 10 2 4 3 7" xfId="6032"/>
    <cellStyle name="Обычный 2 10 2 4 3 8" xfId="6033"/>
    <cellStyle name="Обычный 2 10 2 4 3 9" xfId="6034"/>
    <cellStyle name="Обычный 2 10 2 4 4" xfId="6035"/>
    <cellStyle name="Обычный 2 10 2 4 4 2" xfId="6036"/>
    <cellStyle name="Обычный 2 10 2 4 4 2 2" xfId="6037"/>
    <cellStyle name="Обычный 2 10 2 4 4 2 2 2" xfId="6038"/>
    <cellStyle name="Обычный 2 10 2 4 4 2 2 2 2" xfId="6039"/>
    <cellStyle name="Обычный 2 10 2 4 4 2 2 3" xfId="6040"/>
    <cellStyle name="Обычный 2 10 2 4 4 2 2 4" xfId="6041"/>
    <cellStyle name="Обычный 2 10 2 4 4 2 2 5" xfId="6042"/>
    <cellStyle name="Обычный 2 10 2 4 4 2 3" xfId="6043"/>
    <cellStyle name="Обычный 2 10 2 4 4 2 3 2" xfId="6044"/>
    <cellStyle name="Обычный 2 10 2 4 4 2 3 3" xfId="6045"/>
    <cellStyle name="Обычный 2 10 2 4 4 2 3 4" xfId="6046"/>
    <cellStyle name="Обычный 2 10 2 4 4 2 4" xfId="6047"/>
    <cellStyle name="Обычный 2 10 2 4 4 2 5" xfId="6048"/>
    <cellStyle name="Обычный 2 10 2 4 4 2 6" xfId="6049"/>
    <cellStyle name="Обычный 2 10 2 4 4 2 7" xfId="6050"/>
    <cellStyle name="Обычный 2 10 2 4 4 3" xfId="6051"/>
    <cellStyle name="Обычный 2 10 2 4 4 3 2" xfId="6052"/>
    <cellStyle name="Обычный 2 10 2 4 4 3 2 2" xfId="6053"/>
    <cellStyle name="Обычный 2 10 2 4 4 3 3" xfId="6054"/>
    <cellStyle name="Обычный 2 10 2 4 4 3 4" xfId="6055"/>
    <cellStyle name="Обычный 2 10 2 4 4 3 5" xfId="6056"/>
    <cellStyle name="Обычный 2 10 2 4 4 4" xfId="6057"/>
    <cellStyle name="Обычный 2 10 2 4 4 4 2" xfId="6058"/>
    <cellStyle name="Обычный 2 10 2 4 4 4 3" xfId="6059"/>
    <cellStyle name="Обычный 2 10 2 4 4 4 4" xfId="6060"/>
    <cellStyle name="Обычный 2 10 2 4 4 5" xfId="6061"/>
    <cellStyle name="Обычный 2 10 2 4 4 6" xfId="6062"/>
    <cellStyle name="Обычный 2 10 2 4 4 7" xfId="6063"/>
    <cellStyle name="Обычный 2 10 2 4 4 8" xfId="6064"/>
    <cellStyle name="Обычный 2 10 2 4 5" xfId="6065"/>
    <cellStyle name="Обычный 2 10 2 4 5 2" xfId="6066"/>
    <cellStyle name="Обычный 2 10 2 4 5 2 2" xfId="6067"/>
    <cellStyle name="Обычный 2 10 2 4 5 2 2 2" xfId="6068"/>
    <cellStyle name="Обычный 2 10 2 4 5 2 2 2 2" xfId="6069"/>
    <cellStyle name="Обычный 2 10 2 4 5 2 2 3" xfId="6070"/>
    <cellStyle name="Обычный 2 10 2 4 5 2 2 4" xfId="6071"/>
    <cellStyle name="Обычный 2 10 2 4 5 2 2 5" xfId="6072"/>
    <cellStyle name="Обычный 2 10 2 4 5 2 3" xfId="6073"/>
    <cellStyle name="Обычный 2 10 2 4 5 2 3 2" xfId="6074"/>
    <cellStyle name="Обычный 2 10 2 4 5 2 3 3" xfId="6075"/>
    <cellStyle name="Обычный 2 10 2 4 5 2 3 4" xfId="6076"/>
    <cellStyle name="Обычный 2 10 2 4 5 2 4" xfId="6077"/>
    <cellStyle name="Обычный 2 10 2 4 5 2 5" xfId="6078"/>
    <cellStyle name="Обычный 2 10 2 4 5 2 6" xfId="6079"/>
    <cellStyle name="Обычный 2 10 2 4 5 2 7" xfId="6080"/>
    <cellStyle name="Обычный 2 10 2 4 5 3" xfId="6081"/>
    <cellStyle name="Обычный 2 10 2 4 5 3 2" xfId="6082"/>
    <cellStyle name="Обычный 2 10 2 4 5 3 2 2" xfId="6083"/>
    <cellStyle name="Обычный 2 10 2 4 5 3 3" xfId="6084"/>
    <cellStyle name="Обычный 2 10 2 4 5 3 4" xfId="6085"/>
    <cellStyle name="Обычный 2 10 2 4 5 3 5" xfId="6086"/>
    <cellStyle name="Обычный 2 10 2 4 5 4" xfId="6087"/>
    <cellStyle name="Обычный 2 10 2 4 5 4 2" xfId="6088"/>
    <cellStyle name="Обычный 2 10 2 4 5 4 3" xfId="6089"/>
    <cellStyle name="Обычный 2 10 2 4 5 4 4" xfId="6090"/>
    <cellStyle name="Обычный 2 10 2 4 5 5" xfId="6091"/>
    <cellStyle name="Обычный 2 10 2 4 5 6" xfId="6092"/>
    <cellStyle name="Обычный 2 10 2 4 5 7" xfId="6093"/>
    <cellStyle name="Обычный 2 10 2 4 5 8" xfId="6094"/>
    <cellStyle name="Обычный 2 10 2 4 6" xfId="6095"/>
    <cellStyle name="Обычный 2 10 2 4 6 2" xfId="6096"/>
    <cellStyle name="Обычный 2 10 2 4 6 2 2" xfId="6097"/>
    <cellStyle name="Обычный 2 10 2 4 6 2 2 2" xfId="6098"/>
    <cellStyle name="Обычный 2 10 2 4 6 2 2 2 2" xfId="6099"/>
    <cellStyle name="Обычный 2 10 2 4 6 2 2 3" xfId="6100"/>
    <cellStyle name="Обычный 2 10 2 4 6 2 2 4" xfId="6101"/>
    <cellStyle name="Обычный 2 10 2 4 6 2 2 5" xfId="6102"/>
    <cellStyle name="Обычный 2 10 2 4 6 2 3" xfId="6103"/>
    <cellStyle name="Обычный 2 10 2 4 6 2 3 2" xfId="6104"/>
    <cellStyle name="Обычный 2 10 2 4 6 2 3 3" xfId="6105"/>
    <cellStyle name="Обычный 2 10 2 4 6 2 3 4" xfId="6106"/>
    <cellStyle name="Обычный 2 10 2 4 6 2 4" xfId="6107"/>
    <cellStyle name="Обычный 2 10 2 4 6 2 5" xfId="6108"/>
    <cellStyle name="Обычный 2 10 2 4 6 2 6" xfId="6109"/>
    <cellStyle name="Обычный 2 10 2 4 6 2 7" xfId="6110"/>
    <cellStyle name="Обычный 2 10 2 4 6 3" xfId="6111"/>
    <cellStyle name="Обычный 2 10 2 4 6 3 2" xfId="6112"/>
    <cellStyle name="Обычный 2 10 2 4 6 3 2 2" xfId="6113"/>
    <cellStyle name="Обычный 2 10 2 4 6 3 3" xfId="6114"/>
    <cellStyle name="Обычный 2 10 2 4 6 3 4" xfId="6115"/>
    <cellStyle name="Обычный 2 10 2 4 6 3 5" xfId="6116"/>
    <cellStyle name="Обычный 2 10 2 4 6 4" xfId="6117"/>
    <cellStyle name="Обычный 2 10 2 4 6 4 2" xfId="6118"/>
    <cellStyle name="Обычный 2 10 2 4 6 4 3" xfId="6119"/>
    <cellStyle name="Обычный 2 10 2 4 6 4 4" xfId="6120"/>
    <cellStyle name="Обычный 2 10 2 4 6 5" xfId="6121"/>
    <cellStyle name="Обычный 2 10 2 4 6 6" xfId="6122"/>
    <cellStyle name="Обычный 2 10 2 4 6 7" xfId="6123"/>
    <cellStyle name="Обычный 2 10 2 4 6 8" xfId="6124"/>
    <cellStyle name="Обычный 2 10 2 4 7" xfId="6125"/>
    <cellStyle name="Обычный 2 10 2 4 7 2" xfId="6126"/>
    <cellStyle name="Обычный 2 10 2 4 7 2 2" xfId="6127"/>
    <cellStyle name="Обычный 2 10 2 4 7 2 2 2" xfId="6128"/>
    <cellStyle name="Обычный 2 10 2 4 7 2 2 2 2" xfId="6129"/>
    <cellStyle name="Обычный 2 10 2 4 7 2 2 3" xfId="6130"/>
    <cellStyle name="Обычный 2 10 2 4 7 2 2 4" xfId="6131"/>
    <cellStyle name="Обычный 2 10 2 4 7 2 2 5" xfId="6132"/>
    <cellStyle name="Обычный 2 10 2 4 7 2 3" xfId="6133"/>
    <cellStyle name="Обычный 2 10 2 4 7 2 3 2" xfId="6134"/>
    <cellStyle name="Обычный 2 10 2 4 7 2 3 3" xfId="6135"/>
    <cellStyle name="Обычный 2 10 2 4 7 2 3 4" xfId="6136"/>
    <cellStyle name="Обычный 2 10 2 4 7 2 4" xfId="6137"/>
    <cellStyle name="Обычный 2 10 2 4 7 2 5" xfId="6138"/>
    <cellStyle name="Обычный 2 10 2 4 7 2 6" xfId="6139"/>
    <cellStyle name="Обычный 2 10 2 4 7 2 7" xfId="6140"/>
    <cellStyle name="Обычный 2 10 2 4 7 3" xfId="6141"/>
    <cellStyle name="Обычный 2 10 2 4 7 3 2" xfId="6142"/>
    <cellStyle name="Обычный 2 10 2 4 7 3 2 2" xfId="6143"/>
    <cellStyle name="Обычный 2 10 2 4 7 3 3" xfId="6144"/>
    <cellStyle name="Обычный 2 10 2 4 7 3 4" xfId="6145"/>
    <cellStyle name="Обычный 2 10 2 4 7 3 5" xfId="6146"/>
    <cellStyle name="Обычный 2 10 2 4 7 4" xfId="6147"/>
    <cellStyle name="Обычный 2 10 2 4 7 4 2" xfId="6148"/>
    <cellStyle name="Обычный 2 10 2 4 7 4 3" xfId="6149"/>
    <cellStyle name="Обычный 2 10 2 4 7 4 4" xfId="6150"/>
    <cellStyle name="Обычный 2 10 2 4 7 5" xfId="6151"/>
    <cellStyle name="Обычный 2 10 2 4 7 6" xfId="6152"/>
    <cellStyle name="Обычный 2 10 2 4 7 7" xfId="6153"/>
    <cellStyle name="Обычный 2 10 2 4 7 8" xfId="6154"/>
    <cellStyle name="Обычный 2 10 2 4 8" xfId="6155"/>
    <cellStyle name="Обычный 2 10 2 4 8 2" xfId="6156"/>
    <cellStyle name="Обычный 2 10 2 4 8 2 2" xfId="6157"/>
    <cellStyle name="Обычный 2 10 2 4 8 2 2 2" xfId="6158"/>
    <cellStyle name="Обычный 2 10 2 4 8 2 3" xfId="6159"/>
    <cellStyle name="Обычный 2 10 2 4 8 2 4" xfId="6160"/>
    <cellStyle name="Обычный 2 10 2 4 8 2 5" xfId="6161"/>
    <cellStyle name="Обычный 2 10 2 4 8 3" xfId="6162"/>
    <cellStyle name="Обычный 2 10 2 4 8 3 2" xfId="6163"/>
    <cellStyle name="Обычный 2 10 2 4 8 3 3" xfId="6164"/>
    <cellStyle name="Обычный 2 10 2 4 8 3 4" xfId="6165"/>
    <cellStyle name="Обычный 2 10 2 4 8 4" xfId="6166"/>
    <cellStyle name="Обычный 2 10 2 4 8 5" xfId="6167"/>
    <cellStyle name="Обычный 2 10 2 4 8 6" xfId="6168"/>
    <cellStyle name="Обычный 2 10 2 4 8 7" xfId="6169"/>
    <cellStyle name="Обычный 2 10 2 4 9" xfId="6170"/>
    <cellStyle name="Обычный 2 10 2 4 9 2" xfId="6171"/>
    <cellStyle name="Обычный 2 10 2 4 9 2 2" xfId="6172"/>
    <cellStyle name="Обычный 2 10 2 4 9 2 2 2" xfId="6173"/>
    <cellStyle name="Обычный 2 10 2 4 9 2 3" xfId="6174"/>
    <cellStyle name="Обычный 2 10 2 4 9 2 4" xfId="6175"/>
    <cellStyle name="Обычный 2 10 2 4 9 2 5" xfId="6176"/>
    <cellStyle name="Обычный 2 10 2 4 9 3" xfId="6177"/>
    <cellStyle name="Обычный 2 10 2 4 9 3 2" xfId="6178"/>
    <cellStyle name="Обычный 2 10 2 4 9 3 3" xfId="6179"/>
    <cellStyle name="Обычный 2 10 2 4 9 3 4" xfId="6180"/>
    <cellStyle name="Обычный 2 10 2 4 9 4" xfId="6181"/>
    <cellStyle name="Обычный 2 10 2 4 9 5" xfId="6182"/>
    <cellStyle name="Обычный 2 10 2 4 9 6" xfId="6183"/>
    <cellStyle name="Обычный 2 10 2 4 9 7" xfId="6184"/>
    <cellStyle name="Обычный 2 10 2 5" xfId="6185"/>
    <cellStyle name="Обычный 2 10 2 5 2" xfId="6186"/>
    <cellStyle name="Обычный 2 10 2 5 2 2" xfId="6187"/>
    <cellStyle name="Обычный 2 10 2 5 2 2 2" xfId="6188"/>
    <cellStyle name="Обычный 2 10 2 5 2 2 2 2" xfId="6189"/>
    <cellStyle name="Обычный 2 10 2 5 2 2 3" xfId="6190"/>
    <cellStyle name="Обычный 2 10 2 5 2 2 4" xfId="6191"/>
    <cellStyle name="Обычный 2 10 2 5 2 2 5" xfId="6192"/>
    <cellStyle name="Обычный 2 10 2 5 2 3" xfId="6193"/>
    <cellStyle name="Обычный 2 10 2 5 2 3 2" xfId="6194"/>
    <cellStyle name="Обычный 2 10 2 5 2 3 3" xfId="6195"/>
    <cellStyle name="Обычный 2 10 2 5 2 3 4" xfId="6196"/>
    <cellStyle name="Обычный 2 10 2 5 2 4" xfId="6197"/>
    <cellStyle name="Обычный 2 10 2 5 2 5" xfId="6198"/>
    <cellStyle name="Обычный 2 10 2 5 2 6" xfId="6199"/>
    <cellStyle name="Обычный 2 10 2 5 2 7" xfId="6200"/>
    <cellStyle name="Обычный 2 10 2 5 3" xfId="6201"/>
    <cellStyle name="Обычный 2 10 2 5 3 2" xfId="6202"/>
    <cellStyle name="Обычный 2 10 2 5 3 2 2" xfId="6203"/>
    <cellStyle name="Обычный 2 10 2 5 3 3" xfId="6204"/>
    <cellStyle name="Обычный 2 10 2 5 3 4" xfId="6205"/>
    <cellStyle name="Обычный 2 10 2 5 3 5" xfId="6206"/>
    <cellStyle name="Обычный 2 10 2 5 4" xfId="6207"/>
    <cellStyle name="Обычный 2 10 2 5 4 2" xfId="6208"/>
    <cellStyle name="Обычный 2 10 2 5 4 2 2" xfId="6209"/>
    <cellStyle name="Обычный 2 10 2 5 4 3" xfId="6210"/>
    <cellStyle name="Обычный 2 10 2 5 4 4" xfId="6211"/>
    <cellStyle name="Обычный 2 10 2 5 4 5" xfId="6212"/>
    <cellStyle name="Обычный 2 10 2 5 5" xfId="6213"/>
    <cellStyle name="Обычный 2 10 2 5 5 2" xfId="6214"/>
    <cellStyle name="Обычный 2 10 2 5 5 3" xfId="6215"/>
    <cellStyle name="Обычный 2 10 2 5 5 4" xfId="6216"/>
    <cellStyle name="Обычный 2 10 2 5 6" xfId="6217"/>
    <cellStyle name="Обычный 2 10 2 5 7" xfId="6218"/>
    <cellStyle name="Обычный 2 10 2 5 8" xfId="6219"/>
    <cellStyle name="Обычный 2 10 2 5 9" xfId="6220"/>
    <cellStyle name="Обычный 2 10 2 6" xfId="6221"/>
    <cellStyle name="Обычный 2 10 2 6 2" xfId="6222"/>
    <cellStyle name="Обычный 2 10 2 6 2 2" xfId="6223"/>
    <cellStyle name="Обычный 2 10 2 6 2 2 2" xfId="6224"/>
    <cellStyle name="Обычный 2 10 2 6 2 2 2 2" xfId="6225"/>
    <cellStyle name="Обычный 2 10 2 6 2 2 3" xfId="6226"/>
    <cellStyle name="Обычный 2 10 2 6 2 2 4" xfId="6227"/>
    <cellStyle name="Обычный 2 10 2 6 2 2 5" xfId="6228"/>
    <cellStyle name="Обычный 2 10 2 6 2 3" xfId="6229"/>
    <cellStyle name="Обычный 2 10 2 6 2 3 2" xfId="6230"/>
    <cellStyle name="Обычный 2 10 2 6 2 3 3" xfId="6231"/>
    <cellStyle name="Обычный 2 10 2 6 2 3 4" xfId="6232"/>
    <cellStyle name="Обычный 2 10 2 6 2 4" xfId="6233"/>
    <cellStyle name="Обычный 2 10 2 6 2 5" xfId="6234"/>
    <cellStyle name="Обычный 2 10 2 6 2 6" xfId="6235"/>
    <cellStyle name="Обычный 2 10 2 6 2 7" xfId="6236"/>
    <cellStyle name="Обычный 2 10 2 6 3" xfId="6237"/>
    <cellStyle name="Обычный 2 10 2 6 3 2" xfId="6238"/>
    <cellStyle name="Обычный 2 10 2 6 3 2 2" xfId="6239"/>
    <cellStyle name="Обычный 2 10 2 6 3 3" xfId="6240"/>
    <cellStyle name="Обычный 2 10 2 6 3 4" xfId="6241"/>
    <cellStyle name="Обычный 2 10 2 6 3 5" xfId="6242"/>
    <cellStyle name="Обычный 2 10 2 6 4" xfId="6243"/>
    <cellStyle name="Обычный 2 10 2 6 4 2" xfId="6244"/>
    <cellStyle name="Обычный 2 10 2 6 4 2 2" xfId="6245"/>
    <cellStyle name="Обычный 2 10 2 6 4 3" xfId="6246"/>
    <cellStyle name="Обычный 2 10 2 6 4 4" xfId="6247"/>
    <cellStyle name="Обычный 2 10 2 6 4 5" xfId="6248"/>
    <cellStyle name="Обычный 2 10 2 6 5" xfId="6249"/>
    <cellStyle name="Обычный 2 10 2 6 5 2" xfId="6250"/>
    <cellStyle name="Обычный 2 10 2 6 5 3" xfId="6251"/>
    <cellStyle name="Обычный 2 10 2 6 5 4" xfId="6252"/>
    <cellStyle name="Обычный 2 10 2 6 6" xfId="6253"/>
    <cellStyle name="Обычный 2 10 2 6 7" xfId="6254"/>
    <cellStyle name="Обычный 2 10 2 6 8" xfId="6255"/>
    <cellStyle name="Обычный 2 10 2 6 9" xfId="6256"/>
    <cellStyle name="Обычный 2 10 2 7" xfId="6257"/>
    <cellStyle name="Обычный 2 10 2 7 2" xfId="6258"/>
    <cellStyle name="Обычный 2 10 2 7 2 2" xfId="6259"/>
    <cellStyle name="Обычный 2 10 2 7 2 2 2" xfId="6260"/>
    <cellStyle name="Обычный 2 10 2 7 2 2 2 2" xfId="6261"/>
    <cellStyle name="Обычный 2 10 2 7 2 2 3" xfId="6262"/>
    <cellStyle name="Обычный 2 10 2 7 2 2 4" xfId="6263"/>
    <cellStyle name="Обычный 2 10 2 7 2 2 5" xfId="6264"/>
    <cellStyle name="Обычный 2 10 2 7 2 3" xfId="6265"/>
    <cellStyle name="Обычный 2 10 2 7 2 3 2" xfId="6266"/>
    <cellStyle name="Обычный 2 10 2 7 2 3 3" xfId="6267"/>
    <cellStyle name="Обычный 2 10 2 7 2 3 4" xfId="6268"/>
    <cellStyle name="Обычный 2 10 2 7 2 4" xfId="6269"/>
    <cellStyle name="Обычный 2 10 2 7 2 5" xfId="6270"/>
    <cellStyle name="Обычный 2 10 2 7 2 6" xfId="6271"/>
    <cellStyle name="Обычный 2 10 2 7 2 7" xfId="6272"/>
    <cellStyle name="Обычный 2 10 2 7 3" xfId="6273"/>
    <cellStyle name="Обычный 2 10 2 7 3 2" xfId="6274"/>
    <cellStyle name="Обычный 2 10 2 7 3 2 2" xfId="6275"/>
    <cellStyle name="Обычный 2 10 2 7 3 3" xfId="6276"/>
    <cellStyle name="Обычный 2 10 2 7 3 4" xfId="6277"/>
    <cellStyle name="Обычный 2 10 2 7 3 5" xfId="6278"/>
    <cellStyle name="Обычный 2 10 2 7 4" xfId="6279"/>
    <cellStyle name="Обычный 2 10 2 7 4 2" xfId="6280"/>
    <cellStyle name="Обычный 2 10 2 7 4 2 2" xfId="6281"/>
    <cellStyle name="Обычный 2 10 2 7 4 3" xfId="6282"/>
    <cellStyle name="Обычный 2 10 2 7 4 4" xfId="6283"/>
    <cellStyle name="Обычный 2 10 2 7 4 5" xfId="6284"/>
    <cellStyle name="Обычный 2 10 2 7 5" xfId="6285"/>
    <cellStyle name="Обычный 2 10 2 7 5 2" xfId="6286"/>
    <cellStyle name="Обычный 2 10 2 7 5 3" xfId="6287"/>
    <cellStyle name="Обычный 2 10 2 7 5 4" xfId="6288"/>
    <cellStyle name="Обычный 2 10 2 7 6" xfId="6289"/>
    <cellStyle name="Обычный 2 10 2 7 7" xfId="6290"/>
    <cellStyle name="Обычный 2 10 2 7 8" xfId="6291"/>
    <cellStyle name="Обычный 2 10 2 7 9" xfId="6292"/>
    <cellStyle name="Обычный 2 10 2 8" xfId="6293"/>
    <cellStyle name="Обычный 2 10 2 8 2" xfId="6294"/>
    <cellStyle name="Обычный 2 10 2 8 2 2" xfId="6295"/>
    <cellStyle name="Обычный 2 10 2 8 2 2 2" xfId="6296"/>
    <cellStyle name="Обычный 2 10 2 8 2 2 2 2" xfId="6297"/>
    <cellStyle name="Обычный 2 10 2 8 2 2 3" xfId="6298"/>
    <cellStyle name="Обычный 2 10 2 8 2 2 4" xfId="6299"/>
    <cellStyle name="Обычный 2 10 2 8 2 2 5" xfId="6300"/>
    <cellStyle name="Обычный 2 10 2 8 2 3" xfId="6301"/>
    <cellStyle name="Обычный 2 10 2 8 2 3 2" xfId="6302"/>
    <cellStyle name="Обычный 2 10 2 8 2 3 3" xfId="6303"/>
    <cellStyle name="Обычный 2 10 2 8 2 3 4" xfId="6304"/>
    <cellStyle name="Обычный 2 10 2 8 2 4" xfId="6305"/>
    <cellStyle name="Обычный 2 10 2 8 2 5" xfId="6306"/>
    <cellStyle name="Обычный 2 10 2 8 2 6" xfId="6307"/>
    <cellStyle name="Обычный 2 10 2 8 2 7" xfId="6308"/>
    <cellStyle name="Обычный 2 10 2 8 3" xfId="6309"/>
    <cellStyle name="Обычный 2 10 2 8 3 2" xfId="6310"/>
    <cellStyle name="Обычный 2 10 2 8 3 2 2" xfId="6311"/>
    <cellStyle name="Обычный 2 10 2 8 3 3" xfId="6312"/>
    <cellStyle name="Обычный 2 10 2 8 3 4" xfId="6313"/>
    <cellStyle name="Обычный 2 10 2 8 3 5" xfId="6314"/>
    <cellStyle name="Обычный 2 10 2 8 4" xfId="6315"/>
    <cellStyle name="Обычный 2 10 2 8 4 2" xfId="6316"/>
    <cellStyle name="Обычный 2 10 2 8 4 3" xfId="6317"/>
    <cellStyle name="Обычный 2 10 2 8 4 4" xfId="6318"/>
    <cellStyle name="Обычный 2 10 2 8 5" xfId="6319"/>
    <cellStyle name="Обычный 2 10 2 8 6" xfId="6320"/>
    <cellStyle name="Обычный 2 10 2 8 7" xfId="6321"/>
    <cellStyle name="Обычный 2 10 2 8 8" xfId="6322"/>
    <cellStyle name="Обычный 2 10 2 9" xfId="6323"/>
    <cellStyle name="Обычный 2 10 2 9 2" xfId="6324"/>
    <cellStyle name="Обычный 2 10 2 9 2 2" xfId="6325"/>
    <cellStyle name="Обычный 2 10 2 9 2 2 2" xfId="6326"/>
    <cellStyle name="Обычный 2 10 2 9 2 2 2 2" xfId="6327"/>
    <cellStyle name="Обычный 2 10 2 9 2 2 3" xfId="6328"/>
    <cellStyle name="Обычный 2 10 2 9 2 2 4" xfId="6329"/>
    <cellStyle name="Обычный 2 10 2 9 2 2 5" xfId="6330"/>
    <cellStyle name="Обычный 2 10 2 9 2 3" xfId="6331"/>
    <cellStyle name="Обычный 2 10 2 9 2 3 2" xfId="6332"/>
    <cellStyle name="Обычный 2 10 2 9 2 3 3" xfId="6333"/>
    <cellStyle name="Обычный 2 10 2 9 2 3 4" xfId="6334"/>
    <cellStyle name="Обычный 2 10 2 9 2 4" xfId="6335"/>
    <cellStyle name="Обычный 2 10 2 9 2 5" xfId="6336"/>
    <cellStyle name="Обычный 2 10 2 9 2 6" xfId="6337"/>
    <cellStyle name="Обычный 2 10 2 9 2 7" xfId="6338"/>
    <cellStyle name="Обычный 2 10 2 9 3" xfId="6339"/>
    <cellStyle name="Обычный 2 10 2 9 3 2" xfId="6340"/>
    <cellStyle name="Обычный 2 10 2 9 3 2 2" xfId="6341"/>
    <cellStyle name="Обычный 2 10 2 9 3 3" xfId="6342"/>
    <cellStyle name="Обычный 2 10 2 9 3 4" xfId="6343"/>
    <cellStyle name="Обычный 2 10 2 9 3 5" xfId="6344"/>
    <cellStyle name="Обычный 2 10 2 9 4" xfId="6345"/>
    <cellStyle name="Обычный 2 10 2 9 4 2" xfId="6346"/>
    <cellStyle name="Обычный 2 10 2 9 4 3" xfId="6347"/>
    <cellStyle name="Обычный 2 10 2 9 4 4" xfId="6348"/>
    <cellStyle name="Обычный 2 10 2 9 5" xfId="6349"/>
    <cellStyle name="Обычный 2 10 2 9 6" xfId="6350"/>
    <cellStyle name="Обычный 2 10 2 9 7" xfId="6351"/>
    <cellStyle name="Обычный 2 10 2 9 8" xfId="6352"/>
    <cellStyle name="Обычный 2 10 3" xfId="6353"/>
    <cellStyle name="Обычный 2 10 3 10" xfId="6354"/>
    <cellStyle name="Обычный 2 10 3 10 2" xfId="6355"/>
    <cellStyle name="Обычный 2 10 3 10 2 2" xfId="6356"/>
    <cellStyle name="Обычный 2 10 3 10 2 2 2" xfId="6357"/>
    <cellStyle name="Обычный 2 10 3 10 2 2 2 2" xfId="6358"/>
    <cellStyle name="Обычный 2 10 3 10 2 2 3" xfId="6359"/>
    <cellStyle name="Обычный 2 10 3 10 2 2 4" xfId="6360"/>
    <cellStyle name="Обычный 2 10 3 10 2 2 5" xfId="6361"/>
    <cellStyle name="Обычный 2 10 3 10 2 3" xfId="6362"/>
    <cellStyle name="Обычный 2 10 3 10 2 3 2" xfId="6363"/>
    <cellStyle name="Обычный 2 10 3 10 2 3 3" xfId="6364"/>
    <cellStyle name="Обычный 2 10 3 10 2 3 4" xfId="6365"/>
    <cellStyle name="Обычный 2 10 3 10 2 4" xfId="6366"/>
    <cellStyle name="Обычный 2 10 3 10 2 5" xfId="6367"/>
    <cellStyle name="Обычный 2 10 3 10 2 6" xfId="6368"/>
    <cellStyle name="Обычный 2 10 3 10 2 7" xfId="6369"/>
    <cellStyle name="Обычный 2 10 3 10 3" xfId="6370"/>
    <cellStyle name="Обычный 2 10 3 10 3 2" xfId="6371"/>
    <cellStyle name="Обычный 2 10 3 10 3 2 2" xfId="6372"/>
    <cellStyle name="Обычный 2 10 3 10 3 3" xfId="6373"/>
    <cellStyle name="Обычный 2 10 3 10 3 4" xfId="6374"/>
    <cellStyle name="Обычный 2 10 3 10 3 5" xfId="6375"/>
    <cellStyle name="Обычный 2 10 3 10 4" xfId="6376"/>
    <cellStyle name="Обычный 2 10 3 10 4 2" xfId="6377"/>
    <cellStyle name="Обычный 2 10 3 10 4 3" xfId="6378"/>
    <cellStyle name="Обычный 2 10 3 10 4 4" xfId="6379"/>
    <cellStyle name="Обычный 2 10 3 10 5" xfId="6380"/>
    <cellStyle name="Обычный 2 10 3 10 6" xfId="6381"/>
    <cellStyle name="Обычный 2 10 3 10 7" xfId="6382"/>
    <cellStyle name="Обычный 2 10 3 10 8" xfId="6383"/>
    <cellStyle name="Обычный 2 10 3 11" xfId="6384"/>
    <cellStyle name="Обычный 2 10 3 11 2" xfId="6385"/>
    <cellStyle name="Обычный 2 10 3 11 2 2" xfId="6386"/>
    <cellStyle name="Обычный 2 10 3 11 2 2 2" xfId="6387"/>
    <cellStyle name="Обычный 2 10 3 11 2 3" xfId="6388"/>
    <cellStyle name="Обычный 2 10 3 11 2 4" xfId="6389"/>
    <cellStyle name="Обычный 2 10 3 11 2 5" xfId="6390"/>
    <cellStyle name="Обычный 2 10 3 11 3" xfId="6391"/>
    <cellStyle name="Обычный 2 10 3 11 3 2" xfId="6392"/>
    <cellStyle name="Обычный 2 10 3 11 3 3" xfId="6393"/>
    <cellStyle name="Обычный 2 10 3 11 3 4" xfId="6394"/>
    <cellStyle name="Обычный 2 10 3 11 4" xfId="6395"/>
    <cellStyle name="Обычный 2 10 3 11 5" xfId="6396"/>
    <cellStyle name="Обычный 2 10 3 11 6" xfId="6397"/>
    <cellStyle name="Обычный 2 10 3 11 7" xfId="6398"/>
    <cellStyle name="Обычный 2 10 3 12" xfId="6399"/>
    <cellStyle name="Обычный 2 10 3 12 2" xfId="6400"/>
    <cellStyle name="Обычный 2 10 3 12 2 2" xfId="6401"/>
    <cellStyle name="Обычный 2 10 3 12 2 2 2" xfId="6402"/>
    <cellStyle name="Обычный 2 10 3 12 2 3" xfId="6403"/>
    <cellStyle name="Обычный 2 10 3 12 2 4" xfId="6404"/>
    <cellStyle name="Обычный 2 10 3 12 2 5" xfId="6405"/>
    <cellStyle name="Обычный 2 10 3 12 3" xfId="6406"/>
    <cellStyle name="Обычный 2 10 3 12 3 2" xfId="6407"/>
    <cellStyle name="Обычный 2 10 3 12 3 3" xfId="6408"/>
    <cellStyle name="Обычный 2 10 3 12 3 4" xfId="6409"/>
    <cellStyle name="Обычный 2 10 3 12 4" xfId="6410"/>
    <cellStyle name="Обычный 2 10 3 12 5" xfId="6411"/>
    <cellStyle name="Обычный 2 10 3 12 6" xfId="6412"/>
    <cellStyle name="Обычный 2 10 3 12 7" xfId="6413"/>
    <cellStyle name="Обычный 2 10 3 13" xfId="6414"/>
    <cellStyle name="Обычный 2 10 3 13 2" xfId="6415"/>
    <cellStyle name="Обычный 2 10 3 13 2 2" xfId="6416"/>
    <cellStyle name="Обычный 2 10 3 13 3" xfId="6417"/>
    <cellStyle name="Обычный 2 10 3 13 4" xfId="6418"/>
    <cellStyle name="Обычный 2 10 3 13 5" xfId="6419"/>
    <cellStyle name="Обычный 2 10 3 14" xfId="6420"/>
    <cellStyle name="Обычный 2 10 3 14 2" xfId="6421"/>
    <cellStyle name="Обычный 2 10 3 14 2 2" xfId="6422"/>
    <cellStyle name="Обычный 2 10 3 14 3" xfId="6423"/>
    <cellStyle name="Обычный 2 10 3 14 4" xfId="6424"/>
    <cellStyle name="Обычный 2 10 3 14 5" xfId="6425"/>
    <cellStyle name="Обычный 2 10 3 15" xfId="6426"/>
    <cellStyle name="Обычный 2 10 3 15 2" xfId="6427"/>
    <cellStyle name="Обычный 2 10 3 15 2 2" xfId="6428"/>
    <cellStyle name="Обычный 2 10 3 15 3" xfId="6429"/>
    <cellStyle name="Обычный 2 10 3 16" xfId="6430"/>
    <cellStyle name="Обычный 2 10 3 16 2" xfId="6431"/>
    <cellStyle name="Обычный 2 10 3 17" xfId="6432"/>
    <cellStyle name="Обычный 2 10 3 18" xfId="6433"/>
    <cellStyle name="Обычный 2 10 3 2" xfId="6434"/>
    <cellStyle name="Обычный 2 10 3 2 10" xfId="6435"/>
    <cellStyle name="Обычный 2 10 3 2 10 2" xfId="6436"/>
    <cellStyle name="Обычный 2 10 3 2 10 2 2" xfId="6437"/>
    <cellStyle name="Обычный 2 10 3 2 10 2 2 2" xfId="6438"/>
    <cellStyle name="Обычный 2 10 3 2 10 2 3" xfId="6439"/>
    <cellStyle name="Обычный 2 10 3 2 10 2 4" xfId="6440"/>
    <cellStyle name="Обычный 2 10 3 2 10 2 5" xfId="6441"/>
    <cellStyle name="Обычный 2 10 3 2 10 3" xfId="6442"/>
    <cellStyle name="Обычный 2 10 3 2 10 3 2" xfId="6443"/>
    <cellStyle name="Обычный 2 10 3 2 10 3 3" xfId="6444"/>
    <cellStyle name="Обычный 2 10 3 2 10 3 4" xfId="6445"/>
    <cellStyle name="Обычный 2 10 3 2 10 4" xfId="6446"/>
    <cellStyle name="Обычный 2 10 3 2 10 5" xfId="6447"/>
    <cellStyle name="Обычный 2 10 3 2 10 6" xfId="6448"/>
    <cellStyle name="Обычный 2 10 3 2 10 7" xfId="6449"/>
    <cellStyle name="Обычный 2 10 3 2 11" xfId="6450"/>
    <cellStyle name="Обычный 2 10 3 2 11 2" xfId="6451"/>
    <cellStyle name="Обычный 2 10 3 2 11 2 2" xfId="6452"/>
    <cellStyle name="Обычный 2 10 3 2 11 3" xfId="6453"/>
    <cellStyle name="Обычный 2 10 3 2 11 4" xfId="6454"/>
    <cellStyle name="Обычный 2 10 3 2 11 5" xfId="6455"/>
    <cellStyle name="Обычный 2 10 3 2 12" xfId="6456"/>
    <cellStyle name="Обычный 2 10 3 2 12 2" xfId="6457"/>
    <cellStyle name="Обычный 2 10 3 2 12 3" xfId="6458"/>
    <cellStyle name="Обычный 2 10 3 2 12 4" xfId="6459"/>
    <cellStyle name="Обычный 2 10 3 2 13" xfId="6460"/>
    <cellStyle name="Обычный 2 10 3 2 14" xfId="6461"/>
    <cellStyle name="Обычный 2 10 3 2 15" xfId="6462"/>
    <cellStyle name="Обычный 2 10 3 2 16" xfId="6463"/>
    <cellStyle name="Обычный 2 10 3 2 2" xfId="6464"/>
    <cellStyle name="Обычный 2 10 3 2 2 10" xfId="6465"/>
    <cellStyle name="Обычный 2 10 3 2 2 10 2" xfId="6466"/>
    <cellStyle name="Обычный 2 10 3 2 2 10 2 2" xfId="6467"/>
    <cellStyle name="Обычный 2 10 3 2 2 10 3" xfId="6468"/>
    <cellStyle name="Обычный 2 10 3 2 2 10 4" xfId="6469"/>
    <cellStyle name="Обычный 2 10 3 2 2 10 5" xfId="6470"/>
    <cellStyle name="Обычный 2 10 3 2 2 11" xfId="6471"/>
    <cellStyle name="Обычный 2 10 3 2 2 11 2" xfId="6472"/>
    <cellStyle name="Обычный 2 10 3 2 2 11 3" xfId="6473"/>
    <cellStyle name="Обычный 2 10 3 2 2 11 4" xfId="6474"/>
    <cellStyle name="Обычный 2 10 3 2 2 12" xfId="6475"/>
    <cellStyle name="Обычный 2 10 3 2 2 13" xfId="6476"/>
    <cellStyle name="Обычный 2 10 3 2 2 14" xfId="6477"/>
    <cellStyle name="Обычный 2 10 3 2 2 15" xfId="6478"/>
    <cellStyle name="Обычный 2 10 3 2 2 2" xfId="6479"/>
    <cellStyle name="Обычный 2 10 3 2 2 2 2" xfId="6480"/>
    <cellStyle name="Обычный 2 10 3 2 2 2 2 2" xfId="6481"/>
    <cellStyle name="Обычный 2 10 3 2 2 2 2 2 2" xfId="6482"/>
    <cellStyle name="Обычный 2 10 3 2 2 2 2 2 2 2" xfId="6483"/>
    <cellStyle name="Обычный 2 10 3 2 2 2 2 2 3" xfId="6484"/>
    <cellStyle name="Обычный 2 10 3 2 2 2 2 2 4" xfId="6485"/>
    <cellStyle name="Обычный 2 10 3 2 2 2 2 2 5" xfId="6486"/>
    <cellStyle name="Обычный 2 10 3 2 2 2 2 3" xfId="6487"/>
    <cellStyle name="Обычный 2 10 3 2 2 2 2 3 2" xfId="6488"/>
    <cellStyle name="Обычный 2 10 3 2 2 2 2 3 3" xfId="6489"/>
    <cellStyle name="Обычный 2 10 3 2 2 2 2 3 4" xfId="6490"/>
    <cellStyle name="Обычный 2 10 3 2 2 2 2 4" xfId="6491"/>
    <cellStyle name="Обычный 2 10 3 2 2 2 2 5" xfId="6492"/>
    <cellStyle name="Обычный 2 10 3 2 2 2 2 6" xfId="6493"/>
    <cellStyle name="Обычный 2 10 3 2 2 2 2 7" xfId="6494"/>
    <cellStyle name="Обычный 2 10 3 2 2 2 3" xfId="6495"/>
    <cellStyle name="Обычный 2 10 3 2 2 2 3 2" xfId="6496"/>
    <cellStyle name="Обычный 2 10 3 2 2 2 3 2 2" xfId="6497"/>
    <cellStyle name="Обычный 2 10 3 2 2 2 3 3" xfId="6498"/>
    <cellStyle name="Обычный 2 10 3 2 2 2 3 4" xfId="6499"/>
    <cellStyle name="Обычный 2 10 3 2 2 2 3 5" xfId="6500"/>
    <cellStyle name="Обычный 2 10 3 2 2 2 4" xfId="6501"/>
    <cellStyle name="Обычный 2 10 3 2 2 2 4 2" xfId="6502"/>
    <cellStyle name="Обычный 2 10 3 2 2 2 4 2 2" xfId="6503"/>
    <cellStyle name="Обычный 2 10 3 2 2 2 4 3" xfId="6504"/>
    <cellStyle name="Обычный 2 10 3 2 2 2 4 4" xfId="6505"/>
    <cellStyle name="Обычный 2 10 3 2 2 2 4 5" xfId="6506"/>
    <cellStyle name="Обычный 2 10 3 2 2 2 5" xfId="6507"/>
    <cellStyle name="Обычный 2 10 3 2 2 2 5 2" xfId="6508"/>
    <cellStyle name="Обычный 2 10 3 2 2 2 5 3" xfId="6509"/>
    <cellStyle name="Обычный 2 10 3 2 2 2 5 4" xfId="6510"/>
    <cellStyle name="Обычный 2 10 3 2 2 2 6" xfId="6511"/>
    <cellStyle name="Обычный 2 10 3 2 2 2 7" xfId="6512"/>
    <cellStyle name="Обычный 2 10 3 2 2 2 8" xfId="6513"/>
    <cellStyle name="Обычный 2 10 3 2 2 2 9" xfId="6514"/>
    <cellStyle name="Обычный 2 10 3 2 2 3" xfId="6515"/>
    <cellStyle name="Обычный 2 10 3 2 2 3 2" xfId="6516"/>
    <cellStyle name="Обычный 2 10 3 2 2 3 2 2" xfId="6517"/>
    <cellStyle name="Обычный 2 10 3 2 2 3 2 2 2" xfId="6518"/>
    <cellStyle name="Обычный 2 10 3 2 2 3 2 2 2 2" xfId="6519"/>
    <cellStyle name="Обычный 2 10 3 2 2 3 2 2 3" xfId="6520"/>
    <cellStyle name="Обычный 2 10 3 2 2 3 2 2 4" xfId="6521"/>
    <cellStyle name="Обычный 2 10 3 2 2 3 2 2 5" xfId="6522"/>
    <cellStyle name="Обычный 2 10 3 2 2 3 2 3" xfId="6523"/>
    <cellStyle name="Обычный 2 10 3 2 2 3 2 3 2" xfId="6524"/>
    <cellStyle name="Обычный 2 10 3 2 2 3 2 3 3" xfId="6525"/>
    <cellStyle name="Обычный 2 10 3 2 2 3 2 3 4" xfId="6526"/>
    <cellStyle name="Обычный 2 10 3 2 2 3 2 4" xfId="6527"/>
    <cellStyle name="Обычный 2 10 3 2 2 3 2 5" xfId="6528"/>
    <cellStyle name="Обычный 2 10 3 2 2 3 2 6" xfId="6529"/>
    <cellStyle name="Обычный 2 10 3 2 2 3 2 7" xfId="6530"/>
    <cellStyle name="Обычный 2 10 3 2 2 3 3" xfId="6531"/>
    <cellStyle name="Обычный 2 10 3 2 2 3 3 2" xfId="6532"/>
    <cellStyle name="Обычный 2 10 3 2 2 3 3 2 2" xfId="6533"/>
    <cellStyle name="Обычный 2 10 3 2 2 3 3 3" xfId="6534"/>
    <cellStyle name="Обычный 2 10 3 2 2 3 3 4" xfId="6535"/>
    <cellStyle name="Обычный 2 10 3 2 2 3 3 5" xfId="6536"/>
    <cellStyle name="Обычный 2 10 3 2 2 3 4" xfId="6537"/>
    <cellStyle name="Обычный 2 10 3 2 2 3 4 2" xfId="6538"/>
    <cellStyle name="Обычный 2 10 3 2 2 3 4 2 2" xfId="6539"/>
    <cellStyle name="Обычный 2 10 3 2 2 3 4 3" xfId="6540"/>
    <cellStyle name="Обычный 2 10 3 2 2 3 4 4" xfId="6541"/>
    <cellStyle name="Обычный 2 10 3 2 2 3 4 5" xfId="6542"/>
    <cellStyle name="Обычный 2 10 3 2 2 3 5" xfId="6543"/>
    <cellStyle name="Обычный 2 10 3 2 2 3 5 2" xfId="6544"/>
    <cellStyle name="Обычный 2 10 3 2 2 3 5 3" xfId="6545"/>
    <cellStyle name="Обычный 2 10 3 2 2 3 5 4" xfId="6546"/>
    <cellStyle name="Обычный 2 10 3 2 2 3 6" xfId="6547"/>
    <cellStyle name="Обычный 2 10 3 2 2 3 7" xfId="6548"/>
    <cellStyle name="Обычный 2 10 3 2 2 3 8" xfId="6549"/>
    <cellStyle name="Обычный 2 10 3 2 2 3 9" xfId="6550"/>
    <cellStyle name="Обычный 2 10 3 2 2 4" xfId="6551"/>
    <cellStyle name="Обычный 2 10 3 2 2 4 2" xfId="6552"/>
    <cellStyle name="Обычный 2 10 3 2 2 4 2 2" xfId="6553"/>
    <cellStyle name="Обычный 2 10 3 2 2 4 2 2 2" xfId="6554"/>
    <cellStyle name="Обычный 2 10 3 2 2 4 2 2 2 2" xfId="6555"/>
    <cellStyle name="Обычный 2 10 3 2 2 4 2 2 3" xfId="6556"/>
    <cellStyle name="Обычный 2 10 3 2 2 4 2 2 4" xfId="6557"/>
    <cellStyle name="Обычный 2 10 3 2 2 4 2 2 5" xfId="6558"/>
    <cellStyle name="Обычный 2 10 3 2 2 4 2 3" xfId="6559"/>
    <cellStyle name="Обычный 2 10 3 2 2 4 2 3 2" xfId="6560"/>
    <cellStyle name="Обычный 2 10 3 2 2 4 2 3 3" xfId="6561"/>
    <cellStyle name="Обычный 2 10 3 2 2 4 2 3 4" xfId="6562"/>
    <cellStyle name="Обычный 2 10 3 2 2 4 2 4" xfId="6563"/>
    <cellStyle name="Обычный 2 10 3 2 2 4 2 5" xfId="6564"/>
    <cellStyle name="Обычный 2 10 3 2 2 4 2 6" xfId="6565"/>
    <cellStyle name="Обычный 2 10 3 2 2 4 2 7" xfId="6566"/>
    <cellStyle name="Обычный 2 10 3 2 2 4 3" xfId="6567"/>
    <cellStyle name="Обычный 2 10 3 2 2 4 3 2" xfId="6568"/>
    <cellStyle name="Обычный 2 10 3 2 2 4 3 2 2" xfId="6569"/>
    <cellStyle name="Обычный 2 10 3 2 2 4 3 3" xfId="6570"/>
    <cellStyle name="Обычный 2 10 3 2 2 4 3 4" xfId="6571"/>
    <cellStyle name="Обычный 2 10 3 2 2 4 3 5" xfId="6572"/>
    <cellStyle name="Обычный 2 10 3 2 2 4 4" xfId="6573"/>
    <cellStyle name="Обычный 2 10 3 2 2 4 4 2" xfId="6574"/>
    <cellStyle name="Обычный 2 10 3 2 2 4 4 3" xfId="6575"/>
    <cellStyle name="Обычный 2 10 3 2 2 4 4 4" xfId="6576"/>
    <cellStyle name="Обычный 2 10 3 2 2 4 5" xfId="6577"/>
    <cellStyle name="Обычный 2 10 3 2 2 4 6" xfId="6578"/>
    <cellStyle name="Обычный 2 10 3 2 2 4 7" xfId="6579"/>
    <cellStyle name="Обычный 2 10 3 2 2 4 8" xfId="6580"/>
    <cellStyle name="Обычный 2 10 3 2 2 5" xfId="6581"/>
    <cellStyle name="Обычный 2 10 3 2 2 5 2" xfId="6582"/>
    <cellStyle name="Обычный 2 10 3 2 2 5 2 2" xfId="6583"/>
    <cellStyle name="Обычный 2 10 3 2 2 5 2 2 2" xfId="6584"/>
    <cellStyle name="Обычный 2 10 3 2 2 5 2 2 2 2" xfId="6585"/>
    <cellStyle name="Обычный 2 10 3 2 2 5 2 2 3" xfId="6586"/>
    <cellStyle name="Обычный 2 10 3 2 2 5 2 2 4" xfId="6587"/>
    <cellStyle name="Обычный 2 10 3 2 2 5 2 2 5" xfId="6588"/>
    <cellStyle name="Обычный 2 10 3 2 2 5 2 3" xfId="6589"/>
    <cellStyle name="Обычный 2 10 3 2 2 5 2 3 2" xfId="6590"/>
    <cellStyle name="Обычный 2 10 3 2 2 5 2 3 3" xfId="6591"/>
    <cellStyle name="Обычный 2 10 3 2 2 5 2 3 4" xfId="6592"/>
    <cellStyle name="Обычный 2 10 3 2 2 5 2 4" xfId="6593"/>
    <cellStyle name="Обычный 2 10 3 2 2 5 2 5" xfId="6594"/>
    <cellStyle name="Обычный 2 10 3 2 2 5 2 6" xfId="6595"/>
    <cellStyle name="Обычный 2 10 3 2 2 5 2 7" xfId="6596"/>
    <cellStyle name="Обычный 2 10 3 2 2 5 3" xfId="6597"/>
    <cellStyle name="Обычный 2 10 3 2 2 5 3 2" xfId="6598"/>
    <cellStyle name="Обычный 2 10 3 2 2 5 3 2 2" xfId="6599"/>
    <cellStyle name="Обычный 2 10 3 2 2 5 3 3" xfId="6600"/>
    <cellStyle name="Обычный 2 10 3 2 2 5 3 4" xfId="6601"/>
    <cellStyle name="Обычный 2 10 3 2 2 5 3 5" xfId="6602"/>
    <cellStyle name="Обычный 2 10 3 2 2 5 4" xfId="6603"/>
    <cellStyle name="Обычный 2 10 3 2 2 5 4 2" xfId="6604"/>
    <cellStyle name="Обычный 2 10 3 2 2 5 4 3" xfId="6605"/>
    <cellStyle name="Обычный 2 10 3 2 2 5 4 4" xfId="6606"/>
    <cellStyle name="Обычный 2 10 3 2 2 5 5" xfId="6607"/>
    <cellStyle name="Обычный 2 10 3 2 2 5 6" xfId="6608"/>
    <cellStyle name="Обычный 2 10 3 2 2 5 7" xfId="6609"/>
    <cellStyle name="Обычный 2 10 3 2 2 5 8" xfId="6610"/>
    <cellStyle name="Обычный 2 10 3 2 2 6" xfId="6611"/>
    <cellStyle name="Обычный 2 10 3 2 2 6 2" xfId="6612"/>
    <cellStyle name="Обычный 2 10 3 2 2 6 2 2" xfId="6613"/>
    <cellStyle name="Обычный 2 10 3 2 2 6 2 2 2" xfId="6614"/>
    <cellStyle name="Обычный 2 10 3 2 2 6 2 2 2 2" xfId="6615"/>
    <cellStyle name="Обычный 2 10 3 2 2 6 2 2 3" xfId="6616"/>
    <cellStyle name="Обычный 2 10 3 2 2 6 2 2 4" xfId="6617"/>
    <cellStyle name="Обычный 2 10 3 2 2 6 2 2 5" xfId="6618"/>
    <cellStyle name="Обычный 2 10 3 2 2 6 2 3" xfId="6619"/>
    <cellStyle name="Обычный 2 10 3 2 2 6 2 3 2" xfId="6620"/>
    <cellStyle name="Обычный 2 10 3 2 2 6 2 3 3" xfId="6621"/>
    <cellStyle name="Обычный 2 10 3 2 2 6 2 3 4" xfId="6622"/>
    <cellStyle name="Обычный 2 10 3 2 2 6 2 4" xfId="6623"/>
    <cellStyle name="Обычный 2 10 3 2 2 6 2 5" xfId="6624"/>
    <cellStyle name="Обычный 2 10 3 2 2 6 2 6" xfId="6625"/>
    <cellStyle name="Обычный 2 10 3 2 2 6 2 7" xfId="6626"/>
    <cellStyle name="Обычный 2 10 3 2 2 6 3" xfId="6627"/>
    <cellStyle name="Обычный 2 10 3 2 2 6 3 2" xfId="6628"/>
    <cellStyle name="Обычный 2 10 3 2 2 6 3 2 2" xfId="6629"/>
    <cellStyle name="Обычный 2 10 3 2 2 6 3 3" xfId="6630"/>
    <cellStyle name="Обычный 2 10 3 2 2 6 3 4" xfId="6631"/>
    <cellStyle name="Обычный 2 10 3 2 2 6 3 5" xfId="6632"/>
    <cellStyle name="Обычный 2 10 3 2 2 6 4" xfId="6633"/>
    <cellStyle name="Обычный 2 10 3 2 2 6 4 2" xfId="6634"/>
    <cellStyle name="Обычный 2 10 3 2 2 6 4 3" xfId="6635"/>
    <cellStyle name="Обычный 2 10 3 2 2 6 4 4" xfId="6636"/>
    <cellStyle name="Обычный 2 10 3 2 2 6 5" xfId="6637"/>
    <cellStyle name="Обычный 2 10 3 2 2 6 6" xfId="6638"/>
    <cellStyle name="Обычный 2 10 3 2 2 6 7" xfId="6639"/>
    <cellStyle name="Обычный 2 10 3 2 2 6 8" xfId="6640"/>
    <cellStyle name="Обычный 2 10 3 2 2 7" xfId="6641"/>
    <cellStyle name="Обычный 2 10 3 2 2 7 2" xfId="6642"/>
    <cellStyle name="Обычный 2 10 3 2 2 7 2 2" xfId="6643"/>
    <cellStyle name="Обычный 2 10 3 2 2 7 2 2 2" xfId="6644"/>
    <cellStyle name="Обычный 2 10 3 2 2 7 2 2 2 2" xfId="6645"/>
    <cellStyle name="Обычный 2 10 3 2 2 7 2 2 3" xfId="6646"/>
    <cellStyle name="Обычный 2 10 3 2 2 7 2 2 4" xfId="6647"/>
    <cellStyle name="Обычный 2 10 3 2 2 7 2 2 5" xfId="6648"/>
    <cellStyle name="Обычный 2 10 3 2 2 7 2 3" xfId="6649"/>
    <cellStyle name="Обычный 2 10 3 2 2 7 2 3 2" xfId="6650"/>
    <cellStyle name="Обычный 2 10 3 2 2 7 2 3 3" xfId="6651"/>
    <cellStyle name="Обычный 2 10 3 2 2 7 2 3 4" xfId="6652"/>
    <cellStyle name="Обычный 2 10 3 2 2 7 2 4" xfId="6653"/>
    <cellStyle name="Обычный 2 10 3 2 2 7 2 5" xfId="6654"/>
    <cellStyle name="Обычный 2 10 3 2 2 7 2 6" xfId="6655"/>
    <cellStyle name="Обычный 2 10 3 2 2 7 2 7" xfId="6656"/>
    <cellStyle name="Обычный 2 10 3 2 2 7 3" xfId="6657"/>
    <cellStyle name="Обычный 2 10 3 2 2 7 3 2" xfId="6658"/>
    <cellStyle name="Обычный 2 10 3 2 2 7 3 2 2" xfId="6659"/>
    <cellStyle name="Обычный 2 10 3 2 2 7 3 3" xfId="6660"/>
    <cellStyle name="Обычный 2 10 3 2 2 7 3 4" xfId="6661"/>
    <cellStyle name="Обычный 2 10 3 2 2 7 3 5" xfId="6662"/>
    <cellStyle name="Обычный 2 10 3 2 2 7 4" xfId="6663"/>
    <cellStyle name="Обычный 2 10 3 2 2 7 4 2" xfId="6664"/>
    <cellStyle name="Обычный 2 10 3 2 2 7 4 3" xfId="6665"/>
    <cellStyle name="Обычный 2 10 3 2 2 7 4 4" xfId="6666"/>
    <cellStyle name="Обычный 2 10 3 2 2 7 5" xfId="6667"/>
    <cellStyle name="Обычный 2 10 3 2 2 7 6" xfId="6668"/>
    <cellStyle name="Обычный 2 10 3 2 2 7 7" xfId="6669"/>
    <cellStyle name="Обычный 2 10 3 2 2 7 8" xfId="6670"/>
    <cellStyle name="Обычный 2 10 3 2 2 8" xfId="6671"/>
    <cellStyle name="Обычный 2 10 3 2 2 8 2" xfId="6672"/>
    <cellStyle name="Обычный 2 10 3 2 2 8 2 2" xfId="6673"/>
    <cellStyle name="Обычный 2 10 3 2 2 8 2 2 2" xfId="6674"/>
    <cellStyle name="Обычный 2 10 3 2 2 8 2 3" xfId="6675"/>
    <cellStyle name="Обычный 2 10 3 2 2 8 2 4" xfId="6676"/>
    <cellStyle name="Обычный 2 10 3 2 2 8 2 5" xfId="6677"/>
    <cellStyle name="Обычный 2 10 3 2 2 8 3" xfId="6678"/>
    <cellStyle name="Обычный 2 10 3 2 2 8 3 2" xfId="6679"/>
    <cellStyle name="Обычный 2 10 3 2 2 8 3 3" xfId="6680"/>
    <cellStyle name="Обычный 2 10 3 2 2 8 3 4" xfId="6681"/>
    <cellStyle name="Обычный 2 10 3 2 2 8 4" xfId="6682"/>
    <cellStyle name="Обычный 2 10 3 2 2 8 5" xfId="6683"/>
    <cellStyle name="Обычный 2 10 3 2 2 8 6" xfId="6684"/>
    <cellStyle name="Обычный 2 10 3 2 2 8 7" xfId="6685"/>
    <cellStyle name="Обычный 2 10 3 2 2 9" xfId="6686"/>
    <cellStyle name="Обычный 2 10 3 2 2 9 2" xfId="6687"/>
    <cellStyle name="Обычный 2 10 3 2 2 9 2 2" xfId="6688"/>
    <cellStyle name="Обычный 2 10 3 2 2 9 2 2 2" xfId="6689"/>
    <cellStyle name="Обычный 2 10 3 2 2 9 2 3" xfId="6690"/>
    <cellStyle name="Обычный 2 10 3 2 2 9 2 4" xfId="6691"/>
    <cellStyle name="Обычный 2 10 3 2 2 9 2 5" xfId="6692"/>
    <cellStyle name="Обычный 2 10 3 2 2 9 3" xfId="6693"/>
    <cellStyle name="Обычный 2 10 3 2 2 9 3 2" xfId="6694"/>
    <cellStyle name="Обычный 2 10 3 2 2 9 3 3" xfId="6695"/>
    <cellStyle name="Обычный 2 10 3 2 2 9 3 4" xfId="6696"/>
    <cellStyle name="Обычный 2 10 3 2 2 9 4" xfId="6697"/>
    <cellStyle name="Обычный 2 10 3 2 2 9 5" xfId="6698"/>
    <cellStyle name="Обычный 2 10 3 2 2 9 6" xfId="6699"/>
    <cellStyle name="Обычный 2 10 3 2 2 9 7" xfId="6700"/>
    <cellStyle name="Обычный 2 10 3 2 3" xfId="6701"/>
    <cellStyle name="Обычный 2 10 3 2 3 2" xfId="6702"/>
    <cellStyle name="Обычный 2 10 3 2 3 2 2" xfId="6703"/>
    <cellStyle name="Обычный 2 10 3 2 3 2 2 2" xfId="6704"/>
    <cellStyle name="Обычный 2 10 3 2 3 2 2 2 2" xfId="6705"/>
    <cellStyle name="Обычный 2 10 3 2 3 2 2 3" xfId="6706"/>
    <cellStyle name="Обычный 2 10 3 2 3 2 2 4" xfId="6707"/>
    <cellStyle name="Обычный 2 10 3 2 3 2 2 5" xfId="6708"/>
    <cellStyle name="Обычный 2 10 3 2 3 2 3" xfId="6709"/>
    <cellStyle name="Обычный 2 10 3 2 3 2 3 2" xfId="6710"/>
    <cellStyle name="Обычный 2 10 3 2 3 2 3 3" xfId="6711"/>
    <cellStyle name="Обычный 2 10 3 2 3 2 3 4" xfId="6712"/>
    <cellStyle name="Обычный 2 10 3 2 3 2 4" xfId="6713"/>
    <cellStyle name="Обычный 2 10 3 2 3 2 5" xfId="6714"/>
    <cellStyle name="Обычный 2 10 3 2 3 2 6" xfId="6715"/>
    <cellStyle name="Обычный 2 10 3 2 3 2 7" xfId="6716"/>
    <cellStyle name="Обычный 2 10 3 2 3 3" xfId="6717"/>
    <cellStyle name="Обычный 2 10 3 2 3 3 2" xfId="6718"/>
    <cellStyle name="Обычный 2 10 3 2 3 3 2 2" xfId="6719"/>
    <cellStyle name="Обычный 2 10 3 2 3 3 3" xfId="6720"/>
    <cellStyle name="Обычный 2 10 3 2 3 3 4" xfId="6721"/>
    <cellStyle name="Обычный 2 10 3 2 3 3 5" xfId="6722"/>
    <cellStyle name="Обычный 2 10 3 2 3 4" xfId="6723"/>
    <cellStyle name="Обычный 2 10 3 2 3 4 2" xfId="6724"/>
    <cellStyle name="Обычный 2 10 3 2 3 4 2 2" xfId="6725"/>
    <cellStyle name="Обычный 2 10 3 2 3 4 3" xfId="6726"/>
    <cellStyle name="Обычный 2 10 3 2 3 4 4" xfId="6727"/>
    <cellStyle name="Обычный 2 10 3 2 3 4 5" xfId="6728"/>
    <cellStyle name="Обычный 2 10 3 2 3 5" xfId="6729"/>
    <cellStyle name="Обычный 2 10 3 2 3 5 2" xfId="6730"/>
    <cellStyle name="Обычный 2 10 3 2 3 5 3" xfId="6731"/>
    <cellStyle name="Обычный 2 10 3 2 3 5 4" xfId="6732"/>
    <cellStyle name="Обычный 2 10 3 2 3 6" xfId="6733"/>
    <cellStyle name="Обычный 2 10 3 2 3 7" xfId="6734"/>
    <cellStyle name="Обычный 2 10 3 2 3 8" xfId="6735"/>
    <cellStyle name="Обычный 2 10 3 2 3 9" xfId="6736"/>
    <cellStyle name="Обычный 2 10 3 2 4" xfId="6737"/>
    <cellStyle name="Обычный 2 10 3 2 4 2" xfId="6738"/>
    <cellStyle name="Обычный 2 10 3 2 4 2 2" xfId="6739"/>
    <cellStyle name="Обычный 2 10 3 2 4 2 2 2" xfId="6740"/>
    <cellStyle name="Обычный 2 10 3 2 4 2 2 2 2" xfId="6741"/>
    <cellStyle name="Обычный 2 10 3 2 4 2 2 3" xfId="6742"/>
    <cellStyle name="Обычный 2 10 3 2 4 2 2 4" xfId="6743"/>
    <cellStyle name="Обычный 2 10 3 2 4 2 2 5" xfId="6744"/>
    <cellStyle name="Обычный 2 10 3 2 4 2 3" xfId="6745"/>
    <cellStyle name="Обычный 2 10 3 2 4 2 3 2" xfId="6746"/>
    <cellStyle name="Обычный 2 10 3 2 4 2 3 3" xfId="6747"/>
    <cellStyle name="Обычный 2 10 3 2 4 2 3 4" xfId="6748"/>
    <cellStyle name="Обычный 2 10 3 2 4 2 4" xfId="6749"/>
    <cellStyle name="Обычный 2 10 3 2 4 2 5" xfId="6750"/>
    <cellStyle name="Обычный 2 10 3 2 4 2 6" xfId="6751"/>
    <cellStyle name="Обычный 2 10 3 2 4 2 7" xfId="6752"/>
    <cellStyle name="Обычный 2 10 3 2 4 3" xfId="6753"/>
    <cellStyle name="Обычный 2 10 3 2 4 3 2" xfId="6754"/>
    <cellStyle name="Обычный 2 10 3 2 4 3 2 2" xfId="6755"/>
    <cellStyle name="Обычный 2 10 3 2 4 3 3" xfId="6756"/>
    <cellStyle name="Обычный 2 10 3 2 4 3 4" xfId="6757"/>
    <cellStyle name="Обычный 2 10 3 2 4 3 5" xfId="6758"/>
    <cellStyle name="Обычный 2 10 3 2 4 4" xfId="6759"/>
    <cellStyle name="Обычный 2 10 3 2 4 4 2" xfId="6760"/>
    <cellStyle name="Обычный 2 10 3 2 4 4 2 2" xfId="6761"/>
    <cellStyle name="Обычный 2 10 3 2 4 4 3" xfId="6762"/>
    <cellStyle name="Обычный 2 10 3 2 4 4 4" xfId="6763"/>
    <cellStyle name="Обычный 2 10 3 2 4 4 5" xfId="6764"/>
    <cellStyle name="Обычный 2 10 3 2 4 5" xfId="6765"/>
    <cellStyle name="Обычный 2 10 3 2 4 5 2" xfId="6766"/>
    <cellStyle name="Обычный 2 10 3 2 4 5 3" xfId="6767"/>
    <cellStyle name="Обычный 2 10 3 2 4 5 4" xfId="6768"/>
    <cellStyle name="Обычный 2 10 3 2 4 6" xfId="6769"/>
    <cellStyle name="Обычный 2 10 3 2 4 7" xfId="6770"/>
    <cellStyle name="Обычный 2 10 3 2 4 8" xfId="6771"/>
    <cellStyle name="Обычный 2 10 3 2 4 9" xfId="6772"/>
    <cellStyle name="Обычный 2 10 3 2 5" xfId="6773"/>
    <cellStyle name="Обычный 2 10 3 2 5 2" xfId="6774"/>
    <cellStyle name="Обычный 2 10 3 2 5 2 2" xfId="6775"/>
    <cellStyle name="Обычный 2 10 3 2 5 2 2 2" xfId="6776"/>
    <cellStyle name="Обычный 2 10 3 2 5 2 2 2 2" xfId="6777"/>
    <cellStyle name="Обычный 2 10 3 2 5 2 2 3" xfId="6778"/>
    <cellStyle name="Обычный 2 10 3 2 5 2 2 4" xfId="6779"/>
    <cellStyle name="Обычный 2 10 3 2 5 2 2 5" xfId="6780"/>
    <cellStyle name="Обычный 2 10 3 2 5 2 3" xfId="6781"/>
    <cellStyle name="Обычный 2 10 3 2 5 2 3 2" xfId="6782"/>
    <cellStyle name="Обычный 2 10 3 2 5 2 3 3" xfId="6783"/>
    <cellStyle name="Обычный 2 10 3 2 5 2 3 4" xfId="6784"/>
    <cellStyle name="Обычный 2 10 3 2 5 2 4" xfId="6785"/>
    <cellStyle name="Обычный 2 10 3 2 5 2 5" xfId="6786"/>
    <cellStyle name="Обычный 2 10 3 2 5 2 6" xfId="6787"/>
    <cellStyle name="Обычный 2 10 3 2 5 2 7" xfId="6788"/>
    <cellStyle name="Обычный 2 10 3 2 5 3" xfId="6789"/>
    <cellStyle name="Обычный 2 10 3 2 5 3 2" xfId="6790"/>
    <cellStyle name="Обычный 2 10 3 2 5 3 2 2" xfId="6791"/>
    <cellStyle name="Обычный 2 10 3 2 5 3 3" xfId="6792"/>
    <cellStyle name="Обычный 2 10 3 2 5 3 4" xfId="6793"/>
    <cellStyle name="Обычный 2 10 3 2 5 3 5" xfId="6794"/>
    <cellStyle name="Обычный 2 10 3 2 5 4" xfId="6795"/>
    <cellStyle name="Обычный 2 10 3 2 5 4 2" xfId="6796"/>
    <cellStyle name="Обычный 2 10 3 2 5 4 3" xfId="6797"/>
    <cellStyle name="Обычный 2 10 3 2 5 4 4" xfId="6798"/>
    <cellStyle name="Обычный 2 10 3 2 5 5" xfId="6799"/>
    <cellStyle name="Обычный 2 10 3 2 5 6" xfId="6800"/>
    <cellStyle name="Обычный 2 10 3 2 5 7" xfId="6801"/>
    <cellStyle name="Обычный 2 10 3 2 5 8" xfId="6802"/>
    <cellStyle name="Обычный 2 10 3 2 6" xfId="6803"/>
    <cellStyle name="Обычный 2 10 3 2 6 2" xfId="6804"/>
    <cellStyle name="Обычный 2 10 3 2 6 2 2" xfId="6805"/>
    <cellStyle name="Обычный 2 10 3 2 6 2 2 2" xfId="6806"/>
    <cellStyle name="Обычный 2 10 3 2 6 2 2 2 2" xfId="6807"/>
    <cellStyle name="Обычный 2 10 3 2 6 2 2 3" xfId="6808"/>
    <cellStyle name="Обычный 2 10 3 2 6 2 2 4" xfId="6809"/>
    <cellStyle name="Обычный 2 10 3 2 6 2 2 5" xfId="6810"/>
    <cellStyle name="Обычный 2 10 3 2 6 2 3" xfId="6811"/>
    <cellStyle name="Обычный 2 10 3 2 6 2 3 2" xfId="6812"/>
    <cellStyle name="Обычный 2 10 3 2 6 2 3 3" xfId="6813"/>
    <cellStyle name="Обычный 2 10 3 2 6 2 3 4" xfId="6814"/>
    <cellStyle name="Обычный 2 10 3 2 6 2 4" xfId="6815"/>
    <cellStyle name="Обычный 2 10 3 2 6 2 5" xfId="6816"/>
    <cellStyle name="Обычный 2 10 3 2 6 2 6" xfId="6817"/>
    <cellStyle name="Обычный 2 10 3 2 6 2 7" xfId="6818"/>
    <cellStyle name="Обычный 2 10 3 2 6 3" xfId="6819"/>
    <cellStyle name="Обычный 2 10 3 2 6 3 2" xfId="6820"/>
    <cellStyle name="Обычный 2 10 3 2 6 3 2 2" xfId="6821"/>
    <cellStyle name="Обычный 2 10 3 2 6 3 3" xfId="6822"/>
    <cellStyle name="Обычный 2 10 3 2 6 3 4" xfId="6823"/>
    <cellStyle name="Обычный 2 10 3 2 6 3 5" xfId="6824"/>
    <cellStyle name="Обычный 2 10 3 2 6 4" xfId="6825"/>
    <cellStyle name="Обычный 2 10 3 2 6 4 2" xfId="6826"/>
    <cellStyle name="Обычный 2 10 3 2 6 4 3" xfId="6827"/>
    <cellStyle name="Обычный 2 10 3 2 6 4 4" xfId="6828"/>
    <cellStyle name="Обычный 2 10 3 2 6 5" xfId="6829"/>
    <cellStyle name="Обычный 2 10 3 2 6 6" xfId="6830"/>
    <cellStyle name="Обычный 2 10 3 2 6 7" xfId="6831"/>
    <cellStyle name="Обычный 2 10 3 2 6 8" xfId="6832"/>
    <cellStyle name="Обычный 2 10 3 2 7" xfId="6833"/>
    <cellStyle name="Обычный 2 10 3 2 7 2" xfId="6834"/>
    <cellStyle name="Обычный 2 10 3 2 7 2 2" xfId="6835"/>
    <cellStyle name="Обычный 2 10 3 2 7 2 2 2" xfId="6836"/>
    <cellStyle name="Обычный 2 10 3 2 7 2 2 2 2" xfId="6837"/>
    <cellStyle name="Обычный 2 10 3 2 7 2 2 3" xfId="6838"/>
    <cellStyle name="Обычный 2 10 3 2 7 2 2 4" xfId="6839"/>
    <cellStyle name="Обычный 2 10 3 2 7 2 2 5" xfId="6840"/>
    <cellStyle name="Обычный 2 10 3 2 7 2 3" xfId="6841"/>
    <cellStyle name="Обычный 2 10 3 2 7 2 3 2" xfId="6842"/>
    <cellStyle name="Обычный 2 10 3 2 7 2 3 3" xfId="6843"/>
    <cellStyle name="Обычный 2 10 3 2 7 2 3 4" xfId="6844"/>
    <cellStyle name="Обычный 2 10 3 2 7 2 4" xfId="6845"/>
    <cellStyle name="Обычный 2 10 3 2 7 2 5" xfId="6846"/>
    <cellStyle name="Обычный 2 10 3 2 7 2 6" xfId="6847"/>
    <cellStyle name="Обычный 2 10 3 2 7 2 7" xfId="6848"/>
    <cellStyle name="Обычный 2 10 3 2 7 3" xfId="6849"/>
    <cellStyle name="Обычный 2 10 3 2 7 3 2" xfId="6850"/>
    <cellStyle name="Обычный 2 10 3 2 7 3 2 2" xfId="6851"/>
    <cellStyle name="Обычный 2 10 3 2 7 3 3" xfId="6852"/>
    <cellStyle name="Обычный 2 10 3 2 7 3 4" xfId="6853"/>
    <cellStyle name="Обычный 2 10 3 2 7 3 5" xfId="6854"/>
    <cellStyle name="Обычный 2 10 3 2 7 4" xfId="6855"/>
    <cellStyle name="Обычный 2 10 3 2 7 4 2" xfId="6856"/>
    <cellStyle name="Обычный 2 10 3 2 7 4 3" xfId="6857"/>
    <cellStyle name="Обычный 2 10 3 2 7 4 4" xfId="6858"/>
    <cellStyle name="Обычный 2 10 3 2 7 5" xfId="6859"/>
    <cellStyle name="Обычный 2 10 3 2 7 6" xfId="6860"/>
    <cellStyle name="Обычный 2 10 3 2 7 7" xfId="6861"/>
    <cellStyle name="Обычный 2 10 3 2 7 8" xfId="6862"/>
    <cellStyle name="Обычный 2 10 3 2 8" xfId="6863"/>
    <cellStyle name="Обычный 2 10 3 2 8 2" xfId="6864"/>
    <cellStyle name="Обычный 2 10 3 2 8 2 2" xfId="6865"/>
    <cellStyle name="Обычный 2 10 3 2 8 2 2 2" xfId="6866"/>
    <cellStyle name="Обычный 2 10 3 2 8 2 2 2 2" xfId="6867"/>
    <cellStyle name="Обычный 2 10 3 2 8 2 2 3" xfId="6868"/>
    <cellStyle name="Обычный 2 10 3 2 8 2 2 4" xfId="6869"/>
    <cellStyle name="Обычный 2 10 3 2 8 2 2 5" xfId="6870"/>
    <cellStyle name="Обычный 2 10 3 2 8 2 3" xfId="6871"/>
    <cellStyle name="Обычный 2 10 3 2 8 2 3 2" xfId="6872"/>
    <cellStyle name="Обычный 2 10 3 2 8 2 3 3" xfId="6873"/>
    <cellStyle name="Обычный 2 10 3 2 8 2 3 4" xfId="6874"/>
    <cellStyle name="Обычный 2 10 3 2 8 2 4" xfId="6875"/>
    <cellStyle name="Обычный 2 10 3 2 8 2 5" xfId="6876"/>
    <cellStyle name="Обычный 2 10 3 2 8 2 6" xfId="6877"/>
    <cellStyle name="Обычный 2 10 3 2 8 2 7" xfId="6878"/>
    <cellStyle name="Обычный 2 10 3 2 8 3" xfId="6879"/>
    <cellStyle name="Обычный 2 10 3 2 8 3 2" xfId="6880"/>
    <cellStyle name="Обычный 2 10 3 2 8 3 2 2" xfId="6881"/>
    <cellStyle name="Обычный 2 10 3 2 8 3 3" xfId="6882"/>
    <cellStyle name="Обычный 2 10 3 2 8 3 4" xfId="6883"/>
    <cellStyle name="Обычный 2 10 3 2 8 3 5" xfId="6884"/>
    <cellStyle name="Обычный 2 10 3 2 8 4" xfId="6885"/>
    <cellStyle name="Обычный 2 10 3 2 8 4 2" xfId="6886"/>
    <cellStyle name="Обычный 2 10 3 2 8 4 3" xfId="6887"/>
    <cellStyle name="Обычный 2 10 3 2 8 4 4" xfId="6888"/>
    <cellStyle name="Обычный 2 10 3 2 8 5" xfId="6889"/>
    <cellStyle name="Обычный 2 10 3 2 8 6" xfId="6890"/>
    <cellStyle name="Обычный 2 10 3 2 8 7" xfId="6891"/>
    <cellStyle name="Обычный 2 10 3 2 8 8" xfId="6892"/>
    <cellStyle name="Обычный 2 10 3 2 9" xfId="6893"/>
    <cellStyle name="Обычный 2 10 3 2 9 2" xfId="6894"/>
    <cellStyle name="Обычный 2 10 3 2 9 2 2" xfId="6895"/>
    <cellStyle name="Обычный 2 10 3 2 9 2 2 2" xfId="6896"/>
    <cellStyle name="Обычный 2 10 3 2 9 2 3" xfId="6897"/>
    <cellStyle name="Обычный 2 10 3 2 9 2 4" xfId="6898"/>
    <cellStyle name="Обычный 2 10 3 2 9 2 5" xfId="6899"/>
    <cellStyle name="Обычный 2 10 3 2 9 3" xfId="6900"/>
    <cellStyle name="Обычный 2 10 3 2 9 3 2" xfId="6901"/>
    <cellStyle name="Обычный 2 10 3 2 9 3 3" xfId="6902"/>
    <cellStyle name="Обычный 2 10 3 2 9 3 4" xfId="6903"/>
    <cellStyle name="Обычный 2 10 3 2 9 4" xfId="6904"/>
    <cellStyle name="Обычный 2 10 3 2 9 5" xfId="6905"/>
    <cellStyle name="Обычный 2 10 3 2 9 6" xfId="6906"/>
    <cellStyle name="Обычный 2 10 3 2 9 7" xfId="6907"/>
    <cellStyle name="Обычный 2 10 3 3" xfId="6908"/>
    <cellStyle name="Обычный 2 10 3 3 10" xfId="6909"/>
    <cellStyle name="Обычный 2 10 3 3 10 2" xfId="6910"/>
    <cellStyle name="Обычный 2 10 3 3 10 2 2" xfId="6911"/>
    <cellStyle name="Обычный 2 10 3 3 10 3" xfId="6912"/>
    <cellStyle name="Обычный 2 10 3 3 10 4" xfId="6913"/>
    <cellStyle name="Обычный 2 10 3 3 10 5" xfId="6914"/>
    <cellStyle name="Обычный 2 10 3 3 11" xfId="6915"/>
    <cellStyle name="Обычный 2 10 3 3 11 2" xfId="6916"/>
    <cellStyle name="Обычный 2 10 3 3 11 3" xfId="6917"/>
    <cellStyle name="Обычный 2 10 3 3 11 4" xfId="6918"/>
    <cellStyle name="Обычный 2 10 3 3 12" xfId="6919"/>
    <cellStyle name="Обычный 2 10 3 3 13" xfId="6920"/>
    <cellStyle name="Обычный 2 10 3 3 14" xfId="6921"/>
    <cellStyle name="Обычный 2 10 3 3 15" xfId="6922"/>
    <cellStyle name="Обычный 2 10 3 3 2" xfId="6923"/>
    <cellStyle name="Обычный 2 10 3 3 2 2" xfId="6924"/>
    <cellStyle name="Обычный 2 10 3 3 2 2 2" xfId="6925"/>
    <cellStyle name="Обычный 2 10 3 3 2 2 2 2" xfId="6926"/>
    <cellStyle name="Обычный 2 10 3 3 2 2 2 2 2" xfId="6927"/>
    <cellStyle name="Обычный 2 10 3 3 2 2 2 3" xfId="6928"/>
    <cellStyle name="Обычный 2 10 3 3 2 2 2 4" xfId="6929"/>
    <cellStyle name="Обычный 2 10 3 3 2 2 2 5" xfId="6930"/>
    <cellStyle name="Обычный 2 10 3 3 2 2 3" xfId="6931"/>
    <cellStyle name="Обычный 2 10 3 3 2 2 3 2" xfId="6932"/>
    <cellStyle name="Обычный 2 10 3 3 2 2 3 3" xfId="6933"/>
    <cellStyle name="Обычный 2 10 3 3 2 2 3 4" xfId="6934"/>
    <cellStyle name="Обычный 2 10 3 3 2 2 4" xfId="6935"/>
    <cellStyle name="Обычный 2 10 3 3 2 2 5" xfId="6936"/>
    <cellStyle name="Обычный 2 10 3 3 2 2 6" xfId="6937"/>
    <cellStyle name="Обычный 2 10 3 3 2 2 7" xfId="6938"/>
    <cellStyle name="Обычный 2 10 3 3 2 3" xfId="6939"/>
    <cellStyle name="Обычный 2 10 3 3 2 3 2" xfId="6940"/>
    <cellStyle name="Обычный 2 10 3 3 2 3 2 2" xfId="6941"/>
    <cellStyle name="Обычный 2 10 3 3 2 3 3" xfId="6942"/>
    <cellStyle name="Обычный 2 10 3 3 2 3 4" xfId="6943"/>
    <cellStyle name="Обычный 2 10 3 3 2 3 5" xfId="6944"/>
    <cellStyle name="Обычный 2 10 3 3 2 4" xfId="6945"/>
    <cellStyle name="Обычный 2 10 3 3 2 4 2" xfId="6946"/>
    <cellStyle name="Обычный 2 10 3 3 2 4 2 2" xfId="6947"/>
    <cellStyle name="Обычный 2 10 3 3 2 4 3" xfId="6948"/>
    <cellStyle name="Обычный 2 10 3 3 2 4 4" xfId="6949"/>
    <cellStyle name="Обычный 2 10 3 3 2 4 5" xfId="6950"/>
    <cellStyle name="Обычный 2 10 3 3 2 5" xfId="6951"/>
    <cellStyle name="Обычный 2 10 3 3 2 5 2" xfId="6952"/>
    <cellStyle name="Обычный 2 10 3 3 2 5 3" xfId="6953"/>
    <cellStyle name="Обычный 2 10 3 3 2 5 4" xfId="6954"/>
    <cellStyle name="Обычный 2 10 3 3 2 6" xfId="6955"/>
    <cellStyle name="Обычный 2 10 3 3 2 7" xfId="6956"/>
    <cellStyle name="Обычный 2 10 3 3 2 8" xfId="6957"/>
    <cellStyle name="Обычный 2 10 3 3 2 9" xfId="6958"/>
    <cellStyle name="Обычный 2 10 3 3 3" xfId="6959"/>
    <cellStyle name="Обычный 2 10 3 3 3 2" xfId="6960"/>
    <cellStyle name="Обычный 2 10 3 3 3 2 2" xfId="6961"/>
    <cellStyle name="Обычный 2 10 3 3 3 2 2 2" xfId="6962"/>
    <cellStyle name="Обычный 2 10 3 3 3 2 2 2 2" xfId="6963"/>
    <cellStyle name="Обычный 2 10 3 3 3 2 2 3" xfId="6964"/>
    <cellStyle name="Обычный 2 10 3 3 3 2 2 4" xfId="6965"/>
    <cellStyle name="Обычный 2 10 3 3 3 2 2 5" xfId="6966"/>
    <cellStyle name="Обычный 2 10 3 3 3 2 3" xfId="6967"/>
    <cellStyle name="Обычный 2 10 3 3 3 2 3 2" xfId="6968"/>
    <cellStyle name="Обычный 2 10 3 3 3 2 3 3" xfId="6969"/>
    <cellStyle name="Обычный 2 10 3 3 3 2 3 4" xfId="6970"/>
    <cellStyle name="Обычный 2 10 3 3 3 2 4" xfId="6971"/>
    <cellStyle name="Обычный 2 10 3 3 3 2 5" xfId="6972"/>
    <cellStyle name="Обычный 2 10 3 3 3 2 6" xfId="6973"/>
    <cellStyle name="Обычный 2 10 3 3 3 2 7" xfId="6974"/>
    <cellStyle name="Обычный 2 10 3 3 3 3" xfId="6975"/>
    <cellStyle name="Обычный 2 10 3 3 3 3 2" xfId="6976"/>
    <cellStyle name="Обычный 2 10 3 3 3 3 2 2" xfId="6977"/>
    <cellStyle name="Обычный 2 10 3 3 3 3 3" xfId="6978"/>
    <cellStyle name="Обычный 2 10 3 3 3 3 4" xfId="6979"/>
    <cellStyle name="Обычный 2 10 3 3 3 3 5" xfId="6980"/>
    <cellStyle name="Обычный 2 10 3 3 3 4" xfId="6981"/>
    <cellStyle name="Обычный 2 10 3 3 3 4 2" xfId="6982"/>
    <cellStyle name="Обычный 2 10 3 3 3 4 2 2" xfId="6983"/>
    <cellStyle name="Обычный 2 10 3 3 3 4 3" xfId="6984"/>
    <cellStyle name="Обычный 2 10 3 3 3 4 4" xfId="6985"/>
    <cellStyle name="Обычный 2 10 3 3 3 4 5" xfId="6986"/>
    <cellStyle name="Обычный 2 10 3 3 3 5" xfId="6987"/>
    <cellStyle name="Обычный 2 10 3 3 3 5 2" xfId="6988"/>
    <cellStyle name="Обычный 2 10 3 3 3 5 3" xfId="6989"/>
    <cellStyle name="Обычный 2 10 3 3 3 5 4" xfId="6990"/>
    <cellStyle name="Обычный 2 10 3 3 3 6" xfId="6991"/>
    <cellStyle name="Обычный 2 10 3 3 3 7" xfId="6992"/>
    <cellStyle name="Обычный 2 10 3 3 3 8" xfId="6993"/>
    <cellStyle name="Обычный 2 10 3 3 3 9" xfId="6994"/>
    <cellStyle name="Обычный 2 10 3 3 4" xfId="6995"/>
    <cellStyle name="Обычный 2 10 3 3 4 2" xfId="6996"/>
    <cellStyle name="Обычный 2 10 3 3 4 2 2" xfId="6997"/>
    <cellStyle name="Обычный 2 10 3 3 4 2 2 2" xfId="6998"/>
    <cellStyle name="Обычный 2 10 3 3 4 2 2 2 2" xfId="6999"/>
    <cellStyle name="Обычный 2 10 3 3 4 2 2 3" xfId="7000"/>
    <cellStyle name="Обычный 2 10 3 3 4 2 2 4" xfId="7001"/>
    <cellStyle name="Обычный 2 10 3 3 4 2 2 5" xfId="7002"/>
    <cellStyle name="Обычный 2 10 3 3 4 2 3" xfId="7003"/>
    <cellStyle name="Обычный 2 10 3 3 4 2 3 2" xfId="7004"/>
    <cellStyle name="Обычный 2 10 3 3 4 2 3 3" xfId="7005"/>
    <cellStyle name="Обычный 2 10 3 3 4 2 3 4" xfId="7006"/>
    <cellStyle name="Обычный 2 10 3 3 4 2 4" xfId="7007"/>
    <cellStyle name="Обычный 2 10 3 3 4 2 5" xfId="7008"/>
    <cellStyle name="Обычный 2 10 3 3 4 2 6" xfId="7009"/>
    <cellStyle name="Обычный 2 10 3 3 4 2 7" xfId="7010"/>
    <cellStyle name="Обычный 2 10 3 3 4 3" xfId="7011"/>
    <cellStyle name="Обычный 2 10 3 3 4 3 2" xfId="7012"/>
    <cellStyle name="Обычный 2 10 3 3 4 3 2 2" xfId="7013"/>
    <cellStyle name="Обычный 2 10 3 3 4 3 3" xfId="7014"/>
    <cellStyle name="Обычный 2 10 3 3 4 3 4" xfId="7015"/>
    <cellStyle name="Обычный 2 10 3 3 4 3 5" xfId="7016"/>
    <cellStyle name="Обычный 2 10 3 3 4 4" xfId="7017"/>
    <cellStyle name="Обычный 2 10 3 3 4 4 2" xfId="7018"/>
    <cellStyle name="Обычный 2 10 3 3 4 4 3" xfId="7019"/>
    <cellStyle name="Обычный 2 10 3 3 4 4 4" xfId="7020"/>
    <cellStyle name="Обычный 2 10 3 3 4 5" xfId="7021"/>
    <cellStyle name="Обычный 2 10 3 3 4 6" xfId="7022"/>
    <cellStyle name="Обычный 2 10 3 3 4 7" xfId="7023"/>
    <cellStyle name="Обычный 2 10 3 3 4 8" xfId="7024"/>
    <cellStyle name="Обычный 2 10 3 3 5" xfId="7025"/>
    <cellStyle name="Обычный 2 10 3 3 5 2" xfId="7026"/>
    <cellStyle name="Обычный 2 10 3 3 5 2 2" xfId="7027"/>
    <cellStyle name="Обычный 2 10 3 3 5 2 2 2" xfId="7028"/>
    <cellStyle name="Обычный 2 10 3 3 5 2 2 2 2" xfId="7029"/>
    <cellStyle name="Обычный 2 10 3 3 5 2 2 3" xfId="7030"/>
    <cellStyle name="Обычный 2 10 3 3 5 2 2 4" xfId="7031"/>
    <cellStyle name="Обычный 2 10 3 3 5 2 2 5" xfId="7032"/>
    <cellStyle name="Обычный 2 10 3 3 5 2 3" xfId="7033"/>
    <cellStyle name="Обычный 2 10 3 3 5 2 3 2" xfId="7034"/>
    <cellStyle name="Обычный 2 10 3 3 5 2 3 3" xfId="7035"/>
    <cellStyle name="Обычный 2 10 3 3 5 2 3 4" xfId="7036"/>
    <cellStyle name="Обычный 2 10 3 3 5 2 4" xfId="7037"/>
    <cellStyle name="Обычный 2 10 3 3 5 2 5" xfId="7038"/>
    <cellStyle name="Обычный 2 10 3 3 5 2 6" xfId="7039"/>
    <cellStyle name="Обычный 2 10 3 3 5 2 7" xfId="7040"/>
    <cellStyle name="Обычный 2 10 3 3 5 3" xfId="7041"/>
    <cellStyle name="Обычный 2 10 3 3 5 3 2" xfId="7042"/>
    <cellStyle name="Обычный 2 10 3 3 5 3 2 2" xfId="7043"/>
    <cellStyle name="Обычный 2 10 3 3 5 3 3" xfId="7044"/>
    <cellStyle name="Обычный 2 10 3 3 5 3 4" xfId="7045"/>
    <cellStyle name="Обычный 2 10 3 3 5 3 5" xfId="7046"/>
    <cellStyle name="Обычный 2 10 3 3 5 4" xfId="7047"/>
    <cellStyle name="Обычный 2 10 3 3 5 4 2" xfId="7048"/>
    <cellStyle name="Обычный 2 10 3 3 5 4 3" xfId="7049"/>
    <cellStyle name="Обычный 2 10 3 3 5 4 4" xfId="7050"/>
    <cellStyle name="Обычный 2 10 3 3 5 5" xfId="7051"/>
    <cellStyle name="Обычный 2 10 3 3 5 6" xfId="7052"/>
    <cellStyle name="Обычный 2 10 3 3 5 7" xfId="7053"/>
    <cellStyle name="Обычный 2 10 3 3 5 8" xfId="7054"/>
    <cellStyle name="Обычный 2 10 3 3 6" xfId="7055"/>
    <cellStyle name="Обычный 2 10 3 3 6 2" xfId="7056"/>
    <cellStyle name="Обычный 2 10 3 3 6 2 2" xfId="7057"/>
    <cellStyle name="Обычный 2 10 3 3 6 2 2 2" xfId="7058"/>
    <cellStyle name="Обычный 2 10 3 3 6 2 2 2 2" xfId="7059"/>
    <cellStyle name="Обычный 2 10 3 3 6 2 2 3" xfId="7060"/>
    <cellStyle name="Обычный 2 10 3 3 6 2 2 4" xfId="7061"/>
    <cellStyle name="Обычный 2 10 3 3 6 2 2 5" xfId="7062"/>
    <cellStyle name="Обычный 2 10 3 3 6 2 3" xfId="7063"/>
    <cellStyle name="Обычный 2 10 3 3 6 2 3 2" xfId="7064"/>
    <cellStyle name="Обычный 2 10 3 3 6 2 3 3" xfId="7065"/>
    <cellStyle name="Обычный 2 10 3 3 6 2 3 4" xfId="7066"/>
    <cellStyle name="Обычный 2 10 3 3 6 2 4" xfId="7067"/>
    <cellStyle name="Обычный 2 10 3 3 6 2 5" xfId="7068"/>
    <cellStyle name="Обычный 2 10 3 3 6 2 6" xfId="7069"/>
    <cellStyle name="Обычный 2 10 3 3 6 2 7" xfId="7070"/>
    <cellStyle name="Обычный 2 10 3 3 6 3" xfId="7071"/>
    <cellStyle name="Обычный 2 10 3 3 6 3 2" xfId="7072"/>
    <cellStyle name="Обычный 2 10 3 3 6 3 2 2" xfId="7073"/>
    <cellStyle name="Обычный 2 10 3 3 6 3 3" xfId="7074"/>
    <cellStyle name="Обычный 2 10 3 3 6 3 4" xfId="7075"/>
    <cellStyle name="Обычный 2 10 3 3 6 3 5" xfId="7076"/>
    <cellStyle name="Обычный 2 10 3 3 6 4" xfId="7077"/>
    <cellStyle name="Обычный 2 10 3 3 6 4 2" xfId="7078"/>
    <cellStyle name="Обычный 2 10 3 3 6 4 3" xfId="7079"/>
    <cellStyle name="Обычный 2 10 3 3 6 4 4" xfId="7080"/>
    <cellStyle name="Обычный 2 10 3 3 6 5" xfId="7081"/>
    <cellStyle name="Обычный 2 10 3 3 6 6" xfId="7082"/>
    <cellStyle name="Обычный 2 10 3 3 6 7" xfId="7083"/>
    <cellStyle name="Обычный 2 10 3 3 6 8" xfId="7084"/>
    <cellStyle name="Обычный 2 10 3 3 7" xfId="7085"/>
    <cellStyle name="Обычный 2 10 3 3 7 2" xfId="7086"/>
    <cellStyle name="Обычный 2 10 3 3 7 2 2" xfId="7087"/>
    <cellStyle name="Обычный 2 10 3 3 7 2 2 2" xfId="7088"/>
    <cellStyle name="Обычный 2 10 3 3 7 2 2 2 2" xfId="7089"/>
    <cellStyle name="Обычный 2 10 3 3 7 2 2 3" xfId="7090"/>
    <cellStyle name="Обычный 2 10 3 3 7 2 2 4" xfId="7091"/>
    <cellStyle name="Обычный 2 10 3 3 7 2 2 5" xfId="7092"/>
    <cellStyle name="Обычный 2 10 3 3 7 2 3" xfId="7093"/>
    <cellStyle name="Обычный 2 10 3 3 7 2 3 2" xfId="7094"/>
    <cellStyle name="Обычный 2 10 3 3 7 2 3 3" xfId="7095"/>
    <cellStyle name="Обычный 2 10 3 3 7 2 3 4" xfId="7096"/>
    <cellStyle name="Обычный 2 10 3 3 7 2 4" xfId="7097"/>
    <cellStyle name="Обычный 2 10 3 3 7 2 5" xfId="7098"/>
    <cellStyle name="Обычный 2 10 3 3 7 2 6" xfId="7099"/>
    <cellStyle name="Обычный 2 10 3 3 7 2 7" xfId="7100"/>
    <cellStyle name="Обычный 2 10 3 3 7 3" xfId="7101"/>
    <cellStyle name="Обычный 2 10 3 3 7 3 2" xfId="7102"/>
    <cellStyle name="Обычный 2 10 3 3 7 3 2 2" xfId="7103"/>
    <cellStyle name="Обычный 2 10 3 3 7 3 3" xfId="7104"/>
    <cellStyle name="Обычный 2 10 3 3 7 3 4" xfId="7105"/>
    <cellStyle name="Обычный 2 10 3 3 7 3 5" xfId="7106"/>
    <cellStyle name="Обычный 2 10 3 3 7 4" xfId="7107"/>
    <cellStyle name="Обычный 2 10 3 3 7 4 2" xfId="7108"/>
    <cellStyle name="Обычный 2 10 3 3 7 4 3" xfId="7109"/>
    <cellStyle name="Обычный 2 10 3 3 7 4 4" xfId="7110"/>
    <cellStyle name="Обычный 2 10 3 3 7 5" xfId="7111"/>
    <cellStyle name="Обычный 2 10 3 3 7 6" xfId="7112"/>
    <cellStyle name="Обычный 2 10 3 3 7 7" xfId="7113"/>
    <cellStyle name="Обычный 2 10 3 3 7 8" xfId="7114"/>
    <cellStyle name="Обычный 2 10 3 3 8" xfId="7115"/>
    <cellStyle name="Обычный 2 10 3 3 8 2" xfId="7116"/>
    <cellStyle name="Обычный 2 10 3 3 8 2 2" xfId="7117"/>
    <cellStyle name="Обычный 2 10 3 3 8 2 2 2" xfId="7118"/>
    <cellStyle name="Обычный 2 10 3 3 8 2 3" xfId="7119"/>
    <cellStyle name="Обычный 2 10 3 3 8 2 4" xfId="7120"/>
    <cellStyle name="Обычный 2 10 3 3 8 2 5" xfId="7121"/>
    <cellStyle name="Обычный 2 10 3 3 8 3" xfId="7122"/>
    <cellStyle name="Обычный 2 10 3 3 8 3 2" xfId="7123"/>
    <cellStyle name="Обычный 2 10 3 3 8 3 3" xfId="7124"/>
    <cellStyle name="Обычный 2 10 3 3 8 3 4" xfId="7125"/>
    <cellStyle name="Обычный 2 10 3 3 8 4" xfId="7126"/>
    <cellStyle name="Обычный 2 10 3 3 8 5" xfId="7127"/>
    <cellStyle name="Обычный 2 10 3 3 8 6" xfId="7128"/>
    <cellStyle name="Обычный 2 10 3 3 8 7" xfId="7129"/>
    <cellStyle name="Обычный 2 10 3 3 9" xfId="7130"/>
    <cellStyle name="Обычный 2 10 3 3 9 2" xfId="7131"/>
    <cellStyle name="Обычный 2 10 3 3 9 2 2" xfId="7132"/>
    <cellStyle name="Обычный 2 10 3 3 9 2 2 2" xfId="7133"/>
    <cellStyle name="Обычный 2 10 3 3 9 2 3" xfId="7134"/>
    <cellStyle name="Обычный 2 10 3 3 9 2 4" xfId="7135"/>
    <cellStyle name="Обычный 2 10 3 3 9 2 5" xfId="7136"/>
    <cellStyle name="Обычный 2 10 3 3 9 3" xfId="7137"/>
    <cellStyle name="Обычный 2 10 3 3 9 3 2" xfId="7138"/>
    <cellStyle name="Обычный 2 10 3 3 9 3 3" xfId="7139"/>
    <cellStyle name="Обычный 2 10 3 3 9 3 4" xfId="7140"/>
    <cellStyle name="Обычный 2 10 3 3 9 4" xfId="7141"/>
    <cellStyle name="Обычный 2 10 3 3 9 5" xfId="7142"/>
    <cellStyle name="Обычный 2 10 3 3 9 6" xfId="7143"/>
    <cellStyle name="Обычный 2 10 3 3 9 7" xfId="7144"/>
    <cellStyle name="Обычный 2 10 3 4" xfId="7145"/>
    <cellStyle name="Обычный 2 10 3 4 10" xfId="7146"/>
    <cellStyle name="Обычный 2 10 3 4 10 2" xfId="7147"/>
    <cellStyle name="Обычный 2 10 3 4 10 2 2" xfId="7148"/>
    <cellStyle name="Обычный 2 10 3 4 10 3" xfId="7149"/>
    <cellStyle name="Обычный 2 10 3 4 10 4" xfId="7150"/>
    <cellStyle name="Обычный 2 10 3 4 10 5" xfId="7151"/>
    <cellStyle name="Обычный 2 10 3 4 11" xfId="7152"/>
    <cellStyle name="Обычный 2 10 3 4 11 2" xfId="7153"/>
    <cellStyle name="Обычный 2 10 3 4 11 3" xfId="7154"/>
    <cellStyle name="Обычный 2 10 3 4 11 4" xfId="7155"/>
    <cellStyle name="Обычный 2 10 3 4 12" xfId="7156"/>
    <cellStyle name="Обычный 2 10 3 4 13" xfId="7157"/>
    <cellStyle name="Обычный 2 10 3 4 14" xfId="7158"/>
    <cellStyle name="Обычный 2 10 3 4 15" xfId="7159"/>
    <cellStyle name="Обычный 2 10 3 4 2" xfId="7160"/>
    <cellStyle name="Обычный 2 10 3 4 2 2" xfId="7161"/>
    <cellStyle name="Обычный 2 10 3 4 2 2 2" xfId="7162"/>
    <cellStyle name="Обычный 2 10 3 4 2 2 2 2" xfId="7163"/>
    <cellStyle name="Обычный 2 10 3 4 2 2 2 2 2" xfId="7164"/>
    <cellStyle name="Обычный 2 10 3 4 2 2 2 3" xfId="7165"/>
    <cellStyle name="Обычный 2 10 3 4 2 2 2 4" xfId="7166"/>
    <cellStyle name="Обычный 2 10 3 4 2 2 2 5" xfId="7167"/>
    <cellStyle name="Обычный 2 10 3 4 2 2 3" xfId="7168"/>
    <cellStyle name="Обычный 2 10 3 4 2 2 3 2" xfId="7169"/>
    <cellStyle name="Обычный 2 10 3 4 2 2 3 3" xfId="7170"/>
    <cellStyle name="Обычный 2 10 3 4 2 2 3 4" xfId="7171"/>
    <cellStyle name="Обычный 2 10 3 4 2 2 4" xfId="7172"/>
    <cellStyle name="Обычный 2 10 3 4 2 2 5" xfId="7173"/>
    <cellStyle name="Обычный 2 10 3 4 2 2 6" xfId="7174"/>
    <cellStyle name="Обычный 2 10 3 4 2 2 7" xfId="7175"/>
    <cellStyle name="Обычный 2 10 3 4 2 3" xfId="7176"/>
    <cellStyle name="Обычный 2 10 3 4 2 3 2" xfId="7177"/>
    <cellStyle name="Обычный 2 10 3 4 2 3 2 2" xfId="7178"/>
    <cellStyle name="Обычный 2 10 3 4 2 3 3" xfId="7179"/>
    <cellStyle name="Обычный 2 10 3 4 2 3 4" xfId="7180"/>
    <cellStyle name="Обычный 2 10 3 4 2 3 5" xfId="7181"/>
    <cellStyle name="Обычный 2 10 3 4 2 4" xfId="7182"/>
    <cellStyle name="Обычный 2 10 3 4 2 4 2" xfId="7183"/>
    <cellStyle name="Обычный 2 10 3 4 2 4 2 2" xfId="7184"/>
    <cellStyle name="Обычный 2 10 3 4 2 4 3" xfId="7185"/>
    <cellStyle name="Обычный 2 10 3 4 2 4 4" xfId="7186"/>
    <cellStyle name="Обычный 2 10 3 4 2 4 5" xfId="7187"/>
    <cellStyle name="Обычный 2 10 3 4 2 5" xfId="7188"/>
    <cellStyle name="Обычный 2 10 3 4 2 5 2" xfId="7189"/>
    <cellStyle name="Обычный 2 10 3 4 2 5 3" xfId="7190"/>
    <cellStyle name="Обычный 2 10 3 4 2 5 4" xfId="7191"/>
    <cellStyle name="Обычный 2 10 3 4 2 6" xfId="7192"/>
    <cellStyle name="Обычный 2 10 3 4 2 7" xfId="7193"/>
    <cellStyle name="Обычный 2 10 3 4 2 8" xfId="7194"/>
    <cellStyle name="Обычный 2 10 3 4 2 9" xfId="7195"/>
    <cellStyle name="Обычный 2 10 3 4 3" xfId="7196"/>
    <cellStyle name="Обычный 2 10 3 4 3 2" xfId="7197"/>
    <cellStyle name="Обычный 2 10 3 4 3 2 2" xfId="7198"/>
    <cellStyle name="Обычный 2 10 3 4 3 2 2 2" xfId="7199"/>
    <cellStyle name="Обычный 2 10 3 4 3 2 2 2 2" xfId="7200"/>
    <cellStyle name="Обычный 2 10 3 4 3 2 2 3" xfId="7201"/>
    <cellStyle name="Обычный 2 10 3 4 3 2 2 4" xfId="7202"/>
    <cellStyle name="Обычный 2 10 3 4 3 2 2 5" xfId="7203"/>
    <cellStyle name="Обычный 2 10 3 4 3 2 3" xfId="7204"/>
    <cellStyle name="Обычный 2 10 3 4 3 2 3 2" xfId="7205"/>
    <cellStyle name="Обычный 2 10 3 4 3 2 3 3" xfId="7206"/>
    <cellStyle name="Обычный 2 10 3 4 3 2 3 4" xfId="7207"/>
    <cellStyle name="Обычный 2 10 3 4 3 2 4" xfId="7208"/>
    <cellStyle name="Обычный 2 10 3 4 3 2 5" xfId="7209"/>
    <cellStyle name="Обычный 2 10 3 4 3 2 6" xfId="7210"/>
    <cellStyle name="Обычный 2 10 3 4 3 2 7" xfId="7211"/>
    <cellStyle name="Обычный 2 10 3 4 3 3" xfId="7212"/>
    <cellStyle name="Обычный 2 10 3 4 3 3 2" xfId="7213"/>
    <cellStyle name="Обычный 2 10 3 4 3 3 2 2" xfId="7214"/>
    <cellStyle name="Обычный 2 10 3 4 3 3 3" xfId="7215"/>
    <cellStyle name="Обычный 2 10 3 4 3 3 4" xfId="7216"/>
    <cellStyle name="Обычный 2 10 3 4 3 3 5" xfId="7217"/>
    <cellStyle name="Обычный 2 10 3 4 3 4" xfId="7218"/>
    <cellStyle name="Обычный 2 10 3 4 3 4 2" xfId="7219"/>
    <cellStyle name="Обычный 2 10 3 4 3 4 2 2" xfId="7220"/>
    <cellStyle name="Обычный 2 10 3 4 3 4 3" xfId="7221"/>
    <cellStyle name="Обычный 2 10 3 4 3 4 4" xfId="7222"/>
    <cellStyle name="Обычный 2 10 3 4 3 4 5" xfId="7223"/>
    <cellStyle name="Обычный 2 10 3 4 3 5" xfId="7224"/>
    <cellStyle name="Обычный 2 10 3 4 3 5 2" xfId="7225"/>
    <cellStyle name="Обычный 2 10 3 4 3 5 3" xfId="7226"/>
    <cellStyle name="Обычный 2 10 3 4 3 5 4" xfId="7227"/>
    <cellStyle name="Обычный 2 10 3 4 3 6" xfId="7228"/>
    <cellStyle name="Обычный 2 10 3 4 3 7" xfId="7229"/>
    <cellStyle name="Обычный 2 10 3 4 3 8" xfId="7230"/>
    <cellStyle name="Обычный 2 10 3 4 3 9" xfId="7231"/>
    <cellStyle name="Обычный 2 10 3 4 4" xfId="7232"/>
    <cellStyle name="Обычный 2 10 3 4 4 2" xfId="7233"/>
    <cellStyle name="Обычный 2 10 3 4 4 2 2" xfId="7234"/>
    <cellStyle name="Обычный 2 10 3 4 4 2 2 2" xfId="7235"/>
    <cellStyle name="Обычный 2 10 3 4 4 2 2 2 2" xfId="7236"/>
    <cellStyle name="Обычный 2 10 3 4 4 2 2 3" xfId="7237"/>
    <cellStyle name="Обычный 2 10 3 4 4 2 2 4" xfId="7238"/>
    <cellStyle name="Обычный 2 10 3 4 4 2 2 5" xfId="7239"/>
    <cellStyle name="Обычный 2 10 3 4 4 2 3" xfId="7240"/>
    <cellStyle name="Обычный 2 10 3 4 4 2 3 2" xfId="7241"/>
    <cellStyle name="Обычный 2 10 3 4 4 2 3 3" xfId="7242"/>
    <cellStyle name="Обычный 2 10 3 4 4 2 3 4" xfId="7243"/>
    <cellStyle name="Обычный 2 10 3 4 4 2 4" xfId="7244"/>
    <cellStyle name="Обычный 2 10 3 4 4 2 5" xfId="7245"/>
    <cellStyle name="Обычный 2 10 3 4 4 2 6" xfId="7246"/>
    <cellStyle name="Обычный 2 10 3 4 4 2 7" xfId="7247"/>
    <cellStyle name="Обычный 2 10 3 4 4 3" xfId="7248"/>
    <cellStyle name="Обычный 2 10 3 4 4 3 2" xfId="7249"/>
    <cellStyle name="Обычный 2 10 3 4 4 3 2 2" xfId="7250"/>
    <cellStyle name="Обычный 2 10 3 4 4 3 3" xfId="7251"/>
    <cellStyle name="Обычный 2 10 3 4 4 3 4" xfId="7252"/>
    <cellStyle name="Обычный 2 10 3 4 4 3 5" xfId="7253"/>
    <cellStyle name="Обычный 2 10 3 4 4 4" xfId="7254"/>
    <cellStyle name="Обычный 2 10 3 4 4 4 2" xfId="7255"/>
    <cellStyle name="Обычный 2 10 3 4 4 4 3" xfId="7256"/>
    <cellStyle name="Обычный 2 10 3 4 4 4 4" xfId="7257"/>
    <cellStyle name="Обычный 2 10 3 4 4 5" xfId="7258"/>
    <cellStyle name="Обычный 2 10 3 4 4 6" xfId="7259"/>
    <cellStyle name="Обычный 2 10 3 4 4 7" xfId="7260"/>
    <cellStyle name="Обычный 2 10 3 4 4 8" xfId="7261"/>
    <cellStyle name="Обычный 2 10 3 4 5" xfId="7262"/>
    <cellStyle name="Обычный 2 10 3 4 5 2" xfId="7263"/>
    <cellStyle name="Обычный 2 10 3 4 5 2 2" xfId="7264"/>
    <cellStyle name="Обычный 2 10 3 4 5 2 2 2" xfId="7265"/>
    <cellStyle name="Обычный 2 10 3 4 5 2 2 2 2" xfId="7266"/>
    <cellStyle name="Обычный 2 10 3 4 5 2 2 3" xfId="7267"/>
    <cellStyle name="Обычный 2 10 3 4 5 2 2 4" xfId="7268"/>
    <cellStyle name="Обычный 2 10 3 4 5 2 2 5" xfId="7269"/>
    <cellStyle name="Обычный 2 10 3 4 5 2 3" xfId="7270"/>
    <cellStyle name="Обычный 2 10 3 4 5 2 3 2" xfId="7271"/>
    <cellStyle name="Обычный 2 10 3 4 5 2 3 3" xfId="7272"/>
    <cellStyle name="Обычный 2 10 3 4 5 2 3 4" xfId="7273"/>
    <cellStyle name="Обычный 2 10 3 4 5 2 4" xfId="7274"/>
    <cellStyle name="Обычный 2 10 3 4 5 2 5" xfId="7275"/>
    <cellStyle name="Обычный 2 10 3 4 5 2 6" xfId="7276"/>
    <cellStyle name="Обычный 2 10 3 4 5 2 7" xfId="7277"/>
    <cellStyle name="Обычный 2 10 3 4 5 3" xfId="7278"/>
    <cellStyle name="Обычный 2 10 3 4 5 3 2" xfId="7279"/>
    <cellStyle name="Обычный 2 10 3 4 5 3 2 2" xfId="7280"/>
    <cellStyle name="Обычный 2 10 3 4 5 3 3" xfId="7281"/>
    <cellStyle name="Обычный 2 10 3 4 5 3 4" xfId="7282"/>
    <cellStyle name="Обычный 2 10 3 4 5 3 5" xfId="7283"/>
    <cellStyle name="Обычный 2 10 3 4 5 4" xfId="7284"/>
    <cellStyle name="Обычный 2 10 3 4 5 4 2" xfId="7285"/>
    <cellStyle name="Обычный 2 10 3 4 5 4 3" xfId="7286"/>
    <cellStyle name="Обычный 2 10 3 4 5 4 4" xfId="7287"/>
    <cellStyle name="Обычный 2 10 3 4 5 5" xfId="7288"/>
    <cellStyle name="Обычный 2 10 3 4 5 6" xfId="7289"/>
    <cellStyle name="Обычный 2 10 3 4 5 7" xfId="7290"/>
    <cellStyle name="Обычный 2 10 3 4 5 8" xfId="7291"/>
    <cellStyle name="Обычный 2 10 3 4 6" xfId="7292"/>
    <cellStyle name="Обычный 2 10 3 4 6 2" xfId="7293"/>
    <cellStyle name="Обычный 2 10 3 4 6 2 2" xfId="7294"/>
    <cellStyle name="Обычный 2 10 3 4 6 2 2 2" xfId="7295"/>
    <cellStyle name="Обычный 2 10 3 4 6 2 2 2 2" xfId="7296"/>
    <cellStyle name="Обычный 2 10 3 4 6 2 2 3" xfId="7297"/>
    <cellStyle name="Обычный 2 10 3 4 6 2 2 4" xfId="7298"/>
    <cellStyle name="Обычный 2 10 3 4 6 2 2 5" xfId="7299"/>
    <cellStyle name="Обычный 2 10 3 4 6 2 3" xfId="7300"/>
    <cellStyle name="Обычный 2 10 3 4 6 2 3 2" xfId="7301"/>
    <cellStyle name="Обычный 2 10 3 4 6 2 3 3" xfId="7302"/>
    <cellStyle name="Обычный 2 10 3 4 6 2 3 4" xfId="7303"/>
    <cellStyle name="Обычный 2 10 3 4 6 2 4" xfId="7304"/>
    <cellStyle name="Обычный 2 10 3 4 6 2 5" xfId="7305"/>
    <cellStyle name="Обычный 2 10 3 4 6 2 6" xfId="7306"/>
    <cellStyle name="Обычный 2 10 3 4 6 2 7" xfId="7307"/>
    <cellStyle name="Обычный 2 10 3 4 6 3" xfId="7308"/>
    <cellStyle name="Обычный 2 10 3 4 6 3 2" xfId="7309"/>
    <cellStyle name="Обычный 2 10 3 4 6 3 2 2" xfId="7310"/>
    <cellStyle name="Обычный 2 10 3 4 6 3 3" xfId="7311"/>
    <cellStyle name="Обычный 2 10 3 4 6 3 4" xfId="7312"/>
    <cellStyle name="Обычный 2 10 3 4 6 3 5" xfId="7313"/>
    <cellStyle name="Обычный 2 10 3 4 6 4" xfId="7314"/>
    <cellStyle name="Обычный 2 10 3 4 6 4 2" xfId="7315"/>
    <cellStyle name="Обычный 2 10 3 4 6 4 3" xfId="7316"/>
    <cellStyle name="Обычный 2 10 3 4 6 4 4" xfId="7317"/>
    <cellStyle name="Обычный 2 10 3 4 6 5" xfId="7318"/>
    <cellStyle name="Обычный 2 10 3 4 6 6" xfId="7319"/>
    <cellStyle name="Обычный 2 10 3 4 6 7" xfId="7320"/>
    <cellStyle name="Обычный 2 10 3 4 6 8" xfId="7321"/>
    <cellStyle name="Обычный 2 10 3 4 7" xfId="7322"/>
    <cellStyle name="Обычный 2 10 3 4 7 2" xfId="7323"/>
    <cellStyle name="Обычный 2 10 3 4 7 2 2" xfId="7324"/>
    <cellStyle name="Обычный 2 10 3 4 7 2 2 2" xfId="7325"/>
    <cellStyle name="Обычный 2 10 3 4 7 2 2 2 2" xfId="7326"/>
    <cellStyle name="Обычный 2 10 3 4 7 2 2 3" xfId="7327"/>
    <cellStyle name="Обычный 2 10 3 4 7 2 2 4" xfId="7328"/>
    <cellStyle name="Обычный 2 10 3 4 7 2 2 5" xfId="7329"/>
    <cellStyle name="Обычный 2 10 3 4 7 2 3" xfId="7330"/>
    <cellStyle name="Обычный 2 10 3 4 7 2 3 2" xfId="7331"/>
    <cellStyle name="Обычный 2 10 3 4 7 2 3 3" xfId="7332"/>
    <cellStyle name="Обычный 2 10 3 4 7 2 3 4" xfId="7333"/>
    <cellStyle name="Обычный 2 10 3 4 7 2 4" xfId="7334"/>
    <cellStyle name="Обычный 2 10 3 4 7 2 5" xfId="7335"/>
    <cellStyle name="Обычный 2 10 3 4 7 2 6" xfId="7336"/>
    <cellStyle name="Обычный 2 10 3 4 7 2 7" xfId="7337"/>
    <cellStyle name="Обычный 2 10 3 4 7 3" xfId="7338"/>
    <cellStyle name="Обычный 2 10 3 4 7 3 2" xfId="7339"/>
    <cellStyle name="Обычный 2 10 3 4 7 3 2 2" xfId="7340"/>
    <cellStyle name="Обычный 2 10 3 4 7 3 3" xfId="7341"/>
    <cellStyle name="Обычный 2 10 3 4 7 3 4" xfId="7342"/>
    <cellStyle name="Обычный 2 10 3 4 7 3 5" xfId="7343"/>
    <cellStyle name="Обычный 2 10 3 4 7 4" xfId="7344"/>
    <cellStyle name="Обычный 2 10 3 4 7 4 2" xfId="7345"/>
    <cellStyle name="Обычный 2 10 3 4 7 4 3" xfId="7346"/>
    <cellStyle name="Обычный 2 10 3 4 7 4 4" xfId="7347"/>
    <cellStyle name="Обычный 2 10 3 4 7 5" xfId="7348"/>
    <cellStyle name="Обычный 2 10 3 4 7 6" xfId="7349"/>
    <cellStyle name="Обычный 2 10 3 4 7 7" xfId="7350"/>
    <cellStyle name="Обычный 2 10 3 4 7 8" xfId="7351"/>
    <cellStyle name="Обычный 2 10 3 4 8" xfId="7352"/>
    <cellStyle name="Обычный 2 10 3 4 8 2" xfId="7353"/>
    <cellStyle name="Обычный 2 10 3 4 8 2 2" xfId="7354"/>
    <cellStyle name="Обычный 2 10 3 4 8 2 2 2" xfId="7355"/>
    <cellStyle name="Обычный 2 10 3 4 8 2 3" xfId="7356"/>
    <cellStyle name="Обычный 2 10 3 4 8 2 4" xfId="7357"/>
    <cellStyle name="Обычный 2 10 3 4 8 2 5" xfId="7358"/>
    <cellStyle name="Обычный 2 10 3 4 8 3" xfId="7359"/>
    <cellStyle name="Обычный 2 10 3 4 8 3 2" xfId="7360"/>
    <cellStyle name="Обычный 2 10 3 4 8 3 3" xfId="7361"/>
    <cellStyle name="Обычный 2 10 3 4 8 3 4" xfId="7362"/>
    <cellStyle name="Обычный 2 10 3 4 8 4" xfId="7363"/>
    <cellStyle name="Обычный 2 10 3 4 8 5" xfId="7364"/>
    <cellStyle name="Обычный 2 10 3 4 8 6" xfId="7365"/>
    <cellStyle name="Обычный 2 10 3 4 8 7" xfId="7366"/>
    <cellStyle name="Обычный 2 10 3 4 9" xfId="7367"/>
    <cellStyle name="Обычный 2 10 3 4 9 2" xfId="7368"/>
    <cellStyle name="Обычный 2 10 3 4 9 2 2" xfId="7369"/>
    <cellStyle name="Обычный 2 10 3 4 9 2 2 2" xfId="7370"/>
    <cellStyle name="Обычный 2 10 3 4 9 2 3" xfId="7371"/>
    <cellStyle name="Обычный 2 10 3 4 9 2 4" xfId="7372"/>
    <cellStyle name="Обычный 2 10 3 4 9 2 5" xfId="7373"/>
    <cellStyle name="Обычный 2 10 3 4 9 3" xfId="7374"/>
    <cellStyle name="Обычный 2 10 3 4 9 3 2" xfId="7375"/>
    <cellStyle name="Обычный 2 10 3 4 9 3 3" xfId="7376"/>
    <cellStyle name="Обычный 2 10 3 4 9 3 4" xfId="7377"/>
    <cellStyle name="Обычный 2 10 3 4 9 4" xfId="7378"/>
    <cellStyle name="Обычный 2 10 3 4 9 5" xfId="7379"/>
    <cellStyle name="Обычный 2 10 3 4 9 6" xfId="7380"/>
    <cellStyle name="Обычный 2 10 3 4 9 7" xfId="7381"/>
    <cellStyle name="Обычный 2 10 3 5" xfId="7382"/>
    <cellStyle name="Обычный 2 10 3 5 2" xfId="7383"/>
    <cellStyle name="Обычный 2 10 3 5 2 2" xfId="7384"/>
    <cellStyle name="Обычный 2 10 3 5 2 2 2" xfId="7385"/>
    <cellStyle name="Обычный 2 10 3 5 2 2 2 2" xfId="7386"/>
    <cellStyle name="Обычный 2 10 3 5 2 2 3" xfId="7387"/>
    <cellStyle name="Обычный 2 10 3 5 2 2 4" xfId="7388"/>
    <cellStyle name="Обычный 2 10 3 5 2 2 5" xfId="7389"/>
    <cellStyle name="Обычный 2 10 3 5 2 3" xfId="7390"/>
    <cellStyle name="Обычный 2 10 3 5 2 3 2" xfId="7391"/>
    <cellStyle name="Обычный 2 10 3 5 2 3 3" xfId="7392"/>
    <cellStyle name="Обычный 2 10 3 5 2 3 4" xfId="7393"/>
    <cellStyle name="Обычный 2 10 3 5 2 4" xfId="7394"/>
    <cellStyle name="Обычный 2 10 3 5 2 5" xfId="7395"/>
    <cellStyle name="Обычный 2 10 3 5 2 6" xfId="7396"/>
    <cellStyle name="Обычный 2 10 3 5 2 7" xfId="7397"/>
    <cellStyle name="Обычный 2 10 3 5 3" xfId="7398"/>
    <cellStyle name="Обычный 2 10 3 5 3 2" xfId="7399"/>
    <cellStyle name="Обычный 2 10 3 5 3 2 2" xfId="7400"/>
    <cellStyle name="Обычный 2 10 3 5 3 3" xfId="7401"/>
    <cellStyle name="Обычный 2 10 3 5 3 4" xfId="7402"/>
    <cellStyle name="Обычный 2 10 3 5 3 5" xfId="7403"/>
    <cellStyle name="Обычный 2 10 3 5 4" xfId="7404"/>
    <cellStyle name="Обычный 2 10 3 5 4 2" xfId="7405"/>
    <cellStyle name="Обычный 2 10 3 5 4 2 2" xfId="7406"/>
    <cellStyle name="Обычный 2 10 3 5 4 3" xfId="7407"/>
    <cellStyle name="Обычный 2 10 3 5 4 4" xfId="7408"/>
    <cellStyle name="Обычный 2 10 3 5 4 5" xfId="7409"/>
    <cellStyle name="Обычный 2 10 3 5 5" xfId="7410"/>
    <cellStyle name="Обычный 2 10 3 5 5 2" xfId="7411"/>
    <cellStyle name="Обычный 2 10 3 5 5 3" xfId="7412"/>
    <cellStyle name="Обычный 2 10 3 5 5 4" xfId="7413"/>
    <cellStyle name="Обычный 2 10 3 5 6" xfId="7414"/>
    <cellStyle name="Обычный 2 10 3 5 7" xfId="7415"/>
    <cellStyle name="Обычный 2 10 3 5 8" xfId="7416"/>
    <cellStyle name="Обычный 2 10 3 5 9" xfId="7417"/>
    <cellStyle name="Обычный 2 10 3 6" xfId="7418"/>
    <cellStyle name="Обычный 2 10 3 6 2" xfId="7419"/>
    <cellStyle name="Обычный 2 10 3 6 2 2" xfId="7420"/>
    <cellStyle name="Обычный 2 10 3 6 2 2 2" xfId="7421"/>
    <cellStyle name="Обычный 2 10 3 6 2 2 2 2" xfId="7422"/>
    <cellStyle name="Обычный 2 10 3 6 2 2 3" xfId="7423"/>
    <cellStyle name="Обычный 2 10 3 6 2 2 4" xfId="7424"/>
    <cellStyle name="Обычный 2 10 3 6 2 2 5" xfId="7425"/>
    <cellStyle name="Обычный 2 10 3 6 2 3" xfId="7426"/>
    <cellStyle name="Обычный 2 10 3 6 2 3 2" xfId="7427"/>
    <cellStyle name="Обычный 2 10 3 6 2 3 3" xfId="7428"/>
    <cellStyle name="Обычный 2 10 3 6 2 3 4" xfId="7429"/>
    <cellStyle name="Обычный 2 10 3 6 2 4" xfId="7430"/>
    <cellStyle name="Обычный 2 10 3 6 2 5" xfId="7431"/>
    <cellStyle name="Обычный 2 10 3 6 2 6" xfId="7432"/>
    <cellStyle name="Обычный 2 10 3 6 2 7" xfId="7433"/>
    <cellStyle name="Обычный 2 10 3 6 3" xfId="7434"/>
    <cellStyle name="Обычный 2 10 3 6 3 2" xfId="7435"/>
    <cellStyle name="Обычный 2 10 3 6 3 2 2" xfId="7436"/>
    <cellStyle name="Обычный 2 10 3 6 3 3" xfId="7437"/>
    <cellStyle name="Обычный 2 10 3 6 3 4" xfId="7438"/>
    <cellStyle name="Обычный 2 10 3 6 3 5" xfId="7439"/>
    <cellStyle name="Обычный 2 10 3 6 4" xfId="7440"/>
    <cellStyle name="Обычный 2 10 3 6 4 2" xfId="7441"/>
    <cellStyle name="Обычный 2 10 3 6 4 2 2" xfId="7442"/>
    <cellStyle name="Обычный 2 10 3 6 4 3" xfId="7443"/>
    <cellStyle name="Обычный 2 10 3 6 4 4" xfId="7444"/>
    <cellStyle name="Обычный 2 10 3 6 4 5" xfId="7445"/>
    <cellStyle name="Обычный 2 10 3 6 5" xfId="7446"/>
    <cellStyle name="Обычный 2 10 3 6 5 2" xfId="7447"/>
    <cellStyle name="Обычный 2 10 3 6 5 3" xfId="7448"/>
    <cellStyle name="Обычный 2 10 3 6 5 4" xfId="7449"/>
    <cellStyle name="Обычный 2 10 3 6 6" xfId="7450"/>
    <cellStyle name="Обычный 2 10 3 6 7" xfId="7451"/>
    <cellStyle name="Обычный 2 10 3 6 8" xfId="7452"/>
    <cellStyle name="Обычный 2 10 3 6 9" xfId="7453"/>
    <cellStyle name="Обычный 2 10 3 7" xfId="7454"/>
    <cellStyle name="Обычный 2 10 3 7 2" xfId="7455"/>
    <cellStyle name="Обычный 2 10 3 7 2 2" xfId="7456"/>
    <cellStyle name="Обычный 2 10 3 7 2 2 2" xfId="7457"/>
    <cellStyle name="Обычный 2 10 3 7 2 2 2 2" xfId="7458"/>
    <cellStyle name="Обычный 2 10 3 7 2 2 3" xfId="7459"/>
    <cellStyle name="Обычный 2 10 3 7 2 2 4" xfId="7460"/>
    <cellStyle name="Обычный 2 10 3 7 2 2 5" xfId="7461"/>
    <cellStyle name="Обычный 2 10 3 7 2 3" xfId="7462"/>
    <cellStyle name="Обычный 2 10 3 7 2 3 2" xfId="7463"/>
    <cellStyle name="Обычный 2 10 3 7 2 3 3" xfId="7464"/>
    <cellStyle name="Обычный 2 10 3 7 2 3 4" xfId="7465"/>
    <cellStyle name="Обычный 2 10 3 7 2 4" xfId="7466"/>
    <cellStyle name="Обычный 2 10 3 7 2 5" xfId="7467"/>
    <cellStyle name="Обычный 2 10 3 7 2 6" xfId="7468"/>
    <cellStyle name="Обычный 2 10 3 7 2 7" xfId="7469"/>
    <cellStyle name="Обычный 2 10 3 7 3" xfId="7470"/>
    <cellStyle name="Обычный 2 10 3 7 3 2" xfId="7471"/>
    <cellStyle name="Обычный 2 10 3 7 3 2 2" xfId="7472"/>
    <cellStyle name="Обычный 2 10 3 7 3 3" xfId="7473"/>
    <cellStyle name="Обычный 2 10 3 7 3 4" xfId="7474"/>
    <cellStyle name="Обычный 2 10 3 7 3 5" xfId="7475"/>
    <cellStyle name="Обычный 2 10 3 7 4" xfId="7476"/>
    <cellStyle name="Обычный 2 10 3 7 4 2" xfId="7477"/>
    <cellStyle name="Обычный 2 10 3 7 4 2 2" xfId="7478"/>
    <cellStyle name="Обычный 2 10 3 7 4 3" xfId="7479"/>
    <cellStyle name="Обычный 2 10 3 7 4 4" xfId="7480"/>
    <cellStyle name="Обычный 2 10 3 7 4 5" xfId="7481"/>
    <cellStyle name="Обычный 2 10 3 7 5" xfId="7482"/>
    <cellStyle name="Обычный 2 10 3 7 5 2" xfId="7483"/>
    <cellStyle name="Обычный 2 10 3 7 5 3" xfId="7484"/>
    <cellStyle name="Обычный 2 10 3 7 5 4" xfId="7485"/>
    <cellStyle name="Обычный 2 10 3 7 6" xfId="7486"/>
    <cellStyle name="Обычный 2 10 3 7 7" xfId="7487"/>
    <cellStyle name="Обычный 2 10 3 7 8" xfId="7488"/>
    <cellStyle name="Обычный 2 10 3 7 9" xfId="7489"/>
    <cellStyle name="Обычный 2 10 3 8" xfId="7490"/>
    <cellStyle name="Обычный 2 10 3 8 2" xfId="7491"/>
    <cellStyle name="Обычный 2 10 3 8 2 2" xfId="7492"/>
    <cellStyle name="Обычный 2 10 3 8 2 2 2" xfId="7493"/>
    <cellStyle name="Обычный 2 10 3 8 2 2 2 2" xfId="7494"/>
    <cellStyle name="Обычный 2 10 3 8 2 2 3" xfId="7495"/>
    <cellStyle name="Обычный 2 10 3 8 2 2 4" xfId="7496"/>
    <cellStyle name="Обычный 2 10 3 8 2 2 5" xfId="7497"/>
    <cellStyle name="Обычный 2 10 3 8 2 3" xfId="7498"/>
    <cellStyle name="Обычный 2 10 3 8 2 3 2" xfId="7499"/>
    <cellStyle name="Обычный 2 10 3 8 2 3 3" xfId="7500"/>
    <cellStyle name="Обычный 2 10 3 8 2 3 4" xfId="7501"/>
    <cellStyle name="Обычный 2 10 3 8 2 4" xfId="7502"/>
    <cellStyle name="Обычный 2 10 3 8 2 5" xfId="7503"/>
    <cellStyle name="Обычный 2 10 3 8 2 6" xfId="7504"/>
    <cellStyle name="Обычный 2 10 3 8 2 7" xfId="7505"/>
    <cellStyle name="Обычный 2 10 3 8 3" xfId="7506"/>
    <cellStyle name="Обычный 2 10 3 8 3 2" xfId="7507"/>
    <cellStyle name="Обычный 2 10 3 8 3 2 2" xfId="7508"/>
    <cellStyle name="Обычный 2 10 3 8 3 3" xfId="7509"/>
    <cellStyle name="Обычный 2 10 3 8 3 4" xfId="7510"/>
    <cellStyle name="Обычный 2 10 3 8 3 5" xfId="7511"/>
    <cellStyle name="Обычный 2 10 3 8 4" xfId="7512"/>
    <cellStyle name="Обычный 2 10 3 8 4 2" xfId="7513"/>
    <cellStyle name="Обычный 2 10 3 8 4 3" xfId="7514"/>
    <cellStyle name="Обычный 2 10 3 8 4 4" xfId="7515"/>
    <cellStyle name="Обычный 2 10 3 8 5" xfId="7516"/>
    <cellStyle name="Обычный 2 10 3 8 6" xfId="7517"/>
    <cellStyle name="Обычный 2 10 3 8 7" xfId="7518"/>
    <cellStyle name="Обычный 2 10 3 8 8" xfId="7519"/>
    <cellStyle name="Обычный 2 10 3 9" xfId="7520"/>
    <cellStyle name="Обычный 2 10 3 9 2" xfId="7521"/>
    <cellStyle name="Обычный 2 10 3 9 2 2" xfId="7522"/>
    <cellStyle name="Обычный 2 10 3 9 2 2 2" xfId="7523"/>
    <cellStyle name="Обычный 2 10 3 9 2 2 2 2" xfId="7524"/>
    <cellStyle name="Обычный 2 10 3 9 2 2 3" xfId="7525"/>
    <cellStyle name="Обычный 2 10 3 9 2 2 4" xfId="7526"/>
    <cellStyle name="Обычный 2 10 3 9 2 2 5" xfId="7527"/>
    <cellStyle name="Обычный 2 10 3 9 2 3" xfId="7528"/>
    <cellStyle name="Обычный 2 10 3 9 2 3 2" xfId="7529"/>
    <cellStyle name="Обычный 2 10 3 9 2 3 3" xfId="7530"/>
    <cellStyle name="Обычный 2 10 3 9 2 3 4" xfId="7531"/>
    <cellStyle name="Обычный 2 10 3 9 2 4" xfId="7532"/>
    <cellStyle name="Обычный 2 10 3 9 2 5" xfId="7533"/>
    <cellStyle name="Обычный 2 10 3 9 2 6" xfId="7534"/>
    <cellStyle name="Обычный 2 10 3 9 2 7" xfId="7535"/>
    <cellStyle name="Обычный 2 10 3 9 3" xfId="7536"/>
    <cellStyle name="Обычный 2 10 3 9 3 2" xfId="7537"/>
    <cellStyle name="Обычный 2 10 3 9 3 2 2" xfId="7538"/>
    <cellStyle name="Обычный 2 10 3 9 3 3" xfId="7539"/>
    <cellStyle name="Обычный 2 10 3 9 3 4" xfId="7540"/>
    <cellStyle name="Обычный 2 10 3 9 3 5" xfId="7541"/>
    <cellStyle name="Обычный 2 10 3 9 4" xfId="7542"/>
    <cellStyle name="Обычный 2 10 3 9 4 2" xfId="7543"/>
    <cellStyle name="Обычный 2 10 3 9 4 3" xfId="7544"/>
    <cellStyle name="Обычный 2 10 3 9 4 4" xfId="7545"/>
    <cellStyle name="Обычный 2 10 3 9 5" xfId="7546"/>
    <cellStyle name="Обычный 2 10 3 9 6" xfId="7547"/>
    <cellStyle name="Обычный 2 10 3 9 7" xfId="7548"/>
    <cellStyle name="Обычный 2 10 3 9 8" xfId="7549"/>
    <cellStyle name="Обычный 2 10 4" xfId="7550"/>
    <cellStyle name="Обычный 2 10 4 2" xfId="7551"/>
    <cellStyle name="Обычный 2 10 4 2 2" xfId="7552"/>
    <cellStyle name="Обычный 2 10 4 2 2 2" xfId="7553"/>
    <cellStyle name="Обычный 2 10 4 2 2 2 2" xfId="7554"/>
    <cellStyle name="Обычный 2 10 4 2 2 3" xfId="7555"/>
    <cellStyle name="Обычный 2 10 4 2 2 4" xfId="7556"/>
    <cellStyle name="Обычный 2 10 4 2 2 5" xfId="7557"/>
    <cellStyle name="Обычный 2 10 4 2 3" xfId="7558"/>
    <cellStyle name="Обычный 2 10 4 2 3 2" xfId="7559"/>
    <cellStyle name="Обычный 2 10 4 2 3 2 2" xfId="7560"/>
    <cellStyle name="Обычный 2 10 4 2 3 3" xfId="7561"/>
    <cellStyle name="Обычный 2 10 4 2 3 4" xfId="7562"/>
    <cellStyle name="Обычный 2 10 4 2 3 5" xfId="7563"/>
    <cellStyle name="Обычный 2 10 4 2 4" xfId="7564"/>
    <cellStyle name="Обычный 2 10 4 2 4 2" xfId="7565"/>
    <cellStyle name="Обычный 2 10 4 2 4 3" xfId="7566"/>
    <cellStyle name="Обычный 2 10 4 2 4 4" xfId="7567"/>
    <cellStyle name="Обычный 2 10 4 2 5" xfId="7568"/>
    <cellStyle name="Обычный 2 10 4 2 6" xfId="7569"/>
    <cellStyle name="Обычный 2 10 4 2 7" xfId="7570"/>
    <cellStyle name="Обычный 2 10 4 2 8" xfId="7571"/>
    <cellStyle name="Обычный 2 10 4 3" xfId="7572"/>
    <cellStyle name="Обычный 2 10 4 3 2" xfId="7573"/>
    <cellStyle name="Обычный 2 10 4 3 2 2" xfId="7574"/>
    <cellStyle name="Обычный 2 10 4 3 3" xfId="7575"/>
    <cellStyle name="Обычный 2 10 4 3 4" xfId="7576"/>
    <cellStyle name="Обычный 2 10 4 3 5" xfId="7577"/>
    <cellStyle name="Обычный 2 10 4 4" xfId="7578"/>
    <cellStyle name="Обычный 2 10 4 4 2" xfId="7579"/>
    <cellStyle name="Обычный 2 10 4 4 2 2" xfId="7580"/>
    <cellStyle name="Обычный 2 10 4 4 3" xfId="7581"/>
    <cellStyle name="Обычный 2 10 4 4 4" xfId="7582"/>
    <cellStyle name="Обычный 2 10 4 4 5" xfId="7583"/>
    <cellStyle name="Обычный 2 10 4 5" xfId="7584"/>
    <cellStyle name="Обычный 2 10 4 5 2" xfId="7585"/>
    <cellStyle name="Обычный 2 10 4 5 2 2" xfId="7586"/>
    <cellStyle name="Обычный 2 10 4 5 3" xfId="7587"/>
    <cellStyle name="Обычный 2 10 4 5 4" xfId="7588"/>
    <cellStyle name="Обычный 2 10 4 5 5" xfId="7589"/>
    <cellStyle name="Обычный 2 10 4 6" xfId="7590"/>
    <cellStyle name="Обычный 2 10 4 6 2" xfId="7591"/>
    <cellStyle name="Обычный 2 10 4 6 2 2" xfId="7592"/>
    <cellStyle name="Обычный 2 10 4 6 3" xfId="7593"/>
    <cellStyle name="Обычный 2 10 4 7" xfId="7594"/>
    <cellStyle name="Обычный 2 10 4 7 2" xfId="7595"/>
    <cellStyle name="Обычный 2 10 4 8" xfId="7596"/>
    <cellStyle name="Обычный 2 10 4 9" xfId="7597"/>
    <cellStyle name="Обычный 2 10 5" xfId="7598"/>
    <cellStyle name="Обычный 2 10 5 2" xfId="7599"/>
    <cellStyle name="Обычный 2 10 5 2 2" xfId="7600"/>
    <cellStyle name="Обычный 2 10 5 2 2 2" xfId="7601"/>
    <cellStyle name="Обычный 2 10 5 2 2 2 2" xfId="7602"/>
    <cellStyle name="Обычный 2 10 5 2 2 3" xfId="7603"/>
    <cellStyle name="Обычный 2 10 5 2 2 4" xfId="7604"/>
    <cellStyle name="Обычный 2 10 5 2 2 5" xfId="7605"/>
    <cellStyle name="Обычный 2 10 5 2 3" xfId="7606"/>
    <cellStyle name="Обычный 2 10 5 2 3 2" xfId="7607"/>
    <cellStyle name="Обычный 2 10 5 2 3 3" xfId="7608"/>
    <cellStyle name="Обычный 2 10 5 2 3 4" xfId="7609"/>
    <cellStyle name="Обычный 2 10 5 2 4" xfId="7610"/>
    <cellStyle name="Обычный 2 10 5 2 5" xfId="7611"/>
    <cellStyle name="Обычный 2 10 5 2 6" xfId="7612"/>
    <cellStyle name="Обычный 2 10 5 2 7" xfId="7613"/>
    <cellStyle name="Обычный 2 10 5 3" xfId="7614"/>
    <cellStyle name="Обычный 2 10 5 3 2" xfId="7615"/>
    <cellStyle name="Обычный 2 10 5 3 2 2" xfId="7616"/>
    <cellStyle name="Обычный 2 10 5 3 3" xfId="7617"/>
    <cellStyle name="Обычный 2 10 5 3 4" xfId="7618"/>
    <cellStyle name="Обычный 2 10 5 3 5" xfId="7619"/>
    <cellStyle name="Обычный 2 10 5 4" xfId="7620"/>
    <cellStyle name="Обычный 2 10 5 4 2" xfId="7621"/>
    <cellStyle name="Обычный 2 10 5 4 2 2" xfId="7622"/>
    <cellStyle name="Обычный 2 10 5 4 3" xfId="7623"/>
    <cellStyle name="Обычный 2 10 5 4 4" xfId="7624"/>
    <cellStyle name="Обычный 2 10 5 4 5" xfId="7625"/>
    <cellStyle name="Обычный 2 10 5 5" xfId="7626"/>
    <cellStyle name="Обычный 2 10 5 5 2" xfId="7627"/>
    <cellStyle name="Обычный 2 10 5 5 3" xfId="7628"/>
    <cellStyle name="Обычный 2 10 5 5 4" xfId="7629"/>
    <cellStyle name="Обычный 2 10 5 6" xfId="7630"/>
    <cellStyle name="Обычный 2 10 5 7" xfId="7631"/>
    <cellStyle name="Обычный 2 10 5 8" xfId="7632"/>
    <cellStyle name="Обычный 2 10 5 9" xfId="7633"/>
    <cellStyle name="Обычный 2 10 6" xfId="7634"/>
    <cellStyle name="Обычный 2 10 7" xfId="7635"/>
    <cellStyle name="Обычный 2 10 7 2" xfId="7636"/>
    <cellStyle name="Обычный 2 10 7 2 2" xfId="7637"/>
    <cellStyle name="Обычный 2 10 7 3" xfId="7638"/>
    <cellStyle name="Обычный 2 10 8" xfId="7639"/>
    <cellStyle name="Обычный 2 10 8 2" xfId="7640"/>
    <cellStyle name="Обычный 2 10 9" xfId="7641"/>
    <cellStyle name="Обычный 2 11" xfId="7642"/>
    <cellStyle name="Обычный 2 12" xfId="7643"/>
    <cellStyle name="Обычный 2 13" xfId="7644"/>
    <cellStyle name="Обычный 2 134" xfId="59254"/>
    <cellStyle name="Обычный 2 14" xfId="7645"/>
    <cellStyle name="Обычный 2 15" xfId="7646"/>
    <cellStyle name="Обычный 2 16" xfId="7647"/>
    <cellStyle name="Обычный 2 17" xfId="7648"/>
    <cellStyle name="Обычный 2 18" xfId="7649"/>
    <cellStyle name="Обычный 2 19" xfId="7650"/>
    <cellStyle name="Обычный 2 2" xfId="7651"/>
    <cellStyle name="Обычный 2 2 2" xfId="7652"/>
    <cellStyle name="Обычный 2 2 2 2" xfId="59853"/>
    <cellStyle name="Обычный 2 2 2 2 2" xfId="7653"/>
    <cellStyle name="Обычный 2 2 2 3" xfId="59293"/>
    <cellStyle name="Обычный 2 2 3" xfId="7654"/>
    <cellStyle name="Обычный 2 2 3 2" xfId="7655"/>
    <cellStyle name="Обычный 2 2 4" xfId="7656"/>
    <cellStyle name="Обычный 2 2 5" xfId="7657"/>
    <cellStyle name="Обычный 2 2 6" xfId="7658"/>
    <cellStyle name="Обычный 2 2 7" xfId="7659"/>
    <cellStyle name="Обычный 2 2 8" xfId="7660"/>
    <cellStyle name="Обычный 2 2 9" xfId="7661"/>
    <cellStyle name="Обычный 2 2_46EE.2011(v1.0)" xfId="7662"/>
    <cellStyle name="Обычный 2 20" xfId="7663"/>
    <cellStyle name="Обычный 2 21" xfId="7664"/>
    <cellStyle name="Обычный 2 22" xfId="7665"/>
    <cellStyle name="Обычный 2 23" xfId="7666"/>
    <cellStyle name="Обычный 2 24" xfId="7667"/>
    <cellStyle name="Обычный 2 25" xfId="7668"/>
    <cellStyle name="Обычный 2 26" xfId="7669"/>
    <cellStyle name="Обычный 2 27" xfId="7670"/>
    <cellStyle name="Обычный 2 28" xfId="7671"/>
    <cellStyle name="Обычный 2 29" xfId="7672"/>
    <cellStyle name="Обычный 2 3" xfId="7673"/>
    <cellStyle name="Обычный 2 3 2" xfId="7674"/>
    <cellStyle name="Обычный 2 3 2 2" xfId="7675"/>
    <cellStyle name="Обычный 2 3 2 2 2" xfId="7676"/>
    <cellStyle name="Обычный 2 3 2 2 2 2" xfId="7677"/>
    <cellStyle name="Обычный 2 3 2 2 2 2 2" xfId="7678"/>
    <cellStyle name="Обычный 2 3 2 2 2 2 2 2" xfId="7679"/>
    <cellStyle name="Обычный 2 3 2 2 2 2 3" xfId="7680"/>
    <cellStyle name="Обычный 2 3 2 2 2 2 4" xfId="7681"/>
    <cellStyle name="Обычный 2 3 2 2 2 2 5" xfId="7682"/>
    <cellStyle name="Обычный 2 3 2 2 2 3" xfId="7683"/>
    <cellStyle name="Обычный 2 3 2 2 2 3 2" xfId="7684"/>
    <cellStyle name="Обычный 2 3 2 2 2 3 3" xfId="7685"/>
    <cellStyle name="Обычный 2 3 2 2 2 3 4" xfId="7686"/>
    <cellStyle name="Обычный 2 3 2 2 2 4" xfId="7687"/>
    <cellStyle name="Обычный 2 3 2 2 2 5" xfId="7688"/>
    <cellStyle name="Обычный 2 3 2 2 2 6" xfId="7689"/>
    <cellStyle name="Обычный 2 3 2 2 2 7" xfId="7690"/>
    <cellStyle name="Обычный 2 3 2 2 3" xfId="7691"/>
    <cellStyle name="Обычный 2 3 2 2 3 2" xfId="7692"/>
    <cellStyle name="Обычный 2 3 2 2 3 2 2" xfId="7693"/>
    <cellStyle name="Обычный 2 3 2 2 3 3" xfId="7694"/>
    <cellStyle name="Обычный 2 3 2 2 3 4" xfId="7695"/>
    <cellStyle name="Обычный 2 3 2 2 3 5" xfId="7696"/>
    <cellStyle name="Обычный 2 3 2 2 4" xfId="7697"/>
    <cellStyle name="Обычный 2 3 2 2 4 2" xfId="7698"/>
    <cellStyle name="Обычный 2 3 2 2 4 3" xfId="7699"/>
    <cellStyle name="Обычный 2 3 2 2 4 4" xfId="7700"/>
    <cellStyle name="Обычный 2 3 2 2 5" xfId="7701"/>
    <cellStyle name="Обычный 2 3 2 2 6" xfId="7702"/>
    <cellStyle name="Обычный 2 3 2 2 7" xfId="7703"/>
    <cellStyle name="Обычный 2 3 2 2 8" xfId="7704"/>
    <cellStyle name="Обычный 2 3 2 3" xfId="7705"/>
    <cellStyle name="Обычный 2 3 2 3 2" xfId="7706"/>
    <cellStyle name="Обычный 2 3 2 3 2 2" xfId="7707"/>
    <cellStyle name="Обычный 2 3 2 3 2 2 2" xfId="7708"/>
    <cellStyle name="Обычный 2 3 2 3 2 3" xfId="7709"/>
    <cellStyle name="Обычный 2 3 2 3 2 4" xfId="7710"/>
    <cellStyle name="Обычный 2 3 2 3 2 5" xfId="7711"/>
    <cellStyle name="Обычный 2 3 2 3 3" xfId="7712"/>
    <cellStyle name="Обычный 2 3 2 3 3 2" xfId="7713"/>
    <cellStyle name="Обычный 2 3 2 3 3 3" xfId="7714"/>
    <cellStyle name="Обычный 2 3 2 3 3 4" xfId="7715"/>
    <cellStyle name="Обычный 2 3 2 3 4" xfId="7716"/>
    <cellStyle name="Обычный 2 3 2 3 5" xfId="7717"/>
    <cellStyle name="Обычный 2 3 2 3 6" xfId="7718"/>
    <cellStyle name="Обычный 2 3 2 3 7" xfId="7719"/>
    <cellStyle name="Обычный 2 3 2 4" xfId="7720"/>
    <cellStyle name="Обычный 2 3 2 4 2" xfId="7721"/>
    <cellStyle name="Обычный 2 3 2 4 3" xfId="7722"/>
    <cellStyle name="Обычный 2 3 2 4 3 2" xfId="7723"/>
    <cellStyle name="Обычный 2 3 2 4 4" xfId="7724"/>
    <cellStyle name="Обычный 2 3 2 4 5" xfId="7725"/>
    <cellStyle name="Обычный 2 3 2 4 6" xfId="7726"/>
    <cellStyle name="Обычный 2 3 2 5" xfId="7727"/>
    <cellStyle name="Обычный 2 3 2 5 2" xfId="7728"/>
    <cellStyle name="Обычный 2 3 2 5 3" xfId="7729"/>
    <cellStyle name="Обычный 2 3 2 5 4" xfId="7730"/>
    <cellStyle name="Обычный 2 3 2 6" xfId="7731"/>
    <cellStyle name="Обычный 2 3 2 7" xfId="7732"/>
    <cellStyle name="Обычный 2 3 2 8" xfId="7733"/>
    <cellStyle name="Обычный 2 3 2 9" xfId="7734"/>
    <cellStyle name="Обычный 2 3 3" xfId="7735"/>
    <cellStyle name="Обычный 2 3_46EE.2011(v1.0)" xfId="7736"/>
    <cellStyle name="Обычный 2 30" xfId="7737"/>
    <cellStyle name="Обычный 2 31" xfId="7738"/>
    <cellStyle name="Обычный 2 32" xfId="7739"/>
    <cellStyle name="Обычный 2 33" xfId="7740"/>
    <cellStyle name="Обычный 2 34" xfId="7741"/>
    <cellStyle name="Обычный 2 35" xfId="7742"/>
    <cellStyle name="Обычный 2 36" xfId="7743"/>
    <cellStyle name="Обычный 2 37" xfId="7744"/>
    <cellStyle name="Обычный 2 38" xfId="7745"/>
    <cellStyle name="Обычный 2 39" xfId="7746"/>
    <cellStyle name="Обычный 2 4" xfId="7747"/>
    <cellStyle name="Обычный 2 4 2" xfId="7748"/>
    <cellStyle name="Обычный 2 4 2 10" xfId="7749"/>
    <cellStyle name="Обычный 2 4 2 10 2" xfId="7750"/>
    <cellStyle name="Обычный 2 4 2 10 2 2" xfId="7751"/>
    <cellStyle name="Обычный 2 4 2 10 2 2 2" xfId="7752"/>
    <cellStyle name="Обычный 2 4 2 10 2 2 2 2" xfId="7753"/>
    <cellStyle name="Обычный 2 4 2 10 2 2 3" xfId="7754"/>
    <cellStyle name="Обычный 2 4 2 10 2 2 4" xfId="7755"/>
    <cellStyle name="Обычный 2 4 2 10 2 2 5" xfId="7756"/>
    <cellStyle name="Обычный 2 4 2 10 2 3" xfId="7757"/>
    <cellStyle name="Обычный 2 4 2 10 2 3 2" xfId="7758"/>
    <cellStyle name="Обычный 2 4 2 10 2 3 3" xfId="7759"/>
    <cellStyle name="Обычный 2 4 2 10 2 3 4" xfId="7760"/>
    <cellStyle name="Обычный 2 4 2 10 2 4" xfId="7761"/>
    <cellStyle name="Обычный 2 4 2 10 2 5" xfId="7762"/>
    <cellStyle name="Обычный 2 4 2 10 2 6" xfId="7763"/>
    <cellStyle name="Обычный 2 4 2 10 2 7" xfId="7764"/>
    <cellStyle name="Обычный 2 4 2 10 3" xfId="7765"/>
    <cellStyle name="Обычный 2 4 2 10 3 2" xfId="7766"/>
    <cellStyle name="Обычный 2 4 2 10 3 2 2" xfId="7767"/>
    <cellStyle name="Обычный 2 4 2 10 3 3" xfId="7768"/>
    <cellStyle name="Обычный 2 4 2 10 3 4" xfId="7769"/>
    <cellStyle name="Обычный 2 4 2 10 3 5" xfId="7770"/>
    <cellStyle name="Обычный 2 4 2 10 4" xfId="7771"/>
    <cellStyle name="Обычный 2 4 2 10 4 2" xfId="7772"/>
    <cellStyle name="Обычный 2 4 2 10 4 3" xfId="7773"/>
    <cellStyle name="Обычный 2 4 2 10 4 4" xfId="7774"/>
    <cellStyle name="Обычный 2 4 2 10 5" xfId="7775"/>
    <cellStyle name="Обычный 2 4 2 10 6" xfId="7776"/>
    <cellStyle name="Обычный 2 4 2 10 7" xfId="7777"/>
    <cellStyle name="Обычный 2 4 2 10 8" xfId="7778"/>
    <cellStyle name="Обычный 2 4 2 11" xfId="7779"/>
    <cellStyle name="Обычный 2 4 2 11 2" xfId="7780"/>
    <cellStyle name="Обычный 2 4 2 11 2 2" xfId="7781"/>
    <cellStyle name="Обычный 2 4 2 11 2 2 2" xfId="7782"/>
    <cellStyle name="Обычный 2 4 2 11 2 3" xfId="7783"/>
    <cellStyle name="Обычный 2 4 2 11 2 4" xfId="7784"/>
    <cellStyle name="Обычный 2 4 2 11 2 5" xfId="7785"/>
    <cellStyle name="Обычный 2 4 2 11 3" xfId="7786"/>
    <cellStyle name="Обычный 2 4 2 11 3 2" xfId="7787"/>
    <cellStyle name="Обычный 2 4 2 11 3 3" xfId="7788"/>
    <cellStyle name="Обычный 2 4 2 11 3 4" xfId="7789"/>
    <cellStyle name="Обычный 2 4 2 11 4" xfId="7790"/>
    <cellStyle name="Обычный 2 4 2 11 5" xfId="7791"/>
    <cellStyle name="Обычный 2 4 2 11 6" xfId="7792"/>
    <cellStyle name="Обычный 2 4 2 11 7" xfId="7793"/>
    <cellStyle name="Обычный 2 4 2 12" xfId="7794"/>
    <cellStyle name="Обычный 2 4 2 12 2" xfId="7795"/>
    <cellStyle name="Обычный 2 4 2 12 2 2" xfId="7796"/>
    <cellStyle name="Обычный 2 4 2 12 2 2 2" xfId="7797"/>
    <cellStyle name="Обычный 2 4 2 12 2 3" xfId="7798"/>
    <cellStyle name="Обычный 2 4 2 12 2 4" xfId="7799"/>
    <cellStyle name="Обычный 2 4 2 12 2 5" xfId="7800"/>
    <cellStyle name="Обычный 2 4 2 12 3" xfId="7801"/>
    <cellStyle name="Обычный 2 4 2 12 3 2" xfId="7802"/>
    <cellStyle name="Обычный 2 4 2 12 3 3" xfId="7803"/>
    <cellStyle name="Обычный 2 4 2 12 3 4" xfId="7804"/>
    <cellStyle name="Обычный 2 4 2 12 4" xfId="7805"/>
    <cellStyle name="Обычный 2 4 2 12 5" xfId="7806"/>
    <cellStyle name="Обычный 2 4 2 12 6" xfId="7807"/>
    <cellStyle name="Обычный 2 4 2 12 7" xfId="7808"/>
    <cellStyle name="Обычный 2 4 2 13" xfId="7809"/>
    <cellStyle name="Обычный 2 4 2 13 2" xfId="7810"/>
    <cellStyle name="Обычный 2 4 2 13 2 2" xfId="7811"/>
    <cellStyle name="Обычный 2 4 2 13 3" xfId="7812"/>
    <cellStyle name="Обычный 2 4 2 13 4" xfId="7813"/>
    <cellStyle name="Обычный 2 4 2 13 5" xfId="7814"/>
    <cellStyle name="Обычный 2 4 2 14" xfId="7815"/>
    <cellStyle name="Обычный 2 4 2 14 2" xfId="7816"/>
    <cellStyle name="Обычный 2 4 2 14 2 2" xfId="7817"/>
    <cellStyle name="Обычный 2 4 2 14 3" xfId="7818"/>
    <cellStyle name="Обычный 2 4 2 14 4" xfId="7819"/>
    <cellStyle name="Обычный 2 4 2 14 5" xfId="7820"/>
    <cellStyle name="Обычный 2 4 2 15" xfId="7821"/>
    <cellStyle name="Обычный 2 4 2 15 2" xfId="7822"/>
    <cellStyle name="Обычный 2 4 2 15 2 2" xfId="7823"/>
    <cellStyle name="Обычный 2 4 2 15 3" xfId="7824"/>
    <cellStyle name="Обычный 2 4 2 16" xfId="7825"/>
    <cellStyle name="Обычный 2 4 2 16 2" xfId="7826"/>
    <cellStyle name="Обычный 2 4 2 17" xfId="7827"/>
    <cellStyle name="Обычный 2 4 2 18" xfId="7828"/>
    <cellStyle name="Обычный 2 4 2 19" xfId="59857"/>
    <cellStyle name="Обычный 2 4 2 2" xfId="7829"/>
    <cellStyle name="Обычный 2 4 2 2 10" xfId="7830"/>
    <cellStyle name="Обычный 2 4 2 2 10 2" xfId="7831"/>
    <cellStyle name="Обычный 2 4 2 2 10 2 2" xfId="7832"/>
    <cellStyle name="Обычный 2 4 2 2 10 2 2 2" xfId="7833"/>
    <cellStyle name="Обычный 2 4 2 2 10 2 3" xfId="7834"/>
    <cellStyle name="Обычный 2 4 2 2 10 2 4" xfId="7835"/>
    <cellStyle name="Обычный 2 4 2 2 10 2 5" xfId="7836"/>
    <cellStyle name="Обычный 2 4 2 2 10 3" xfId="7837"/>
    <cellStyle name="Обычный 2 4 2 2 10 3 2" xfId="7838"/>
    <cellStyle name="Обычный 2 4 2 2 10 3 3" xfId="7839"/>
    <cellStyle name="Обычный 2 4 2 2 10 3 4" xfId="7840"/>
    <cellStyle name="Обычный 2 4 2 2 10 4" xfId="7841"/>
    <cellStyle name="Обычный 2 4 2 2 10 5" xfId="7842"/>
    <cellStyle name="Обычный 2 4 2 2 10 6" xfId="7843"/>
    <cellStyle name="Обычный 2 4 2 2 10 7" xfId="7844"/>
    <cellStyle name="Обычный 2 4 2 2 11" xfId="7845"/>
    <cellStyle name="Обычный 2 4 2 2 11 2" xfId="7846"/>
    <cellStyle name="Обычный 2 4 2 2 11 2 2" xfId="7847"/>
    <cellStyle name="Обычный 2 4 2 2 11 3" xfId="7848"/>
    <cellStyle name="Обычный 2 4 2 2 11 4" xfId="7849"/>
    <cellStyle name="Обычный 2 4 2 2 11 5" xfId="7850"/>
    <cellStyle name="Обычный 2 4 2 2 12" xfId="7851"/>
    <cellStyle name="Обычный 2 4 2 2 12 2" xfId="7852"/>
    <cellStyle name="Обычный 2 4 2 2 12 2 2" xfId="7853"/>
    <cellStyle name="Обычный 2 4 2 2 12 3" xfId="7854"/>
    <cellStyle name="Обычный 2 4 2 2 12 4" xfId="7855"/>
    <cellStyle name="Обычный 2 4 2 2 12 5" xfId="7856"/>
    <cellStyle name="Обычный 2 4 2 2 13" xfId="7857"/>
    <cellStyle name="Обычный 2 4 2 2 13 2" xfId="7858"/>
    <cellStyle name="Обычный 2 4 2 2 13 2 2" xfId="7859"/>
    <cellStyle name="Обычный 2 4 2 2 13 3" xfId="7860"/>
    <cellStyle name="Обычный 2 4 2 2 14" xfId="7861"/>
    <cellStyle name="Обычный 2 4 2 2 14 2" xfId="7862"/>
    <cellStyle name="Обычный 2 4 2 2 15" xfId="7863"/>
    <cellStyle name="Обычный 2 4 2 2 16" xfId="7864"/>
    <cellStyle name="Обычный 2 4 2 2 2" xfId="7865"/>
    <cellStyle name="Обычный 2 4 2 2 2 10" xfId="7866"/>
    <cellStyle name="Обычный 2 4 2 2 2 10 2" xfId="7867"/>
    <cellStyle name="Обычный 2 4 2 2 2 10 2 2" xfId="7868"/>
    <cellStyle name="Обычный 2 4 2 2 2 10 3" xfId="7869"/>
    <cellStyle name="Обычный 2 4 2 2 2 10 4" xfId="7870"/>
    <cellStyle name="Обычный 2 4 2 2 2 10 5" xfId="7871"/>
    <cellStyle name="Обычный 2 4 2 2 2 11" xfId="7872"/>
    <cellStyle name="Обычный 2 4 2 2 2 11 2" xfId="7873"/>
    <cellStyle name="Обычный 2 4 2 2 2 11 3" xfId="7874"/>
    <cellStyle name="Обычный 2 4 2 2 2 11 4" xfId="7875"/>
    <cellStyle name="Обычный 2 4 2 2 2 12" xfId="7876"/>
    <cellStyle name="Обычный 2 4 2 2 2 13" xfId="7877"/>
    <cellStyle name="Обычный 2 4 2 2 2 14" xfId="7878"/>
    <cellStyle name="Обычный 2 4 2 2 2 15" xfId="7879"/>
    <cellStyle name="Обычный 2 4 2 2 2 2" xfId="7880"/>
    <cellStyle name="Обычный 2 4 2 2 2 2 2" xfId="7881"/>
    <cellStyle name="Обычный 2 4 2 2 2 2 2 2" xfId="7882"/>
    <cellStyle name="Обычный 2 4 2 2 2 2 2 2 2" xfId="7883"/>
    <cellStyle name="Обычный 2 4 2 2 2 2 2 2 2 2" xfId="7884"/>
    <cellStyle name="Обычный 2 4 2 2 2 2 2 2 3" xfId="7885"/>
    <cellStyle name="Обычный 2 4 2 2 2 2 2 2 4" xfId="7886"/>
    <cellStyle name="Обычный 2 4 2 2 2 2 2 2 5" xfId="7887"/>
    <cellStyle name="Обычный 2 4 2 2 2 2 2 3" xfId="7888"/>
    <cellStyle name="Обычный 2 4 2 2 2 2 2 3 2" xfId="7889"/>
    <cellStyle name="Обычный 2 4 2 2 2 2 2 3 3" xfId="7890"/>
    <cellStyle name="Обычный 2 4 2 2 2 2 2 3 4" xfId="7891"/>
    <cellStyle name="Обычный 2 4 2 2 2 2 2 4" xfId="7892"/>
    <cellStyle name="Обычный 2 4 2 2 2 2 2 5" xfId="7893"/>
    <cellStyle name="Обычный 2 4 2 2 2 2 2 6" xfId="7894"/>
    <cellStyle name="Обычный 2 4 2 2 2 2 2 7" xfId="7895"/>
    <cellStyle name="Обычный 2 4 2 2 2 2 3" xfId="7896"/>
    <cellStyle name="Обычный 2 4 2 2 2 2 3 2" xfId="7897"/>
    <cellStyle name="Обычный 2 4 2 2 2 2 3 2 2" xfId="7898"/>
    <cellStyle name="Обычный 2 4 2 2 2 2 3 3" xfId="7899"/>
    <cellStyle name="Обычный 2 4 2 2 2 2 3 4" xfId="7900"/>
    <cellStyle name="Обычный 2 4 2 2 2 2 3 5" xfId="7901"/>
    <cellStyle name="Обычный 2 4 2 2 2 2 4" xfId="7902"/>
    <cellStyle name="Обычный 2 4 2 2 2 2 4 2" xfId="7903"/>
    <cellStyle name="Обычный 2 4 2 2 2 2 4 2 2" xfId="7904"/>
    <cellStyle name="Обычный 2 4 2 2 2 2 4 3" xfId="7905"/>
    <cellStyle name="Обычный 2 4 2 2 2 2 4 4" xfId="7906"/>
    <cellStyle name="Обычный 2 4 2 2 2 2 4 5" xfId="7907"/>
    <cellStyle name="Обычный 2 4 2 2 2 2 5" xfId="7908"/>
    <cellStyle name="Обычный 2 4 2 2 2 2 5 2" xfId="7909"/>
    <cellStyle name="Обычный 2 4 2 2 2 2 5 3" xfId="7910"/>
    <cellStyle name="Обычный 2 4 2 2 2 2 5 4" xfId="7911"/>
    <cellStyle name="Обычный 2 4 2 2 2 2 6" xfId="7912"/>
    <cellStyle name="Обычный 2 4 2 2 2 2 7" xfId="7913"/>
    <cellStyle name="Обычный 2 4 2 2 2 2 8" xfId="7914"/>
    <cellStyle name="Обычный 2 4 2 2 2 2 9" xfId="7915"/>
    <cellStyle name="Обычный 2 4 2 2 2 3" xfId="7916"/>
    <cellStyle name="Обычный 2 4 2 2 2 3 2" xfId="7917"/>
    <cellStyle name="Обычный 2 4 2 2 2 3 2 2" xfId="7918"/>
    <cellStyle name="Обычный 2 4 2 2 2 3 2 2 2" xfId="7919"/>
    <cellStyle name="Обычный 2 4 2 2 2 3 2 2 2 2" xfId="7920"/>
    <cellStyle name="Обычный 2 4 2 2 2 3 2 2 3" xfId="7921"/>
    <cellStyle name="Обычный 2 4 2 2 2 3 2 2 4" xfId="7922"/>
    <cellStyle name="Обычный 2 4 2 2 2 3 2 2 5" xfId="7923"/>
    <cellStyle name="Обычный 2 4 2 2 2 3 2 3" xfId="7924"/>
    <cellStyle name="Обычный 2 4 2 2 2 3 2 3 2" xfId="7925"/>
    <cellStyle name="Обычный 2 4 2 2 2 3 2 3 3" xfId="7926"/>
    <cellStyle name="Обычный 2 4 2 2 2 3 2 3 4" xfId="7927"/>
    <cellStyle name="Обычный 2 4 2 2 2 3 2 4" xfId="7928"/>
    <cellStyle name="Обычный 2 4 2 2 2 3 2 5" xfId="7929"/>
    <cellStyle name="Обычный 2 4 2 2 2 3 2 6" xfId="7930"/>
    <cellStyle name="Обычный 2 4 2 2 2 3 2 7" xfId="7931"/>
    <cellStyle name="Обычный 2 4 2 2 2 3 3" xfId="7932"/>
    <cellStyle name="Обычный 2 4 2 2 2 3 3 2" xfId="7933"/>
    <cellStyle name="Обычный 2 4 2 2 2 3 3 2 2" xfId="7934"/>
    <cellStyle name="Обычный 2 4 2 2 2 3 3 3" xfId="7935"/>
    <cellStyle name="Обычный 2 4 2 2 2 3 3 4" xfId="7936"/>
    <cellStyle name="Обычный 2 4 2 2 2 3 3 5" xfId="7937"/>
    <cellStyle name="Обычный 2 4 2 2 2 3 4" xfId="7938"/>
    <cellStyle name="Обычный 2 4 2 2 2 3 4 2" xfId="7939"/>
    <cellStyle name="Обычный 2 4 2 2 2 3 4 2 2" xfId="7940"/>
    <cellStyle name="Обычный 2 4 2 2 2 3 4 3" xfId="7941"/>
    <cellStyle name="Обычный 2 4 2 2 2 3 4 4" xfId="7942"/>
    <cellStyle name="Обычный 2 4 2 2 2 3 4 5" xfId="7943"/>
    <cellStyle name="Обычный 2 4 2 2 2 3 5" xfId="7944"/>
    <cellStyle name="Обычный 2 4 2 2 2 3 5 2" xfId="7945"/>
    <cellStyle name="Обычный 2 4 2 2 2 3 5 3" xfId="7946"/>
    <cellStyle name="Обычный 2 4 2 2 2 3 5 4" xfId="7947"/>
    <cellStyle name="Обычный 2 4 2 2 2 3 6" xfId="7948"/>
    <cellStyle name="Обычный 2 4 2 2 2 3 7" xfId="7949"/>
    <cellStyle name="Обычный 2 4 2 2 2 3 8" xfId="7950"/>
    <cellStyle name="Обычный 2 4 2 2 2 3 9" xfId="7951"/>
    <cellStyle name="Обычный 2 4 2 2 2 4" xfId="7952"/>
    <cellStyle name="Обычный 2 4 2 2 2 4 2" xfId="7953"/>
    <cellStyle name="Обычный 2 4 2 2 2 4 2 2" xfId="7954"/>
    <cellStyle name="Обычный 2 4 2 2 2 4 2 2 2" xfId="7955"/>
    <cellStyle name="Обычный 2 4 2 2 2 4 2 2 2 2" xfId="7956"/>
    <cellStyle name="Обычный 2 4 2 2 2 4 2 2 3" xfId="7957"/>
    <cellStyle name="Обычный 2 4 2 2 2 4 2 2 4" xfId="7958"/>
    <cellStyle name="Обычный 2 4 2 2 2 4 2 2 5" xfId="7959"/>
    <cellStyle name="Обычный 2 4 2 2 2 4 2 3" xfId="7960"/>
    <cellStyle name="Обычный 2 4 2 2 2 4 2 3 2" xfId="7961"/>
    <cellStyle name="Обычный 2 4 2 2 2 4 2 3 3" xfId="7962"/>
    <cellStyle name="Обычный 2 4 2 2 2 4 2 3 4" xfId="7963"/>
    <cellStyle name="Обычный 2 4 2 2 2 4 2 4" xfId="7964"/>
    <cellStyle name="Обычный 2 4 2 2 2 4 2 5" xfId="7965"/>
    <cellStyle name="Обычный 2 4 2 2 2 4 2 6" xfId="7966"/>
    <cellStyle name="Обычный 2 4 2 2 2 4 2 7" xfId="7967"/>
    <cellStyle name="Обычный 2 4 2 2 2 4 3" xfId="7968"/>
    <cellStyle name="Обычный 2 4 2 2 2 4 3 2" xfId="7969"/>
    <cellStyle name="Обычный 2 4 2 2 2 4 3 2 2" xfId="7970"/>
    <cellStyle name="Обычный 2 4 2 2 2 4 3 3" xfId="7971"/>
    <cellStyle name="Обычный 2 4 2 2 2 4 3 4" xfId="7972"/>
    <cellStyle name="Обычный 2 4 2 2 2 4 3 5" xfId="7973"/>
    <cellStyle name="Обычный 2 4 2 2 2 4 4" xfId="7974"/>
    <cellStyle name="Обычный 2 4 2 2 2 4 4 2" xfId="7975"/>
    <cellStyle name="Обычный 2 4 2 2 2 4 4 3" xfId="7976"/>
    <cellStyle name="Обычный 2 4 2 2 2 4 4 4" xfId="7977"/>
    <cellStyle name="Обычный 2 4 2 2 2 4 5" xfId="7978"/>
    <cellStyle name="Обычный 2 4 2 2 2 4 6" xfId="7979"/>
    <cellStyle name="Обычный 2 4 2 2 2 4 7" xfId="7980"/>
    <cellStyle name="Обычный 2 4 2 2 2 4 8" xfId="7981"/>
    <cellStyle name="Обычный 2 4 2 2 2 5" xfId="7982"/>
    <cellStyle name="Обычный 2 4 2 2 2 5 2" xfId="7983"/>
    <cellStyle name="Обычный 2 4 2 2 2 5 2 2" xfId="7984"/>
    <cellStyle name="Обычный 2 4 2 2 2 5 2 2 2" xfId="7985"/>
    <cellStyle name="Обычный 2 4 2 2 2 5 2 2 2 2" xfId="7986"/>
    <cellStyle name="Обычный 2 4 2 2 2 5 2 2 3" xfId="7987"/>
    <cellStyle name="Обычный 2 4 2 2 2 5 2 2 4" xfId="7988"/>
    <cellStyle name="Обычный 2 4 2 2 2 5 2 2 5" xfId="7989"/>
    <cellStyle name="Обычный 2 4 2 2 2 5 2 3" xfId="7990"/>
    <cellStyle name="Обычный 2 4 2 2 2 5 2 3 2" xfId="7991"/>
    <cellStyle name="Обычный 2 4 2 2 2 5 2 3 3" xfId="7992"/>
    <cellStyle name="Обычный 2 4 2 2 2 5 2 3 4" xfId="7993"/>
    <cellStyle name="Обычный 2 4 2 2 2 5 2 4" xfId="7994"/>
    <cellStyle name="Обычный 2 4 2 2 2 5 2 5" xfId="7995"/>
    <cellStyle name="Обычный 2 4 2 2 2 5 2 6" xfId="7996"/>
    <cellStyle name="Обычный 2 4 2 2 2 5 2 7" xfId="7997"/>
    <cellStyle name="Обычный 2 4 2 2 2 5 3" xfId="7998"/>
    <cellStyle name="Обычный 2 4 2 2 2 5 3 2" xfId="7999"/>
    <cellStyle name="Обычный 2 4 2 2 2 5 3 2 2" xfId="8000"/>
    <cellStyle name="Обычный 2 4 2 2 2 5 3 3" xfId="8001"/>
    <cellStyle name="Обычный 2 4 2 2 2 5 3 4" xfId="8002"/>
    <cellStyle name="Обычный 2 4 2 2 2 5 3 5" xfId="8003"/>
    <cellStyle name="Обычный 2 4 2 2 2 5 4" xfId="8004"/>
    <cellStyle name="Обычный 2 4 2 2 2 5 4 2" xfId="8005"/>
    <cellStyle name="Обычный 2 4 2 2 2 5 4 3" xfId="8006"/>
    <cellStyle name="Обычный 2 4 2 2 2 5 4 4" xfId="8007"/>
    <cellStyle name="Обычный 2 4 2 2 2 5 5" xfId="8008"/>
    <cellStyle name="Обычный 2 4 2 2 2 5 6" xfId="8009"/>
    <cellStyle name="Обычный 2 4 2 2 2 5 7" xfId="8010"/>
    <cellStyle name="Обычный 2 4 2 2 2 5 8" xfId="8011"/>
    <cellStyle name="Обычный 2 4 2 2 2 6" xfId="8012"/>
    <cellStyle name="Обычный 2 4 2 2 2 6 2" xfId="8013"/>
    <cellStyle name="Обычный 2 4 2 2 2 6 2 2" xfId="8014"/>
    <cellStyle name="Обычный 2 4 2 2 2 6 2 2 2" xfId="8015"/>
    <cellStyle name="Обычный 2 4 2 2 2 6 2 2 2 2" xfId="8016"/>
    <cellStyle name="Обычный 2 4 2 2 2 6 2 2 3" xfId="8017"/>
    <cellStyle name="Обычный 2 4 2 2 2 6 2 2 4" xfId="8018"/>
    <cellStyle name="Обычный 2 4 2 2 2 6 2 2 5" xfId="8019"/>
    <cellStyle name="Обычный 2 4 2 2 2 6 2 3" xfId="8020"/>
    <cellStyle name="Обычный 2 4 2 2 2 6 2 3 2" xfId="8021"/>
    <cellStyle name="Обычный 2 4 2 2 2 6 2 3 3" xfId="8022"/>
    <cellStyle name="Обычный 2 4 2 2 2 6 2 3 4" xfId="8023"/>
    <cellStyle name="Обычный 2 4 2 2 2 6 2 4" xfId="8024"/>
    <cellStyle name="Обычный 2 4 2 2 2 6 2 5" xfId="8025"/>
    <cellStyle name="Обычный 2 4 2 2 2 6 2 6" xfId="8026"/>
    <cellStyle name="Обычный 2 4 2 2 2 6 2 7" xfId="8027"/>
    <cellStyle name="Обычный 2 4 2 2 2 6 3" xfId="8028"/>
    <cellStyle name="Обычный 2 4 2 2 2 6 3 2" xfId="8029"/>
    <cellStyle name="Обычный 2 4 2 2 2 6 3 2 2" xfId="8030"/>
    <cellStyle name="Обычный 2 4 2 2 2 6 3 3" xfId="8031"/>
    <cellStyle name="Обычный 2 4 2 2 2 6 3 4" xfId="8032"/>
    <cellStyle name="Обычный 2 4 2 2 2 6 3 5" xfId="8033"/>
    <cellStyle name="Обычный 2 4 2 2 2 6 4" xfId="8034"/>
    <cellStyle name="Обычный 2 4 2 2 2 6 4 2" xfId="8035"/>
    <cellStyle name="Обычный 2 4 2 2 2 6 4 3" xfId="8036"/>
    <cellStyle name="Обычный 2 4 2 2 2 6 4 4" xfId="8037"/>
    <cellStyle name="Обычный 2 4 2 2 2 6 5" xfId="8038"/>
    <cellStyle name="Обычный 2 4 2 2 2 6 6" xfId="8039"/>
    <cellStyle name="Обычный 2 4 2 2 2 6 7" xfId="8040"/>
    <cellStyle name="Обычный 2 4 2 2 2 6 8" xfId="8041"/>
    <cellStyle name="Обычный 2 4 2 2 2 7" xfId="8042"/>
    <cellStyle name="Обычный 2 4 2 2 2 7 2" xfId="8043"/>
    <cellStyle name="Обычный 2 4 2 2 2 7 2 2" xfId="8044"/>
    <cellStyle name="Обычный 2 4 2 2 2 7 2 2 2" xfId="8045"/>
    <cellStyle name="Обычный 2 4 2 2 2 7 2 2 2 2" xfId="8046"/>
    <cellStyle name="Обычный 2 4 2 2 2 7 2 2 3" xfId="8047"/>
    <cellStyle name="Обычный 2 4 2 2 2 7 2 2 4" xfId="8048"/>
    <cellStyle name="Обычный 2 4 2 2 2 7 2 2 5" xfId="8049"/>
    <cellStyle name="Обычный 2 4 2 2 2 7 2 3" xfId="8050"/>
    <cellStyle name="Обычный 2 4 2 2 2 7 2 3 2" xfId="8051"/>
    <cellStyle name="Обычный 2 4 2 2 2 7 2 3 3" xfId="8052"/>
    <cellStyle name="Обычный 2 4 2 2 2 7 2 3 4" xfId="8053"/>
    <cellStyle name="Обычный 2 4 2 2 2 7 2 4" xfId="8054"/>
    <cellStyle name="Обычный 2 4 2 2 2 7 2 5" xfId="8055"/>
    <cellStyle name="Обычный 2 4 2 2 2 7 2 6" xfId="8056"/>
    <cellStyle name="Обычный 2 4 2 2 2 7 2 7" xfId="8057"/>
    <cellStyle name="Обычный 2 4 2 2 2 7 3" xfId="8058"/>
    <cellStyle name="Обычный 2 4 2 2 2 7 3 2" xfId="8059"/>
    <cellStyle name="Обычный 2 4 2 2 2 7 3 2 2" xfId="8060"/>
    <cellStyle name="Обычный 2 4 2 2 2 7 3 3" xfId="8061"/>
    <cellStyle name="Обычный 2 4 2 2 2 7 3 4" xfId="8062"/>
    <cellStyle name="Обычный 2 4 2 2 2 7 3 5" xfId="8063"/>
    <cellStyle name="Обычный 2 4 2 2 2 7 4" xfId="8064"/>
    <cellStyle name="Обычный 2 4 2 2 2 7 4 2" xfId="8065"/>
    <cellStyle name="Обычный 2 4 2 2 2 7 4 3" xfId="8066"/>
    <cellStyle name="Обычный 2 4 2 2 2 7 4 4" xfId="8067"/>
    <cellStyle name="Обычный 2 4 2 2 2 7 5" xfId="8068"/>
    <cellStyle name="Обычный 2 4 2 2 2 7 6" xfId="8069"/>
    <cellStyle name="Обычный 2 4 2 2 2 7 7" xfId="8070"/>
    <cellStyle name="Обычный 2 4 2 2 2 7 8" xfId="8071"/>
    <cellStyle name="Обычный 2 4 2 2 2 8" xfId="8072"/>
    <cellStyle name="Обычный 2 4 2 2 2 8 2" xfId="8073"/>
    <cellStyle name="Обычный 2 4 2 2 2 8 2 2" xfId="8074"/>
    <cellStyle name="Обычный 2 4 2 2 2 8 2 2 2" xfId="8075"/>
    <cellStyle name="Обычный 2 4 2 2 2 8 2 3" xfId="8076"/>
    <cellStyle name="Обычный 2 4 2 2 2 8 2 4" xfId="8077"/>
    <cellStyle name="Обычный 2 4 2 2 2 8 2 5" xfId="8078"/>
    <cellStyle name="Обычный 2 4 2 2 2 8 3" xfId="8079"/>
    <cellStyle name="Обычный 2 4 2 2 2 8 3 2" xfId="8080"/>
    <cellStyle name="Обычный 2 4 2 2 2 8 3 3" xfId="8081"/>
    <cellStyle name="Обычный 2 4 2 2 2 8 3 4" xfId="8082"/>
    <cellStyle name="Обычный 2 4 2 2 2 8 4" xfId="8083"/>
    <cellStyle name="Обычный 2 4 2 2 2 8 5" xfId="8084"/>
    <cellStyle name="Обычный 2 4 2 2 2 8 6" xfId="8085"/>
    <cellStyle name="Обычный 2 4 2 2 2 8 7" xfId="8086"/>
    <cellStyle name="Обычный 2 4 2 2 2 9" xfId="8087"/>
    <cellStyle name="Обычный 2 4 2 2 2 9 2" xfId="8088"/>
    <cellStyle name="Обычный 2 4 2 2 2 9 2 2" xfId="8089"/>
    <cellStyle name="Обычный 2 4 2 2 2 9 2 2 2" xfId="8090"/>
    <cellStyle name="Обычный 2 4 2 2 2 9 2 3" xfId="8091"/>
    <cellStyle name="Обычный 2 4 2 2 2 9 2 4" xfId="8092"/>
    <cellStyle name="Обычный 2 4 2 2 2 9 2 5" xfId="8093"/>
    <cellStyle name="Обычный 2 4 2 2 2 9 3" xfId="8094"/>
    <cellStyle name="Обычный 2 4 2 2 2 9 3 2" xfId="8095"/>
    <cellStyle name="Обычный 2 4 2 2 2 9 3 3" xfId="8096"/>
    <cellStyle name="Обычный 2 4 2 2 2 9 3 4" xfId="8097"/>
    <cellStyle name="Обычный 2 4 2 2 2 9 4" xfId="8098"/>
    <cellStyle name="Обычный 2 4 2 2 2 9 5" xfId="8099"/>
    <cellStyle name="Обычный 2 4 2 2 2 9 6" xfId="8100"/>
    <cellStyle name="Обычный 2 4 2 2 2 9 7" xfId="8101"/>
    <cellStyle name="Обычный 2 4 2 2 3" xfId="8102"/>
    <cellStyle name="Обычный 2 4 2 2 3 2" xfId="8103"/>
    <cellStyle name="Обычный 2 4 2 2 3 2 2" xfId="8104"/>
    <cellStyle name="Обычный 2 4 2 2 3 2 2 2" xfId="8105"/>
    <cellStyle name="Обычный 2 4 2 2 3 2 2 2 2" xfId="8106"/>
    <cellStyle name="Обычный 2 4 2 2 3 2 2 3" xfId="8107"/>
    <cellStyle name="Обычный 2 4 2 2 3 2 2 4" xfId="8108"/>
    <cellStyle name="Обычный 2 4 2 2 3 2 2 5" xfId="8109"/>
    <cellStyle name="Обычный 2 4 2 2 3 2 3" xfId="8110"/>
    <cellStyle name="Обычный 2 4 2 2 3 2 3 2" xfId="8111"/>
    <cellStyle name="Обычный 2 4 2 2 3 2 3 3" xfId="8112"/>
    <cellStyle name="Обычный 2 4 2 2 3 2 3 4" xfId="8113"/>
    <cellStyle name="Обычный 2 4 2 2 3 2 4" xfId="8114"/>
    <cellStyle name="Обычный 2 4 2 2 3 2 5" xfId="8115"/>
    <cellStyle name="Обычный 2 4 2 2 3 2 6" xfId="8116"/>
    <cellStyle name="Обычный 2 4 2 2 3 2 7" xfId="8117"/>
    <cellStyle name="Обычный 2 4 2 2 3 3" xfId="8118"/>
    <cellStyle name="Обычный 2 4 2 2 3 3 2" xfId="8119"/>
    <cellStyle name="Обычный 2 4 2 2 3 3 2 2" xfId="8120"/>
    <cellStyle name="Обычный 2 4 2 2 3 3 3" xfId="8121"/>
    <cellStyle name="Обычный 2 4 2 2 3 3 4" xfId="8122"/>
    <cellStyle name="Обычный 2 4 2 2 3 3 5" xfId="8123"/>
    <cellStyle name="Обычный 2 4 2 2 3 4" xfId="8124"/>
    <cellStyle name="Обычный 2 4 2 2 3 4 2" xfId="8125"/>
    <cellStyle name="Обычный 2 4 2 2 3 4 2 2" xfId="8126"/>
    <cellStyle name="Обычный 2 4 2 2 3 4 3" xfId="8127"/>
    <cellStyle name="Обычный 2 4 2 2 3 4 4" xfId="8128"/>
    <cellStyle name="Обычный 2 4 2 2 3 4 5" xfId="8129"/>
    <cellStyle name="Обычный 2 4 2 2 3 5" xfId="8130"/>
    <cellStyle name="Обычный 2 4 2 2 3 5 2" xfId="8131"/>
    <cellStyle name="Обычный 2 4 2 2 3 5 3" xfId="8132"/>
    <cellStyle name="Обычный 2 4 2 2 3 5 4" xfId="8133"/>
    <cellStyle name="Обычный 2 4 2 2 3 6" xfId="8134"/>
    <cellStyle name="Обычный 2 4 2 2 3 7" xfId="8135"/>
    <cellStyle name="Обычный 2 4 2 2 3 8" xfId="8136"/>
    <cellStyle name="Обычный 2 4 2 2 3 9" xfId="8137"/>
    <cellStyle name="Обычный 2 4 2 2 4" xfId="8138"/>
    <cellStyle name="Обычный 2 4 2 2 4 2" xfId="8139"/>
    <cellStyle name="Обычный 2 4 2 2 4 2 2" xfId="8140"/>
    <cellStyle name="Обычный 2 4 2 2 4 2 2 2" xfId="8141"/>
    <cellStyle name="Обычный 2 4 2 2 4 2 2 2 2" xfId="8142"/>
    <cellStyle name="Обычный 2 4 2 2 4 2 2 3" xfId="8143"/>
    <cellStyle name="Обычный 2 4 2 2 4 2 2 4" xfId="8144"/>
    <cellStyle name="Обычный 2 4 2 2 4 2 2 5" xfId="8145"/>
    <cellStyle name="Обычный 2 4 2 2 4 2 3" xfId="8146"/>
    <cellStyle name="Обычный 2 4 2 2 4 2 3 2" xfId="8147"/>
    <cellStyle name="Обычный 2 4 2 2 4 2 3 3" xfId="8148"/>
    <cellStyle name="Обычный 2 4 2 2 4 2 3 4" xfId="8149"/>
    <cellStyle name="Обычный 2 4 2 2 4 2 4" xfId="8150"/>
    <cellStyle name="Обычный 2 4 2 2 4 2 5" xfId="8151"/>
    <cellStyle name="Обычный 2 4 2 2 4 2 6" xfId="8152"/>
    <cellStyle name="Обычный 2 4 2 2 4 2 7" xfId="8153"/>
    <cellStyle name="Обычный 2 4 2 2 4 3" xfId="8154"/>
    <cellStyle name="Обычный 2 4 2 2 4 3 2" xfId="8155"/>
    <cellStyle name="Обычный 2 4 2 2 4 3 2 2" xfId="8156"/>
    <cellStyle name="Обычный 2 4 2 2 4 3 3" xfId="8157"/>
    <cellStyle name="Обычный 2 4 2 2 4 3 4" xfId="8158"/>
    <cellStyle name="Обычный 2 4 2 2 4 3 5" xfId="8159"/>
    <cellStyle name="Обычный 2 4 2 2 4 4" xfId="8160"/>
    <cellStyle name="Обычный 2 4 2 2 4 4 2" xfId="8161"/>
    <cellStyle name="Обычный 2 4 2 2 4 4 2 2" xfId="8162"/>
    <cellStyle name="Обычный 2 4 2 2 4 4 3" xfId="8163"/>
    <cellStyle name="Обычный 2 4 2 2 4 4 4" xfId="8164"/>
    <cellStyle name="Обычный 2 4 2 2 4 4 5" xfId="8165"/>
    <cellStyle name="Обычный 2 4 2 2 4 5" xfId="8166"/>
    <cellStyle name="Обычный 2 4 2 2 4 5 2" xfId="8167"/>
    <cellStyle name="Обычный 2 4 2 2 4 5 3" xfId="8168"/>
    <cellStyle name="Обычный 2 4 2 2 4 5 4" xfId="8169"/>
    <cellStyle name="Обычный 2 4 2 2 4 6" xfId="8170"/>
    <cellStyle name="Обычный 2 4 2 2 4 7" xfId="8171"/>
    <cellStyle name="Обычный 2 4 2 2 4 8" xfId="8172"/>
    <cellStyle name="Обычный 2 4 2 2 4 9" xfId="8173"/>
    <cellStyle name="Обычный 2 4 2 2 5" xfId="8174"/>
    <cellStyle name="Обычный 2 4 2 2 5 2" xfId="8175"/>
    <cellStyle name="Обычный 2 4 2 2 5 2 2" xfId="8176"/>
    <cellStyle name="Обычный 2 4 2 2 5 2 2 2" xfId="8177"/>
    <cellStyle name="Обычный 2 4 2 2 5 2 2 2 2" xfId="8178"/>
    <cellStyle name="Обычный 2 4 2 2 5 2 2 3" xfId="8179"/>
    <cellStyle name="Обычный 2 4 2 2 5 2 2 4" xfId="8180"/>
    <cellStyle name="Обычный 2 4 2 2 5 2 2 5" xfId="8181"/>
    <cellStyle name="Обычный 2 4 2 2 5 2 3" xfId="8182"/>
    <cellStyle name="Обычный 2 4 2 2 5 2 3 2" xfId="8183"/>
    <cellStyle name="Обычный 2 4 2 2 5 2 3 3" xfId="8184"/>
    <cellStyle name="Обычный 2 4 2 2 5 2 3 4" xfId="8185"/>
    <cellStyle name="Обычный 2 4 2 2 5 2 4" xfId="8186"/>
    <cellStyle name="Обычный 2 4 2 2 5 2 5" xfId="8187"/>
    <cellStyle name="Обычный 2 4 2 2 5 2 6" xfId="8188"/>
    <cellStyle name="Обычный 2 4 2 2 5 2 7" xfId="8189"/>
    <cellStyle name="Обычный 2 4 2 2 5 3" xfId="8190"/>
    <cellStyle name="Обычный 2 4 2 2 5 3 2" xfId="8191"/>
    <cellStyle name="Обычный 2 4 2 2 5 3 2 2" xfId="8192"/>
    <cellStyle name="Обычный 2 4 2 2 5 3 3" xfId="8193"/>
    <cellStyle name="Обычный 2 4 2 2 5 3 4" xfId="8194"/>
    <cellStyle name="Обычный 2 4 2 2 5 3 5" xfId="8195"/>
    <cellStyle name="Обычный 2 4 2 2 5 4" xfId="8196"/>
    <cellStyle name="Обычный 2 4 2 2 5 4 2" xfId="8197"/>
    <cellStyle name="Обычный 2 4 2 2 5 4 2 2" xfId="8198"/>
    <cellStyle name="Обычный 2 4 2 2 5 4 3" xfId="8199"/>
    <cellStyle name="Обычный 2 4 2 2 5 4 4" xfId="8200"/>
    <cellStyle name="Обычный 2 4 2 2 5 4 5" xfId="8201"/>
    <cellStyle name="Обычный 2 4 2 2 5 5" xfId="8202"/>
    <cellStyle name="Обычный 2 4 2 2 5 5 2" xfId="8203"/>
    <cellStyle name="Обычный 2 4 2 2 5 5 3" xfId="8204"/>
    <cellStyle name="Обычный 2 4 2 2 5 5 4" xfId="8205"/>
    <cellStyle name="Обычный 2 4 2 2 5 6" xfId="8206"/>
    <cellStyle name="Обычный 2 4 2 2 5 7" xfId="8207"/>
    <cellStyle name="Обычный 2 4 2 2 5 8" xfId="8208"/>
    <cellStyle name="Обычный 2 4 2 2 5 9" xfId="8209"/>
    <cellStyle name="Обычный 2 4 2 2 6" xfId="8210"/>
    <cellStyle name="Обычный 2 4 2 2 6 2" xfId="8211"/>
    <cellStyle name="Обычный 2 4 2 2 6 2 2" xfId="8212"/>
    <cellStyle name="Обычный 2 4 2 2 6 2 2 2" xfId="8213"/>
    <cellStyle name="Обычный 2 4 2 2 6 2 2 2 2" xfId="8214"/>
    <cellStyle name="Обычный 2 4 2 2 6 2 2 3" xfId="8215"/>
    <cellStyle name="Обычный 2 4 2 2 6 2 2 4" xfId="8216"/>
    <cellStyle name="Обычный 2 4 2 2 6 2 2 5" xfId="8217"/>
    <cellStyle name="Обычный 2 4 2 2 6 2 3" xfId="8218"/>
    <cellStyle name="Обычный 2 4 2 2 6 2 3 2" xfId="8219"/>
    <cellStyle name="Обычный 2 4 2 2 6 2 3 3" xfId="8220"/>
    <cellStyle name="Обычный 2 4 2 2 6 2 3 4" xfId="8221"/>
    <cellStyle name="Обычный 2 4 2 2 6 2 4" xfId="8222"/>
    <cellStyle name="Обычный 2 4 2 2 6 2 5" xfId="8223"/>
    <cellStyle name="Обычный 2 4 2 2 6 2 6" xfId="8224"/>
    <cellStyle name="Обычный 2 4 2 2 6 2 7" xfId="8225"/>
    <cellStyle name="Обычный 2 4 2 2 6 3" xfId="8226"/>
    <cellStyle name="Обычный 2 4 2 2 6 3 2" xfId="8227"/>
    <cellStyle name="Обычный 2 4 2 2 6 3 2 2" xfId="8228"/>
    <cellStyle name="Обычный 2 4 2 2 6 3 3" xfId="8229"/>
    <cellStyle name="Обычный 2 4 2 2 6 3 4" xfId="8230"/>
    <cellStyle name="Обычный 2 4 2 2 6 3 5" xfId="8231"/>
    <cellStyle name="Обычный 2 4 2 2 6 4" xfId="8232"/>
    <cellStyle name="Обычный 2 4 2 2 6 4 2" xfId="8233"/>
    <cellStyle name="Обычный 2 4 2 2 6 4 3" xfId="8234"/>
    <cellStyle name="Обычный 2 4 2 2 6 4 4" xfId="8235"/>
    <cellStyle name="Обычный 2 4 2 2 6 5" xfId="8236"/>
    <cellStyle name="Обычный 2 4 2 2 6 6" xfId="8237"/>
    <cellStyle name="Обычный 2 4 2 2 6 7" xfId="8238"/>
    <cellStyle name="Обычный 2 4 2 2 6 8" xfId="8239"/>
    <cellStyle name="Обычный 2 4 2 2 7" xfId="8240"/>
    <cellStyle name="Обычный 2 4 2 2 7 2" xfId="8241"/>
    <cellStyle name="Обычный 2 4 2 2 7 2 2" xfId="8242"/>
    <cellStyle name="Обычный 2 4 2 2 7 2 2 2" xfId="8243"/>
    <cellStyle name="Обычный 2 4 2 2 7 2 2 2 2" xfId="8244"/>
    <cellStyle name="Обычный 2 4 2 2 7 2 2 3" xfId="8245"/>
    <cellStyle name="Обычный 2 4 2 2 7 2 2 4" xfId="8246"/>
    <cellStyle name="Обычный 2 4 2 2 7 2 2 5" xfId="8247"/>
    <cellStyle name="Обычный 2 4 2 2 7 2 3" xfId="8248"/>
    <cellStyle name="Обычный 2 4 2 2 7 2 3 2" xfId="8249"/>
    <cellStyle name="Обычный 2 4 2 2 7 2 3 3" xfId="8250"/>
    <cellStyle name="Обычный 2 4 2 2 7 2 3 4" xfId="8251"/>
    <cellStyle name="Обычный 2 4 2 2 7 2 4" xfId="8252"/>
    <cellStyle name="Обычный 2 4 2 2 7 2 5" xfId="8253"/>
    <cellStyle name="Обычный 2 4 2 2 7 2 6" xfId="8254"/>
    <cellStyle name="Обычный 2 4 2 2 7 2 7" xfId="8255"/>
    <cellStyle name="Обычный 2 4 2 2 7 3" xfId="8256"/>
    <cellStyle name="Обычный 2 4 2 2 7 3 2" xfId="8257"/>
    <cellStyle name="Обычный 2 4 2 2 7 3 2 2" xfId="8258"/>
    <cellStyle name="Обычный 2 4 2 2 7 3 3" xfId="8259"/>
    <cellStyle name="Обычный 2 4 2 2 7 3 4" xfId="8260"/>
    <cellStyle name="Обычный 2 4 2 2 7 3 5" xfId="8261"/>
    <cellStyle name="Обычный 2 4 2 2 7 4" xfId="8262"/>
    <cellStyle name="Обычный 2 4 2 2 7 4 2" xfId="8263"/>
    <cellStyle name="Обычный 2 4 2 2 7 4 3" xfId="8264"/>
    <cellStyle name="Обычный 2 4 2 2 7 4 4" xfId="8265"/>
    <cellStyle name="Обычный 2 4 2 2 7 5" xfId="8266"/>
    <cellStyle name="Обычный 2 4 2 2 7 6" xfId="8267"/>
    <cellStyle name="Обычный 2 4 2 2 7 7" xfId="8268"/>
    <cellStyle name="Обычный 2 4 2 2 7 8" xfId="8269"/>
    <cellStyle name="Обычный 2 4 2 2 8" xfId="8270"/>
    <cellStyle name="Обычный 2 4 2 2 8 2" xfId="8271"/>
    <cellStyle name="Обычный 2 4 2 2 8 2 2" xfId="8272"/>
    <cellStyle name="Обычный 2 4 2 2 8 2 2 2" xfId="8273"/>
    <cellStyle name="Обычный 2 4 2 2 8 2 2 2 2" xfId="8274"/>
    <cellStyle name="Обычный 2 4 2 2 8 2 2 3" xfId="8275"/>
    <cellStyle name="Обычный 2 4 2 2 8 2 2 4" xfId="8276"/>
    <cellStyle name="Обычный 2 4 2 2 8 2 2 5" xfId="8277"/>
    <cellStyle name="Обычный 2 4 2 2 8 2 3" xfId="8278"/>
    <cellStyle name="Обычный 2 4 2 2 8 2 3 2" xfId="8279"/>
    <cellStyle name="Обычный 2 4 2 2 8 2 3 3" xfId="8280"/>
    <cellStyle name="Обычный 2 4 2 2 8 2 3 4" xfId="8281"/>
    <cellStyle name="Обычный 2 4 2 2 8 2 4" xfId="8282"/>
    <cellStyle name="Обычный 2 4 2 2 8 2 5" xfId="8283"/>
    <cellStyle name="Обычный 2 4 2 2 8 2 6" xfId="8284"/>
    <cellStyle name="Обычный 2 4 2 2 8 2 7" xfId="8285"/>
    <cellStyle name="Обычный 2 4 2 2 8 3" xfId="8286"/>
    <cellStyle name="Обычный 2 4 2 2 8 3 2" xfId="8287"/>
    <cellStyle name="Обычный 2 4 2 2 8 3 2 2" xfId="8288"/>
    <cellStyle name="Обычный 2 4 2 2 8 3 3" xfId="8289"/>
    <cellStyle name="Обычный 2 4 2 2 8 3 4" xfId="8290"/>
    <cellStyle name="Обычный 2 4 2 2 8 3 5" xfId="8291"/>
    <cellStyle name="Обычный 2 4 2 2 8 4" xfId="8292"/>
    <cellStyle name="Обычный 2 4 2 2 8 4 2" xfId="8293"/>
    <cellStyle name="Обычный 2 4 2 2 8 4 3" xfId="8294"/>
    <cellStyle name="Обычный 2 4 2 2 8 4 4" xfId="8295"/>
    <cellStyle name="Обычный 2 4 2 2 8 5" xfId="8296"/>
    <cellStyle name="Обычный 2 4 2 2 8 6" xfId="8297"/>
    <cellStyle name="Обычный 2 4 2 2 8 7" xfId="8298"/>
    <cellStyle name="Обычный 2 4 2 2 8 8" xfId="8299"/>
    <cellStyle name="Обычный 2 4 2 2 9" xfId="8300"/>
    <cellStyle name="Обычный 2 4 2 2 9 2" xfId="8301"/>
    <cellStyle name="Обычный 2 4 2 2 9 2 2" xfId="8302"/>
    <cellStyle name="Обычный 2 4 2 2 9 2 2 2" xfId="8303"/>
    <cellStyle name="Обычный 2 4 2 2 9 2 3" xfId="8304"/>
    <cellStyle name="Обычный 2 4 2 2 9 2 4" xfId="8305"/>
    <cellStyle name="Обычный 2 4 2 2 9 2 5" xfId="8306"/>
    <cellStyle name="Обычный 2 4 2 2 9 3" xfId="8307"/>
    <cellStyle name="Обычный 2 4 2 2 9 3 2" xfId="8308"/>
    <cellStyle name="Обычный 2 4 2 2 9 3 3" xfId="8309"/>
    <cellStyle name="Обычный 2 4 2 2 9 3 4" xfId="8310"/>
    <cellStyle name="Обычный 2 4 2 2 9 4" xfId="8311"/>
    <cellStyle name="Обычный 2 4 2 2 9 5" xfId="8312"/>
    <cellStyle name="Обычный 2 4 2 2 9 6" xfId="8313"/>
    <cellStyle name="Обычный 2 4 2 2 9 7" xfId="8314"/>
    <cellStyle name="Обычный 2 4 2 3" xfId="8315"/>
    <cellStyle name="Обычный 2 4 2 3 10" xfId="8316"/>
    <cellStyle name="Обычный 2 4 2 3 10 2" xfId="8317"/>
    <cellStyle name="Обычный 2 4 2 3 10 2 2" xfId="8318"/>
    <cellStyle name="Обычный 2 4 2 3 10 3" xfId="8319"/>
    <cellStyle name="Обычный 2 4 2 3 10 4" xfId="8320"/>
    <cellStyle name="Обычный 2 4 2 3 10 5" xfId="8321"/>
    <cellStyle name="Обычный 2 4 2 3 11" xfId="8322"/>
    <cellStyle name="Обычный 2 4 2 3 11 2" xfId="8323"/>
    <cellStyle name="Обычный 2 4 2 3 11 2 2" xfId="8324"/>
    <cellStyle name="Обычный 2 4 2 3 11 3" xfId="8325"/>
    <cellStyle name="Обычный 2 4 2 3 11 4" xfId="8326"/>
    <cellStyle name="Обычный 2 4 2 3 11 5" xfId="8327"/>
    <cellStyle name="Обычный 2 4 2 3 12" xfId="8328"/>
    <cellStyle name="Обычный 2 4 2 3 12 2" xfId="8329"/>
    <cellStyle name="Обычный 2 4 2 3 12 2 2" xfId="8330"/>
    <cellStyle name="Обычный 2 4 2 3 12 3" xfId="8331"/>
    <cellStyle name="Обычный 2 4 2 3 13" xfId="8332"/>
    <cellStyle name="Обычный 2 4 2 3 13 2" xfId="8333"/>
    <cellStyle name="Обычный 2 4 2 3 14" xfId="8334"/>
    <cellStyle name="Обычный 2 4 2 3 15" xfId="8335"/>
    <cellStyle name="Обычный 2 4 2 3 2" xfId="8336"/>
    <cellStyle name="Обычный 2 4 2 3 2 2" xfId="8337"/>
    <cellStyle name="Обычный 2 4 2 3 2 2 2" xfId="8338"/>
    <cellStyle name="Обычный 2 4 2 3 2 2 2 2" xfId="8339"/>
    <cellStyle name="Обычный 2 4 2 3 2 2 2 2 2" xfId="8340"/>
    <cellStyle name="Обычный 2 4 2 3 2 2 2 3" xfId="8341"/>
    <cellStyle name="Обычный 2 4 2 3 2 2 2 4" xfId="8342"/>
    <cellStyle name="Обычный 2 4 2 3 2 2 2 5" xfId="8343"/>
    <cellStyle name="Обычный 2 4 2 3 2 2 3" xfId="8344"/>
    <cellStyle name="Обычный 2 4 2 3 2 2 3 2" xfId="8345"/>
    <cellStyle name="Обычный 2 4 2 3 2 2 3 3" xfId="8346"/>
    <cellStyle name="Обычный 2 4 2 3 2 2 3 4" xfId="8347"/>
    <cellStyle name="Обычный 2 4 2 3 2 2 4" xfId="8348"/>
    <cellStyle name="Обычный 2 4 2 3 2 2 5" xfId="8349"/>
    <cellStyle name="Обычный 2 4 2 3 2 2 6" xfId="8350"/>
    <cellStyle name="Обычный 2 4 2 3 2 2 7" xfId="8351"/>
    <cellStyle name="Обычный 2 4 2 3 2 3" xfId="8352"/>
    <cellStyle name="Обычный 2 4 2 3 2 3 2" xfId="8353"/>
    <cellStyle name="Обычный 2 4 2 3 2 3 2 2" xfId="8354"/>
    <cellStyle name="Обычный 2 4 2 3 2 3 3" xfId="8355"/>
    <cellStyle name="Обычный 2 4 2 3 2 3 4" xfId="8356"/>
    <cellStyle name="Обычный 2 4 2 3 2 3 5" xfId="8357"/>
    <cellStyle name="Обычный 2 4 2 3 2 4" xfId="8358"/>
    <cellStyle name="Обычный 2 4 2 3 2 4 2" xfId="8359"/>
    <cellStyle name="Обычный 2 4 2 3 2 4 2 2" xfId="8360"/>
    <cellStyle name="Обычный 2 4 2 3 2 4 3" xfId="8361"/>
    <cellStyle name="Обычный 2 4 2 3 2 4 4" xfId="8362"/>
    <cellStyle name="Обычный 2 4 2 3 2 4 5" xfId="8363"/>
    <cellStyle name="Обычный 2 4 2 3 2 5" xfId="8364"/>
    <cellStyle name="Обычный 2 4 2 3 2 5 2" xfId="8365"/>
    <cellStyle name="Обычный 2 4 2 3 2 5 3" xfId="8366"/>
    <cellStyle name="Обычный 2 4 2 3 2 5 4" xfId="8367"/>
    <cellStyle name="Обычный 2 4 2 3 2 6" xfId="8368"/>
    <cellStyle name="Обычный 2 4 2 3 2 7" xfId="8369"/>
    <cellStyle name="Обычный 2 4 2 3 2 8" xfId="8370"/>
    <cellStyle name="Обычный 2 4 2 3 2 9" xfId="8371"/>
    <cellStyle name="Обычный 2 4 2 3 3" xfId="8372"/>
    <cellStyle name="Обычный 2 4 2 3 3 2" xfId="8373"/>
    <cellStyle name="Обычный 2 4 2 3 3 2 2" xfId="8374"/>
    <cellStyle name="Обычный 2 4 2 3 3 2 2 2" xfId="8375"/>
    <cellStyle name="Обычный 2 4 2 3 3 2 2 2 2" xfId="8376"/>
    <cellStyle name="Обычный 2 4 2 3 3 2 2 3" xfId="8377"/>
    <cellStyle name="Обычный 2 4 2 3 3 2 2 4" xfId="8378"/>
    <cellStyle name="Обычный 2 4 2 3 3 2 2 5" xfId="8379"/>
    <cellStyle name="Обычный 2 4 2 3 3 2 3" xfId="8380"/>
    <cellStyle name="Обычный 2 4 2 3 3 2 3 2" xfId="8381"/>
    <cellStyle name="Обычный 2 4 2 3 3 2 3 3" xfId="8382"/>
    <cellStyle name="Обычный 2 4 2 3 3 2 3 4" xfId="8383"/>
    <cellStyle name="Обычный 2 4 2 3 3 2 4" xfId="8384"/>
    <cellStyle name="Обычный 2 4 2 3 3 2 5" xfId="8385"/>
    <cellStyle name="Обычный 2 4 2 3 3 2 6" xfId="8386"/>
    <cellStyle name="Обычный 2 4 2 3 3 2 7" xfId="8387"/>
    <cellStyle name="Обычный 2 4 2 3 3 3" xfId="8388"/>
    <cellStyle name="Обычный 2 4 2 3 3 3 2" xfId="8389"/>
    <cellStyle name="Обычный 2 4 2 3 3 3 2 2" xfId="8390"/>
    <cellStyle name="Обычный 2 4 2 3 3 3 3" xfId="8391"/>
    <cellStyle name="Обычный 2 4 2 3 3 3 4" xfId="8392"/>
    <cellStyle name="Обычный 2 4 2 3 3 3 5" xfId="8393"/>
    <cellStyle name="Обычный 2 4 2 3 3 4" xfId="8394"/>
    <cellStyle name="Обычный 2 4 2 3 3 4 2" xfId="8395"/>
    <cellStyle name="Обычный 2 4 2 3 3 4 2 2" xfId="8396"/>
    <cellStyle name="Обычный 2 4 2 3 3 4 3" xfId="8397"/>
    <cellStyle name="Обычный 2 4 2 3 3 4 4" xfId="8398"/>
    <cellStyle name="Обычный 2 4 2 3 3 4 5" xfId="8399"/>
    <cellStyle name="Обычный 2 4 2 3 3 5" xfId="8400"/>
    <cellStyle name="Обычный 2 4 2 3 3 5 2" xfId="8401"/>
    <cellStyle name="Обычный 2 4 2 3 3 5 3" xfId="8402"/>
    <cellStyle name="Обычный 2 4 2 3 3 5 4" xfId="8403"/>
    <cellStyle name="Обычный 2 4 2 3 3 6" xfId="8404"/>
    <cellStyle name="Обычный 2 4 2 3 3 7" xfId="8405"/>
    <cellStyle name="Обычный 2 4 2 3 3 8" xfId="8406"/>
    <cellStyle name="Обычный 2 4 2 3 3 9" xfId="8407"/>
    <cellStyle name="Обычный 2 4 2 3 4" xfId="8408"/>
    <cellStyle name="Обычный 2 4 2 3 4 2" xfId="8409"/>
    <cellStyle name="Обычный 2 4 2 3 4 2 2" xfId="8410"/>
    <cellStyle name="Обычный 2 4 2 3 4 2 2 2" xfId="8411"/>
    <cellStyle name="Обычный 2 4 2 3 4 2 2 2 2" xfId="8412"/>
    <cellStyle name="Обычный 2 4 2 3 4 2 2 3" xfId="8413"/>
    <cellStyle name="Обычный 2 4 2 3 4 2 2 4" xfId="8414"/>
    <cellStyle name="Обычный 2 4 2 3 4 2 2 5" xfId="8415"/>
    <cellStyle name="Обычный 2 4 2 3 4 2 3" xfId="8416"/>
    <cellStyle name="Обычный 2 4 2 3 4 2 3 2" xfId="8417"/>
    <cellStyle name="Обычный 2 4 2 3 4 2 3 3" xfId="8418"/>
    <cellStyle name="Обычный 2 4 2 3 4 2 3 4" xfId="8419"/>
    <cellStyle name="Обычный 2 4 2 3 4 2 4" xfId="8420"/>
    <cellStyle name="Обычный 2 4 2 3 4 2 5" xfId="8421"/>
    <cellStyle name="Обычный 2 4 2 3 4 2 6" xfId="8422"/>
    <cellStyle name="Обычный 2 4 2 3 4 2 7" xfId="8423"/>
    <cellStyle name="Обычный 2 4 2 3 4 3" xfId="8424"/>
    <cellStyle name="Обычный 2 4 2 3 4 3 2" xfId="8425"/>
    <cellStyle name="Обычный 2 4 2 3 4 3 2 2" xfId="8426"/>
    <cellStyle name="Обычный 2 4 2 3 4 3 3" xfId="8427"/>
    <cellStyle name="Обычный 2 4 2 3 4 3 4" xfId="8428"/>
    <cellStyle name="Обычный 2 4 2 3 4 3 5" xfId="8429"/>
    <cellStyle name="Обычный 2 4 2 3 4 4" xfId="8430"/>
    <cellStyle name="Обычный 2 4 2 3 4 4 2" xfId="8431"/>
    <cellStyle name="Обычный 2 4 2 3 4 4 2 2" xfId="8432"/>
    <cellStyle name="Обычный 2 4 2 3 4 4 3" xfId="8433"/>
    <cellStyle name="Обычный 2 4 2 3 4 4 4" xfId="8434"/>
    <cellStyle name="Обычный 2 4 2 3 4 4 5" xfId="8435"/>
    <cellStyle name="Обычный 2 4 2 3 4 5" xfId="8436"/>
    <cellStyle name="Обычный 2 4 2 3 4 5 2" xfId="8437"/>
    <cellStyle name="Обычный 2 4 2 3 4 5 3" xfId="8438"/>
    <cellStyle name="Обычный 2 4 2 3 4 5 4" xfId="8439"/>
    <cellStyle name="Обычный 2 4 2 3 4 6" xfId="8440"/>
    <cellStyle name="Обычный 2 4 2 3 4 7" xfId="8441"/>
    <cellStyle name="Обычный 2 4 2 3 4 8" xfId="8442"/>
    <cellStyle name="Обычный 2 4 2 3 4 9" xfId="8443"/>
    <cellStyle name="Обычный 2 4 2 3 5" xfId="8444"/>
    <cellStyle name="Обычный 2 4 2 3 5 2" xfId="8445"/>
    <cellStyle name="Обычный 2 4 2 3 5 2 2" xfId="8446"/>
    <cellStyle name="Обычный 2 4 2 3 5 2 2 2" xfId="8447"/>
    <cellStyle name="Обычный 2 4 2 3 5 2 2 2 2" xfId="8448"/>
    <cellStyle name="Обычный 2 4 2 3 5 2 2 3" xfId="8449"/>
    <cellStyle name="Обычный 2 4 2 3 5 2 2 4" xfId="8450"/>
    <cellStyle name="Обычный 2 4 2 3 5 2 2 5" xfId="8451"/>
    <cellStyle name="Обычный 2 4 2 3 5 2 3" xfId="8452"/>
    <cellStyle name="Обычный 2 4 2 3 5 2 3 2" xfId="8453"/>
    <cellStyle name="Обычный 2 4 2 3 5 2 3 3" xfId="8454"/>
    <cellStyle name="Обычный 2 4 2 3 5 2 3 4" xfId="8455"/>
    <cellStyle name="Обычный 2 4 2 3 5 2 4" xfId="8456"/>
    <cellStyle name="Обычный 2 4 2 3 5 2 5" xfId="8457"/>
    <cellStyle name="Обычный 2 4 2 3 5 2 6" xfId="8458"/>
    <cellStyle name="Обычный 2 4 2 3 5 2 7" xfId="8459"/>
    <cellStyle name="Обычный 2 4 2 3 5 3" xfId="8460"/>
    <cellStyle name="Обычный 2 4 2 3 5 3 2" xfId="8461"/>
    <cellStyle name="Обычный 2 4 2 3 5 3 2 2" xfId="8462"/>
    <cellStyle name="Обычный 2 4 2 3 5 3 3" xfId="8463"/>
    <cellStyle name="Обычный 2 4 2 3 5 3 4" xfId="8464"/>
    <cellStyle name="Обычный 2 4 2 3 5 3 5" xfId="8465"/>
    <cellStyle name="Обычный 2 4 2 3 5 4" xfId="8466"/>
    <cellStyle name="Обычный 2 4 2 3 5 4 2" xfId="8467"/>
    <cellStyle name="Обычный 2 4 2 3 5 4 3" xfId="8468"/>
    <cellStyle name="Обычный 2 4 2 3 5 4 4" xfId="8469"/>
    <cellStyle name="Обычный 2 4 2 3 5 5" xfId="8470"/>
    <cellStyle name="Обычный 2 4 2 3 5 6" xfId="8471"/>
    <cellStyle name="Обычный 2 4 2 3 5 7" xfId="8472"/>
    <cellStyle name="Обычный 2 4 2 3 5 8" xfId="8473"/>
    <cellStyle name="Обычный 2 4 2 3 6" xfId="8474"/>
    <cellStyle name="Обычный 2 4 2 3 6 2" xfId="8475"/>
    <cellStyle name="Обычный 2 4 2 3 6 2 2" xfId="8476"/>
    <cellStyle name="Обычный 2 4 2 3 6 2 2 2" xfId="8477"/>
    <cellStyle name="Обычный 2 4 2 3 6 2 2 2 2" xfId="8478"/>
    <cellStyle name="Обычный 2 4 2 3 6 2 2 3" xfId="8479"/>
    <cellStyle name="Обычный 2 4 2 3 6 2 2 4" xfId="8480"/>
    <cellStyle name="Обычный 2 4 2 3 6 2 2 5" xfId="8481"/>
    <cellStyle name="Обычный 2 4 2 3 6 2 3" xfId="8482"/>
    <cellStyle name="Обычный 2 4 2 3 6 2 3 2" xfId="8483"/>
    <cellStyle name="Обычный 2 4 2 3 6 2 3 3" xfId="8484"/>
    <cellStyle name="Обычный 2 4 2 3 6 2 3 4" xfId="8485"/>
    <cellStyle name="Обычный 2 4 2 3 6 2 4" xfId="8486"/>
    <cellStyle name="Обычный 2 4 2 3 6 2 5" xfId="8487"/>
    <cellStyle name="Обычный 2 4 2 3 6 2 6" xfId="8488"/>
    <cellStyle name="Обычный 2 4 2 3 6 2 7" xfId="8489"/>
    <cellStyle name="Обычный 2 4 2 3 6 3" xfId="8490"/>
    <cellStyle name="Обычный 2 4 2 3 6 3 2" xfId="8491"/>
    <cellStyle name="Обычный 2 4 2 3 6 3 2 2" xfId="8492"/>
    <cellStyle name="Обычный 2 4 2 3 6 3 3" xfId="8493"/>
    <cellStyle name="Обычный 2 4 2 3 6 3 4" xfId="8494"/>
    <cellStyle name="Обычный 2 4 2 3 6 3 5" xfId="8495"/>
    <cellStyle name="Обычный 2 4 2 3 6 4" xfId="8496"/>
    <cellStyle name="Обычный 2 4 2 3 6 4 2" xfId="8497"/>
    <cellStyle name="Обычный 2 4 2 3 6 4 3" xfId="8498"/>
    <cellStyle name="Обычный 2 4 2 3 6 4 4" xfId="8499"/>
    <cellStyle name="Обычный 2 4 2 3 6 5" xfId="8500"/>
    <cellStyle name="Обычный 2 4 2 3 6 6" xfId="8501"/>
    <cellStyle name="Обычный 2 4 2 3 6 7" xfId="8502"/>
    <cellStyle name="Обычный 2 4 2 3 6 8" xfId="8503"/>
    <cellStyle name="Обычный 2 4 2 3 7" xfId="8504"/>
    <cellStyle name="Обычный 2 4 2 3 7 2" xfId="8505"/>
    <cellStyle name="Обычный 2 4 2 3 7 2 2" xfId="8506"/>
    <cellStyle name="Обычный 2 4 2 3 7 2 2 2" xfId="8507"/>
    <cellStyle name="Обычный 2 4 2 3 7 2 2 2 2" xfId="8508"/>
    <cellStyle name="Обычный 2 4 2 3 7 2 2 3" xfId="8509"/>
    <cellStyle name="Обычный 2 4 2 3 7 2 2 4" xfId="8510"/>
    <cellStyle name="Обычный 2 4 2 3 7 2 2 5" xfId="8511"/>
    <cellStyle name="Обычный 2 4 2 3 7 2 3" xfId="8512"/>
    <cellStyle name="Обычный 2 4 2 3 7 2 3 2" xfId="8513"/>
    <cellStyle name="Обычный 2 4 2 3 7 2 3 3" xfId="8514"/>
    <cellStyle name="Обычный 2 4 2 3 7 2 3 4" xfId="8515"/>
    <cellStyle name="Обычный 2 4 2 3 7 2 4" xfId="8516"/>
    <cellStyle name="Обычный 2 4 2 3 7 2 5" xfId="8517"/>
    <cellStyle name="Обычный 2 4 2 3 7 2 6" xfId="8518"/>
    <cellStyle name="Обычный 2 4 2 3 7 2 7" xfId="8519"/>
    <cellStyle name="Обычный 2 4 2 3 7 3" xfId="8520"/>
    <cellStyle name="Обычный 2 4 2 3 7 3 2" xfId="8521"/>
    <cellStyle name="Обычный 2 4 2 3 7 3 2 2" xfId="8522"/>
    <cellStyle name="Обычный 2 4 2 3 7 3 3" xfId="8523"/>
    <cellStyle name="Обычный 2 4 2 3 7 3 4" xfId="8524"/>
    <cellStyle name="Обычный 2 4 2 3 7 3 5" xfId="8525"/>
    <cellStyle name="Обычный 2 4 2 3 7 4" xfId="8526"/>
    <cellStyle name="Обычный 2 4 2 3 7 4 2" xfId="8527"/>
    <cellStyle name="Обычный 2 4 2 3 7 4 3" xfId="8528"/>
    <cellStyle name="Обычный 2 4 2 3 7 4 4" xfId="8529"/>
    <cellStyle name="Обычный 2 4 2 3 7 5" xfId="8530"/>
    <cellStyle name="Обычный 2 4 2 3 7 6" xfId="8531"/>
    <cellStyle name="Обычный 2 4 2 3 7 7" xfId="8532"/>
    <cellStyle name="Обычный 2 4 2 3 7 8" xfId="8533"/>
    <cellStyle name="Обычный 2 4 2 3 8" xfId="8534"/>
    <cellStyle name="Обычный 2 4 2 3 8 2" xfId="8535"/>
    <cellStyle name="Обычный 2 4 2 3 8 2 2" xfId="8536"/>
    <cellStyle name="Обычный 2 4 2 3 8 2 2 2" xfId="8537"/>
    <cellStyle name="Обычный 2 4 2 3 8 2 3" xfId="8538"/>
    <cellStyle name="Обычный 2 4 2 3 8 2 4" xfId="8539"/>
    <cellStyle name="Обычный 2 4 2 3 8 2 5" xfId="8540"/>
    <cellStyle name="Обычный 2 4 2 3 8 3" xfId="8541"/>
    <cellStyle name="Обычный 2 4 2 3 8 3 2" xfId="8542"/>
    <cellStyle name="Обычный 2 4 2 3 8 3 3" xfId="8543"/>
    <cellStyle name="Обычный 2 4 2 3 8 3 4" xfId="8544"/>
    <cellStyle name="Обычный 2 4 2 3 8 4" xfId="8545"/>
    <cellStyle name="Обычный 2 4 2 3 8 5" xfId="8546"/>
    <cellStyle name="Обычный 2 4 2 3 8 6" xfId="8547"/>
    <cellStyle name="Обычный 2 4 2 3 8 7" xfId="8548"/>
    <cellStyle name="Обычный 2 4 2 3 9" xfId="8549"/>
    <cellStyle name="Обычный 2 4 2 3 9 2" xfId="8550"/>
    <cellStyle name="Обычный 2 4 2 3 9 2 2" xfId="8551"/>
    <cellStyle name="Обычный 2 4 2 3 9 2 2 2" xfId="8552"/>
    <cellStyle name="Обычный 2 4 2 3 9 2 3" xfId="8553"/>
    <cellStyle name="Обычный 2 4 2 3 9 2 4" xfId="8554"/>
    <cellStyle name="Обычный 2 4 2 3 9 2 5" xfId="8555"/>
    <cellStyle name="Обычный 2 4 2 3 9 3" xfId="8556"/>
    <cellStyle name="Обычный 2 4 2 3 9 3 2" xfId="8557"/>
    <cellStyle name="Обычный 2 4 2 3 9 3 3" xfId="8558"/>
    <cellStyle name="Обычный 2 4 2 3 9 3 4" xfId="8559"/>
    <cellStyle name="Обычный 2 4 2 3 9 4" xfId="8560"/>
    <cellStyle name="Обычный 2 4 2 3 9 5" xfId="8561"/>
    <cellStyle name="Обычный 2 4 2 3 9 6" xfId="8562"/>
    <cellStyle name="Обычный 2 4 2 3 9 7" xfId="8563"/>
    <cellStyle name="Обычный 2 4 2 4" xfId="8564"/>
    <cellStyle name="Обычный 2 4 2 4 10" xfId="8565"/>
    <cellStyle name="Обычный 2 4 2 4 10 2" xfId="8566"/>
    <cellStyle name="Обычный 2 4 2 4 10 2 2" xfId="8567"/>
    <cellStyle name="Обычный 2 4 2 4 10 3" xfId="8568"/>
    <cellStyle name="Обычный 2 4 2 4 10 4" xfId="8569"/>
    <cellStyle name="Обычный 2 4 2 4 10 5" xfId="8570"/>
    <cellStyle name="Обычный 2 4 2 4 11" xfId="8571"/>
    <cellStyle name="Обычный 2 4 2 4 11 2" xfId="8572"/>
    <cellStyle name="Обычный 2 4 2 4 11 3" xfId="8573"/>
    <cellStyle name="Обычный 2 4 2 4 11 4" xfId="8574"/>
    <cellStyle name="Обычный 2 4 2 4 12" xfId="8575"/>
    <cellStyle name="Обычный 2 4 2 4 13" xfId="8576"/>
    <cellStyle name="Обычный 2 4 2 4 14" xfId="8577"/>
    <cellStyle name="Обычный 2 4 2 4 15" xfId="8578"/>
    <cellStyle name="Обычный 2 4 2 4 2" xfId="8579"/>
    <cellStyle name="Обычный 2 4 2 4 2 2" xfId="8580"/>
    <cellStyle name="Обычный 2 4 2 4 2 2 2" xfId="8581"/>
    <cellStyle name="Обычный 2 4 2 4 2 2 2 2" xfId="8582"/>
    <cellStyle name="Обычный 2 4 2 4 2 2 2 2 2" xfId="8583"/>
    <cellStyle name="Обычный 2 4 2 4 2 2 2 3" xfId="8584"/>
    <cellStyle name="Обычный 2 4 2 4 2 2 2 4" xfId="8585"/>
    <cellStyle name="Обычный 2 4 2 4 2 2 2 5" xfId="8586"/>
    <cellStyle name="Обычный 2 4 2 4 2 2 3" xfId="8587"/>
    <cellStyle name="Обычный 2 4 2 4 2 2 3 2" xfId="8588"/>
    <cellStyle name="Обычный 2 4 2 4 2 2 3 3" xfId="8589"/>
    <cellStyle name="Обычный 2 4 2 4 2 2 3 4" xfId="8590"/>
    <cellStyle name="Обычный 2 4 2 4 2 2 4" xfId="8591"/>
    <cellStyle name="Обычный 2 4 2 4 2 2 5" xfId="8592"/>
    <cellStyle name="Обычный 2 4 2 4 2 2 6" xfId="8593"/>
    <cellStyle name="Обычный 2 4 2 4 2 2 7" xfId="8594"/>
    <cellStyle name="Обычный 2 4 2 4 2 3" xfId="8595"/>
    <cellStyle name="Обычный 2 4 2 4 2 3 2" xfId="8596"/>
    <cellStyle name="Обычный 2 4 2 4 2 3 2 2" xfId="8597"/>
    <cellStyle name="Обычный 2 4 2 4 2 3 3" xfId="8598"/>
    <cellStyle name="Обычный 2 4 2 4 2 3 4" xfId="8599"/>
    <cellStyle name="Обычный 2 4 2 4 2 3 5" xfId="8600"/>
    <cellStyle name="Обычный 2 4 2 4 2 4" xfId="8601"/>
    <cellStyle name="Обычный 2 4 2 4 2 4 2" xfId="8602"/>
    <cellStyle name="Обычный 2 4 2 4 2 4 2 2" xfId="8603"/>
    <cellStyle name="Обычный 2 4 2 4 2 4 3" xfId="8604"/>
    <cellStyle name="Обычный 2 4 2 4 2 4 4" xfId="8605"/>
    <cellStyle name="Обычный 2 4 2 4 2 4 5" xfId="8606"/>
    <cellStyle name="Обычный 2 4 2 4 2 5" xfId="8607"/>
    <cellStyle name="Обычный 2 4 2 4 2 5 2" xfId="8608"/>
    <cellStyle name="Обычный 2 4 2 4 2 5 3" xfId="8609"/>
    <cellStyle name="Обычный 2 4 2 4 2 5 4" xfId="8610"/>
    <cellStyle name="Обычный 2 4 2 4 2 6" xfId="8611"/>
    <cellStyle name="Обычный 2 4 2 4 2 7" xfId="8612"/>
    <cellStyle name="Обычный 2 4 2 4 2 8" xfId="8613"/>
    <cellStyle name="Обычный 2 4 2 4 2 9" xfId="8614"/>
    <cellStyle name="Обычный 2 4 2 4 3" xfId="8615"/>
    <cellStyle name="Обычный 2 4 2 4 3 2" xfId="8616"/>
    <cellStyle name="Обычный 2 4 2 4 3 2 2" xfId="8617"/>
    <cellStyle name="Обычный 2 4 2 4 3 2 2 2" xfId="8618"/>
    <cellStyle name="Обычный 2 4 2 4 3 2 2 2 2" xfId="8619"/>
    <cellStyle name="Обычный 2 4 2 4 3 2 2 3" xfId="8620"/>
    <cellStyle name="Обычный 2 4 2 4 3 2 2 4" xfId="8621"/>
    <cellStyle name="Обычный 2 4 2 4 3 2 2 5" xfId="8622"/>
    <cellStyle name="Обычный 2 4 2 4 3 2 3" xfId="8623"/>
    <cellStyle name="Обычный 2 4 2 4 3 2 3 2" xfId="8624"/>
    <cellStyle name="Обычный 2 4 2 4 3 2 3 3" xfId="8625"/>
    <cellStyle name="Обычный 2 4 2 4 3 2 3 4" xfId="8626"/>
    <cellStyle name="Обычный 2 4 2 4 3 2 4" xfId="8627"/>
    <cellStyle name="Обычный 2 4 2 4 3 2 5" xfId="8628"/>
    <cellStyle name="Обычный 2 4 2 4 3 2 6" xfId="8629"/>
    <cellStyle name="Обычный 2 4 2 4 3 2 7" xfId="8630"/>
    <cellStyle name="Обычный 2 4 2 4 3 3" xfId="8631"/>
    <cellStyle name="Обычный 2 4 2 4 3 3 2" xfId="8632"/>
    <cellStyle name="Обычный 2 4 2 4 3 3 2 2" xfId="8633"/>
    <cellStyle name="Обычный 2 4 2 4 3 3 3" xfId="8634"/>
    <cellStyle name="Обычный 2 4 2 4 3 3 4" xfId="8635"/>
    <cellStyle name="Обычный 2 4 2 4 3 3 5" xfId="8636"/>
    <cellStyle name="Обычный 2 4 2 4 3 4" xfId="8637"/>
    <cellStyle name="Обычный 2 4 2 4 3 4 2" xfId="8638"/>
    <cellStyle name="Обычный 2 4 2 4 3 4 2 2" xfId="8639"/>
    <cellStyle name="Обычный 2 4 2 4 3 4 3" xfId="8640"/>
    <cellStyle name="Обычный 2 4 2 4 3 4 4" xfId="8641"/>
    <cellStyle name="Обычный 2 4 2 4 3 4 5" xfId="8642"/>
    <cellStyle name="Обычный 2 4 2 4 3 5" xfId="8643"/>
    <cellStyle name="Обычный 2 4 2 4 3 5 2" xfId="8644"/>
    <cellStyle name="Обычный 2 4 2 4 3 5 3" xfId="8645"/>
    <cellStyle name="Обычный 2 4 2 4 3 5 4" xfId="8646"/>
    <cellStyle name="Обычный 2 4 2 4 3 6" xfId="8647"/>
    <cellStyle name="Обычный 2 4 2 4 3 7" xfId="8648"/>
    <cellStyle name="Обычный 2 4 2 4 3 8" xfId="8649"/>
    <cellStyle name="Обычный 2 4 2 4 3 9" xfId="8650"/>
    <cellStyle name="Обычный 2 4 2 4 4" xfId="8651"/>
    <cellStyle name="Обычный 2 4 2 4 4 2" xfId="8652"/>
    <cellStyle name="Обычный 2 4 2 4 4 2 2" xfId="8653"/>
    <cellStyle name="Обычный 2 4 2 4 4 2 2 2" xfId="8654"/>
    <cellStyle name="Обычный 2 4 2 4 4 2 2 2 2" xfId="8655"/>
    <cellStyle name="Обычный 2 4 2 4 4 2 2 3" xfId="8656"/>
    <cellStyle name="Обычный 2 4 2 4 4 2 2 4" xfId="8657"/>
    <cellStyle name="Обычный 2 4 2 4 4 2 2 5" xfId="8658"/>
    <cellStyle name="Обычный 2 4 2 4 4 2 3" xfId="8659"/>
    <cellStyle name="Обычный 2 4 2 4 4 2 3 2" xfId="8660"/>
    <cellStyle name="Обычный 2 4 2 4 4 2 3 3" xfId="8661"/>
    <cellStyle name="Обычный 2 4 2 4 4 2 3 4" xfId="8662"/>
    <cellStyle name="Обычный 2 4 2 4 4 2 4" xfId="8663"/>
    <cellStyle name="Обычный 2 4 2 4 4 2 5" xfId="8664"/>
    <cellStyle name="Обычный 2 4 2 4 4 2 6" xfId="8665"/>
    <cellStyle name="Обычный 2 4 2 4 4 2 7" xfId="8666"/>
    <cellStyle name="Обычный 2 4 2 4 4 3" xfId="8667"/>
    <cellStyle name="Обычный 2 4 2 4 4 3 2" xfId="8668"/>
    <cellStyle name="Обычный 2 4 2 4 4 3 2 2" xfId="8669"/>
    <cellStyle name="Обычный 2 4 2 4 4 3 3" xfId="8670"/>
    <cellStyle name="Обычный 2 4 2 4 4 3 4" xfId="8671"/>
    <cellStyle name="Обычный 2 4 2 4 4 3 5" xfId="8672"/>
    <cellStyle name="Обычный 2 4 2 4 4 4" xfId="8673"/>
    <cellStyle name="Обычный 2 4 2 4 4 4 2" xfId="8674"/>
    <cellStyle name="Обычный 2 4 2 4 4 4 3" xfId="8675"/>
    <cellStyle name="Обычный 2 4 2 4 4 4 4" xfId="8676"/>
    <cellStyle name="Обычный 2 4 2 4 4 5" xfId="8677"/>
    <cellStyle name="Обычный 2 4 2 4 4 6" xfId="8678"/>
    <cellStyle name="Обычный 2 4 2 4 4 7" xfId="8679"/>
    <cellStyle name="Обычный 2 4 2 4 4 8" xfId="8680"/>
    <cellStyle name="Обычный 2 4 2 4 5" xfId="8681"/>
    <cellStyle name="Обычный 2 4 2 4 5 2" xfId="8682"/>
    <cellStyle name="Обычный 2 4 2 4 5 2 2" xfId="8683"/>
    <cellStyle name="Обычный 2 4 2 4 5 2 2 2" xfId="8684"/>
    <cellStyle name="Обычный 2 4 2 4 5 2 2 2 2" xfId="8685"/>
    <cellStyle name="Обычный 2 4 2 4 5 2 2 3" xfId="8686"/>
    <cellStyle name="Обычный 2 4 2 4 5 2 2 4" xfId="8687"/>
    <cellStyle name="Обычный 2 4 2 4 5 2 2 5" xfId="8688"/>
    <cellStyle name="Обычный 2 4 2 4 5 2 3" xfId="8689"/>
    <cellStyle name="Обычный 2 4 2 4 5 2 3 2" xfId="8690"/>
    <cellStyle name="Обычный 2 4 2 4 5 2 3 3" xfId="8691"/>
    <cellStyle name="Обычный 2 4 2 4 5 2 3 4" xfId="8692"/>
    <cellStyle name="Обычный 2 4 2 4 5 2 4" xfId="8693"/>
    <cellStyle name="Обычный 2 4 2 4 5 2 5" xfId="8694"/>
    <cellStyle name="Обычный 2 4 2 4 5 2 6" xfId="8695"/>
    <cellStyle name="Обычный 2 4 2 4 5 2 7" xfId="8696"/>
    <cellStyle name="Обычный 2 4 2 4 5 3" xfId="8697"/>
    <cellStyle name="Обычный 2 4 2 4 5 3 2" xfId="8698"/>
    <cellStyle name="Обычный 2 4 2 4 5 3 2 2" xfId="8699"/>
    <cellStyle name="Обычный 2 4 2 4 5 3 3" xfId="8700"/>
    <cellStyle name="Обычный 2 4 2 4 5 3 4" xfId="8701"/>
    <cellStyle name="Обычный 2 4 2 4 5 3 5" xfId="8702"/>
    <cellStyle name="Обычный 2 4 2 4 5 4" xfId="8703"/>
    <cellStyle name="Обычный 2 4 2 4 5 4 2" xfId="8704"/>
    <cellStyle name="Обычный 2 4 2 4 5 4 3" xfId="8705"/>
    <cellStyle name="Обычный 2 4 2 4 5 4 4" xfId="8706"/>
    <cellStyle name="Обычный 2 4 2 4 5 5" xfId="8707"/>
    <cellStyle name="Обычный 2 4 2 4 5 6" xfId="8708"/>
    <cellStyle name="Обычный 2 4 2 4 5 7" xfId="8709"/>
    <cellStyle name="Обычный 2 4 2 4 5 8" xfId="8710"/>
    <cellStyle name="Обычный 2 4 2 4 6" xfId="8711"/>
    <cellStyle name="Обычный 2 4 2 4 6 2" xfId="8712"/>
    <cellStyle name="Обычный 2 4 2 4 6 2 2" xfId="8713"/>
    <cellStyle name="Обычный 2 4 2 4 6 2 2 2" xfId="8714"/>
    <cellStyle name="Обычный 2 4 2 4 6 2 2 2 2" xfId="8715"/>
    <cellStyle name="Обычный 2 4 2 4 6 2 2 3" xfId="8716"/>
    <cellStyle name="Обычный 2 4 2 4 6 2 2 4" xfId="8717"/>
    <cellStyle name="Обычный 2 4 2 4 6 2 2 5" xfId="8718"/>
    <cellStyle name="Обычный 2 4 2 4 6 2 3" xfId="8719"/>
    <cellStyle name="Обычный 2 4 2 4 6 2 3 2" xfId="8720"/>
    <cellStyle name="Обычный 2 4 2 4 6 2 3 3" xfId="8721"/>
    <cellStyle name="Обычный 2 4 2 4 6 2 3 4" xfId="8722"/>
    <cellStyle name="Обычный 2 4 2 4 6 2 4" xfId="8723"/>
    <cellStyle name="Обычный 2 4 2 4 6 2 5" xfId="8724"/>
    <cellStyle name="Обычный 2 4 2 4 6 2 6" xfId="8725"/>
    <cellStyle name="Обычный 2 4 2 4 6 2 7" xfId="8726"/>
    <cellStyle name="Обычный 2 4 2 4 6 3" xfId="8727"/>
    <cellStyle name="Обычный 2 4 2 4 6 3 2" xfId="8728"/>
    <cellStyle name="Обычный 2 4 2 4 6 3 2 2" xfId="8729"/>
    <cellStyle name="Обычный 2 4 2 4 6 3 3" xfId="8730"/>
    <cellStyle name="Обычный 2 4 2 4 6 3 4" xfId="8731"/>
    <cellStyle name="Обычный 2 4 2 4 6 3 5" xfId="8732"/>
    <cellStyle name="Обычный 2 4 2 4 6 4" xfId="8733"/>
    <cellStyle name="Обычный 2 4 2 4 6 4 2" xfId="8734"/>
    <cellStyle name="Обычный 2 4 2 4 6 4 3" xfId="8735"/>
    <cellStyle name="Обычный 2 4 2 4 6 4 4" xfId="8736"/>
    <cellStyle name="Обычный 2 4 2 4 6 5" xfId="8737"/>
    <cellStyle name="Обычный 2 4 2 4 6 6" xfId="8738"/>
    <cellStyle name="Обычный 2 4 2 4 6 7" xfId="8739"/>
    <cellStyle name="Обычный 2 4 2 4 6 8" xfId="8740"/>
    <cellStyle name="Обычный 2 4 2 4 7" xfId="8741"/>
    <cellStyle name="Обычный 2 4 2 4 7 2" xfId="8742"/>
    <cellStyle name="Обычный 2 4 2 4 7 2 2" xfId="8743"/>
    <cellStyle name="Обычный 2 4 2 4 7 2 2 2" xfId="8744"/>
    <cellStyle name="Обычный 2 4 2 4 7 2 2 2 2" xfId="8745"/>
    <cellStyle name="Обычный 2 4 2 4 7 2 2 3" xfId="8746"/>
    <cellStyle name="Обычный 2 4 2 4 7 2 2 4" xfId="8747"/>
    <cellStyle name="Обычный 2 4 2 4 7 2 2 5" xfId="8748"/>
    <cellStyle name="Обычный 2 4 2 4 7 2 3" xfId="8749"/>
    <cellStyle name="Обычный 2 4 2 4 7 2 3 2" xfId="8750"/>
    <cellStyle name="Обычный 2 4 2 4 7 2 3 3" xfId="8751"/>
    <cellStyle name="Обычный 2 4 2 4 7 2 3 4" xfId="8752"/>
    <cellStyle name="Обычный 2 4 2 4 7 2 4" xfId="8753"/>
    <cellStyle name="Обычный 2 4 2 4 7 2 5" xfId="8754"/>
    <cellStyle name="Обычный 2 4 2 4 7 2 6" xfId="8755"/>
    <cellStyle name="Обычный 2 4 2 4 7 2 7" xfId="8756"/>
    <cellStyle name="Обычный 2 4 2 4 7 3" xfId="8757"/>
    <cellStyle name="Обычный 2 4 2 4 7 3 2" xfId="8758"/>
    <cellStyle name="Обычный 2 4 2 4 7 3 2 2" xfId="8759"/>
    <cellStyle name="Обычный 2 4 2 4 7 3 3" xfId="8760"/>
    <cellStyle name="Обычный 2 4 2 4 7 3 4" xfId="8761"/>
    <cellStyle name="Обычный 2 4 2 4 7 3 5" xfId="8762"/>
    <cellStyle name="Обычный 2 4 2 4 7 4" xfId="8763"/>
    <cellStyle name="Обычный 2 4 2 4 7 4 2" xfId="8764"/>
    <cellStyle name="Обычный 2 4 2 4 7 4 3" xfId="8765"/>
    <cellStyle name="Обычный 2 4 2 4 7 4 4" xfId="8766"/>
    <cellStyle name="Обычный 2 4 2 4 7 5" xfId="8767"/>
    <cellStyle name="Обычный 2 4 2 4 7 6" xfId="8768"/>
    <cellStyle name="Обычный 2 4 2 4 7 7" xfId="8769"/>
    <cellStyle name="Обычный 2 4 2 4 7 8" xfId="8770"/>
    <cellStyle name="Обычный 2 4 2 4 8" xfId="8771"/>
    <cellStyle name="Обычный 2 4 2 4 8 2" xfId="8772"/>
    <cellStyle name="Обычный 2 4 2 4 8 2 2" xfId="8773"/>
    <cellStyle name="Обычный 2 4 2 4 8 2 2 2" xfId="8774"/>
    <cellStyle name="Обычный 2 4 2 4 8 2 3" xfId="8775"/>
    <cellStyle name="Обычный 2 4 2 4 8 2 4" xfId="8776"/>
    <cellStyle name="Обычный 2 4 2 4 8 2 5" xfId="8777"/>
    <cellStyle name="Обычный 2 4 2 4 8 3" xfId="8778"/>
    <cellStyle name="Обычный 2 4 2 4 8 3 2" xfId="8779"/>
    <cellStyle name="Обычный 2 4 2 4 8 3 3" xfId="8780"/>
    <cellStyle name="Обычный 2 4 2 4 8 3 4" xfId="8781"/>
    <cellStyle name="Обычный 2 4 2 4 8 4" xfId="8782"/>
    <cellStyle name="Обычный 2 4 2 4 8 5" xfId="8783"/>
    <cellStyle name="Обычный 2 4 2 4 8 6" xfId="8784"/>
    <cellStyle name="Обычный 2 4 2 4 8 7" xfId="8785"/>
    <cellStyle name="Обычный 2 4 2 4 9" xfId="8786"/>
    <cellStyle name="Обычный 2 4 2 4 9 2" xfId="8787"/>
    <cellStyle name="Обычный 2 4 2 4 9 2 2" xfId="8788"/>
    <cellStyle name="Обычный 2 4 2 4 9 2 2 2" xfId="8789"/>
    <cellStyle name="Обычный 2 4 2 4 9 2 3" xfId="8790"/>
    <cellStyle name="Обычный 2 4 2 4 9 2 4" xfId="8791"/>
    <cellStyle name="Обычный 2 4 2 4 9 2 5" xfId="8792"/>
    <cellStyle name="Обычный 2 4 2 4 9 3" xfId="8793"/>
    <cellStyle name="Обычный 2 4 2 4 9 3 2" xfId="8794"/>
    <cellStyle name="Обычный 2 4 2 4 9 3 3" xfId="8795"/>
    <cellStyle name="Обычный 2 4 2 4 9 3 4" xfId="8796"/>
    <cellStyle name="Обычный 2 4 2 4 9 4" xfId="8797"/>
    <cellStyle name="Обычный 2 4 2 4 9 5" xfId="8798"/>
    <cellStyle name="Обычный 2 4 2 4 9 6" xfId="8799"/>
    <cellStyle name="Обычный 2 4 2 4 9 7" xfId="8800"/>
    <cellStyle name="Обычный 2 4 2 5" xfId="8801"/>
    <cellStyle name="Обычный 2 4 2 5 2" xfId="8802"/>
    <cellStyle name="Обычный 2 4 2 5 2 2" xfId="8803"/>
    <cellStyle name="Обычный 2 4 2 5 2 2 2" xfId="8804"/>
    <cellStyle name="Обычный 2 4 2 5 2 2 2 2" xfId="8805"/>
    <cellStyle name="Обычный 2 4 2 5 2 2 3" xfId="8806"/>
    <cellStyle name="Обычный 2 4 2 5 2 2 4" xfId="8807"/>
    <cellStyle name="Обычный 2 4 2 5 2 2 5" xfId="8808"/>
    <cellStyle name="Обычный 2 4 2 5 2 3" xfId="8809"/>
    <cellStyle name="Обычный 2 4 2 5 2 3 2" xfId="8810"/>
    <cellStyle name="Обычный 2 4 2 5 2 3 3" xfId="8811"/>
    <cellStyle name="Обычный 2 4 2 5 2 3 4" xfId="8812"/>
    <cellStyle name="Обычный 2 4 2 5 2 4" xfId="8813"/>
    <cellStyle name="Обычный 2 4 2 5 2 5" xfId="8814"/>
    <cellStyle name="Обычный 2 4 2 5 2 6" xfId="8815"/>
    <cellStyle name="Обычный 2 4 2 5 2 7" xfId="8816"/>
    <cellStyle name="Обычный 2 4 2 5 3" xfId="8817"/>
    <cellStyle name="Обычный 2 4 2 5 3 2" xfId="8818"/>
    <cellStyle name="Обычный 2 4 2 5 3 2 2" xfId="8819"/>
    <cellStyle name="Обычный 2 4 2 5 3 3" xfId="8820"/>
    <cellStyle name="Обычный 2 4 2 5 3 4" xfId="8821"/>
    <cellStyle name="Обычный 2 4 2 5 3 5" xfId="8822"/>
    <cellStyle name="Обычный 2 4 2 5 4" xfId="8823"/>
    <cellStyle name="Обычный 2 4 2 5 4 2" xfId="8824"/>
    <cellStyle name="Обычный 2 4 2 5 4 2 2" xfId="8825"/>
    <cellStyle name="Обычный 2 4 2 5 4 3" xfId="8826"/>
    <cellStyle name="Обычный 2 4 2 5 4 4" xfId="8827"/>
    <cellStyle name="Обычный 2 4 2 5 4 5" xfId="8828"/>
    <cellStyle name="Обычный 2 4 2 5 5" xfId="8829"/>
    <cellStyle name="Обычный 2 4 2 5 5 2" xfId="8830"/>
    <cellStyle name="Обычный 2 4 2 5 5 3" xfId="8831"/>
    <cellStyle name="Обычный 2 4 2 5 5 4" xfId="8832"/>
    <cellStyle name="Обычный 2 4 2 5 6" xfId="8833"/>
    <cellStyle name="Обычный 2 4 2 5 7" xfId="8834"/>
    <cellStyle name="Обычный 2 4 2 5 8" xfId="8835"/>
    <cellStyle name="Обычный 2 4 2 5 9" xfId="8836"/>
    <cellStyle name="Обычный 2 4 2 6" xfId="8837"/>
    <cellStyle name="Обычный 2 4 2 6 2" xfId="8838"/>
    <cellStyle name="Обычный 2 4 2 6 2 2" xfId="8839"/>
    <cellStyle name="Обычный 2 4 2 6 2 2 2" xfId="8840"/>
    <cellStyle name="Обычный 2 4 2 6 2 2 2 2" xfId="8841"/>
    <cellStyle name="Обычный 2 4 2 6 2 2 3" xfId="8842"/>
    <cellStyle name="Обычный 2 4 2 6 2 2 4" xfId="8843"/>
    <cellStyle name="Обычный 2 4 2 6 2 2 5" xfId="8844"/>
    <cellStyle name="Обычный 2 4 2 6 2 3" xfId="8845"/>
    <cellStyle name="Обычный 2 4 2 6 2 3 2" xfId="8846"/>
    <cellStyle name="Обычный 2 4 2 6 2 3 3" xfId="8847"/>
    <cellStyle name="Обычный 2 4 2 6 2 3 4" xfId="8848"/>
    <cellStyle name="Обычный 2 4 2 6 2 4" xfId="8849"/>
    <cellStyle name="Обычный 2 4 2 6 2 5" xfId="8850"/>
    <cellStyle name="Обычный 2 4 2 6 2 6" xfId="8851"/>
    <cellStyle name="Обычный 2 4 2 6 2 7" xfId="8852"/>
    <cellStyle name="Обычный 2 4 2 6 3" xfId="8853"/>
    <cellStyle name="Обычный 2 4 2 6 3 2" xfId="8854"/>
    <cellStyle name="Обычный 2 4 2 6 3 2 2" xfId="8855"/>
    <cellStyle name="Обычный 2 4 2 6 3 3" xfId="8856"/>
    <cellStyle name="Обычный 2 4 2 6 3 4" xfId="8857"/>
    <cellStyle name="Обычный 2 4 2 6 3 5" xfId="8858"/>
    <cellStyle name="Обычный 2 4 2 6 4" xfId="8859"/>
    <cellStyle name="Обычный 2 4 2 6 4 2" xfId="8860"/>
    <cellStyle name="Обычный 2 4 2 6 4 2 2" xfId="8861"/>
    <cellStyle name="Обычный 2 4 2 6 4 3" xfId="8862"/>
    <cellStyle name="Обычный 2 4 2 6 4 4" xfId="8863"/>
    <cellStyle name="Обычный 2 4 2 6 4 5" xfId="8864"/>
    <cellStyle name="Обычный 2 4 2 6 5" xfId="8865"/>
    <cellStyle name="Обычный 2 4 2 6 5 2" xfId="8866"/>
    <cellStyle name="Обычный 2 4 2 6 5 3" xfId="8867"/>
    <cellStyle name="Обычный 2 4 2 6 5 4" xfId="8868"/>
    <cellStyle name="Обычный 2 4 2 6 6" xfId="8869"/>
    <cellStyle name="Обычный 2 4 2 6 7" xfId="8870"/>
    <cellStyle name="Обычный 2 4 2 6 8" xfId="8871"/>
    <cellStyle name="Обычный 2 4 2 6 9" xfId="8872"/>
    <cellStyle name="Обычный 2 4 2 7" xfId="8873"/>
    <cellStyle name="Обычный 2 4 2 7 2" xfId="8874"/>
    <cellStyle name="Обычный 2 4 2 7 2 2" xfId="8875"/>
    <cellStyle name="Обычный 2 4 2 7 2 2 2" xfId="8876"/>
    <cellStyle name="Обычный 2 4 2 7 2 2 2 2" xfId="8877"/>
    <cellStyle name="Обычный 2 4 2 7 2 2 3" xfId="8878"/>
    <cellStyle name="Обычный 2 4 2 7 2 2 4" xfId="8879"/>
    <cellStyle name="Обычный 2 4 2 7 2 2 5" xfId="8880"/>
    <cellStyle name="Обычный 2 4 2 7 2 3" xfId="8881"/>
    <cellStyle name="Обычный 2 4 2 7 2 3 2" xfId="8882"/>
    <cellStyle name="Обычный 2 4 2 7 2 3 3" xfId="8883"/>
    <cellStyle name="Обычный 2 4 2 7 2 3 4" xfId="8884"/>
    <cellStyle name="Обычный 2 4 2 7 2 4" xfId="8885"/>
    <cellStyle name="Обычный 2 4 2 7 2 5" xfId="8886"/>
    <cellStyle name="Обычный 2 4 2 7 2 6" xfId="8887"/>
    <cellStyle name="Обычный 2 4 2 7 2 7" xfId="8888"/>
    <cellStyle name="Обычный 2 4 2 7 3" xfId="8889"/>
    <cellStyle name="Обычный 2 4 2 7 3 2" xfId="8890"/>
    <cellStyle name="Обычный 2 4 2 7 3 2 2" xfId="8891"/>
    <cellStyle name="Обычный 2 4 2 7 3 3" xfId="8892"/>
    <cellStyle name="Обычный 2 4 2 7 3 4" xfId="8893"/>
    <cellStyle name="Обычный 2 4 2 7 3 5" xfId="8894"/>
    <cellStyle name="Обычный 2 4 2 7 4" xfId="8895"/>
    <cellStyle name="Обычный 2 4 2 7 4 2" xfId="8896"/>
    <cellStyle name="Обычный 2 4 2 7 4 2 2" xfId="8897"/>
    <cellStyle name="Обычный 2 4 2 7 4 3" xfId="8898"/>
    <cellStyle name="Обычный 2 4 2 7 4 4" xfId="8899"/>
    <cellStyle name="Обычный 2 4 2 7 4 5" xfId="8900"/>
    <cellStyle name="Обычный 2 4 2 7 5" xfId="8901"/>
    <cellStyle name="Обычный 2 4 2 7 5 2" xfId="8902"/>
    <cellStyle name="Обычный 2 4 2 7 5 3" xfId="8903"/>
    <cellStyle name="Обычный 2 4 2 7 5 4" xfId="8904"/>
    <cellStyle name="Обычный 2 4 2 7 6" xfId="8905"/>
    <cellStyle name="Обычный 2 4 2 7 7" xfId="8906"/>
    <cellStyle name="Обычный 2 4 2 7 8" xfId="8907"/>
    <cellStyle name="Обычный 2 4 2 7 9" xfId="8908"/>
    <cellStyle name="Обычный 2 4 2 8" xfId="8909"/>
    <cellStyle name="Обычный 2 4 2 8 2" xfId="8910"/>
    <cellStyle name="Обычный 2 4 2 8 2 2" xfId="8911"/>
    <cellStyle name="Обычный 2 4 2 8 2 2 2" xfId="8912"/>
    <cellStyle name="Обычный 2 4 2 8 2 2 2 2" xfId="8913"/>
    <cellStyle name="Обычный 2 4 2 8 2 2 3" xfId="8914"/>
    <cellStyle name="Обычный 2 4 2 8 2 2 4" xfId="8915"/>
    <cellStyle name="Обычный 2 4 2 8 2 2 5" xfId="8916"/>
    <cellStyle name="Обычный 2 4 2 8 2 3" xfId="8917"/>
    <cellStyle name="Обычный 2 4 2 8 2 3 2" xfId="8918"/>
    <cellStyle name="Обычный 2 4 2 8 2 3 3" xfId="8919"/>
    <cellStyle name="Обычный 2 4 2 8 2 3 4" xfId="8920"/>
    <cellStyle name="Обычный 2 4 2 8 2 4" xfId="8921"/>
    <cellStyle name="Обычный 2 4 2 8 2 5" xfId="8922"/>
    <cellStyle name="Обычный 2 4 2 8 2 6" xfId="8923"/>
    <cellStyle name="Обычный 2 4 2 8 2 7" xfId="8924"/>
    <cellStyle name="Обычный 2 4 2 8 3" xfId="8925"/>
    <cellStyle name="Обычный 2 4 2 8 3 2" xfId="8926"/>
    <cellStyle name="Обычный 2 4 2 8 3 2 2" xfId="8927"/>
    <cellStyle name="Обычный 2 4 2 8 3 3" xfId="8928"/>
    <cellStyle name="Обычный 2 4 2 8 3 4" xfId="8929"/>
    <cellStyle name="Обычный 2 4 2 8 3 5" xfId="8930"/>
    <cellStyle name="Обычный 2 4 2 8 4" xfId="8931"/>
    <cellStyle name="Обычный 2 4 2 8 4 2" xfId="8932"/>
    <cellStyle name="Обычный 2 4 2 8 4 3" xfId="8933"/>
    <cellStyle name="Обычный 2 4 2 8 4 4" xfId="8934"/>
    <cellStyle name="Обычный 2 4 2 8 5" xfId="8935"/>
    <cellStyle name="Обычный 2 4 2 8 6" xfId="8936"/>
    <cellStyle name="Обычный 2 4 2 8 7" xfId="8937"/>
    <cellStyle name="Обычный 2 4 2 8 8" xfId="8938"/>
    <cellStyle name="Обычный 2 4 2 9" xfId="8939"/>
    <cellStyle name="Обычный 2 4 2 9 2" xfId="8940"/>
    <cellStyle name="Обычный 2 4 2 9 2 2" xfId="8941"/>
    <cellStyle name="Обычный 2 4 2 9 2 2 2" xfId="8942"/>
    <cellStyle name="Обычный 2 4 2 9 2 2 2 2" xfId="8943"/>
    <cellStyle name="Обычный 2 4 2 9 2 2 3" xfId="8944"/>
    <cellStyle name="Обычный 2 4 2 9 2 2 4" xfId="8945"/>
    <cellStyle name="Обычный 2 4 2 9 2 2 5" xfId="8946"/>
    <cellStyle name="Обычный 2 4 2 9 2 3" xfId="8947"/>
    <cellStyle name="Обычный 2 4 2 9 2 3 2" xfId="8948"/>
    <cellStyle name="Обычный 2 4 2 9 2 3 3" xfId="8949"/>
    <cellStyle name="Обычный 2 4 2 9 2 3 4" xfId="8950"/>
    <cellStyle name="Обычный 2 4 2 9 2 4" xfId="8951"/>
    <cellStyle name="Обычный 2 4 2 9 2 5" xfId="8952"/>
    <cellStyle name="Обычный 2 4 2 9 2 6" xfId="8953"/>
    <cellStyle name="Обычный 2 4 2 9 2 7" xfId="8954"/>
    <cellStyle name="Обычный 2 4 2 9 3" xfId="8955"/>
    <cellStyle name="Обычный 2 4 2 9 3 2" xfId="8956"/>
    <cellStyle name="Обычный 2 4 2 9 3 2 2" xfId="8957"/>
    <cellStyle name="Обычный 2 4 2 9 3 3" xfId="8958"/>
    <cellStyle name="Обычный 2 4 2 9 3 4" xfId="8959"/>
    <cellStyle name="Обычный 2 4 2 9 3 5" xfId="8960"/>
    <cellStyle name="Обычный 2 4 2 9 4" xfId="8961"/>
    <cellStyle name="Обычный 2 4 2 9 4 2" xfId="8962"/>
    <cellStyle name="Обычный 2 4 2 9 4 3" xfId="8963"/>
    <cellStyle name="Обычный 2 4 2 9 4 4" xfId="8964"/>
    <cellStyle name="Обычный 2 4 2 9 5" xfId="8965"/>
    <cellStyle name="Обычный 2 4 2 9 6" xfId="8966"/>
    <cellStyle name="Обычный 2 4 2 9 7" xfId="8967"/>
    <cellStyle name="Обычный 2 4 2 9 8" xfId="8968"/>
    <cellStyle name="Обычный 2 4 3" xfId="8969"/>
    <cellStyle name="Обычный 2 4 3 10" xfId="8970"/>
    <cellStyle name="Обычный 2 4 3 10 2" xfId="8971"/>
    <cellStyle name="Обычный 2 4 3 10 2 2" xfId="8972"/>
    <cellStyle name="Обычный 2 4 3 10 2 2 2" xfId="8973"/>
    <cellStyle name="Обычный 2 4 3 10 2 2 2 2" xfId="8974"/>
    <cellStyle name="Обычный 2 4 3 10 2 2 3" xfId="8975"/>
    <cellStyle name="Обычный 2 4 3 10 2 2 4" xfId="8976"/>
    <cellStyle name="Обычный 2 4 3 10 2 2 5" xfId="8977"/>
    <cellStyle name="Обычный 2 4 3 10 2 3" xfId="8978"/>
    <cellStyle name="Обычный 2 4 3 10 2 3 2" xfId="8979"/>
    <cellStyle name="Обычный 2 4 3 10 2 3 3" xfId="8980"/>
    <cellStyle name="Обычный 2 4 3 10 2 3 4" xfId="8981"/>
    <cellStyle name="Обычный 2 4 3 10 2 4" xfId="8982"/>
    <cellStyle name="Обычный 2 4 3 10 2 5" xfId="8983"/>
    <cellStyle name="Обычный 2 4 3 10 2 6" xfId="8984"/>
    <cellStyle name="Обычный 2 4 3 10 2 7" xfId="8985"/>
    <cellStyle name="Обычный 2 4 3 10 3" xfId="8986"/>
    <cellStyle name="Обычный 2 4 3 10 3 2" xfId="8987"/>
    <cellStyle name="Обычный 2 4 3 10 3 2 2" xfId="8988"/>
    <cellStyle name="Обычный 2 4 3 10 3 3" xfId="8989"/>
    <cellStyle name="Обычный 2 4 3 10 3 4" xfId="8990"/>
    <cellStyle name="Обычный 2 4 3 10 3 5" xfId="8991"/>
    <cellStyle name="Обычный 2 4 3 10 4" xfId="8992"/>
    <cellStyle name="Обычный 2 4 3 10 4 2" xfId="8993"/>
    <cellStyle name="Обычный 2 4 3 10 4 3" xfId="8994"/>
    <cellStyle name="Обычный 2 4 3 10 4 4" xfId="8995"/>
    <cellStyle name="Обычный 2 4 3 10 5" xfId="8996"/>
    <cellStyle name="Обычный 2 4 3 10 6" xfId="8997"/>
    <cellStyle name="Обычный 2 4 3 10 7" xfId="8998"/>
    <cellStyle name="Обычный 2 4 3 10 8" xfId="8999"/>
    <cellStyle name="Обычный 2 4 3 11" xfId="9000"/>
    <cellStyle name="Обычный 2 4 3 11 2" xfId="9001"/>
    <cellStyle name="Обычный 2 4 3 11 2 2" xfId="9002"/>
    <cellStyle name="Обычный 2 4 3 11 2 2 2" xfId="9003"/>
    <cellStyle name="Обычный 2 4 3 11 2 3" xfId="9004"/>
    <cellStyle name="Обычный 2 4 3 11 2 4" xfId="9005"/>
    <cellStyle name="Обычный 2 4 3 11 2 5" xfId="9006"/>
    <cellStyle name="Обычный 2 4 3 11 3" xfId="9007"/>
    <cellStyle name="Обычный 2 4 3 11 3 2" xfId="9008"/>
    <cellStyle name="Обычный 2 4 3 11 3 3" xfId="9009"/>
    <cellStyle name="Обычный 2 4 3 11 3 4" xfId="9010"/>
    <cellStyle name="Обычный 2 4 3 11 4" xfId="9011"/>
    <cellStyle name="Обычный 2 4 3 11 5" xfId="9012"/>
    <cellStyle name="Обычный 2 4 3 11 6" xfId="9013"/>
    <cellStyle name="Обычный 2 4 3 11 7" xfId="9014"/>
    <cellStyle name="Обычный 2 4 3 12" xfId="9015"/>
    <cellStyle name="Обычный 2 4 3 12 2" xfId="9016"/>
    <cellStyle name="Обычный 2 4 3 12 2 2" xfId="9017"/>
    <cellStyle name="Обычный 2 4 3 12 2 2 2" xfId="9018"/>
    <cellStyle name="Обычный 2 4 3 12 2 3" xfId="9019"/>
    <cellStyle name="Обычный 2 4 3 12 2 4" xfId="9020"/>
    <cellStyle name="Обычный 2 4 3 12 2 5" xfId="9021"/>
    <cellStyle name="Обычный 2 4 3 12 3" xfId="9022"/>
    <cellStyle name="Обычный 2 4 3 12 3 2" xfId="9023"/>
    <cellStyle name="Обычный 2 4 3 12 3 3" xfId="9024"/>
    <cellStyle name="Обычный 2 4 3 12 3 4" xfId="9025"/>
    <cellStyle name="Обычный 2 4 3 12 4" xfId="9026"/>
    <cellStyle name="Обычный 2 4 3 12 5" xfId="9027"/>
    <cellStyle name="Обычный 2 4 3 12 6" xfId="9028"/>
    <cellStyle name="Обычный 2 4 3 12 7" xfId="9029"/>
    <cellStyle name="Обычный 2 4 3 13" xfId="9030"/>
    <cellStyle name="Обычный 2 4 3 13 2" xfId="9031"/>
    <cellStyle name="Обычный 2 4 3 13 2 2" xfId="9032"/>
    <cellStyle name="Обычный 2 4 3 13 3" xfId="9033"/>
    <cellStyle name="Обычный 2 4 3 13 4" xfId="9034"/>
    <cellStyle name="Обычный 2 4 3 13 5" xfId="9035"/>
    <cellStyle name="Обычный 2 4 3 14" xfId="9036"/>
    <cellStyle name="Обычный 2 4 3 14 2" xfId="9037"/>
    <cellStyle name="Обычный 2 4 3 14 2 2" xfId="9038"/>
    <cellStyle name="Обычный 2 4 3 14 3" xfId="9039"/>
    <cellStyle name="Обычный 2 4 3 14 4" xfId="9040"/>
    <cellStyle name="Обычный 2 4 3 14 5" xfId="9041"/>
    <cellStyle name="Обычный 2 4 3 15" xfId="9042"/>
    <cellStyle name="Обычный 2 4 3 15 2" xfId="9043"/>
    <cellStyle name="Обычный 2 4 3 15 2 2" xfId="9044"/>
    <cellStyle name="Обычный 2 4 3 15 3" xfId="9045"/>
    <cellStyle name="Обычный 2 4 3 16" xfId="9046"/>
    <cellStyle name="Обычный 2 4 3 16 2" xfId="9047"/>
    <cellStyle name="Обычный 2 4 3 17" xfId="9048"/>
    <cellStyle name="Обычный 2 4 3 18" xfId="9049"/>
    <cellStyle name="Обычный 2 4 3 2" xfId="9050"/>
    <cellStyle name="Обычный 2 4 3 2 10" xfId="9051"/>
    <cellStyle name="Обычный 2 4 3 2 10 2" xfId="9052"/>
    <cellStyle name="Обычный 2 4 3 2 10 2 2" xfId="9053"/>
    <cellStyle name="Обычный 2 4 3 2 10 2 2 2" xfId="9054"/>
    <cellStyle name="Обычный 2 4 3 2 10 2 3" xfId="9055"/>
    <cellStyle name="Обычный 2 4 3 2 10 2 4" xfId="9056"/>
    <cellStyle name="Обычный 2 4 3 2 10 2 5" xfId="9057"/>
    <cellStyle name="Обычный 2 4 3 2 10 3" xfId="9058"/>
    <cellStyle name="Обычный 2 4 3 2 10 3 2" xfId="9059"/>
    <cellStyle name="Обычный 2 4 3 2 10 3 3" xfId="9060"/>
    <cellStyle name="Обычный 2 4 3 2 10 3 4" xfId="9061"/>
    <cellStyle name="Обычный 2 4 3 2 10 4" xfId="9062"/>
    <cellStyle name="Обычный 2 4 3 2 10 5" xfId="9063"/>
    <cellStyle name="Обычный 2 4 3 2 10 6" xfId="9064"/>
    <cellStyle name="Обычный 2 4 3 2 10 7" xfId="9065"/>
    <cellStyle name="Обычный 2 4 3 2 11" xfId="9066"/>
    <cellStyle name="Обычный 2 4 3 2 11 2" xfId="9067"/>
    <cellStyle name="Обычный 2 4 3 2 11 2 2" xfId="9068"/>
    <cellStyle name="Обычный 2 4 3 2 11 3" xfId="9069"/>
    <cellStyle name="Обычный 2 4 3 2 11 4" xfId="9070"/>
    <cellStyle name="Обычный 2 4 3 2 11 5" xfId="9071"/>
    <cellStyle name="Обычный 2 4 3 2 12" xfId="9072"/>
    <cellStyle name="Обычный 2 4 3 2 12 2" xfId="9073"/>
    <cellStyle name="Обычный 2 4 3 2 12 3" xfId="9074"/>
    <cellStyle name="Обычный 2 4 3 2 12 4" xfId="9075"/>
    <cellStyle name="Обычный 2 4 3 2 13" xfId="9076"/>
    <cellStyle name="Обычный 2 4 3 2 14" xfId="9077"/>
    <cellStyle name="Обычный 2 4 3 2 15" xfId="9078"/>
    <cellStyle name="Обычный 2 4 3 2 16" xfId="9079"/>
    <cellStyle name="Обычный 2 4 3 2 2" xfId="9080"/>
    <cellStyle name="Обычный 2 4 3 2 2 10" xfId="9081"/>
    <cellStyle name="Обычный 2 4 3 2 2 10 2" xfId="9082"/>
    <cellStyle name="Обычный 2 4 3 2 2 10 2 2" xfId="9083"/>
    <cellStyle name="Обычный 2 4 3 2 2 10 3" xfId="9084"/>
    <cellStyle name="Обычный 2 4 3 2 2 10 4" xfId="9085"/>
    <cellStyle name="Обычный 2 4 3 2 2 10 5" xfId="9086"/>
    <cellStyle name="Обычный 2 4 3 2 2 11" xfId="9087"/>
    <cellStyle name="Обычный 2 4 3 2 2 11 2" xfId="9088"/>
    <cellStyle name="Обычный 2 4 3 2 2 11 3" xfId="9089"/>
    <cellStyle name="Обычный 2 4 3 2 2 11 4" xfId="9090"/>
    <cellStyle name="Обычный 2 4 3 2 2 12" xfId="9091"/>
    <cellStyle name="Обычный 2 4 3 2 2 13" xfId="9092"/>
    <cellStyle name="Обычный 2 4 3 2 2 14" xfId="9093"/>
    <cellStyle name="Обычный 2 4 3 2 2 15" xfId="9094"/>
    <cellStyle name="Обычный 2 4 3 2 2 2" xfId="9095"/>
    <cellStyle name="Обычный 2 4 3 2 2 2 2" xfId="9096"/>
    <cellStyle name="Обычный 2 4 3 2 2 2 2 2" xfId="9097"/>
    <cellStyle name="Обычный 2 4 3 2 2 2 2 2 2" xfId="9098"/>
    <cellStyle name="Обычный 2 4 3 2 2 2 2 2 2 2" xfId="9099"/>
    <cellStyle name="Обычный 2 4 3 2 2 2 2 2 3" xfId="9100"/>
    <cellStyle name="Обычный 2 4 3 2 2 2 2 2 4" xfId="9101"/>
    <cellStyle name="Обычный 2 4 3 2 2 2 2 2 5" xfId="9102"/>
    <cellStyle name="Обычный 2 4 3 2 2 2 2 3" xfId="9103"/>
    <cellStyle name="Обычный 2 4 3 2 2 2 2 3 2" xfId="9104"/>
    <cellStyle name="Обычный 2 4 3 2 2 2 2 3 3" xfId="9105"/>
    <cellStyle name="Обычный 2 4 3 2 2 2 2 3 4" xfId="9106"/>
    <cellStyle name="Обычный 2 4 3 2 2 2 2 4" xfId="9107"/>
    <cellStyle name="Обычный 2 4 3 2 2 2 2 5" xfId="9108"/>
    <cellStyle name="Обычный 2 4 3 2 2 2 2 6" xfId="9109"/>
    <cellStyle name="Обычный 2 4 3 2 2 2 2 7" xfId="9110"/>
    <cellStyle name="Обычный 2 4 3 2 2 2 3" xfId="9111"/>
    <cellStyle name="Обычный 2 4 3 2 2 2 3 2" xfId="9112"/>
    <cellStyle name="Обычный 2 4 3 2 2 2 3 2 2" xfId="9113"/>
    <cellStyle name="Обычный 2 4 3 2 2 2 3 3" xfId="9114"/>
    <cellStyle name="Обычный 2 4 3 2 2 2 3 4" xfId="9115"/>
    <cellStyle name="Обычный 2 4 3 2 2 2 3 5" xfId="9116"/>
    <cellStyle name="Обычный 2 4 3 2 2 2 4" xfId="9117"/>
    <cellStyle name="Обычный 2 4 3 2 2 2 4 2" xfId="9118"/>
    <cellStyle name="Обычный 2 4 3 2 2 2 4 2 2" xfId="9119"/>
    <cellStyle name="Обычный 2 4 3 2 2 2 4 3" xfId="9120"/>
    <cellStyle name="Обычный 2 4 3 2 2 2 4 4" xfId="9121"/>
    <cellStyle name="Обычный 2 4 3 2 2 2 4 5" xfId="9122"/>
    <cellStyle name="Обычный 2 4 3 2 2 2 5" xfId="9123"/>
    <cellStyle name="Обычный 2 4 3 2 2 2 5 2" xfId="9124"/>
    <cellStyle name="Обычный 2 4 3 2 2 2 5 3" xfId="9125"/>
    <cellStyle name="Обычный 2 4 3 2 2 2 5 4" xfId="9126"/>
    <cellStyle name="Обычный 2 4 3 2 2 2 6" xfId="9127"/>
    <cellStyle name="Обычный 2 4 3 2 2 2 7" xfId="9128"/>
    <cellStyle name="Обычный 2 4 3 2 2 2 8" xfId="9129"/>
    <cellStyle name="Обычный 2 4 3 2 2 2 9" xfId="9130"/>
    <cellStyle name="Обычный 2 4 3 2 2 3" xfId="9131"/>
    <cellStyle name="Обычный 2 4 3 2 2 3 2" xfId="9132"/>
    <cellStyle name="Обычный 2 4 3 2 2 3 2 2" xfId="9133"/>
    <cellStyle name="Обычный 2 4 3 2 2 3 2 2 2" xfId="9134"/>
    <cellStyle name="Обычный 2 4 3 2 2 3 2 2 2 2" xfId="9135"/>
    <cellStyle name="Обычный 2 4 3 2 2 3 2 2 3" xfId="9136"/>
    <cellStyle name="Обычный 2 4 3 2 2 3 2 2 4" xfId="9137"/>
    <cellStyle name="Обычный 2 4 3 2 2 3 2 2 5" xfId="9138"/>
    <cellStyle name="Обычный 2 4 3 2 2 3 2 3" xfId="9139"/>
    <cellStyle name="Обычный 2 4 3 2 2 3 2 3 2" xfId="9140"/>
    <cellStyle name="Обычный 2 4 3 2 2 3 2 3 3" xfId="9141"/>
    <cellStyle name="Обычный 2 4 3 2 2 3 2 3 4" xfId="9142"/>
    <cellStyle name="Обычный 2 4 3 2 2 3 2 4" xfId="9143"/>
    <cellStyle name="Обычный 2 4 3 2 2 3 2 5" xfId="9144"/>
    <cellStyle name="Обычный 2 4 3 2 2 3 2 6" xfId="9145"/>
    <cellStyle name="Обычный 2 4 3 2 2 3 2 7" xfId="9146"/>
    <cellStyle name="Обычный 2 4 3 2 2 3 3" xfId="9147"/>
    <cellStyle name="Обычный 2 4 3 2 2 3 3 2" xfId="9148"/>
    <cellStyle name="Обычный 2 4 3 2 2 3 3 2 2" xfId="9149"/>
    <cellStyle name="Обычный 2 4 3 2 2 3 3 3" xfId="9150"/>
    <cellStyle name="Обычный 2 4 3 2 2 3 3 4" xfId="9151"/>
    <cellStyle name="Обычный 2 4 3 2 2 3 3 5" xfId="9152"/>
    <cellStyle name="Обычный 2 4 3 2 2 3 4" xfId="9153"/>
    <cellStyle name="Обычный 2 4 3 2 2 3 4 2" xfId="9154"/>
    <cellStyle name="Обычный 2 4 3 2 2 3 4 2 2" xfId="9155"/>
    <cellStyle name="Обычный 2 4 3 2 2 3 4 3" xfId="9156"/>
    <cellStyle name="Обычный 2 4 3 2 2 3 4 4" xfId="9157"/>
    <cellStyle name="Обычный 2 4 3 2 2 3 4 5" xfId="9158"/>
    <cellStyle name="Обычный 2 4 3 2 2 3 5" xfId="9159"/>
    <cellStyle name="Обычный 2 4 3 2 2 3 5 2" xfId="9160"/>
    <cellStyle name="Обычный 2 4 3 2 2 3 5 3" xfId="9161"/>
    <cellStyle name="Обычный 2 4 3 2 2 3 5 4" xfId="9162"/>
    <cellStyle name="Обычный 2 4 3 2 2 3 6" xfId="9163"/>
    <cellStyle name="Обычный 2 4 3 2 2 3 7" xfId="9164"/>
    <cellStyle name="Обычный 2 4 3 2 2 3 8" xfId="9165"/>
    <cellStyle name="Обычный 2 4 3 2 2 3 9" xfId="9166"/>
    <cellStyle name="Обычный 2 4 3 2 2 4" xfId="9167"/>
    <cellStyle name="Обычный 2 4 3 2 2 4 2" xfId="9168"/>
    <cellStyle name="Обычный 2 4 3 2 2 4 2 2" xfId="9169"/>
    <cellStyle name="Обычный 2 4 3 2 2 4 2 2 2" xfId="9170"/>
    <cellStyle name="Обычный 2 4 3 2 2 4 2 2 2 2" xfId="9171"/>
    <cellStyle name="Обычный 2 4 3 2 2 4 2 2 3" xfId="9172"/>
    <cellStyle name="Обычный 2 4 3 2 2 4 2 2 4" xfId="9173"/>
    <cellStyle name="Обычный 2 4 3 2 2 4 2 2 5" xfId="9174"/>
    <cellStyle name="Обычный 2 4 3 2 2 4 2 3" xfId="9175"/>
    <cellStyle name="Обычный 2 4 3 2 2 4 2 3 2" xfId="9176"/>
    <cellStyle name="Обычный 2 4 3 2 2 4 2 3 3" xfId="9177"/>
    <cellStyle name="Обычный 2 4 3 2 2 4 2 3 4" xfId="9178"/>
    <cellStyle name="Обычный 2 4 3 2 2 4 2 4" xfId="9179"/>
    <cellStyle name="Обычный 2 4 3 2 2 4 2 5" xfId="9180"/>
    <cellStyle name="Обычный 2 4 3 2 2 4 2 6" xfId="9181"/>
    <cellStyle name="Обычный 2 4 3 2 2 4 2 7" xfId="9182"/>
    <cellStyle name="Обычный 2 4 3 2 2 4 3" xfId="9183"/>
    <cellStyle name="Обычный 2 4 3 2 2 4 3 2" xfId="9184"/>
    <cellStyle name="Обычный 2 4 3 2 2 4 3 2 2" xfId="9185"/>
    <cellStyle name="Обычный 2 4 3 2 2 4 3 3" xfId="9186"/>
    <cellStyle name="Обычный 2 4 3 2 2 4 3 4" xfId="9187"/>
    <cellStyle name="Обычный 2 4 3 2 2 4 3 5" xfId="9188"/>
    <cellStyle name="Обычный 2 4 3 2 2 4 4" xfId="9189"/>
    <cellStyle name="Обычный 2 4 3 2 2 4 4 2" xfId="9190"/>
    <cellStyle name="Обычный 2 4 3 2 2 4 4 3" xfId="9191"/>
    <cellStyle name="Обычный 2 4 3 2 2 4 4 4" xfId="9192"/>
    <cellStyle name="Обычный 2 4 3 2 2 4 5" xfId="9193"/>
    <cellStyle name="Обычный 2 4 3 2 2 4 6" xfId="9194"/>
    <cellStyle name="Обычный 2 4 3 2 2 4 7" xfId="9195"/>
    <cellStyle name="Обычный 2 4 3 2 2 4 8" xfId="9196"/>
    <cellStyle name="Обычный 2 4 3 2 2 5" xfId="9197"/>
    <cellStyle name="Обычный 2 4 3 2 2 5 2" xfId="9198"/>
    <cellStyle name="Обычный 2 4 3 2 2 5 2 2" xfId="9199"/>
    <cellStyle name="Обычный 2 4 3 2 2 5 2 2 2" xfId="9200"/>
    <cellStyle name="Обычный 2 4 3 2 2 5 2 2 2 2" xfId="9201"/>
    <cellStyle name="Обычный 2 4 3 2 2 5 2 2 3" xfId="9202"/>
    <cellStyle name="Обычный 2 4 3 2 2 5 2 2 4" xfId="9203"/>
    <cellStyle name="Обычный 2 4 3 2 2 5 2 2 5" xfId="9204"/>
    <cellStyle name="Обычный 2 4 3 2 2 5 2 3" xfId="9205"/>
    <cellStyle name="Обычный 2 4 3 2 2 5 2 3 2" xfId="9206"/>
    <cellStyle name="Обычный 2 4 3 2 2 5 2 3 3" xfId="9207"/>
    <cellStyle name="Обычный 2 4 3 2 2 5 2 3 4" xfId="9208"/>
    <cellStyle name="Обычный 2 4 3 2 2 5 2 4" xfId="9209"/>
    <cellStyle name="Обычный 2 4 3 2 2 5 2 5" xfId="9210"/>
    <cellStyle name="Обычный 2 4 3 2 2 5 2 6" xfId="9211"/>
    <cellStyle name="Обычный 2 4 3 2 2 5 2 7" xfId="9212"/>
    <cellStyle name="Обычный 2 4 3 2 2 5 3" xfId="9213"/>
    <cellStyle name="Обычный 2 4 3 2 2 5 3 2" xfId="9214"/>
    <cellStyle name="Обычный 2 4 3 2 2 5 3 2 2" xfId="9215"/>
    <cellStyle name="Обычный 2 4 3 2 2 5 3 3" xfId="9216"/>
    <cellStyle name="Обычный 2 4 3 2 2 5 3 4" xfId="9217"/>
    <cellStyle name="Обычный 2 4 3 2 2 5 3 5" xfId="9218"/>
    <cellStyle name="Обычный 2 4 3 2 2 5 4" xfId="9219"/>
    <cellStyle name="Обычный 2 4 3 2 2 5 4 2" xfId="9220"/>
    <cellStyle name="Обычный 2 4 3 2 2 5 4 3" xfId="9221"/>
    <cellStyle name="Обычный 2 4 3 2 2 5 4 4" xfId="9222"/>
    <cellStyle name="Обычный 2 4 3 2 2 5 5" xfId="9223"/>
    <cellStyle name="Обычный 2 4 3 2 2 5 6" xfId="9224"/>
    <cellStyle name="Обычный 2 4 3 2 2 5 7" xfId="9225"/>
    <cellStyle name="Обычный 2 4 3 2 2 5 8" xfId="9226"/>
    <cellStyle name="Обычный 2 4 3 2 2 6" xfId="9227"/>
    <cellStyle name="Обычный 2 4 3 2 2 6 2" xfId="9228"/>
    <cellStyle name="Обычный 2 4 3 2 2 6 2 2" xfId="9229"/>
    <cellStyle name="Обычный 2 4 3 2 2 6 2 2 2" xfId="9230"/>
    <cellStyle name="Обычный 2 4 3 2 2 6 2 2 2 2" xfId="9231"/>
    <cellStyle name="Обычный 2 4 3 2 2 6 2 2 3" xfId="9232"/>
    <cellStyle name="Обычный 2 4 3 2 2 6 2 2 4" xfId="9233"/>
    <cellStyle name="Обычный 2 4 3 2 2 6 2 2 5" xfId="9234"/>
    <cellStyle name="Обычный 2 4 3 2 2 6 2 3" xfId="9235"/>
    <cellStyle name="Обычный 2 4 3 2 2 6 2 3 2" xfId="9236"/>
    <cellStyle name="Обычный 2 4 3 2 2 6 2 3 3" xfId="9237"/>
    <cellStyle name="Обычный 2 4 3 2 2 6 2 3 4" xfId="9238"/>
    <cellStyle name="Обычный 2 4 3 2 2 6 2 4" xfId="9239"/>
    <cellStyle name="Обычный 2 4 3 2 2 6 2 5" xfId="9240"/>
    <cellStyle name="Обычный 2 4 3 2 2 6 2 6" xfId="9241"/>
    <cellStyle name="Обычный 2 4 3 2 2 6 2 7" xfId="9242"/>
    <cellStyle name="Обычный 2 4 3 2 2 6 3" xfId="9243"/>
    <cellStyle name="Обычный 2 4 3 2 2 6 3 2" xfId="9244"/>
    <cellStyle name="Обычный 2 4 3 2 2 6 3 2 2" xfId="9245"/>
    <cellStyle name="Обычный 2 4 3 2 2 6 3 3" xfId="9246"/>
    <cellStyle name="Обычный 2 4 3 2 2 6 3 4" xfId="9247"/>
    <cellStyle name="Обычный 2 4 3 2 2 6 3 5" xfId="9248"/>
    <cellStyle name="Обычный 2 4 3 2 2 6 4" xfId="9249"/>
    <cellStyle name="Обычный 2 4 3 2 2 6 4 2" xfId="9250"/>
    <cellStyle name="Обычный 2 4 3 2 2 6 4 3" xfId="9251"/>
    <cellStyle name="Обычный 2 4 3 2 2 6 4 4" xfId="9252"/>
    <cellStyle name="Обычный 2 4 3 2 2 6 5" xfId="9253"/>
    <cellStyle name="Обычный 2 4 3 2 2 6 6" xfId="9254"/>
    <cellStyle name="Обычный 2 4 3 2 2 6 7" xfId="9255"/>
    <cellStyle name="Обычный 2 4 3 2 2 6 8" xfId="9256"/>
    <cellStyle name="Обычный 2 4 3 2 2 7" xfId="9257"/>
    <cellStyle name="Обычный 2 4 3 2 2 7 2" xfId="9258"/>
    <cellStyle name="Обычный 2 4 3 2 2 7 2 2" xfId="9259"/>
    <cellStyle name="Обычный 2 4 3 2 2 7 2 2 2" xfId="9260"/>
    <cellStyle name="Обычный 2 4 3 2 2 7 2 2 2 2" xfId="9261"/>
    <cellStyle name="Обычный 2 4 3 2 2 7 2 2 3" xfId="9262"/>
    <cellStyle name="Обычный 2 4 3 2 2 7 2 2 4" xfId="9263"/>
    <cellStyle name="Обычный 2 4 3 2 2 7 2 2 5" xfId="9264"/>
    <cellStyle name="Обычный 2 4 3 2 2 7 2 3" xfId="9265"/>
    <cellStyle name="Обычный 2 4 3 2 2 7 2 3 2" xfId="9266"/>
    <cellStyle name="Обычный 2 4 3 2 2 7 2 3 3" xfId="9267"/>
    <cellStyle name="Обычный 2 4 3 2 2 7 2 3 4" xfId="9268"/>
    <cellStyle name="Обычный 2 4 3 2 2 7 2 4" xfId="9269"/>
    <cellStyle name="Обычный 2 4 3 2 2 7 2 5" xfId="9270"/>
    <cellStyle name="Обычный 2 4 3 2 2 7 2 6" xfId="9271"/>
    <cellStyle name="Обычный 2 4 3 2 2 7 2 7" xfId="9272"/>
    <cellStyle name="Обычный 2 4 3 2 2 7 3" xfId="9273"/>
    <cellStyle name="Обычный 2 4 3 2 2 7 3 2" xfId="9274"/>
    <cellStyle name="Обычный 2 4 3 2 2 7 3 2 2" xfId="9275"/>
    <cellStyle name="Обычный 2 4 3 2 2 7 3 3" xfId="9276"/>
    <cellStyle name="Обычный 2 4 3 2 2 7 3 4" xfId="9277"/>
    <cellStyle name="Обычный 2 4 3 2 2 7 3 5" xfId="9278"/>
    <cellStyle name="Обычный 2 4 3 2 2 7 4" xfId="9279"/>
    <cellStyle name="Обычный 2 4 3 2 2 7 4 2" xfId="9280"/>
    <cellStyle name="Обычный 2 4 3 2 2 7 4 3" xfId="9281"/>
    <cellStyle name="Обычный 2 4 3 2 2 7 4 4" xfId="9282"/>
    <cellStyle name="Обычный 2 4 3 2 2 7 5" xfId="9283"/>
    <cellStyle name="Обычный 2 4 3 2 2 7 6" xfId="9284"/>
    <cellStyle name="Обычный 2 4 3 2 2 7 7" xfId="9285"/>
    <cellStyle name="Обычный 2 4 3 2 2 7 8" xfId="9286"/>
    <cellStyle name="Обычный 2 4 3 2 2 8" xfId="9287"/>
    <cellStyle name="Обычный 2 4 3 2 2 8 2" xfId="9288"/>
    <cellStyle name="Обычный 2 4 3 2 2 8 2 2" xfId="9289"/>
    <cellStyle name="Обычный 2 4 3 2 2 8 2 2 2" xfId="9290"/>
    <cellStyle name="Обычный 2 4 3 2 2 8 2 3" xfId="9291"/>
    <cellStyle name="Обычный 2 4 3 2 2 8 2 4" xfId="9292"/>
    <cellStyle name="Обычный 2 4 3 2 2 8 2 5" xfId="9293"/>
    <cellStyle name="Обычный 2 4 3 2 2 8 3" xfId="9294"/>
    <cellStyle name="Обычный 2 4 3 2 2 8 3 2" xfId="9295"/>
    <cellStyle name="Обычный 2 4 3 2 2 8 3 3" xfId="9296"/>
    <cellStyle name="Обычный 2 4 3 2 2 8 3 4" xfId="9297"/>
    <cellStyle name="Обычный 2 4 3 2 2 8 4" xfId="9298"/>
    <cellStyle name="Обычный 2 4 3 2 2 8 5" xfId="9299"/>
    <cellStyle name="Обычный 2 4 3 2 2 8 6" xfId="9300"/>
    <cellStyle name="Обычный 2 4 3 2 2 8 7" xfId="9301"/>
    <cellStyle name="Обычный 2 4 3 2 2 9" xfId="9302"/>
    <cellStyle name="Обычный 2 4 3 2 2 9 2" xfId="9303"/>
    <cellStyle name="Обычный 2 4 3 2 2 9 2 2" xfId="9304"/>
    <cellStyle name="Обычный 2 4 3 2 2 9 2 2 2" xfId="9305"/>
    <cellStyle name="Обычный 2 4 3 2 2 9 2 3" xfId="9306"/>
    <cellStyle name="Обычный 2 4 3 2 2 9 2 4" xfId="9307"/>
    <cellStyle name="Обычный 2 4 3 2 2 9 2 5" xfId="9308"/>
    <cellStyle name="Обычный 2 4 3 2 2 9 3" xfId="9309"/>
    <cellStyle name="Обычный 2 4 3 2 2 9 3 2" xfId="9310"/>
    <cellStyle name="Обычный 2 4 3 2 2 9 3 3" xfId="9311"/>
    <cellStyle name="Обычный 2 4 3 2 2 9 3 4" xfId="9312"/>
    <cellStyle name="Обычный 2 4 3 2 2 9 4" xfId="9313"/>
    <cellStyle name="Обычный 2 4 3 2 2 9 5" xfId="9314"/>
    <cellStyle name="Обычный 2 4 3 2 2 9 6" xfId="9315"/>
    <cellStyle name="Обычный 2 4 3 2 2 9 7" xfId="9316"/>
    <cellStyle name="Обычный 2 4 3 2 3" xfId="9317"/>
    <cellStyle name="Обычный 2 4 3 2 3 2" xfId="9318"/>
    <cellStyle name="Обычный 2 4 3 2 3 2 2" xfId="9319"/>
    <cellStyle name="Обычный 2 4 3 2 3 2 2 2" xfId="9320"/>
    <cellStyle name="Обычный 2 4 3 2 3 2 2 2 2" xfId="9321"/>
    <cellStyle name="Обычный 2 4 3 2 3 2 2 3" xfId="9322"/>
    <cellStyle name="Обычный 2 4 3 2 3 2 2 4" xfId="9323"/>
    <cellStyle name="Обычный 2 4 3 2 3 2 2 5" xfId="9324"/>
    <cellStyle name="Обычный 2 4 3 2 3 2 3" xfId="9325"/>
    <cellStyle name="Обычный 2 4 3 2 3 2 3 2" xfId="9326"/>
    <cellStyle name="Обычный 2 4 3 2 3 2 3 3" xfId="9327"/>
    <cellStyle name="Обычный 2 4 3 2 3 2 3 4" xfId="9328"/>
    <cellStyle name="Обычный 2 4 3 2 3 2 4" xfId="9329"/>
    <cellStyle name="Обычный 2 4 3 2 3 2 5" xfId="9330"/>
    <cellStyle name="Обычный 2 4 3 2 3 2 6" xfId="9331"/>
    <cellStyle name="Обычный 2 4 3 2 3 2 7" xfId="9332"/>
    <cellStyle name="Обычный 2 4 3 2 3 3" xfId="9333"/>
    <cellStyle name="Обычный 2 4 3 2 3 3 2" xfId="9334"/>
    <cellStyle name="Обычный 2 4 3 2 3 3 2 2" xfId="9335"/>
    <cellStyle name="Обычный 2 4 3 2 3 3 3" xfId="9336"/>
    <cellStyle name="Обычный 2 4 3 2 3 3 4" xfId="9337"/>
    <cellStyle name="Обычный 2 4 3 2 3 3 5" xfId="9338"/>
    <cellStyle name="Обычный 2 4 3 2 3 4" xfId="9339"/>
    <cellStyle name="Обычный 2 4 3 2 3 4 2" xfId="9340"/>
    <cellStyle name="Обычный 2 4 3 2 3 4 2 2" xfId="9341"/>
    <cellStyle name="Обычный 2 4 3 2 3 4 3" xfId="9342"/>
    <cellStyle name="Обычный 2 4 3 2 3 4 4" xfId="9343"/>
    <cellStyle name="Обычный 2 4 3 2 3 4 5" xfId="9344"/>
    <cellStyle name="Обычный 2 4 3 2 3 5" xfId="9345"/>
    <cellStyle name="Обычный 2 4 3 2 3 5 2" xfId="9346"/>
    <cellStyle name="Обычный 2 4 3 2 3 5 3" xfId="9347"/>
    <cellStyle name="Обычный 2 4 3 2 3 5 4" xfId="9348"/>
    <cellStyle name="Обычный 2 4 3 2 3 6" xfId="9349"/>
    <cellStyle name="Обычный 2 4 3 2 3 7" xfId="9350"/>
    <cellStyle name="Обычный 2 4 3 2 3 8" xfId="9351"/>
    <cellStyle name="Обычный 2 4 3 2 3 9" xfId="9352"/>
    <cellStyle name="Обычный 2 4 3 2 4" xfId="9353"/>
    <cellStyle name="Обычный 2 4 3 2 4 2" xfId="9354"/>
    <cellStyle name="Обычный 2 4 3 2 4 2 2" xfId="9355"/>
    <cellStyle name="Обычный 2 4 3 2 4 2 2 2" xfId="9356"/>
    <cellStyle name="Обычный 2 4 3 2 4 2 2 2 2" xfId="9357"/>
    <cellStyle name="Обычный 2 4 3 2 4 2 2 3" xfId="9358"/>
    <cellStyle name="Обычный 2 4 3 2 4 2 2 4" xfId="9359"/>
    <cellStyle name="Обычный 2 4 3 2 4 2 2 5" xfId="9360"/>
    <cellStyle name="Обычный 2 4 3 2 4 2 3" xfId="9361"/>
    <cellStyle name="Обычный 2 4 3 2 4 2 3 2" xfId="9362"/>
    <cellStyle name="Обычный 2 4 3 2 4 2 3 3" xfId="9363"/>
    <cellStyle name="Обычный 2 4 3 2 4 2 3 4" xfId="9364"/>
    <cellStyle name="Обычный 2 4 3 2 4 2 4" xfId="9365"/>
    <cellStyle name="Обычный 2 4 3 2 4 2 5" xfId="9366"/>
    <cellStyle name="Обычный 2 4 3 2 4 2 6" xfId="9367"/>
    <cellStyle name="Обычный 2 4 3 2 4 2 7" xfId="9368"/>
    <cellStyle name="Обычный 2 4 3 2 4 3" xfId="9369"/>
    <cellStyle name="Обычный 2 4 3 2 4 3 2" xfId="9370"/>
    <cellStyle name="Обычный 2 4 3 2 4 3 2 2" xfId="9371"/>
    <cellStyle name="Обычный 2 4 3 2 4 3 3" xfId="9372"/>
    <cellStyle name="Обычный 2 4 3 2 4 3 4" xfId="9373"/>
    <cellStyle name="Обычный 2 4 3 2 4 3 5" xfId="9374"/>
    <cellStyle name="Обычный 2 4 3 2 4 4" xfId="9375"/>
    <cellStyle name="Обычный 2 4 3 2 4 4 2" xfId="9376"/>
    <cellStyle name="Обычный 2 4 3 2 4 4 2 2" xfId="9377"/>
    <cellStyle name="Обычный 2 4 3 2 4 4 3" xfId="9378"/>
    <cellStyle name="Обычный 2 4 3 2 4 4 4" xfId="9379"/>
    <cellStyle name="Обычный 2 4 3 2 4 4 5" xfId="9380"/>
    <cellStyle name="Обычный 2 4 3 2 4 5" xfId="9381"/>
    <cellStyle name="Обычный 2 4 3 2 4 5 2" xfId="9382"/>
    <cellStyle name="Обычный 2 4 3 2 4 5 3" xfId="9383"/>
    <cellStyle name="Обычный 2 4 3 2 4 5 4" xfId="9384"/>
    <cellStyle name="Обычный 2 4 3 2 4 6" xfId="9385"/>
    <cellStyle name="Обычный 2 4 3 2 4 7" xfId="9386"/>
    <cellStyle name="Обычный 2 4 3 2 4 8" xfId="9387"/>
    <cellStyle name="Обычный 2 4 3 2 4 9" xfId="9388"/>
    <cellStyle name="Обычный 2 4 3 2 5" xfId="9389"/>
    <cellStyle name="Обычный 2 4 3 2 5 2" xfId="9390"/>
    <cellStyle name="Обычный 2 4 3 2 5 2 2" xfId="9391"/>
    <cellStyle name="Обычный 2 4 3 2 5 2 2 2" xfId="9392"/>
    <cellStyle name="Обычный 2 4 3 2 5 2 2 2 2" xfId="9393"/>
    <cellStyle name="Обычный 2 4 3 2 5 2 2 3" xfId="9394"/>
    <cellStyle name="Обычный 2 4 3 2 5 2 2 4" xfId="9395"/>
    <cellStyle name="Обычный 2 4 3 2 5 2 2 5" xfId="9396"/>
    <cellStyle name="Обычный 2 4 3 2 5 2 3" xfId="9397"/>
    <cellStyle name="Обычный 2 4 3 2 5 2 3 2" xfId="9398"/>
    <cellStyle name="Обычный 2 4 3 2 5 2 3 3" xfId="9399"/>
    <cellStyle name="Обычный 2 4 3 2 5 2 3 4" xfId="9400"/>
    <cellStyle name="Обычный 2 4 3 2 5 2 4" xfId="9401"/>
    <cellStyle name="Обычный 2 4 3 2 5 2 5" xfId="9402"/>
    <cellStyle name="Обычный 2 4 3 2 5 2 6" xfId="9403"/>
    <cellStyle name="Обычный 2 4 3 2 5 2 7" xfId="9404"/>
    <cellStyle name="Обычный 2 4 3 2 5 3" xfId="9405"/>
    <cellStyle name="Обычный 2 4 3 2 5 3 2" xfId="9406"/>
    <cellStyle name="Обычный 2 4 3 2 5 3 2 2" xfId="9407"/>
    <cellStyle name="Обычный 2 4 3 2 5 3 3" xfId="9408"/>
    <cellStyle name="Обычный 2 4 3 2 5 3 4" xfId="9409"/>
    <cellStyle name="Обычный 2 4 3 2 5 3 5" xfId="9410"/>
    <cellStyle name="Обычный 2 4 3 2 5 4" xfId="9411"/>
    <cellStyle name="Обычный 2 4 3 2 5 4 2" xfId="9412"/>
    <cellStyle name="Обычный 2 4 3 2 5 4 3" xfId="9413"/>
    <cellStyle name="Обычный 2 4 3 2 5 4 4" xfId="9414"/>
    <cellStyle name="Обычный 2 4 3 2 5 5" xfId="9415"/>
    <cellStyle name="Обычный 2 4 3 2 5 6" xfId="9416"/>
    <cellStyle name="Обычный 2 4 3 2 5 7" xfId="9417"/>
    <cellStyle name="Обычный 2 4 3 2 5 8" xfId="9418"/>
    <cellStyle name="Обычный 2 4 3 2 6" xfId="9419"/>
    <cellStyle name="Обычный 2 4 3 2 6 2" xfId="9420"/>
    <cellStyle name="Обычный 2 4 3 2 6 2 2" xfId="9421"/>
    <cellStyle name="Обычный 2 4 3 2 6 2 2 2" xfId="9422"/>
    <cellStyle name="Обычный 2 4 3 2 6 2 2 2 2" xfId="9423"/>
    <cellStyle name="Обычный 2 4 3 2 6 2 2 3" xfId="9424"/>
    <cellStyle name="Обычный 2 4 3 2 6 2 2 4" xfId="9425"/>
    <cellStyle name="Обычный 2 4 3 2 6 2 2 5" xfId="9426"/>
    <cellStyle name="Обычный 2 4 3 2 6 2 3" xfId="9427"/>
    <cellStyle name="Обычный 2 4 3 2 6 2 3 2" xfId="9428"/>
    <cellStyle name="Обычный 2 4 3 2 6 2 3 3" xfId="9429"/>
    <cellStyle name="Обычный 2 4 3 2 6 2 3 4" xfId="9430"/>
    <cellStyle name="Обычный 2 4 3 2 6 2 4" xfId="9431"/>
    <cellStyle name="Обычный 2 4 3 2 6 2 5" xfId="9432"/>
    <cellStyle name="Обычный 2 4 3 2 6 2 6" xfId="9433"/>
    <cellStyle name="Обычный 2 4 3 2 6 2 7" xfId="9434"/>
    <cellStyle name="Обычный 2 4 3 2 6 3" xfId="9435"/>
    <cellStyle name="Обычный 2 4 3 2 6 3 2" xfId="9436"/>
    <cellStyle name="Обычный 2 4 3 2 6 3 2 2" xfId="9437"/>
    <cellStyle name="Обычный 2 4 3 2 6 3 3" xfId="9438"/>
    <cellStyle name="Обычный 2 4 3 2 6 3 4" xfId="9439"/>
    <cellStyle name="Обычный 2 4 3 2 6 3 5" xfId="9440"/>
    <cellStyle name="Обычный 2 4 3 2 6 4" xfId="9441"/>
    <cellStyle name="Обычный 2 4 3 2 6 4 2" xfId="9442"/>
    <cellStyle name="Обычный 2 4 3 2 6 4 3" xfId="9443"/>
    <cellStyle name="Обычный 2 4 3 2 6 4 4" xfId="9444"/>
    <cellStyle name="Обычный 2 4 3 2 6 5" xfId="9445"/>
    <cellStyle name="Обычный 2 4 3 2 6 6" xfId="9446"/>
    <cellStyle name="Обычный 2 4 3 2 6 7" xfId="9447"/>
    <cellStyle name="Обычный 2 4 3 2 6 8" xfId="9448"/>
    <cellStyle name="Обычный 2 4 3 2 7" xfId="9449"/>
    <cellStyle name="Обычный 2 4 3 2 7 2" xfId="9450"/>
    <cellStyle name="Обычный 2 4 3 2 7 2 2" xfId="9451"/>
    <cellStyle name="Обычный 2 4 3 2 7 2 2 2" xfId="9452"/>
    <cellStyle name="Обычный 2 4 3 2 7 2 2 2 2" xfId="9453"/>
    <cellStyle name="Обычный 2 4 3 2 7 2 2 3" xfId="9454"/>
    <cellStyle name="Обычный 2 4 3 2 7 2 2 4" xfId="9455"/>
    <cellStyle name="Обычный 2 4 3 2 7 2 2 5" xfId="9456"/>
    <cellStyle name="Обычный 2 4 3 2 7 2 3" xfId="9457"/>
    <cellStyle name="Обычный 2 4 3 2 7 2 3 2" xfId="9458"/>
    <cellStyle name="Обычный 2 4 3 2 7 2 3 3" xfId="9459"/>
    <cellStyle name="Обычный 2 4 3 2 7 2 3 4" xfId="9460"/>
    <cellStyle name="Обычный 2 4 3 2 7 2 4" xfId="9461"/>
    <cellStyle name="Обычный 2 4 3 2 7 2 5" xfId="9462"/>
    <cellStyle name="Обычный 2 4 3 2 7 2 6" xfId="9463"/>
    <cellStyle name="Обычный 2 4 3 2 7 2 7" xfId="9464"/>
    <cellStyle name="Обычный 2 4 3 2 7 3" xfId="9465"/>
    <cellStyle name="Обычный 2 4 3 2 7 3 2" xfId="9466"/>
    <cellStyle name="Обычный 2 4 3 2 7 3 2 2" xfId="9467"/>
    <cellStyle name="Обычный 2 4 3 2 7 3 3" xfId="9468"/>
    <cellStyle name="Обычный 2 4 3 2 7 3 4" xfId="9469"/>
    <cellStyle name="Обычный 2 4 3 2 7 3 5" xfId="9470"/>
    <cellStyle name="Обычный 2 4 3 2 7 4" xfId="9471"/>
    <cellStyle name="Обычный 2 4 3 2 7 4 2" xfId="9472"/>
    <cellStyle name="Обычный 2 4 3 2 7 4 3" xfId="9473"/>
    <cellStyle name="Обычный 2 4 3 2 7 4 4" xfId="9474"/>
    <cellStyle name="Обычный 2 4 3 2 7 5" xfId="9475"/>
    <cellStyle name="Обычный 2 4 3 2 7 6" xfId="9476"/>
    <cellStyle name="Обычный 2 4 3 2 7 7" xfId="9477"/>
    <cellStyle name="Обычный 2 4 3 2 7 8" xfId="9478"/>
    <cellStyle name="Обычный 2 4 3 2 8" xfId="9479"/>
    <cellStyle name="Обычный 2 4 3 2 8 2" xfId="9480"/>
    <cellStyle name="Обычный 2 4 3 2 8 2 2" xfId="9481"/>
    <cellStyle name="Обычный 2 4 3 2 8 2 2 2" xfId="9482"/>
    <cellStyle name="Обычный 2 4 3 2 8 2 2 2 2" xfId="9483"/>
    <cellStyle name="Обычный 2 4 3 2 8 2 2 3" xfId="9484"/>
    <cellStyle name="Обычный 2 4 3 2 8 2 2 4" xfId="9485"/>
    <cellStyle name="Обычный 2 4 3 2 8 2 2 5" xfId="9486"/>
    <cellStyle name="Обычный 2 4 3 2 8 2 3" xfId="9487"/>
    <cellStyle name="Обычный 2 4 3 2 8 2 3 2" xfId="9488"/>
    <cellStyle name="Обычный 2 4 3 2 8 2 3 3" xfId="9489"/>
    <cellStyle name="Обычный 2 4 3 2 8 2 3 4" xfId="9490"/>
    <cellStyle name="Обычный 2 4 3 2 8 2 4" xfId="9491"/>
    <cellStyle name="Обычный 2 4 3 2 8 2 5" xfId="9492"/>
    <cellStyle name="Обычный 2 4 3 2 8 2 6" xfId="9493"/>
    <cellStyle name="Обычный 2 4 3 2 8 2 7" xfId="9494"/>
    <cellStyle name="Обычный 2 4 3 2 8 3" xfId="9495"/>
    <cellStyle name="Обычный 2 4 3 2 8 3 2" xfId="9496"/>
    <cellStyle name="Обычный 2 4 3 2 8 3 2 2" xfId="9497"/>
    <cellStyle name="Обычный 2 4 3 2 8 3 3" xfId="9498"/>
    <cellStyle name="Обычный 2 4 3 2 8 3 4" xfId="9499"/>
    <cellStyle name="Обычный 2 4 3 2 8 3 5" xfId="9500"/>
    <cellStyle name="Обычный 2 4 3 2 8 4" xfId="9501"/>
    <cellStyle name="Обычный 2 4 3 2 8 4 2" xfId="9502"/>
    <cellStyle name="Обычный 2 4 3 2 8 4 3" xfId="9503"/>
    <cellStyle name="Обычный 2 4 3 2 8 4 4" xfId="9504"/>
    <cellStyle name="Обычный 2 4 3 2 8 5" xfId="9505"/>
    <cellStyle name="Обычный 2 4 3 2 8 6" xfId="9506"/>
    <cellStyle name="Обычный 2 4 3 2 8 7" xfId="9507"/>
    <cellStyle name="Обычный 2 4 3 2 8 8" xfId="9508"/>
    <cellStyle name="Обычный 2 4 3 2 9" xfId="9509"/>
    <cellStyle name="Обычный 2 4 3 2 9 2" xfId="9510"/>
    <cellStyle name="Обычный 2 4 3 2 9 2 2" xfId="9511"/>
    <cellStyle name="Обычный 2 4 3 2 9 2 2 2" xfId="9512"/>
    <cellStyle name="Обычный 2 4 3 2 9 2 3" xfId="9513"/>
    <cellStyle name="Обычный 2 4 3 2 9 2 4" xfId="9514"/>
    <cellStyle name="Обычный 2 4 3 2 9 2 5" xfId="9515"/>
    <cellStyle name="Обычный 2 4 3 2 9 3" xfId="9516"/>
    <cellStyle name="Обычный 2 4 3 2 9 3 2" xfId="9517"/>
    <cellStyle name="Обычный 2 4 3 2 9 3 3" xfId="9518"/>
    <cellStyle name="Обычный 2 4 3 2 9 3 4" xfId="9519"/>
    <cellStyle name="Обычный 2 4 3 2 9 4" xfId="9520"/>
    <cellStyle name="Обычный 2 4 3 2 9 5" xfId="9521"/>
    <cellStyle name="Обычный 2 4 3 2 9 6" xfId="9522"/>
    <cellStyle name="Обычный 2 4 3 2 9 7" xfId="9523"/>
    <cellStyle name="Обычный 2 4 3 3" xfId="9524"/>
    <cellStyle name="Обычный 2 4 3 3 10" xfId="9525"/>
    <cellStyle name="Обычный 2 4 3 3 10 2" xfId="9526"/>
    <cellStyle name="Обычный 2 4 3 3 10 2 2" xfId="9527"/>
    <cellStyle name="Обычный 2 4 3 3 10 3" xfId="9528"/>
    <cellStyle name="Обычный 2 4 3 3 10 4" xfId="9529"/>
    <cellStyle name="Обычный 2 4 3 3 10 5" xfId="9530"/>
    <cellStyle name="Обычный 2 4 3 3 11" xfId="9531"/>
    <cellStyle name="Обычный 2 4 3 3 11 2" xfId="9532"/>
    <cellStyle name="Обычный 2 4 3 3 11 3" xfId="9533"/>
    <cellStyle name="Обычный 2 4 3 3 11 4" xfId="9534"/>
    <cellStyle name="Обычный 2 4 3 3 12" xfId="9535"/>
    <cellStyle name="Обычный 2 4 3 3 13" xfId="9536"/>
    <cellStyle name="Обычный 2 4 3 3 14" xfId="9537"/>
    <cellStyle name="Обычный 2 4 3 3 15" xfId="9538"/>
    <cellStyle name="Обычный 2 4 3 3 2" xfId="9539"/>
    <cellStyle name="Обычный 2 4 3 3 2 2" xfId="9540"/>
    <cellStyle name="Обычный 2 4 3 3 2 2 2" xfId="9541"/>
    <cellStyle name="Обычный 2 4 3 3 2 2 2 2" xfId="9542"/>
    <cellStyle name="Обычный 2 4 3 3 2 2 2 2 2" xfId="9543"/>
    <cellStyle name="Обычный 2 4 3 3 2 2 2 3" xfId="9544"/>
    <cellStyle name="Обычный 2 4 3 3 2 2 2 4" xfId="9545"/>
    <cellStyle name="Обычный 2 4 3 3 2 2 2 5" xfId="9546"/>
    <cellStyle name="Обычный 2 4 3 3 2 2 3" xfId="9547"/>
    <cellStyle name="Обычный 2 4 3 3 2 2 3 2" xfId="9548"/>
    <cellStyle name="Обычный 2 4 3 3 2 2 3 3" xfId="9549"/>
    <cellStyle name="Обычный 2 4 3 3 2 2 3 4" xfId="9550"/>
    <cellStyle name="Обычный 2 4 3 3 2 2 4" xfId="9551"/>
    <cellStyle name="Обычный 2 4 3 3 2 2 5" xfId="9552"/>
    <cellStyle name="Обычный 2 4 3 3 2 2 6" xfId="9553"/>
    <cellStyle name="Обычный 2 4 3 3 2 2 7" xfId="9554"/>
    <cellStyle name="Обычный 2 4 3 3 2 3" xfId="9555"/>
    <cellStyle name="Обычный 2 4 3 3 2 3 2" xfId="9556"/>
    <cellStyle name="Обычный 2 4 3 3 2 3 2 2" xfId="9557"/>
    <cellStyle name="Обычный 2 4 3 3 2 3 3" xfId="9558"/>
    <cellStyle name="Обычный 2 4 3 3 2 3 4" xfId="9559"/>
    <cellStyle name="Обычный 2 4 3 3 2 3 5" xfId="9560"/>
    <cellStyle name="Обычный 2 4 3 3 2 4" xfId="9561"/>
    <cellStyle name="Обычный 2 4 3 3 2 4 2" xfId="9562"/>
    <cellStyle name="Обычный 2 4 3 3 2 4 2 2" xfId="9563"/>
    <cellStyle name="Обычный 2 4 3 3 2 4 3" xfId="9564"/>
    <cellStyle name="Обычный 2 4 3 3 2 4 4" xfId="9565"/>
    <cellStyle name="Обычный 2 4 3 3 2 4 5" xfId="9566"/>
    <cellStyle name="Обычный 2 4 3 3 2 5" xfId="9567"/>
    <cellStyle name="Обычный 2 4 3 3 2 5 2" xfId="9568"/>
    <cellStyle name="Обычный 2 4 3 3 2 5 3" xfId="9569"/>
    <cellStyle name="Обычный 2 4 3 3 2 5 4" xfId="9570"/>
    <cellStyle name="Обычный 2 4 3 3 2 6" xfId="9571"/>
    <cellStyle name="Обычный 2 4 3 3 2 7" xfId="9572"/>
    <cellStyle name="Обычный 2 4 3 3 2 8" xfId="9573"/>
    <cellStyle name="Обычный 2 4 3 3 2 9" xfId="9574"/>
    <cellStyle name="Обычный 2 4 3 3 3" xfId="9575"/>
    <cellStyle name="Обычный 2 4 3 3 3 2" xfId="9576"/>
    <cellStyle name="Обычный 2 4 3 3 3 2 2" xfId="9577"/>
    <cellStyle name="Обычный 2 4 3 3 3 2 2 2" xfId="9578"/>
    <cellStyle name="Обычный 2 4 3 3 3 2 2 2 2" xfId="9579"/>
    <cellStyle name="Обычный 2 4 3 3 3 2 2 3" xfId="9580"/>
    <cellStyle name="Обычный 2 4 3 3 3 2 2 4" xfId="9581"/>
    <cellStyle name="Обычный 2 4 3 3 3 2 2 5" xfId="9582"/>
    <cellStyle name="Обычный 2 4 3 3 3 2 3" xfId="9583"/>
    <cellStyle name="Обычный 2 4 3 3 3 2 3 2" xfId="9584"/>
    <cellStyle name="Обычный 2 4 3 3 3 2 3 3" xfId="9585"/>
    <cellStyle name="Обычный 2 4 3 3 3 2 3 4" xfId="9586"/>
    <cellStyle name="Обычный 2 4 3 3 3 2 4" xfId="9587"/>
    <cellStyle name="Обычный 2 4 3 3 3 2 5" xfId="9588"/>
    <cellStyle name="Обычный 2 4 3 3 3 2 6" xfId="9589"/>
    <cellStyle name="Обычный 2 4 3 3 3 2 7" xfId="9590"/>
    <cellStyle name="Обычный 2 4 3 3 3 3" xfId="9591"/>
    <cellStyle name="Обычный 2 4 3 3 3 3 2" xfId="9592"/>
    <cellStyle name="Обычный 2 4 3 3 3 3 2 2" xfId="9593"/>
    <cellStyle name="Обычный 2 4 3 3 3 3 3" xfId="9594"/>
    <cellStyle name="Обычный 2 4 3 3 3 3 4" xfId="9595"/>
    <cellStyle name="Обычный 2 4 3 3 3 3 5" xfId="9596"/>
    <cellStyle name="Обычный 2 4 3 3 3 4" xfId="9597"/>
    <cellStyle name="Обычный 2 4 3 3 3 4 2" xfId="9598"/>
    <cellStyle name="Обычный 2 4 3 3 3 4 2 2" xfId="9599"/>
    <cellStyle name="Обычный 2 4 3 3 3 4 3" xfId="9600"/>
    <cellStyle name="Обычный 2 4 3 3 3 4 4" xfId="9601"/>
    <cellStyle name="Обычный 2 4 3 3 3 4 5" xfId="9602"/>
    <cellStyle name="Обычный 2 4 3 3 3 5" xfId="9603"/>
    <cellStyle name="Обычный 2 4 3 3 3 5 2" xfId="9604"/>
    <cellStyle name="Обычный 2 4 3 3 3 5 3" xfId="9605"/>
    <cellStyle name="Обычный 2 4 3 3 3 5 4" xfId="9606"/>
    <cellStyle name="Обычный 2 4 3 3 3 6" xfId="9607"/>
    <cellStyle name="Обычный 2 4 3 3 3 7" xfId="9608"/>
    <cellStyle name="Обычный 2 4 3 3 3 8" xfId="9609"/>
    <cellStyle name="Обычный 2 4 3 3 3 9" xfId="9610"/>
    <cellStyle name="Обычный 2 4 3 3 4" xfId="9611"/>
    <cellStyle name="Обычный 2 4 3 3 4 2" xfId="9612"/>
    <cellStyle name="Обычный 2 4 3 3 4 2 2" xfId="9613"/>
    <cellStyle name="Обычный 2 4 3 3 4 2 2 2" xfId="9614"/>
    <cellStyle name="Обычный 2 4 3 3 4 2 2 2 2" xfId="9615"/>
    <cellStyle name="Обычный 2 4 3 3 4 2 2 3" xfId="9616"/>
    <cellStyle name="Обычный 2 4 3 3 4 2 2 4" xfId="9617"/>
    <cellStyle name="Обычный 2 4 3 3 4 2 2 5" xfId="9618"/>
    <cellStyle name="Обычный 2 4 3 3 4 2 3" xfId="9619"/>
    <cellStyle name="Обычный 2 4 3 3 4 2 3 2" xfId="9620"/>
    <cellStyle name="Обычный 2 4 3 3 4 2 3 3" xfId="9621"/>
    <cellStyle name="Обычный 2 4 3 3 4 2 3 4" xfId="9622"/>
    <cellStyle name="Обычный 2 4 3 3 4 2 4" xfId="9623"/>
    <cellStyle name="Обычный 2 4 3 3 4 2 5" xfId="9624"/>
    <cellStyle name="Обычный 2 4 3 3 4 2 6" xfId="9625"/>
    <cellStyle name="Обычный 2 4 3 3 4 2 7" xfId="9626"/>
    <cellStyle name="Обычный 2 4 3 3 4 3" xfId="9627"/>
    <cellStyle name="Обычный 2 4 3 3 4 3 2" xfId="9628"/>
    <cellStyle name="Обычный 2 4 3 3 4 3 2 2" xfId="9629"/>
    <cellStyle name="Обычный 2 4 3 3 4 3 3" xfId="9630"/>
    <cellStyle name="Обычный 2 4 3 3 4 3 4" xfId="9631"/>
    <cellStyle name="Обычный 2 4 3 3 4 3 5" xfId="9632"/>
    <cellStyle name="Обычный 2 4 3 3 4 4" xfId="9633"/>
    <cellStyle name="Обычный 2 4 3 3 4 4 2" xfId="9634"/>
    <cellStyle name="Обычный 2 4 3 3 4 4 3" xfId="9635"/>
    <cellStyle name="Обычный 2 4 3 3 4 4 4" xfId="9636"/>
    <cellStyle name="Обычный 2 4 3 3 4 5" xfId="9637"/>
    <cellStyle name="Обычный 2 4 3 3 4 6" xfId="9638"/>
    <cellStyle name="Обычный 2 4 3 3 4 7" xfId="9639"/>
    <cellStyle name="Обычный 2 4 3 3 4 8" xfId="9640"/>
    <cellStyle name="Обычный 2 4 3 3 5" xfId="9641"/>
    <cellStyle name="Обычный 2 4 3 3 5 2" xfId="9642"/>
    <cellStyle name="Обычный 2 4 3 3 5 2 2" xfId="9643"/>
    <cellStyle name="Обычный 2 4 3 3 5 2 2 2" xfId="9644"/>
    <cellStyle name="Обычный 2 4 3 3 5 2 2 2 2" xfId="9645"/>
    <cellStyle name="Обычный 2 4 3 3 5 2 2 3" xfId="9646"/>
    <cellStyle name="Обычный 2 4 3 3 5 2 2 4" xfId="9647"/>
    <cellStyle name="Обычный 2 4 3 3 5 2 2 5" xfId="9648"/>
    <cellStyle name="Обычный 2 4 3 3 5 2 3" xfId="9649"/>
    <cellStyle name="Обычный 2 4 3 3 5 2 3 2" xfId="9650"/>
    <cellStyle name="Обычный 2 4 3 3 5 2 3 3" xfId="9651"/>
    <cellStyle name="Обычный 2 4 3 3 5 2 3 4" xfId="9652"/>
    <cellStyle name="Обычный 2 4 3 3 5 2 4" xfId="9653"/>
    <cellStyle name="Обычный 2 4 3 3 5 2 5" xfId="9654"/>
    <cellStyle name="Обычный 2 4 3 3 5 2 6" xfId="9655"/>
    <cellStyle name="Обычный 2 4 3 3 5 2 7" xfId="9656"/>
    <cellStyle name="Обычный 2 4 3 3 5 3" xfId="9657"/>
    <cellStyle name="Обычный 2 4 3 3 5 3 2" xfId="9658"/>
    <cellStyle name="Обычный 2 4 3 3 5 3 2 2" xfId="9659"/>
    <cellStyle name="Обычный 2 4 3 3 5 3 3" xfId="9660"/>
    <cellStyle name="Обычный 2 4 3 3 5 3 4" xfId="9661"/>
    <cellStyle name="Обычный 2 4 3 3 5 3 5" xfId="9662"/>
    <cellStyle name="Обычный 2 4 3 3 5 4" xfId="9663"/>
    <cellStyle name="Обычный 2 4 3 3 5 4 2" xfId="9664"/>
    <cellStyle name="Обычный 2 4 3 3 5 4 3" xfId="9665"/>
    <cellStyle name="Обычный 2 4 3 3 5 4 4" xfId="9666"/>
    <cellStyle name="Обычный 2 4 3 3 5 5" xfId="9667"/>
    <cellStyle name="Обычный 2 4 3 3 5 6" xfId="9668"/>
    <cellStyle name="Обычный 2 4 3 3 5 7" xfId="9669"/>
    <cellStyle name="Обычный 2 4 3 3 5 8" xfId="9670"/>
    <cellStyle name="Обычный 2 4 3 3 6" xfId="9671"/>
    <cellStyle name="Обычный 2 4 3 3 6 2" xfId="9672"/>
    <cellStyle name="Обычный 2 4 3 3 6 2 2" xfId="9673"/>
    <cellStyle name="Обычный 2 4 3 3 6 2 2 2" xfId="9674"/>
    <cellStyle name="Обычный 2 4 3 3 6 2 2 2 2" xfId="9675"/>
    <cellStyle name="Обычный 2 4 3 3 6 2 2 3" xfId="9676"/>
    <cellStyle name="Обычный 2 4 3 3 6 2 2 4" xfId="9677"/>
    <cellStyle name="Обычный 2 4 3 3 6 2 2 5" xfId="9678"/>
    <cellStyle name="Обычный 2 4 3 3 6 2 3" xfId="9679"/>
    <cellStyle name="Обычный 2 4 3 3 6 2 3 2" xfId="9680"/>
    <cellStyle name="Обычный 2 4 3 3 6 2 3 3" xfId="9681"/>
    <cellStyle name="Обычный 2 4 3 3 6 2 3 4" xfId="9682"/>
    <cellStyle name="Обычный 2 4 3 3 6 2 4" xfId="9683"/>
    <cellStyle name="Обычный 2 4 3 3 6 2 5" xfId="9684"/>
    <cellStyle name="Обычный 2 4 3 3 6 2 6" xfId="9685"/>
    <cellStyle name="Обычный 2 4 3 3 6 2 7" xfId="9686"/>
    <cellStyle name="Обычный 2 4 3 3 6 3" xfId="9687"/>
    <cellStyle name="Обычный 2 4 3 3 6 3 2" xfId="9688"/>
    <cellStyle name="Обычный 2 4 3 3 6 3 2 2" xfId="9689"/>
    <cellStyle name="Обычный 2 4 3 3 6 3 3" xfId="9690"/>
    <cellStyle name="Обычный 2 4 3 3 6 3 4" xfId="9691"/>
    <cellStyle name="Обычный 2 4 3 3 6 3 5" xfId="9692"/>
    <cellStyle name="Обычный 2 4 3 3 6 4" xfId="9693"/>
    <cellStyle name="Обычный 2 4 3 3 6 4 2" xfId="9694"/>
    <cellStyle name="Обычный 2 4 3 3 6 4 3" xfId="9695"/>
    <cellStyle name="Обычный 2 4 3 3 6 4 4" xfId="9696"/>
    <cellStyle name="Обычный 2 4 3 3 6 5" xfId="9697"/>
    <cellStyle name="Обычный 2 4 3 3 6 6" xfId="9698"/>
    <cellStyle name="Обычный 2 4 3 3 6 7" xfId="9699"/>
    <cellStyle name="Обычный 2 4 3 3 6 8" xfId="9700"/>
    <cellStyle name="Обычный 2 4 3 3 7" xfId="9701"/>
    <cellStyle name="Обычный 2 4 3 3 7 2" xfId="9702"/>
    <cellStyle name="Обычный 2 4 3 3 7 2 2" xfId="9703"/>
    <cellStyle name="Обычный 2 4 3 3 7 2 2 2" xfId="9704"/>
    <cellStyle name="Обычный 2 4 3 3 7 2 2 2 2" xfId="9705"/>
    <cellStyle name="Обычный 2 4 3 3 7 2 2 3" xfId="9706"/>
    <cellStyle name="Обычный 2 4 3 3 7 2 2 4" xfId="9707"/>
    <cellStyle name="Обычный 2 4 3 3 7 2 2 5" xfId="9708"/>
    <cellStyle name="Обычный 2 4 3 3 7 2 3" xfId="9709"/>
    <cellStyle name="Обычный 2 4 3 3 7 2 3 2" xfId="9710"/>
    <cellStyle name="Обычный 2 4 3 3 7 2 3 3" xfId="9711"/>
    <cellStyle name="Обычный 2 4 3 3 7 2 3 4" xfId="9712"/>
    <cellStyle name="Обычный 2 4 3 3 7 2 4" xfId="9713"/>
    <cellStyle name="Обычный 2 4 3 3 7 2 5" xfId="9714"/>
    <cellStyle name="Обычный 2 4 3 3 7 2 6" xfId="9715"/>
    <cellStyle name="Обычный 2 4 3 3 7 2 7" xfId="9716"/>
    <cellStyle name="Обычный 2 4 3 3 7 3" xfId="9717"/>
    <cellStyle name="Обычный 2 4 3 3 7 3 2" xfId="9718"/>
    <cellStyle name="Обычный 2 4 3 3 7 3 2 2" xfId="9719"/>
    <cellStyle name="Обычный 2 4 3 3 7 3 3" xfId="9720"/>
    <cellStyle name="Обычный 2 4 3 3 7 3 4" xfId="9721"/>
    <cellStyle name="Обычный 2 4 3 3 7 3 5" xfId="9722"/>
    <cellStyle name="Обычный 2 4 3 3 7 4" xfId="9723"/>
    <cellStyle name="Обычный 2 4 3 3 7 4 2" xfId="9724"/>
    <cellStyle name="Обычный 2 4 3 3 7 4 3" xfId="9725"/>
    <cellStyle name="Обычный 2 4 3 3 7 4 4" xfId="9726"/>
    <cellStyle name="Обычный 2 4 3 3 7 5" xfId="9727"/>
    <cellStyle name="Обычный 2 4 3 3 7 6" xfId="9728"/>
    <cellStyle name="Обычный 2 4 3 3 7 7" xfId="9729"/>
    <cellStyle name="Обычный 2 4 3 3 7 8" xfId="9730"/>
    <cellStyle name="Обычный 2 4 3 3 8" xfId="9731"/>
    <cellStyle name="Обычный 2 4 3 3 8 2" xfId="9732"/>
    <cellStyle name="Обычный 2 4 3 3 8 2 2" xfId="9733"/>
    <cellStyle name="Обычный 2 4 3 3 8 2 2 2" xfId="9734"/>
    <cellStyle name="Обычный 2 4 3 3 8 2 3" xfId="9735"/>
    <cellStyle name="Обычный 2 4 3 3 8 2 4" xfId="9736"/>
    <cellStyle name="Обычный 2 4 3 3 8 2 5" xfId="9737"/>
    <cellStyle name="Обычный 2 4 3 3 8 3" xfId="9738"/>
    <cellStyle name="Обычный 2 4 3 3 8 3 2" xfId="9739"/>
    <cellStyle name="Обычный 2 4 3 3 8 3 3" xfId="9740"/>
    <cellStyle name="Обычный 2 4 3 3 8 3 4" xfId="9741"/>
    <cellStyle name="Обычный 2 4 3 3 8 4" xfId="9742"/>
    <cellStyle name="Обычный 2 4 3 3 8 5" xfId="9743"/>
    <cellStyle name="Обычный 2 4 3 3 8 6" xfId="9744"/>
    <cellStyle name="Обычный 2 4 3 3 8 7" xfId="9745"/>
    <cellStyle name="Обычный 2 4 3 3 9" xfId="9746"/>
    <cellStyle name="Обычный 2 4 3 3 9 2" xfId="9747"/>
    <cellStyle name="Обычный 2 4 3 3 9 2 2" xfId="9748"/>
    <cellStyle name="Обычный 2 4 3 3 9 2 2 2" xfId="9749"/>
    <cellStyle name="Обычный 2 4 3 3 9 2 3" xfId="9750"/>
    <cellStyle name="Обычный 2 4 3 3 9 2 4" xfId="9751"/>
    <cellStyle name="Обычный 2 4 3 3 9 2 5" xfId="9752"/>
    <cellStyle name="Обычный 2 4 3 3 9 3" xfId="9753"/>
    <cellStyle name="Обычный 2 4 3 3 9 3 2" xfId="9754"/>
    <cellStyle name="Обычный 2 4 3 3 9 3 3" xfId="9755"/>
    <cellStyle name="Обычный 2 4 3 3 9 3 4" xfId="9756"/>
    <cellStyle name="Обычный 2 4 3 3 9 4" xfId="9757"/>
    <cellStyle name="Обычный 2 4 3 3 9 5" xfId="9758"/>
    <cellStyle name="Обычный 2 4 3 3 9 6" xfId="9759"/>
    <cellStyle name="Обычный 2 4 3 3 9 7" xfId="9760"/>
    <cellStyle name="Обычный 2 4 3 4" xfId="9761"/>
    <cellStyle name="Обычный 2 4 3 4 10" xfId="9762"/>
    <cellStyle name="Обычный 2 4 3 4 10 2" xfId="9763"/>
    <cellStyle name="Обычный 2 4 3 4 10 2 2" xfId="9764"/>
    <cellStyle name="Обычный 2 4 3 4 10 3" xfId="9765"/>
    <cellStyle name="Обычный 2 4 3 4 10 4" xfId="9766"/>
    <cellStyle name="Обычный 2 4 3 4 10 5" xfId="9767"/>
    <cellStyle name="Обычный 2 4 3 4 11" xfId="9768"/>
    <cellStyle name="Обычный 2 4 3 4 11 2" xfId="9769"/>
    <cellStyle name="Обычный 2 4 3 4 11 3" xfId="9770"/>
    <cellStyle name="Обычный 2 4 3 4 11 4" xfId="9771"/>
    <cellStyle name="Обычный 2 4 3 4 12" xfId="9772"/>
    <cellStyle name="Обычный 2 4 3 4 13" xfId="9773"/>
    <cellStyle name="Обычный 2 4 3 4 14" xfId="9774"/>
    <cellStyle name="Обычный 2 4 3 4 15" xfId="9775"/>
    <cellStyle name="Обычный 2 4 3 4 2" xfId="9776"/>
    <cellStyle name="Обычный 2 4 3 4 2 2" xfId="9777"/>
    <cellStyle name="Обычный 2 4 3 4 2 2 2" xfId="9778"/>
    <cellStyle name="Обычный 2 4 3 4 2 2 2 2" xfId="9779"/>
    <cellStyle name="Обычный 2 4 3 4 2 2 2 2 2" xfId="9780"/>
    <cellStyle name="Обычный 2 4 3 4 2 2 2 3" xfId="9781"/>
    <cellStyle name="Обычный 2 4 3 4 2 2 2 4" xfId="9782"/>
    <cellStyle name="Обычный 2 4 3 4 2 2 2 5" xfId="9783"/>
    <cellStyle name="Обычный 2 4 3 4 2 2 3" xfId="9784"/>
    <cellStyle name="Обычный 2 4 3 4 2 2 3 2" xfId="9785"/>
    <cellStyle name="Обычный 2 4 3 4 2 2 3 3" xfId="9786"/>
    <cellStyle name="Обычный 2 4 3 4 2 2 3 4" xfId="9787"/>
    <cellStyle name="Обычный 2 4 3 4 2 2 4" xfId="9788"/>
    <cellStyle name="Обычный 2 4 3 4 2 2 5" xfId="9789"/>
    <cellStyle name="Обычный 2 4 3 4 2 2 6" xfId="9790"/>
    <cellStyle name="Обычный 2 4 3 4 2 2 7" xfId="9791"/>
    <cellStyle name="Обычный 2 4 3 4 2 3" xfId="9792"/>
    <cellStyle name="Обычный 2 4 3 4 2 3 2" xfId="9793"/>
    <cellStyle name="Обычный 2 4 3 4 2 3 2 2" xfId="9794"/>
    <cellStyle name="Обычный 2 4 3 4 2 3 3" xfId="9795"/>
    <cellStyle name="Обычный 2 4 3 4 2 3 4" xfId="9796"/>
    <cellStyle name="Обычный 2 4 3 4 2 3 5" xfId="9797"/>
    <cellStyle name="Обычный 2 4 3 4 2 4" xfId="9798"/>
    <cellStyle name="Обычный 2 4 3 4 2 4 2" xfId="9799"/>
    <cellStyle name="Обычный 2 4 3 4 2 4 2 2" xfId="9800"/>
    <cellStyle name="Обычный 2 4 3 4 2 4 3" xfId="9801"/>
    <cellStyle name="Обычный 2 4 3 4 2 4 4" xfId="9802"/>
    <cellStyle name="Обычный 2 4 3 4 2 4 5" xfId="9803"/>
    <cellStyle name="Обычный 2 4 3 4 2 5" xfId="9804"/>
    <cellStyle name="Обычный 2 4 3 4 2 5 2" xfId="9805"/>
    <cellStyle name="Обычный 2 4 3 4 2 5 3" xfId="9806"/>
    <cellStyle name="Обычный 2 4 3 4 2 5 4" xfId="9807"/>
    <cellStyle name="Обычный 2 4 3 4 2 6" xfId="9808"/>
    <cellStyle name="Обычный 2 4 3 4 2 7" xfId="9809"/>
    <cellStyle name="Обычный 2 4 3 4 2 8" xfId="9810"/>
    <cellStyle name="Обычный 2 4 3 4 2 9" xfId="9811"/>
    <cellStyle name="Обычный 2 4 3 4 3" xfId="9812"/>
    <cellStyle name="Обычный 2 4 3 4 3 2" xfId="9813"/>
    <cellStyle name="Обычный 2 4 3 4 3 2 2" xfId="9814"/>
    <cellStyle name="Обычный 2 4 3 4 3 2 2 2" xfId="9815"/>
    <cellStyle name="Обычный 2 4 3 4 3 2 2 2 2" xfId="9816"/>
    <cellStyle name="Обычный 2 4 3 4 3 2 2 3" xfId="9817"/>
    <cellStyle name="Обычный 2 4 3 4 3 2 2 4" xfId="9818"/>
    <cellStyle name="Обычный 2 4 3 4 3 2 2 5" xfId="9819"/>
    <cellStyle name="Обычный 2 4 3 4 3 2 3" xfId="9820"/>
    <cellStyle name="Обычный 2 4 3 4 3 2 3 2" xfId="9821"/>
    <cellStyle name="Обычный 2 4 3 4 3 2 3 3" xfId="9822"/>
    <cellStyle name="Обычный 2 4 3 4 3 2 3 4" xfId="9823"/>
    <cellStyle name="Обычный 2 4 3 4 3 2 4" xfId="9824"/>
    <cellStyle name="Обычный 2 4 3 4 3 2 5" xfId="9825"/>
    <cellStyle name="Обычный 2 4 3 4 3 2 6" xfId="9826"/>
    <cellStyle name="Обычный 2 4 3 4 3 2 7" xfId="9827"/>
    <cellStyle name="Обычный 2 4 3 4 3 3" xfId="9828"/>
    <cellStyle name="Обычный 2 4 3 4 3 3 2" xfId="9829"/>
    <cellStyle name="Обычный 2 4 3 4 3 3 2 2" xfId="9830"/>
    <cellStyle name="Обычный 2 4 3 4 3 3 3" xfId="9831"/>
    <cellStyle name="Обычный 2 4 3 4 3 3 4" xfId="9832"/>
    <cellStyle name="Обычный 2 4 3 4 3 3 5" xfId="9833"/>
    <cellStyle name="Обычный 2 4 3 4 3 4" xfId="9834"/>
    <cellStyle name="Обычный 2 4 3 4 3 4 2" xfId="9835"/>
    <cellStyle name="Обычный 2 4 3 4 3 4 2 2" xfId="9836"/>
    <cellStyle name="Обычный 2 4 3 4 3 4 3" xfId="9837"/>
    <cellStyle name="Обычный 2 4 3 4 3 4 4" xfId="9838"/>
    <cellStyle name="Обычный 2 4 3 4 3 4 5" xfId="9839"/>
    <cellStyle name="Обычный 2 4 3 4 3 5" xfId="9840"/>
    <cellStyle name="Обычный 2 4 3 4 3 5 2" xfId="9841"/>
    <cellStyle name="Обычный 2 4 3 4 3 5 3" xfId="9842"/>
    <cellStyle name="Обычный 2 4 3 4 3 5 4" xfId="9843"/>
    <cellStyle name="Обычный 2 4 3 4 3 6" xfId="9844"/>
    <cellStyle name="Обычный 2 4 3 4 3 7" xfId="9845"/>
    <cellStyle name="Обычный 2 4 3 4 3 8" xfId="9846"/>
    <cellStyle name="Обычный 2 4 3 4 3 9" xfId="9847"/>
    <cellStyle name="Обычный 2 4 3 4 4" xfId="9848"/>
    <cellStyle name="Обычный 2 4 3 4 4 2" xfId="9849"/>
    <cellStyle name="Обычный 2 4 3 4 4 2 2" xfId="9850"/>
    <cellStyle name="Обычный 2 4 3 4 4 2 2 2" xfId="9851"/>
    <cellStyle name="Обычный 2 4 3 4 4 2 2 2 2" xfId="9852"/>
    <cellStyle name="Обычный 2 4 3 4 4 2 2 3" xfId="9853"/>
    <cellStyle name="Обычный 2 4 3 4 4 2 2 4" xfId="9854"/>
    <cellStyle name="Обычный 2 4 3 4 4 2 2 5" xfId="9855"/>
    <cellStyle name="Обычный 2 4 3 4 4 2 3" xfId="9856"/>
    <cellStyle name="Обычный 2 4 3 4 4 2 3 2" xfId="9857"/>
    <cellStyle name="Обычный 2 4 3 4 4 2 3 3" xfId="9858"/>
    <cellStyle name="Обычный 2 4 3 4 4 2 3 4" xfId="9859"/>
    <cellStyle name="Обычный 2 4 3 4 4 2 4" xfId="9860"/>
    <cellStyle name="Обычный 2 4 3 4 4 2 5" xfId="9861"/>
    <cellStyle name="Обычный 2 4 3 4 4 2 6" xfId="9862"/>
    <cellStyle name="Обычный 2 4 3 4 4 2 7" xfId="9863"/>
    <cellStyle name="Обычный 2 4 3 4 4 3" xfId="9864"/>
    <cellStyle name="Обычный 2 4 3 4 4 3 2" xfId="9865"/>
    <cellStyle name="Обычный 2 4 3 4 4 3 2 2" xfId="9866"/>
    <cellStyle name="Обычный 2 4 3 4 4 3 3" xfId="9867"/>
    <cellStyle name="Обычный 2 4 3 4 4 3 4" xfId="9868"/>
    <cellStyle name="Обычный 2 4 3 4 4 3 5" xfId="9869"/>
    <cellStyle name="Обычный 2 4 3 4 4 4" xfId="9870"/>
    <cellStyle name="Обычный 2 4 3 4 4 4 2" xfId="9871"/>
    <cellStyle name="Обычный 2 4 3 4 4 4 3" xfId="9872"/>
    <cellStyle name="Обычный 2 4 3 4 4 4 4" xfId="9873"/>
    <cellStyle name="Обычный 2 4 3 4 4 5" xfId="9874"/>
    <cellStyle name="Обычный 2 4 3 4 4 6" xfId="9875"/>
    <cellStyle name="Обычный 2 4 3 4 4 7" xfId="9876"/>
    <cellStyle name="Обычный 2 4 3 4 4 8" xfId="9877"/>
    <cellStyle name="Обычный 2 4 3 4 5" xfId="9878"/>
    <cellStyle name="Обычный 2 4 3 4 5 2" xfId="9879"/>
    <cellStyle name="Обычный 2 4 3 4 5 2 2" xfId="9880"/>
    <cellStyle name="Обычный 2 4 3 4 5 2 2 2" xfId="9881"/>
    <cellStyle name="Обычный 2 4 3 4 5 2 2 2 2" xfId="9882"/>
    <cellStyle name="Обычный 2 4 3 4 5 2 2 3" xfId="9883"/>
    <cellStyle name="Обычный 2 4 3 4 5 2 2 4" xfId="9884"/>
    <cellStyle name="Обычный 2 4 3 4 5 2 2 5" xfId="9885"/>
    <cellStyle name="Обычный 2 4 3 4 5 2 3" xfId="9886"/>
    <cellStyle name="Обычный 2 4 3 4 5 2 3 2" xfId="9887"/>
    <cellStyle name="Обычный 2 4 3 4 5 2 3 3" xfId="9888"/>
    <cellStyle name="Обычный 2 4 3 4 5 2 3 4" xfId="9889"/>
    <cellStyle name="Обычный 2 4 3 4 5 2 4" xfId="9890"/>
    <cellStyle name="Обычный 2 4 3 4 5 2 5" xfId="9891"/>
    <cellStyle name="Обычный 2 4 3 4 5 2 6" xfId="9892"/>
    <cellStyle name="Обычный 2 4 3 4 5 2 7" xfId="9893"/>
    <cellStyle name="Обычный 2 4 3 4 5 3" xfId="9894"/>
    <cellStyle name="Обычный 2 4 3 4 5 3 2" xfId="9895"/>
    <cellStyle name="Обычный 2 4 3 4 5 3 2 2" xfId="9896"/>
    <cellStyle name="Обычный 2 4 3 4 5 3 3" xfId="9897"/>
    <cellStyle name="Обычный 2 4 3 4 5 3 4" xfId="9898"/>
    <cellStyle name="Обычный 2 4 3 4 5 3 5" xfId="9899"/>
    <cellStyle name="Обычный 2 4 3 4 5 4" xfId="9900"/>
    <cellStyle name="Обычный 2 4 3 4 5 4 2" xfId="9901"/>
    <cellStyle name="Обычный 2 4 3 4 5 4 3" xfId="9902"/>
    <cellStyle name="Обычный 2 4 3 4 5 4 4" xfId="9903"/>
    <cellStyle name="Обычный 2 4 3 4 5 5" xfId="9904"/>
    <cellStyle name="Обычный 2 4 3 4 5 6" xfId="9905"/>
    <cellStyle name="Обычный 2 4 3 4 5 7" xfId="9906"/>
    <cellStyle name="Обычный 2 4 3 4 5 8" xfId="9907"/>
    <cellStyle name="Обычный 2 4 3 4 6" xfId="9908"/>
    <cellStyle name="Обычный 2 4 3 4 6 2" xfId="9909"/>
    <cellStyle name="Обычный 2 4 3 4 6 2 2" xfId="9910"/>
    <cellStyle name="Обычный 2 4 3 4 6 2 2 2" xfId="9911"/>
    <cellStyle name="Обычный 2 4 3 4 6 2 2 2 2" xfId="9912"/>
    <cellStyle name="Обычный 2 4 3 4 6 2 2 3" xfId="9913"/>
    <cellStyle name="Обычный 2 4 3 4 6 2 2 4" xfId="9914"/>
    <cellStyle name="Обычный 2 4 3 4 6 2 2 5" xfId="9915"/>
    <cellStyle name="Обычный 2 4 3 4 6 2 3" xfId="9916"/>
    <cellStyle name="Обычный 2 4 3 4 6 2 3 2" xfId="9917"/>
    <cellStyle name="Обычный 2 4 3 4 6 2 3 3" xfId="9918"/>
    <cellStyle name="Обычный 2 4 3 4 6 2 3 4" xfId="9919"/>
    <cellStyle name="Обычный 2 4 3 4 6 2 4" xfId="9920"/>
    <cellStyle name="Обычный 2 4 3 4 6 2 5" xfId="9921"/>
    <cellStyle name="Обычный 2 4 3 4 6 2 6" xfId="9922"/>
    <cellStyle name="Обычный 2 4 3 4 6 2 7" xfId="9923"/>
    <cellStyle name="Обычный 2 4 3 4 6 3" xfId="9924"/>
    <cellStyle name="Обычный 2 4 3 4 6 3 2" xfId="9925"/>
    <cellStyle name="Обычный 2 4 3 4 6 3 2 2" xfId="9926"/>
    <cellStyle name="Обычный 2 4 3 4 6 3 3" xfId="9927"/>
    <cellStyle name="Обычный 2 4 3 4 6 3 4" xfId="9928"/>
    <cellStyle name="Обычный 2 4 3 4 6 3 5" xfId="9929"/>
    <cellStyle name="Обычный 2 4 3 4 6 4" xfId="9930"/>
    <cellStyle name="Обычный 2 4 3 4 6 4 2" xfId="9931"/>
    <cellStyle name="Обычный 2 4 3 4 6 4 3" xfId="9932"/>
    <cellStyle name="Обычный 2 4 3 4 6 4 4" xfId="9933"/>
    <cellStyle name="Обычный 2 4 3 4 6 5" xfId="9934"/>
    <cellStyle name="Обычный 2 4 3 4 6 6" xfId="9935"/>
    <cellStyle name="Обычный 2 4 3 4 6 7" xfId="9936"/>
    <cellStyle name="Обычный 2 4 3 4 6 8" xfId="9937"/>
    <cellStyle name="Обычный 2 4 3 4 7" xfId="9938"/>
    <cellStyle name="Обычный 2 4 3 4 7 2" xfId="9939"/>
    <cellStyle name="Обычный 2 4 3 4 7 2 2" xfId="9940"/>
    <cellStyle name="Обычный 2 4 3 4 7 2 2 2" xfId="9941"/>
    <cellStyle name="Обычный 2 4 3 4 7 2 2 2 2" xfId="9942"/>
    <cellStyle name="Обычный 2 4 3 4 7 2 2 3" xfId="9943"/>
    <cellStyle name="Обычный 2 4 3 4 7 2 2 4" xfId="9944"/>
    <cellStyle name="Обычный 2 4 3 4 7 2 2 5" xfId="9945"/>
    <cellStyle name="Обычный 2 4 3 4 7 2 3" xfId="9946"/>
    <cellStyle name="Обычный 2 4 3 4 7 2 3 2" xfId="9947"/>
    <cellStyle name="Обычный 2 4 3 4 7 2 3 3" xfId="9948"/>
    <cellStyle name="Обычный 2 4 3 4 7 2 3 4" xfId="9949"/>
    <cellStyle name="Обычный 2 4 3 4 7 2 4" xfId="9950"/>
    <cellStyle name="Обычный 2 4 3 4 7 2 5" xfId="9951"/>
    <cellStyle name="Обычный 2 4 3 4 7 2 6" xfId="9952"/>
    <cellStyle name="Обычный 2 4 3 4 7 2 7" xfId="9953"/>
    <cellStyle name="Обычный 2 4 3 4 7 3" xfId="9954"/>
    <cellStyle name="Обычный 2 4 3 4 7 3 2" xfId="9955"/>
    <cellStyle name="Обычный 2 4 3 4 7 3 2 2" xfId="9956"/>
    <cellStyle name="Обычный 2 4 3 4 7 3 3" xfId="9957"/>
    <cellStyle name="Обычный 2 4 3 4 7 3 4" xfId="9958"/>
    <cellStyle name="Обычный 2 4 3 4 7 3 5" xfId="9959"/>
    <cellStyle name="Обычный 2 4 3 4 7 4" xfId="9960"/>
    <cellStyle name="Обычный 2 4 3 4 7 4 2" xfId="9961"/>
    <cellStyle name="Обычный 2 4 3 4 7 4 3" xfId="9962"/>
    <cellStyle name="Обычный 2 4 3 4 7 4 4" xfId="9963"/>
    <cellStyle name="Обычный 2 4 3 4 7 5" xfId="9964"/>
    <cellStyle name="Обычный 2 4 3 4 7 6" xfId="9965"/>
    <cellStyle name="Обычный 2 4 3 4 7 7" xfId="9966"/>
    <cellStyle name="Обычный 2 4 3 4 7 8" xfId="9967"/>
    <cellStyle name="Обычный 2 4 3 4 8" xfId="9968"/>
    <cellStyle name="Обычный 2 4 3 4 8 2" xfId="9969"/>
    <cellStyle name="Обычный 2 4 3 4 8 2 2" xfId="9970"/>
    <cellStyle name="Обычный 2 4 3 4 8 2 2 2" xfId="9971"/>
    <cellStyle name="Обычный 2 4 3 4 8 2 3" xfId="9972"/>
    <cellStyle name="Обычный 2 4 3 4 8 2 4" xfId="9973"/>
    <cellStyle name="Обычный 2 4 3 4 8 2 5" xfId="9974"/>
    <cellStyle name="Обычный 2 4 3 4 8 3" xfId="9975"/>
    <cellStyle name="Обычный 2 4 3 4 8 3 2" xfId="9976"/>
    <cellStyle name="Обычный 2 4 3 4 8 3 3" xfId="9977"/>
    <cellStyle name="Обычный 2 4 3 4 8 3 4" xfId="9978"/>
    <cellStyle name="Обычный 2 4 3 4 8 4" xfId="9979"/>
    <cellStyle name="Обычный 2 4 3 4 8 5" xfId="9980"/>
    <cellStyle name="Обычный 2 4 3 4 8 6" xfId="9981"/>
    <cellStyle name="Обычный 2 4 3 4 8 7" xfId="9982"/>
    <cellStyle name="Обычный 2 4 3 4 9" xfId="9983"/>
    <cellStyle name="Обычный 2 4 3 4 9 2" xfId="9984"/>
    <cellStyle name="Обычный 2 4 3 4 9 2 2" xfId="9985"/>
    <cellStyle name="Обычный 2 4 3 4 9 2 2 2" xfId="9986"/>
    <cellStyle name="Обычный 2 4 3 4 9 2 3" xfId="9987"/>
    <cellStyle name="Обычный 2 4 3 4 9 2 4" xfId="9988"/>
    <cellStyle name="Обычный 2 4 3 4 9 2 5" xfId="9989"/>
    <cellStyle name="Обычный 2 4 3 4 9 3" xfId="9990"/>
    <cellStyle name="Обычный 2 4 3 4 9 3 2" xfId="9991"/>
    <cellStyle name="Обычный 2 4 3 4 9 3 3" xfId="9992"/>
    <cellStyle name="Обычный 2 4 3 4 9 3 4" xfId="9993"/>
    <cellStyle name="Обычный 2 4 3 4 9 4" xfId="9994"/>
    <cellStyle name="Обычный 2 4 3 4 9 5" xfId="9995"/>
    <cellStyle name="Обычный 2 4 3 4 9 6" xfId="9996"/>
    <cellStyle name="Обычный 2 4 3 4 9 7" xfId="9997"/>
    <cellStyle name="Обычный 2 4 3 5" xfId="9998"/>
    <cellStyle name="Обычный 2 4 3 5 2" xfId="9999"/>
    <cellStyle name="Обычный 2 4 3 5 2 2" xfId="10000"/>
    <cellStyle name="Обычный 2 4 3 5 2 2 2" xfId="10001"/>
    <cellStyle name="Обычный 2 4 3 5 2 2 2 2" xfId="10002"/>
    <cellStyle name="Обычный 2 4 3 5 2 2 3" xfId="10003"/>
    <cellStyle name="Обычный 2 4 3 5 2 2 4" xfId="10004"/>
    <cellStyle name="Обычный 2 4 3 5 2 2 5" xfId="10005"/>
    <cellStyle name="Обычный 2 4 3 5 2 3" xfId="10006"/>
    <cellStyle name="Обычный 2 4 3 5 2 3 2" xfId="10007"/>
    <cellStyle name="Обычный 2 4 3 5 2 3 3" xfId="10008"/>
    <cellStyle name="Обычный 2 4 3 5 2 3 4" xfId="10009"/>
    <cellStyle name="Обычный 2 4 3 5 2 4" xfId="10010"/>
    <cellStyle name="Обычный 2 4 3 5 2 5" xfId="10011"/>
    <cellStyle name="Обычный 2 4 3 5 2 6" xfId="10012"/>
    <cellStyle name="Обычный 2 4 3 5 2 7" xfId="10013"/>
    <cellStyle name="Обычный 2 4 3 5 3" xfId="10014"/>
    <cellStyle name="Обычный 2 4 3 5 3 2" xfId="10015"/>
    <cellStyle name="Обычный 2 4 3 5 3 2 2" xfId="10016"/>
    <cellStyle name="Обычный 2 4 3 5 3 3" xfId="10017"/>
    <cellStyle name="Обычный 2 4 3 5 3 4" xfId="10018"/>
    <cellStyle name="Обычный 2 4 3 5 3 5" xfId="10019"/>
    <cellStyle name="Обычный 2 4 3 5 4" xfId="10020"/>
    <cellStyle name="Обычный 2 4 3 5 4 2" xfId="10021"/>
    <cellStyle name="Обычный 2 4 3 5 4 2 2" xfId="10022"/>
    <cellStyle name="Обычный 2 4 3 5 4 3" xfId="10023"/>
    <cellStyle name="Обычный 2 4 3 5 4 4" xfId="10024"/>
    <cellStyle name="Обычный 2 4 3 5 4 5" xfId="10025"/>
    <cellStyle name="Обычный 2 4 3 5 5" xfId="10026"/>
    <cellStyle name="Обычный 2 4 3 5 5 2" xfId="10027"/>
    <cellStyle name="Обычный 2 4 3 5 5 3" xfId="10028"/>
    <cellStyle name="Обычный 2 4 3 5 5 4" xfId="10029"/>
    <cellStyle name="Обычный 2 4 3 5 6" xfId="10030"/>
    <cellStyle name="Обычный 2 4 3 5 7" xfId="10031"/>
    <cellStyle name="Обычный 2 4 3 5 8" xfId="10032"/>
    <cellStyle name="Обычный 2 4 3 5 9" xfId="10033"/>
    <cellStyle name="Обычный 2 4 3 6" xfId="10034"/>
    <cellStyle name="Обычный 2 4 3 6 2" xfId="10035"/>
    <cellStyle name="Обычный 2 4 3 6 2 2" xfId="10036"/>
    <cellStyle name="Обычный 2 4 3 6 2 2 2" xfId="10037"/>
    <cellStyle name="Обычный 2 4 3 6 2 2 2 2" xfId="10038"/>
    <cellStyle name="Обычный 2 4 3 6 2 2 3" xfId="10039"/>
    <cellStyle name="Обычный 2 4 3 6 2 2 4" xfId="10040"/>
    <cellStyle name="Обычный 2 4 3 6 2 2 5" xfId="10041"/>
    <cellStyle name="Обычный 2 4 3 6 2 3" xfId="10042"/>
    <cellStyle name="Обычный 2 4 3 6 2 3 2" xfId="10043"/>
    <cellStyle name="Обычный 2 4 3 6 2 3 3" xfId="10044"/>
    <cellStyle name="Обычный 2 4 3 6 2 3 4" xfId="10045"/>
    <cellStyle name="Обычный 2 4 3 6 2 4" xfId="10046"/>
    <cellStyle name="Обычный 2 4 3 6 2 5" xfId="10047"/>
    <cellStyle name="Обычный 2 4 3 6 2 6" xfId="10048"/>
    <cellStyle name="Обычный 2 4 3 6 2 7" xfId="10049"/>
    <cellStyle name="Обычный 2 4 3 6 3" xfId="10050"/>
    <cellStyle name="Обычный 2 4 3 6 3 2" xfId="10051"/>
    <cellStyle name="Обычный 2 4 3 6 3 2 2" xfId="10052"/>
    <cellStyle name="Обычный 2 4 3 6 3 3" xfId="10053"/>
    <cellStyle name="Обычный 2 4 3 6 3 4" xfId="10054"/>
    <cellStyle name="Обычный 2 4 3 6 3 5" xfId="10055"/>
    <cellStyle name="Обычный 2 4 3 6 4" xfId="10056"/>
    <cellStyle name="Обычный 2 4 3 6 4 2" xfId="10057"/>
    <cellStyle name="Обычный 2 4 3 6 4 2 2" xfId="10058"/>
    <cellStyle name="Обычный 2 4 3 6 4 3" xfId="10059"/>
    <cellStyle name="Обычный 2 4 3 6 4 4" xfId="10060"/>
    <cellStyle name="Обычный 2 4 3 6 4 5" xfId="10061"/>
    <cellStyle name="Обычный 2 4 3 6 5" xfId="10062"/>
    <cellStyle name="Обычный 2 4 3 6 5 2" xfId="10063"/>
    <cellStyle name="Обычный 2 4 3 6 5 3" xfId="10064"/>
    <cellStyle name="Обычный 2 4 3 6 5 4" xfId="10065"/>
    <cellStyle name="Обычный 2 4 3 6 6" xfId="10066"/>
    <cellStyle name="Обычный 2 4 3 6 7" xfId="10067"/>
    <cellStyle name="Обычный 2 4 3 6 8" xfId="10068"/>
    <cellStyle name="Обычный 2 4 3 6 9" xfId="10069"/>
    <cellStyle name="Обычный 2 4 3 7" xfId="10070"/>
    <cellStyle name="Обычный 2 4 3 7 2" xfId="10071"/>
    <cellStyle name="Обычный 2 4 3 7 2 2" xfId="10072"/>
    <cellStyle name="Обычный 2 4 3 7 2 2 2" xfId="10073"/>
    <cellStyle name="Обычный 2 4 3 7 2 2 2 2" xfId="10074"/>
    <cellStyle name="Обычный 2 4 3 7 2 2 3" xfId="10075"/>
    <cellStyle name="Обычный 2 4 3 7 2 2 4" xfId="10076"/>
    <cellStyle name="Обычный 2 4 3 7 2 2 5" xfId="10077"/>
    <cellStyle name="Обычный 2 4 3 7 2 3" xfId="10078"/>
    <cellStyle name="Обычный 2 4 3 7 2 3 2" xfId="10079"/>
    <cellStyle name="Обычный 2 4 3 7 2 3 3" xfId="10080"/>
    <cellStyle name="Обычный 2 4 3 7 2 3 4" xfId="10081"/>
    <cellStyle name="Обычный 2 4 3 7 2 4" xfId="10082"/>
    <cellStyle name="Обычный 2 4 3 7 2 5" xfId="10083"/>
    <cellStyle name="Обычный 2 4 3 7 2 6" xfId="10084"/>
    <cellStyle name="Обычный 2 4 3 7 2 7" xfId="10085"/>
    <cellStyle name="Обычный 2 4 3 7 3" xfId="10086"/>
    <cellStyle name="Обычный 2 4 3 7 3 2" xfId="10087"/>
    <cellStyle name="Обычный 2 4 3 7 3 2 2" xfId="10088"/>
    <cellStyle name="Обычный 2 4 3 7 3 3" xfId="10089"/>
    <cellStyle name="Обычный 2 4 3 7 3 4" xfId="10090"/>
    <cellStyle name="Обычный 2 4 3 7 3 5" xfId="10091"/>
    <cellStyle name="Обычный 2 4 3 7 4" xfId="10092"/>
    <cellStyle name="Обычный 2 4 3 7 4 2" xfId="10093"/>
    <cellStyle name="Обычный 2 4 3 7 4 2 2" xfId="10094"/>
    <cellStyle name="Обычный 2 4 3 7 4 3" xfId="10095"/>
    <cellStyle name="Обычный 2 4 3 7 4 4" xfId="10096"/>
    <cellStyle name="Обычный 2 4 3 7 4 5" xfId="10097"/>
    <cellStyle name="Обычный 2 4 3 7 5" xfId="10098"/>
    <cellStyle name="Обычный 2 4 3 7 5 2" xfId="10099"/>
    <cellStyle name="Обычный 2 4 3 7 5 3" xfId="10100"/>
    <cellStyle name="Обычный 2 4 3 7 5 4" xfId="10101"/>
    <cellStyle name="Обычный 2 4 3 7 6" xfId="10102"/>
    <cellStyle name="Обычный 2 4 3 7 7" xfId="10103"/>
    <cellStyle name="Обычный 2 4 3 7 8" xfId="10104"/>
    <cellStyle name="Обычный 2 4 3 7 9" xfId="10105"/>
    <cellStyle name="Обычный 2 4 3 8" xfId="10106"/>
    <cellStyle name="Обычный 2 4 3 8 2" xfId="10107"/>
    <cellStyle name="Обычный 2 4 3 8 2 2" xfId="10108"/>
    <cellStyle name="Обычный 2 4 3 8 2 2 2" xfId="10109"/>
    <cellStyle name="Обычный 2 4 3 8 2 2 2 2" xfId="10110"/>
    <cellStyle name="Обычный 2 4 3 8 2 2 3" xfId="10111"/>
    <cellStyle name="Обычный 2 4 3 8 2 2 4" xfId="10112"/>
    <cellStyle name="Обычный 2 4 3 8 2 2 5" xfId="10113"/>
    <cellStyle name="Обычный 2 4 3 8 2 3" xfId="10114"/>
    <cellStyle name="Обычный 2 4 3 8 2 3 2" xfId="10115"/>
    <cellStyle name="Обычный 2 4 3 8 2 3 3" xfId="10116"/>
    <cellStyle name="Обычный 2 4 3 8 2 3 4" xfId="10117"/>
    <cellStyle name="Обычный 2 4 3 8 2 4" xfId="10118"/>
    <cellStyle name="Обычный 2 4 3 8 2 5" xfId="10119"/>
    <cellStyle name="Обычный 2 4 3 8 2 6" xfId="10120"/>
    <cellStyle name="Обычный 2 4 3 8 2 7" xfId="10121"/>
    <cellStyle name="Обычный 2 4 3 8 3" xfId="10122"/>
    <cellStyle name="Обычный 2 4 3 8 3 2" xfId="10123"/>
    <cellStyle name="Обычный 2 4 3 8 3 2 2" xfId="10124"/>
    <cellStyle name="Обычный 2 4 3 8 3 3" xfId="10125"/>
    <cellStyle name="Обычный 2 4 3 8 3 4" xfId="10126"/>
    <cellStyle name="Обычный 2 4 3 8 3 5" xfId="10127"/>
    <cellStyle name="Обычный 2 4 3 8 4" xfId="10128"/>
    <cellStyle name="Обычный 2 4 3 8 4 2" xfId="10129"/>
    <cellStyle name="Обычный 2 4 3 8 4 3" xfId="10130"/>
    <cellStyle name="Обычный 2 4 3 8 4 4" xfId="10131"/>
    <cellStyle name="Обычный 2 4 3 8 5" xfId="10132"/>
    <cellStyle name="Обычный 2 4 3 8 6" xfId="10133"/>
    <cellStyle name="Обычный 2 4 3 8 7" xfId="10134"/>
    <cellStyle name="Обычный 2 4 3 8 8" xfId="10135"/>
    <cellStyle name="Обычный 2 4 3 9" xfId="10136"/>
    <cellStyle name="Обычный 2 4 3 9 2" xfId="10137"/>
    <cellStyle name="Обычный 2 4 3 9 2 2" xfId="10138"/>
    <cellStyle name="Обычный 2 4 3 9 2 2 2" xfId="10139"/>
    <cellStyle name="Обычный 2 4 3 9 2 2 2 2" xfId="10140"/>
    <cellStyle name="Обычный 2 4 3 9 2 2 3" xfId="10141"/>
    <cellStyle name="Обычный 2 4 3 9 2 2 4" xfId="10142"/>
    <cellStyle name="Обычный 2 4 3 9 2 2 5" xfId="10143"/>
    <cellStyle name="Обычный 2 4 3 9 2 3" xfId="10144"/>
    <cellStyle name="Обычный 2 4 3 9 2 3 2" xfId="10145"/>
    <cellStyle name="Обычный 2 4 3 9 2 3 3" xfId="10146"/>
    <cellStyle name="Обычный 2 4 3 9 2 3 4" xfId="10147"/>
    <cellStyle name="Обычный 2 4 3 9 2 4" xfId="10148"/>
    <cellStyle name="Обычный 2 4 3 9 2 5" xfId="10149"/>
    <cellStyle name="Обычный 2 4 3 9 2 6" xfId="10150"/>
    <cellStyle name="Обычный 2 4 3 9 2 7" xfId="10151"/>
    <cellStyle name="Обычный 2 4 3 9 3" xfId="10152"/>
    <cellStyle name="Обычный 2 4 3 9 3 2" xfId="10153"/>
    <cellStyle name="Обычный 2 4 3 9 3 2 2" xfId="10154"/>
    <cellStyle name="Обычный 2 4 3 9 3 3" xfId="10155"/>
    <cellStyle name="Обычный 2 4 3 9 3 4" xfId="10156"/>
    <cellStyle name="Обычный 2 4 3 9 3 5" xfId="10157"/>
    <cellStyle name="Обычный 2 4 3 9 4" xfId="10158"/>
    <cellStyle name="Обычный 2 4 3 9 4 2" xfId="10159"/>
    <cellStyle name="Обычный 2 4 3 9 4 3" xfId="10160"/>
    <cellStyle name="Обычный 2 4 3 9 4 4" xfId="10161"/>
    <cellStyle name="Обычный 2 4 3 9 5" xfId="10162"/>
    <cellStyle name="Обычный 2 4 3 9 6" xfId="10163"/>
    <cellStyle name="Обычный 2 4 3 9 7" xfId="10164"/>
    <cellStyle name="Обычный 2 4 3 9 8" xfId="10165"/>
    <cellStyle name="Обычный 2 4 4" xfId="10166"/>
    <cellStyle name="Обычный 2 4 4 2" xfId="10167"/>
    <cellStyle name="Обычный 2 4 4 2 2" xfId="10168"/>
    <cellStyle name="Обычный 2 4 4 2 2 2" xfId="10169"/>
    <cellStyle name="Обычный 2 4 4 2 2 2 2" xfId="10170"/>
    <cellStyle name="Обычный 2 4 4 2 2 3" xfId="10171"/>
    <cellStyle name="Обычный 2 4 4 2 2 4" xfId="10172"/>
    <cellStyle name="Обычный 2 4 4 2 2 5" xfId="10173"/>
    <cellStyle name="Обычный 2 4 4 2 3" xfId="10174"/>
    <cellStyle name="Обычный 2 4 4 2 3 2" xfId="10175"/>
    <cellStyle name="Обычный 2 4 4 2 3 2 2" xfId="10176"/>
    <cellStyle name="Обычный 2 4 4 2 3 3" xfId="10177"/>
    <cellStyle name="Обычный 2 4 4 2 3 4" xfId="10178"/>
    <cellStyle name="Обычный 2 4 4 2 3 5" xfId="10179"/>
    <cellStyle name="Обычный 2 4 4 2 4" xfId="10180"/>
    <cellStyle name="Обычный 2 4 4 2 4 2" xfId="10181"/>
    <cellStyle name="Обычный 2 4 4 2 4 3" xfId="10182"/>
    <cellStyle name="Обычный 2 4 4 2 4 4" xfId="10183"/>
    <cellStyle name="Обычный 2 4 4 2 5" xfId="10184"/>
    <cellStyle name="Обычный 2 4 4 2 6" xfId="10185"/>
    <cellStyle name="Обычный 2 4 4 2 7" xfId="10186"/>
    <cellStyle name="Обычный 2 4 4 2 8" xfId="10187"/>
    <cellStyle name="Обычный 2 4 4 3" xfId="10188"/>
    <cellStyle name="Обычный 2 4 4 3 2" xfId="10189"/>
    <cellStyle name="Обычный 2 4 4 3 2 2" xfId="10190"/>
    <cellStyle name="Обычный 2 4 4 3 3" xfId="10191"/>
    <cellStyle name="Обычный 2 4 4 3 4" xfId="10192"/>
    <cellStyle name="Обычный 2 4 4 3 5" xfId="10193"/>
    <cellStyle name="Обычный 2 4 4 4" xfId="10194"/>
    <cellStyle name="Обычный 2 4 4 4 2" xfId="10195"/>
    <cellStyle name="Обычный 2 4 4 4 2 2" xfId="10196"/>
    <cellStyle name="Обычный 2 4 4 4 3" xfId="10197"/>
    <cellStyle name="Обычный 2 4 4 4 4" xfId="10198"/>
    <cellStyle name="Обычный 2 4 4 4 5" xfId="10199"/>
    <cellStyle name="Обычный 2 4 4 5" xfId="10200"/>
    <cellStyle name="Обычный 2 4 4 5 2" xfId="10201"/>
    <cellStyle name="Обычный 2 4 4 5 2 2" xfId="10202"/>
    <cellStyle name="Обычный 2 4 4 5 3" xfId="10203"/>
    <cellStyle name="Обычный 2 4 4 5 4" xfId="10204"/>
    <cellStyle name="Обычный 2 4 4 5 5" xfId="10205"/>
    <cellStyle name="Обычный 2 4 4 6" xfId="10206"/>
    <cellStyle name="Обычный 2 4 4 6 2" xfId="10207"/>
    <cellStyle name="Обычный 2 4 4 6 2 2" xfId="10208"/>
    <cellStyle name="Обычный 2 4 4 6 3" xfId="10209"/>
    <cellStyle name="Обычный 2 4 4 7" xfId="10210"/>
    <cellStyle name="Обычный 2 4 4 7 2" xfId="10211"/>
    <cellStyle name="Обычный 2 4 4 8" xfId="10212"/>
    <cellStyle name="Обычный 2 4 4 9" xfId="10213"/>
    <cellStyle name="Обычный 2 4 5" xfId="10214"/>
    <cellStyle name="Обычный 2 4 5 2" xfId="10215"/>
    <cellStyle name="Обычный 2 4 5 2 2" xfId="10216"/>
    <cellStyle name="Обычный 2 4 5 2 2 2" xfId="10217"/>
    <cellStyle name="Обычный 2 4 5 2 2 2 2" xfId="10218"/>
    <cellStyle name="Обычный 2 4 5 2 2 3" xfId="10219"/>
    <cellStyle name="Обычный 2 4 5 2 2 4" xfId="10220"/>
    <cellStyle name="Обычный 2 4 5 2 2 5" xfId="10221"/>
    <cellStyle name="Обычный 2 4 5 2 3" xfId="10222"/>
    <cellStyle name="Обычный 2 4 5 2 3 2" xfId="10223"/>
    <cellStyle name="Обычный 2 4 5 2 3 3" xfId="10224"/>
    <cellStyle name="Обычный 2 4 5 2 3 4" xfId="10225"/>
    <cellStyle name="Обычный 2 4 5 2 4" xfId="10226"/>
    <cellStyle name="Обычный 2 4 5 2 5" xfId="10227"/>
    <cellStyle name="Обычный 2 4 5 2 6" xfId="10228"/>
    <cellStyle name="Обычный 2 4 5 2 7" xfId="10229"/>
    <cellStyle name="Обычный 2 4 5 3" xfId="10230"/>
    <cellStyle name="Обычный 2 4 5 3 2" xfId="10231"/>
    <cellStyle name="Обычный 2 4 5 3 2 2" xfId="10232"/>
    <cellStyle name="Обычный 2 4 5 3 3" xfId="10233"/>
    <cellStyle name="Обычный 2 4 5 3 4" xfId="10234"/>
    <cellStyle name="Обычный 2 4 5 3 5" xfId="10235"/>
    <cellStyle name="Обычный 2 4 5 4" xfId="10236"/>
    <cellStyle name="Обычный 2 4 5 4 2" xfId="10237"/>
    <cellStyle name="Обычный 2 4 5 4 2 2" xfId="10238"/>
    <cellStyle name="Обычный 2 4 5 4 3" xfId="10239"/>
    <cellStyle name="Обычный 2 4 5 4 4" xfId="10240"/>
    <cellStyle name="Обычный 2 4 5 4 5" xfId="10241"/>
    <cellStyle name="Обычный 2 4 5 5" xfId="10242"/>
    <cellStyle name="Обычный 2 4 5 5 2" xfId="10243"/>
    <cellStyle name="Обычный 2 4 5 5 3" xfId="10244"/>
    <cellStyle name="Обычный 2 4 5 5 4" xfId="10245"/>
    <cellStyle name="Обычный 2 4 5 6" xfId="10246"/>
    <cellStyle name="Обычный 2 4 5 7" xfId="10247"/>
    <cellStyle name="Обычный 2 4 5 8" xfId="10248"/>
    <cellStyle name="Обычный 2 4 5 9" xfId="10249"/>
    <cellStyle name="Обычный 2 4 6" xfId="10250"/>
    <cellStyle name="Обычный 2 4 7" xfId="10251"/>
    <cellStyle name="Обычный 2 4 7 2" xfId="10252"/>
    <cellStyle name="Обычный 2 4 7 2 2" xfId="10253"/>
    <cellStyle name="Обычный 2 4 7 3" xfId="10254"/>
    <cellStyle name="Обычный 2 4 8" xfId="10255"/>
    <cellStyle name="Обычный 2 4 8 2" xfId="10256"/>
    <cellStyle name="Обычный 2 4 9" xfId="10257"/>
    <cellStyle name="Обычный 2 4_46EE.2011(v1.0)" xfId="10258"/>
    <cellStyle name="Обычный 2 40" xfId="10259"/>
    <cellStyle name="Обычный 2 41" xfId="10260"/>
    <cellStyle name="Обычный 2 42" xfId="10261"/>
    <cellStyle name="Обычный 2 43" xfId="10262"/>
    <cellStyle name="Обычный 2 44" xfId="10263"/>
    <cellStyle name="Обычный 2 45" xfId="10264"/>
    <cellStyle name="Обычный 2 46" xfId="59091"/>
    <cellStyle name="Обычный 2 47" xfId="59336"/>
    <cellStyle name="Обычный 2 5" xfId="10265"/>
    <cellStyle name="Обычный 2 5 2" xfId="10266"/>
    <cellStyle name="Обычный 2 5 2 2" xfId="10267"/>
    <cellStyle name="Обычный 2 5 3" xfId="10268"/>
    <cellStyle name="Обычный 2 5 4" xfId="59286"/>
    <cellStyle name="Обычный 2 5_46EE.2011(v1.0)" xfId="10269"/>
    <cellStyle name="Обычный 2 6" xfId="10270"/>
    <cellStyle name="Обычный 2 6 2" xfId="10271"/>
    <cellStyle name="Обычный 2 6 3" xfId="10272"/>
    <cellStyle name="Обычный 2 6_46EE.2011(v1.0)" xfId="10273"/>
    <cellStyle name="Обычный 2 7" xfId="10274"/>
    <cellStyle name="Обычный 2 7 2" xfId="10275"/>
    <cellStyle name="Обычный 2 7 2 10" xfId="10276"/>
    <cellStyle name="Обычный 2 7 2 10 2" xfId="10277"/>
    <cellStyle name="Обычный 2 7 2 10 2 2" xfId="10278"/>
    <cellStyle name="Обычный 2 7 2 10 2 2 2" xfId="10279"/>
    <cellStyle name="Обычный 2 7 2 10 2 2 2 2" xfId="10280"/>
    <cellStyle name="Обычный 2 7 2 10 2 2 3" xfId="10281"/>
    <cellStyle name="Обычный 2 7 2 10 2 2 4" xfId="10282"/>
    <cellStyle name="Обычный 2 7 2 10 2 2 5" xfId="10283"/>
    <cellStyle name="Обычный 2 7 2 10 2 3" xfId="10284"/>
    <cellStyle name="Обычный 2 7 2 10 2 3 2" xfId="10285"/>
    <cellStyle name="Обычный 2 7 2 10 2 3 3" xfId="10286"/>
    <cellStyle name="Обычный 2 7 2 10 2 3 4" xfId="10287"/>
    <cellStyle name="Обычный 2 7 2 10 2 4" xfId="10288"/>
    <cellStyle name="Обычный 2 7 2 10 2 5" xfId="10289"/>
    <cellStyle name="Обычный 2 7 2 10 2 6" xfId="10290"/>
    <cellStyle name="Обычный 2 7 2 10 2 7" xfId="10291"/>
    <cellStyle name="Обычный 2 7 2 10 3" xfId="10292"/>
    <cellStyle name="Обычный 2 7 2 10 3 2" xfId="10293"/>
    <cellStyle name="Обычный 2 7 2 10 3 2 2" xfId="10294"/>
    <cellStyle name="Обычный 2 7 2 10 3 3" xfId="10295"/>
    <cellStyle name="Обычный 2 7 2 10 3 4" xfId="10296"/>
    <cellStyle name="Обычный 2 7 2 10 3 5" xfId="10297"/>
    <cellStyle name="Обычный 2 7 2 10 4" xfId="10298"/>
    <cellStyle name="Обычный 2 7 2 10 4 2" xfId="10299"/>
    <cellStyle name="Обычный 2 7 2 10 4 3" xfId="10300"/>
    <cellStyle name="Обычный 2 7 2 10 4 4" xfId="10301"/>
    <cellStyle name="Обычный 2 7 2 10 5" xfId="10302"/>
    <cellStyle name="Обычный 2 7 2 10 6" xfId="10303"/>
    <cellStyle name="Обычный 2 7 2 10 7" xfId="10304"/>
    <cellStyle name="Обычный 2 7 2 10 8" xfId="10305"/>
    <cellStyle name="Обычный 2 7 2 11" xfId="10306"/>
    <cellStyle name="Обычный 2 7 2 11 2" xfId="10307"/>
    <cellStyle name="Обычный 2 7 2 11 2 2" xfId="10308"/>
    <cellStyle name="Обычный 2 7 2 11 2 2 2" xfId="10309"/>
    <cellStyle name="Обычный 2 7 2 11 2 3" xfId="10310"/>
    <cellStyle name="Обычный 2 7 2 11 2 4" xfId="10311"/>
    <cellStyle name="Обычный 2 7 2 11 2 5" xfId="10312"/>
    <cellStyle name="Обычный 2 7 2 11 3" xfId="10313"/>
    <cellStyle name="Обычный 2 7 2 11 3 2" xfId="10314"/>
    <cellStyle name="Обычный 2 7 2 11 3 3" xfId="10315"/>
    <cellStyle name="Обычный 2 7 2 11 3 4" xfId="10316"/>
    <cellStyle name="Обычный 2 7 2 11 4" xfId="10317"/>
    <cellStyle name="Обычный 2 7 2 11 5" xfId="10318"/>
    <cellStyle name="Обычный 2 7 2 11 6" xfId="10319"/>
    <cellStyle name="Обычный 2 7 2 11 7" xfId="10320"/>
    <cellStyle name="Обычный 2 7 2 12" xfId="10321"/>
    <cellStyle name="Обычный 2 7 2 12 2" xfId="10322"/>
    <cellStyle name="Обычный 2 7 2 12 2 2" xfId="10323"/>
    <cellStyle name="Обычный 2 7 2 12 2 2 2" xfId="10324"/>
    <cellStyle name="Обычный 2 7 2 12 2 3" xfId="10325"/>
    <cellStyle name="Обычный 2 7 2 12 2 4" xfId="10326"/>
    <cellStyle name="Обычный 2 7 2 12 2 5" xfId="10327"/>
    <cellStyle name="Обычный 2 7 2 12 3" xfId="10328"/>
    <cellStyle name="Обычный 2 7 2 12 3 2" xfId="10329"/>
    <cellStyle name="Обычный 2 7 2 12 3 3" xfId="10330"/>
    <cellStyle name="Обычный 2 7 2 12 3 4" xfId="10331"/>
    <cellStyle name="Обычный 2 7 2 12 4" xfId="10332"/>
    <cellStyle name="Обычный 2 7 2 12 5" xfId="10333"/>
    <cellStyle name="Обычный 2 7 2 12 6" xfId="10334"/>
    <cellStyle name="Обычный 2 7 2 12 7" xfId="10335"/>
    <cellStyle name="Обычный 2 7 2 13" xfId="10336"/>
    <cellStyle name="Обычный 2 7 2 13 2" xfId="10337"/>
    <cellStyle name="Обычный 2 7 2 13 2 2" xfId="10338"/>
    <cellStyle name="Обычный 2 7 2 13 3" xfId="10339"/>
    <cellStyle name="Обычный 2 7 2 13 4" xfId="10340"/>
    <cellStyle name="Обычный 2 7 2 13 5" xfId="10341"/>
    <cellStyle name="Обычный 2 7 2 14" xfId="10342"/>
    <cellStyle name="Обычный 2 7 2 14 2" xfId="10343"/>
    <cellStyle name="Обычный 2 7 2 14 2 2" xfId="10344"/>
    <cellStyle name="Обычный 2 7 2 14 3" xfId="10345"/>
    <cellStyle name="Обычный 2 7 2 14 4" xfId="10346"/>
    <cellStyle name="Обычный 2 7 2 14 5" xfId="10347"/>
    <cellStyle name="Обычный 2 7 2 15" xfId="10348"/>
    <cellStyle name="Обычный 2 7 2 15 2" xfId="10349"/>
    <cellStyle name="Обычный 2 7 2 15 2 2" xfId="10350"/>
    <cellStyle name="Обычный 2 7 2 15 3" xfId="10351"/>
    <cellStyle name="Обычный 2 7 2 16" xfId="10352"/>
    <cellStyle name="Обычный 2 7 2 16 2" xfId="10353"/>
    <cellStyle name="Обычный 2 7 2 17" xfId="10354"/>
    <cellStyle name="Обычный 2 7 2 18" xfId="10355"/>
    <cellStyle name="Обычный 2 7 2 2" xfId="10356"/>
    <cellStyle name="Обычный 2 7 2 2 10" xfId="10357"/>
    <cellStyle name="Обычный 2 7 2 2 10 2" xfId="10358"/>
    <cellStyle name="Обычный 2 7 2 2 10 2 2" xfId="10359"/>
    <cellStyle name="Обычный 2 7 2 2 10 2 2 2" xfId="10360"/>
    <cellStyle name="Обычный 2 7 2 2 10 2 3" xfId="10361"/>
    <cellStyle name="Обычный 2 7 2 2 10 2 4" xfId="10362"/>
    <cellStyle name="Обычный 2 7 2 2 10 2 5" xfId="10363"/>
    <cellStyle name="Обычный 2 7 2 2 10 3" xfId="10364"/>
    <cellStyle name="Обычный 2 7 2 2 10 3 2" xfId="10365"/>
    <cellStyle name="Обычный 2 7 2 2 10 3 3" xfId="10366"/>
    <cellStyle name="Обычный 2 7 2 2 10 3 4" xfId="10367"/>
    <cellStyle name="Обычный 2 7 2 2 10 4" xfId="10368"/>
    <cellStyle name="Обычный 2 7 2 2 10 5" xfId="10369"/>
    <cellStyle name="Обычный 2 7 2 2 10 6" xfId="10370"/>
    <cellStyle name="Обычный 2 7 2 2 10 7" xfId="10371"/>
    <cellStyle name="Обычный 2 7 2 2 11" xfId="10372"/>
    <cellStyle name="Обычный 2 7 2 2 11 2" xfId="10373"/>
    <cellStyle name="Обычный 2 7 2 2 11 2 2" xfId="10374"/>
    <cellStyle name="Обычный 2 7 2 2 11 3" xfId="10375"/>
    <cellStyle name="Обычный 2 7 2 2 11 4" xfId="10376"/>
    <cellStyle name="Обычный 2 7 2 2 11 5" xfId="10377"/>
    <cellStyle name="Обычный 2 7 2 2 12" xfId="10378"/>
    <cellStyle name="Обычный 2 7 2 2 12 2" xfId="10379"/>
    <cellStyle name="Обычный 2 7 2 2 12 2 2" xfId="10380"/>
    <cellStyle name="Обычный 2 7 2 2 12 3" xfId="10381"/>
    <cellStyle name="Обычный 2 7 2 2 12 4" xfId="10382"/>
    <cellStyle name="Обычный 2 7 2 2 12 5" xfId="10383"/>
    <cellStyle name="Обычный 2 7 2 2 13" xfId="10384"/>
    <cellStyle name="Обычный 2 7 2 2 13 2" xfId="10385"/>
    <cellStyle name="Обычный 2 7 2 2 13 2 2" xfId="10386"/>
    <cellStyle name="Обычный 2 7 2 2 13 3" xfId="10387"/>
    <cellStyle name="Обычный 2 7 2 2 14" xfId="10388"/>
    <cellStyle name="Обычный 2 7 2 2 14 2" xfId="10389"/>
    <cellStyle name="Обычный 2 7 2 2 15" xfId="10390"/>
    <cellStyle name="Обычный 2 7 2 2 16" xfId="10391"/>
    <cellStyle name="Обычный 2 7 2 2 2" xfId="10392"/>
    <cellStyle name="Обычный 2 7 2 2 2 10" xfId="10393"/>
    <cellStyle name="Обычный 2 7 2 2 2 10 2" xfId="10394"/>
    <cellStyle name="Обычный 2 7 2 2 2 10 2 2" xfId="10395"/>
    <cellStyle name="Обычный 2 7 2 2 2 10 3" xfId="10396"/>
    <cellStyle name="Обычный 2 7 2 2 2 10 4" xfId="10397"/>
    <cellStyle name="Обычный 2 7 2 2 2 10 5" xfId="10398"/>
    <cellStyle name="Обычный 2 7 2 2 2 11" xfId="10399"/>
    <cellStyle name="Обычный 2 7 2 2 2 11 2" xfId="10400"/>
    <cellStyle name="Обычный 2 7 2 2 2 11 3" xfId="10401"/>
    <cellStyle name="Обычный 2 7 2 2 2 11 4" xfId="10402"/>
    <cellStyle name="Обычный 2 7 2 2 2 12" xfId="10403"/>
    <cellStyle name="Обычный 2 7 2 2 2 13" xfId="10404"/>
    <cellStyle name="Обычный 2 7 2 2 2 14" xfId="10405"/>
    <cellStyle name="Обычный 2 7 2 2 2 15" xfId="10406"/>
    <cellStyle name="Обычный 2 7 2 2 2 2" xfId="10407"/>
    <cellStyle name="Обычный 2 7 2 2 2 2 2" xfId="10408"/>
    <cellStyle name="Обычный 2 7 2 2 2 2 2 2" xfId="10409"/>
    <cellStyle name="Обычный 2 7 2 2 2 2 2 2 2" xfId="10410"/>
    <cellStyle name="Обычный 2 7 2 2 2 2 2 2 2 2" xfId="10411"/>
    <cellStyle name="Обычный 2 7 2 2 2 2 2 2 3" xfId="10412"/>
    <cellStyle name="Обычный 2 7 2 2 2 2 2 2 4" xfId="10413"/>
    <cellStyle name="Обычный 2 7 2 2 2 2 2 2 5" xfId="10414"/>
    <cellStyle name="Обычный 2 7 2 2 2 2 2 3" xfId="10415"/>
    <cellStyle name="Обычный 2 7 2 2 2 2 2 3 2" xfId="10416"/>
    <cellStyle name="Обычный 2 7 2 2 2 2 2 3 3" xfId="10417"/>
    <cellStyle name="Обычный 2 7 2 2 2 2 2 3 4" xfId="10418"/>
    <cellStyle name="Обычный 2 7 2 2 2 2 2 4" xfId="10419"/>
    <cellStyle name="Обычный 2 7 2 2 2 2 2 5" xfId="10420"/>
    <cellStyle name="Обычный 2 7 2 2 2 2 2 6" xfId="10421"/>
    <cellStyle name="Обычный 2 7 2 2 2 2 2 7" xfId="10422"/>
    <cellStyle name="Обычный 2 7 2 2 2 2 3" xfId="10423"/>
    <cellStyle name="Обычный 2 7 2 2 2 2 3 2" xfId="10424"/>
    <cellStyle name="Обычный 2 7 2 2 2 2 3 2 2" xfId="10425"/>
    <cellStyle name="Обычный 2 7 2 2 2 2 3 3" xfId="10426"/>
    <cellStyle name="Обычный 2 7 2 2 2 2 3 4" xfId="10427"/>
    <cellStyle name="Обычный 2 7 2 2 2 2 3 5" xfId="10428"/>
    <cellStyle name="Обычный 2 7 2 2 2 2 4" xfId="10429"/>
    <cellStyle name="Обычный 2 7 2 2 2 2 4 2" xfId="10430"/>
    <cellStyle name="Обычный 2 7 2 2 2 2 4 2 2" xfId="10431"/>
    <cellStyle name="Обычный 2 7 2 2 2 2 4 3" xfId="10432"/>
    <cellStyle name="Обычный 2 7 2 2 2 2 4 4" xfId="10433"/>
    <cellStyle name="Обычный 2 7 2 2 2 2 4 5" xfId="10434"/>
    <cellStyle name="Обычный 2 7 2 2 2 2 5" xfId="10435"/>
    <cellStyle name="Обычный 2 7 2 2 2 2 5 2" xfId="10436"/>
    <cellStyle name="Обычный 2 7 2 2 2 2 5 3" xfId="10437"/>
    <cellStyle name="Обычный 2 7 2 2 2 2 5 4" xfId="10438"/>
    <cellStyle name="Обычный 2 7 2 2 2 2 6" xfId="10439"/>
    <cellStyle name="Обычный 2 7 2 2 2 2 7" xfId="10440"/>
    <cellStyle name="Обычный 2 7 2 2 2 2 8" xfId="10441"/>
    <cellStyle name="Обычный 2 7 2 2 2 2 9" xfId="10442"/>
    <cellStyle name="Обычный 2 7 2 2 2 3" xfId="10443"/>
    <cellStyle name="Обычный 2 7 2 2 2 3 2" xfId="10444"/>
    <cellStyle name="Обычный 2 7 2 2 2 3 2 2" xfId="10445"/>
    <cellStyle name="Обычный 2 7 2 2 2 3 2 2 2" xfId="10446"/>
    <cellStyle name="Обычный 2 7 2 2 2 3 2 2 2 2" xfId="10447"/>
    <cellStyle name="Обычный 2 7 2 2 2 3 2 2 3" xfId="10448"/>
    <cellStyle name="Обычный 2 7 2 2 2 3 2 2 4" xfId="10449"/>
    <cellStyle name="Обычный 2 7 2 2 2 3 2 2 5" xfId="10450"/>
    <cellStyle name="Обычный 2 7 2 2 2 3 2 3" xfId="10451"/>
    <cellStyle name="Обычный 2 7 2 2 2 3 2 3 2" xfId="10452"/>
    <cellStyle name="Обычный 2 7 2 2 2 3 2 3 3" xfId="10453"/>
    <cellStyle name="Обычный 2 7 2 2 2 3 2 3 4" xfId="10454"/>
    <cellStyle name="Обычный 2 7 2 2 2 3 2 4" xfId="10455"/>
    <cellStyle name="Обычный 2 7 2 2 2 3 2 5" xfId="10456"/>
    <cellStyle name="Обычный 2 7 2 2 2 3 2 6" xfId="10457"/>
    <cellStyle name="Обычный 2 7 2 2 2 3 2 7" xfId="10458"/>
    <cellStyle name="Обычный 2 7 2 2 2 3 3" xfId="10459"/>
    <cellStyle name="Обычный 2 7 2 2 2 3 3 2" xfId="10460"/>
    <cellStyle name="Обычный 2 7 2 2 2 3 3 2 2" xfId="10461"/>
    <cellStyle name="Обычный 2 7 2 2 2 3 3 3" xfId="10462"/>
    <cellStyle name="Обычный 2 7 2 2 2 3 3 4" xfId="10463"/>
    <cellStyle name="Обычный 2 7 2 2 2 3 3 5" xfId="10464"/>
    <cellStyle name="Обычный 2 7 2 2 2 3 4" xfId="10465"/>
    <cellStyle name="Обычный 2 7 2 2 2 3 4 2" xfId="10466"/>
    <cellStyle name="Обычный 2 7 2 2 2 3 4 2 2" xfId="10467"/>
    <cellStyle name="Обычный 2 7 2 2 2 3 4 3" xfId="10468"/>
    <cellStyle name="Обычный 2 7 2 2 2 3 4 4" xfId="10469"/>
    <cellStyle name="Обычный 2 7 2 2 2 3 4 5" xfId="10470"/>
    <cellStyle name="Обычный 2 7 2 2 2 3 5" xfId="10471"/>
    <cellStyle name="Обычный 2 7 2 2 2 3 5 2" xfId="10472"/>
    <cellStyle name="Обычный 2 7 2 2 2 3 5 3" xfId="10473"/>
    <cellStyle name="Обычный 2 7 2 2 2 3 5 4" xfId="10474"/>
    <cellStyle name="Обычный 2 7 2 2 2 3 6" xfId="10475"/>
    <cellStyle name="Обычный 2 7 2 2 2 3 7" xfId="10476"/>
    <cellStyle name="Обычный 2 7 2 2 2 3 8" xfId="10477"/>
    <cellStyle name="Обычный 2 7 2 2 2 3 9" xfId="10478"/>
    <cellStyle name="Обычный 2 7 2 2 2 4" xfId="10479"/>
    <cellStyle name="Обычный 2 7 2 2 2 4 2" xfId="10480"/>
    <cellStyle name="Обычный 2 7 2 2 2 4 2 2" xfId="10481"/>
    <cellStyle name="Обычный 2 7 2 2 2 4 2 2 2" xfId="10482"/>
    <cellStyle name="Обычный 2 7 2 2 2 4 2 2 2 2" xfId="10483"/>
    <cellStyle name="Обычный 2 7 2 2 2 4 2 2 3" xfId="10484"/>
    <cellStyle name="Обычный 2 7 2 2 2 4 2 2 4" xfId="10485"/>
    <cellStyle name="Обычный 2 7 2 2 2 4 2 2 5" xfId="10486"/>
    <cellStyle name="Обычный 2 7 2 2 2 4 2 3" xfId="10487"/>
    <cellStyle name="Обычный 2 7 2 2 2 4 2 3 2" xfId="10488"/>
    <cellStyle name="Обычный 2 7 2 2 2 4 2 3 3" xfId="10489"/>
    <cellStyle name="Обычный 2 7 2 2 2 4 2 3 4" xfId="10490"/>
    <cellStyle name="Обычный 2 7 2 2 2 4 2 4" xfId="10491"/>
    <cellStyle name="Обычный 2 7 2 2 2 4 2 5" xfId="10492"/>
    <cellStyle name="Обычный 2 7 2 2 2 4 2 6" xfId="10493"/>
    <cellStyle name="Обычный 2 7 2 2 2 4 2 7" xfId="10494"/>
    <cellStyle name="Обычный 2 7 2 2 2 4 3" xfId="10495"/>
    <cellStyle name="Обычный 2 7 2 2 2 4 3 2" xfId="10496"/>
    <cellStyle name="Обычный 2 7 2 2 2 4 3 2 2" xfId="10497"/>
    <cellStyle name="Обычный 2 7 2 2 2 4 3 3" xfId="10498"/>
    <cellStyle name="Обычный 2 7 2 2 2 4 3 4" xfId="10499"/>
    <cellStyle name="Обычный 2 7 2 2 2 4 3 5" xfId="10500"/>
    <cellStyle name="Обычный 2 7 2 2 2 4 4" xfId="10501"/>
    <cellStyle name="Обычный 2 7 2 2 2 4 4 2" xfId="10502"/>
    <cellStyle name="Обычный 2 7 2 2 2 4 4 3" xfId="10503"/>
    <cellStyle name="Обычный 2 7 2 2 2 4 4 4" xfId="10504"/>
    <cellStyle name="Обычный 2 7 2 2 2 4 5" xfId="10505"/>
    <cellStyle name="Обычный 2 7 2 2 2 4 6" xfId="10506"/>
    <cellStyle name="Обычный 2 7 2 2 2 4 7" xfId="10507"/>
    <cellStyle name="Обычный 2 7 2 2 2 4 8" xfId="10508"/>
    <cellStyle name="Обычный 2 7 2 2 2 5" xfId="10509"/>
    <cellStyle name="Обычный 2 7 2 2 2 5 2" xfId="10510"/>
    <cellStyle name="Обычный 2 7 2 2 2 5 2 2" xfId="10511"/>
    <cellStyle name="Обычный 2 7 2 2 2 5 2 2 2" xfId="10512"/>
    <cellStyle name="Обычный 2 7 2 2 2 5 2 2 2 2" xfId="10513"/>
    <cellStyle name="Обычный 2 7 2 2 2 5 2 2 3" xfId="10514"/>
    <cellStyle name="Обычный 2 7 2 2 2 5 2 2 4" xfId="10515"/>
    <cellStyle name="Обычный 2 7 2 2 2 5 2 2 5" xfId="10516"/>
    <cellStyle name="Обычный 2 7 2 2 2 5 2 3" xfId="10517"/>
    <cellStyle name="Обычный 2 7 2 2 2 5 2 3 2" xfId="10518"/>
    <cellStyle name="Обычный 2 7 2 2 2 5 2 3 3" xfId="10519"/>
    <cellStyle name="Обычный 2 7 2 2 2 5 2 3 4" xfId="10520"/>
    <cellStyle name="Обычный 2 7 2 2 2 5 2 4" xfId="10521"/>
    <cellStyle name="Обычный 2 7 2 2 2 5 2 5" xfId="10522"/>
    <cellStyle name="Обычный 2 7 2 2 2 5 2 6" xfId="10523"/>
    <cellStyle name="Обычный 2 7 2 2 2 5 2 7" xfId="10524"/>
    <cellStyle name="Обычный 2 7 2 2 2 5 3" xfId="10525"/>
    <cellStyle name="Обычный 2 7 2 2 2 5 3 2" xfId="10526"/>
    <cellStyle name="Обычный 2 7 2 2 2 5 3 2 2" xfId="10527"/>
    <cellStyle name="Обычный 2 7 2 2 2 5 3 3" xfId="10528"/>
    <cellStyle name="Обычный 2 7 2 2 2 5 3 4" xfId="10529"/>
    <cellStyle name="Обычный 2 7 2 2 2 5 3 5" xfId="10530"/>
    <cellStyle name="Обычный 2 7 2 2 2 5 4" xfId="10531"/>
    <cellStyle name="Обычный 2 7 2 2 2 5 4 2" xfId="10532"/>
    <cellStyle name="Обычный 2 7 2 2 2 5 4 3" xfId="10533"/>
    <cellStyle name="Обычный 2 7 2 2 2 5 4 4" xfId="10534"/>
    <cellStyle name="Обычный 2 7 2 2 2 5 5" xfId="10535"/>
    <cellStyle name="Обычный 2 7 2 2 2 5 6" xfId="10536"/>
    <cellStyle name="Обычный 2 7 2 2 2 5 7" xfId="10537"/>
    <cellStyle name="Обычный 2 7 2 2 2 5 8" xfId="10538"/>
    <cellStyle name="Обычный 2 7 2 2 2 6" xfId="10539"/>
    <cellStyle name="Обычный 2 7 2 2 2 6 2" xfId="10540"/>
    <cellStyle name="Обычный 2 7 2 2 2 6 2 2" xfId="10541"/>
    <cellStyle name="Обычный 2 7 2 2 2 6 2 2 2" xfId="10542"/>
    <cellStyle name="Обычный 2 7 2 2 2 6 2 2 2 2" xfId="10543"/>
    <cellStyle name="Обычный 2 7 2 2 2 6 2 2 3" xfId="10544"/>
    <cellStyle name="Обычный 2 7 2 2 2 6 2 2 4" xfId="10545"/>
    <cellStyle name="Обычный 2 7 2 2 2 6 2 2 5" xfId="10546"/>
    <cellStyle name="Обычный 2 7 2 2 2 6 2 3" xfId="10547"/>
    <cellStyle name="Обычный 2 7 2 2 2 6 2 3 2" xfId="10548"/>
    <cellStyle name="Обычный 2 7 2 2 2 6 2 3 3" xfId="10549"/>
    <cellStyle name="Обычный 2 7 2 2 2 6 2 3 4" xfId="10550"/>
    <cellStyle name="Обычный 2 7 2 2 2 6 2 4" xfId="10551"/>
    <cellStyle name="Обычный 2 7 2 2 2 6 2 5" xfId="10552"/>
    <cellStyle name="Обычный 2 7 2 2 2 6 2 6" xfId="10553"/>
    <cellStyle name="Обычный 2 7 2 2 2 6 2 7" xfId="10554"/>
    <cellStyle name="Обычный 2 7 2 2 2 6 3" xfId="10555"/>
    <cellStyle name="Обычный 2 7 2 2 2 6 3 2" xfId="10556"/>
    <cellStyle name="Обычный 2 7 2 2 2 6 3 2 2" xfId="10557"/>
    <cellStyle name="Обычный 2 7 2 2 2 6 3 3" xfId="10558"/>
    <cellStyle name="Обычный 2 7 2 2 2 6 3 4" xfId="10559"/>
    <cellStyle name="Обычный 2 7 2 2 2 6 3 5" xfId="10560"/>
    <cellStyle name="Обычный 2 7 2 2 2 6 4" xfId="10561"/>
    <cellStyle name="Обычный 2 7 2 2 2 6 4 2" xfId="10562"/>
    <cellStyle name="Обычный 2 7 2 2 2 6 4 3" xfId="10563"/>
    <cellStyle name="Обычный 2 7 2 2 2 6 4 4" xfId="10564"/>
    <cellStyle name="Обычный 2 7 2 2 2 6 5" xfId="10565"/>
    <cellStyle name="Обычный 2 7 2 2 2 6 6" xfId="10566"/>
    <cellStyle name="Обычный 2 7 2 2 2 6 7" xfId="10567"/>
    <cellStyle name="Обычный 2 7 2 2 2 6 8" xfId="10568"/>
    <cellStyle name="Обычный 2 7 2 2 2 7" xfId="10569"/>
    <cellStyle name="Обычный 2 7 2 2 2 7 2" xfId="10570"/>
    <cellStyle name="Обычный 2 7 2 2 2 7 2 2" xfId="10571"/>
    <cellStyle name="Обычный 2 7 2 2 2 7 2 2 2" xfId="10572"/>
    <cellStyle name="Обычный 2 7 2 2 2 7 2 2 2 2" xfId="10573"/>
    <cellStyle name="Обычный 2 7 2 2 2 7 2 2 3" xfId="10574"/>
    <cellStyle name="Обычный 2 7 2 2 2 7 2 2 4" xfId="10575"/>
    <cellStyle name="Обычный 2 7 2 2 2 7 2 2 5" xfId="10576"/>
    <cellStyle name="Обычный 2 7 2 2 2 7 2 3" xfId="10577"/>
    <cellStyle name="Обычный 2 7 2 2 2 7 2 3 2" xfId="10578"/>
    <cellStyle name="Обычный 2 7 2 2 2 7 2 3 3" xfId="10579"/>
    <cellStyle name="Обычный 2 7 2 2 2 7 2 3 4" xfId="10580"/>
    <cellStyle name="Обычный 2 7 2 2 2 7 2 4" xfId="10581"/>
    <cellStyle name="Обычный 2 7 2 2 2 7 2 5" xfId="10582"/>
    <cellStyle name="Обычный 2 7 2 2 2 7 2 6" xfId="10583"/>
    <cellStyle name="Обычный 2 7 2 2 2 7 2 7" xfId="10584"/>
    <cellStyle name="Обычный 2 7 2 2 2 7 3" xfId="10585"/>
    <cellStyle name="Обычный 2 7 2 2 2 7 3 2" xfId="10586"/>
    <cellStyle name="Обычный 2 7 2 2 2 7 3 2 2" xfId="10587"/>
    <cellStyle name="Обычный 2 7 2 2 2 7 3 3" xfId="10588"/>
    <cellStyle name="Обычный 2 7 2 2 2 7 3 4" xfId="10589"/>
    <cellStyle name="Обычный 2 7 2 2 2 7 3 5" xfId="10590"/>
    <cellStyle name="Обычный 2 7 2 2 2 7 4" xfId="10591"/>
    <cellStyle name="Обычный 2 7 2 2 2 7 4 2" xfId="10592"/>
    <cellStyle name="Обычный 2 7 2 2 2 7 4 3" xfId="10593"/>
    <cellStyle name="Обычный 2 7 2 2 2 7 4 4" xfId="10594"/>
    <cellStyle name="Обычный 2 7 2 2 2 7 5" xfId="10595"/>
    <cellStyle name="Обычный 2 7 2 2 2 7 6" xfId="10596"/>
    <cellStyle name="Обычный 2 7 2 2 2 7 7" xfId="10597"/>
    <cellStyle name="Обычный 2 7 2 2 2 7 8" xfId="10598"/>
    <cellStyle name="Обычный 2 7 2 2 2 8" xfId="10599"/>
    <cellStyle name="Обычный 2 7 2 2 2 8 2" xfId="10600"/>
    <cellStyle name="Обычный 2 7 2 2 2 8 2 2" xfId="10601"/>
    <cellStyle name="Обычный 2 7 2 2 2 8 2 2 2" xfId="10602"/>
    <cellStyle name="Обычный 2 7 2 2 2 8 2 3" xfId="10603"/>
    <cellStyle name="Обычный 2 7 2 2 2 8 2 4" xfId="10604"/>
    <cellStyle name="Обычный 2 7 2 2 2 8 2 5" xfId="10605"/>
    <cellStyle name="Обычный 2 7 2 2 2 8 3" xfId="10606"/>
    <cellStyle name="Обычный 2 7 2 2 2 8 3 2" xfId="10607"/>
    <cellStyle name="Обычный 2 7 2 2 2 8 3 3" xfId="10608"/>
    <cellStyle name="Обычный 2 7 2 2 2 8 3 4" xfId="10609"/>
    <cellStyle name="Обычный 2 7 2 2 2 8 4" xfId="10610"/>
    <cellStyle name="Обычный 2 7 2 2 2 8 5" xfId="10611"/>
    <cellStyle name="Обычный 2 7 2 2 2 8 6" xfId="10612"/>
    <cellStyle name="Обычный 2 7 2 2 2 8 7" xfId="10613"/>
    <cellStyle name="Обычный 2 7 2 2 2 9" xfId="10614"/>
    <cellStyle name="Обычный 2 7 2 2 2 9 2" xfId="10615"/>
    <cellStyle name="Обычный 2 7 2 2 2 9 2 2" xfId="10616"/>
    <cellStyle name="Обычный 2 7 2 2 2 9 2 2 2" xfId="10617"/>
    <cellStyle name="Обычный 2 7 2 2 2 9 2 3" xfId="10618"/>
    <cellStyle name="Обычный 2 7 2 2 2 9 2 4" xfId="10619"/>
    <cellStyle name="Обычный 2 7 2 2 2 9 2 5" xfId="10620"/>
    <cellStyle name="Обычный 2 7 2 2 2 9 3" xfId="10621"/>
    <cellStyle name="Обычный 2 7 2 2 2 9 3 2" xfId="10622"/>
    <cellStyle name="Обычный 2 7 2 2 2 9 3 3" xfId="10623"/>
    <cellStyle name="Обычный 2 7 2 2 2 9 3 4" xfId="10624"/>
    <cellStyle name="Обычный 2 7 2 2 2 9 4" xfId="10625"/>
    <cellStyle name="Обычный 2 7 2 2 2 9 5" xfId="10626"/>
    <cellStyle name="Обычный 2 7 2 2 2 9 6" xfId="10627"/>
    <cellStyle name="Обычный 2 7 2 2 2 9 7" xfId="10628"/>
    <cellStyle name="Обычный 2 7 2 2 3" xfId="10629"/>
    <cellStyle name="Обычный 2 7 2 2 3 2" xfId="10630"/>
    <cellStyle name="Обычный 2 7 2 2 3 2 2" xfId="10631"/>
    <cellStyle name="Обычный 2 7 2 2 3 2 2 2" xfId="10632"/>
    <cellStyle name="Обычный 2 7 2 2 3 2 2 2 2" xfId="10633"/>
    <cellStyle name="Обычный 2 7 2 2 3 2 2 3" xfId="10634"/>
    <cellStyle name="Обычный 2 7 2 2 3 2 2 4" xfId="10635"/>
    <cellStyle name="Обычный 2 7 2 2 3 2 2 5" xfId="10636"/>
    <cellStyle name="Обычный 2 7 2 2 3 2 3" xfId="10637"/>
    <cellStyle name="Обычный 2 7 2 2 3 2 3 2" xfId="10638"/>
    <cellStyle name="Обычный 2 7 2 2 3 2 3 3" xfId="10639"/>
    <cellStyle name="Обычный 2 7 2 2 3 2 3 4" xfId="10640"/>
    <cellStyle name="Обычный 2 7 2 2 3 2 4" xfId="10641"/>
    <cellStyle name="Обычный 2 7 2 2 3 2 5" xfId="10642"/>
    <cellStyle name="Обычный 2 7 2 2 3 2 6" xfId="10643"/>
    <cellStyle name="Обычный 2 7 2 2 3 2 7" xfId="10644"/>
    <cellStyle name="Обычный 2 7 2 2 3 3" xfId="10645"/>
    <cellStyle name="Обычный 2 7 2 2 3 3 2" xfId="10646"/>
    <cellStyle name="Обычный 2 7 2 2 3 3 2 2" xfId="10647"/>
    <cellStyle name="Обычный 2 7 2 2 3 3 3" xfId="10648"/>
    <cellStyle name="Обычный 2 7 2 2 3 3 4" xfId="10649"/>
    <cellStyle name="Обычный 2 7 2 2 3 3 5" xfId="10650"/>
    <cellStyle name="Обычный 2 7 2 2 3 4" xfId="10651"/>
    <cellStyle name="Обычный 2 7 2 2 3 4 2" xfId="10652"/>
    <cellStyle name="Обычный 2 7 2 2 3 4 2 2" xfId="10653"/>
    <cellStyle name="Обычный 2 7 2 2 3 4 3" xfId="10654"/>
    <cellStyle name="Обычный 2 7 2 2 3 4 4" xfId="10655"/>
    <cellStyle name="Обычный 2 7 2 2 3 4 5" xfId="10656"/>
    <cellStyle name="Обычный 2 7 2 2 3 5" xfId="10657"/>
    <cellStyle name="Обычный 2 7 2 2 3 5 2" xfId="10658"/>
    <cellStyle name="Обычный 2 7 2 2 3 5 3" xfId="10659"/>
    <cellStyle name="Обычный 2 7 2 2 3 5 4" xfId="10660"/>
    <cellStyle name="Обычный 2 7 2 2 3 6" xfId="10661"/>
    <cellStyle name="Обычный 2 7 2 2 3 7" xfId="10662"/>
    <cellStyle name="Обычный 2 7 2 2 3 8" xfId="10663"/>
    <cellStyle name="Обычный 2 7 2 2 3 9" xfId="10664"/>
    <cellStyle name="Обычный 2 7 2 2 4" xfId="10665"/>
    <cellStyle name="Обычный 2 7 2 2 4 2" xfId="10666"/>
    <cellStyle name="Обычный 2 7 2 2 4 2 2" xfId="10667"/>
    <cellStyle name="Обычный 2 7 2 2 4 2 2 2" xfId="10668"/>
    <cellStyle name="Обычный 2 7 2 2 4 2 2 2 2" xfId="10669"/>
    <cellStyle name="Обычный 2 7 2 2 4 2 2 3" xfId="10670"/>
    <cellStyle name="Обычный 2 7 2 2 4 2 2 4" xfId="10671"/>
    <cellStyle name="Обычный 2 7 2 2 4 2 2 5" xfId="10672"/>
    <cellStyle name="Обычный 2 7 2 2 4 2 3" xfId="10673"/>
    <cellStyle name="Обычный 2 7 2 2 4 2 3 2" xfId="10674"/>
    <cellStyle name="Обычный 2 7 2 2 4 2 3 3" xfId="10675"/>
    <cellStyle name="Обычный 2 7 2 2 4 2 3 4" xfId="10676"/>
    <cellStyle name="Обычный 2 7 2 2 4 2 4" xfId="10677"/>
    <cellStyle name="Обычный 2 7 2 2 4 2 5" xfId="10678"/>
    <cellStyle name="Обычный 2 7 2 2 4 2 6" xfId="10679"/>
    <cellStyle name="Обычный 2 7 2 2 4 2 7" xfId="10680"/>
    <cellStyle name="Обычный 2 7 2 2 4 3" xfId="10681"/>
    <cellStyle name="Обычный 2 7 2 2 4 3 2" xfId="10682"/>
    <cellStyle name="Обычный 2 7 2 2 4 3 2 2" xfId="10683"/>
    <cellStyle name="Обычный 2 7 2 2 4 3 3" xfId="10684"/>
    <cellStyle name="Обычный 2 7 2 2 4 3 4" xfId="10685"/>
    <cellStyle name="Обычный 2 7 2 2 4 3 5" xfId="10686"/>
    <cellStyle name="Обычный 2 7 2 2 4 4" xfId="10687"/>
    <cellStyle name="Обычный 2 7 2 2 4 4 2" xfId="10688"/>
    <cellStyle name="Обычный 2 7 2 2 4 4 2 2" xfId="10689"/>
    <cellStyle name="Обычный 2 7 2 2 4 4 3" xfId="10690"/>
    <cellStyle name="Обычный 2 7 2 2 4 4 4" xfId="10691"/>
    <cellStyle name="Обычный 2 7 2 2 4 4 5" xfId="10692"/>
    <cellStyle name="Обычный 2 7 2 2 4 5" xfId="10693"/>
    <cellStyle name="Обычный 2 7 2 2 4 5 2" xfId="10694"/>
    <cellStyle name="Обычный 2 7 2 2 4 5 3" xfId="10695"/>
    <cellStyle name="Обычный 2 7 2 2 4 5 4" xfId="10696"/>
    <cellStyle name="Обычный 2 7 2 2 4 6" xfId="10697"/>
    <cellStyle name="Обычный 2 7 2 2 4 7" xfId="10698"/>
    <cellStyle name="Обычный 2 7 2 2 4 8" xfId="10699"/>
    <cellStyle name="Обычный 2 7 2 2 4 9" xfId="10700"/>
    <cellStyle name="Обычный 2 7 2 2 5" xfId="10701"/>
    <cellStyle name="Обычный 2 7 2 2 5 2" xfId="10702"/>
    <cellStyle name="Обычный 2 7 2 2 5 2 2" xfId="10703"/>
    <cellStyle name="Обычный 2 7 2 2 5 2 2 2" xfId="10704"/>
    <cellStyle name="Обычный 2 7 2 2 5 2 2 2 2" xfId="10705"/>
    <cellStyle name="Обычный 2 7 2 2 5 2 2 3" xfId="10706"/>
    <cellStyle name="Обычный 2 7 2 2 5 2 2 4" xfId="10707"/>
    <cellStyle name="Обычный 2 7 2 2 5 2 2 5" xfId="10708"/>
    <cellStyle name="Обычный 2 7 2 2 5 2 3" xfId="10709"/>
    <cellStyle name="Обычный 2 7 2 2 5 2 3 2" xfId="10710"/>
    <cellStyle name="Обычный 2 7 2 2 5 2 3 3" xfId="10711"/>
    <cellStyle name="Обычный 2 7 2 2 5 2 3 4" xfId="10712"/>
    <cellStyle name="Обычный 2 7 2 2 5 2 4" xfId="10713"/>
    <cellStyle name="Обычный 2 7 2 2 5 2 5" xfId="10714"/>
    <cellStyle name="Обычный 2 7 2 2 5 2 6" xfId="10715"/>
    <cellStyle name="Обычный 2 7 2 2 5 2 7" xfId="10716"/>
    <cellStyle name="Обычный 2 7 2 2 5 3" xfId="10717"/>
    <cellStyle name="Обычный 2 7 2 2 5 3 2" xfId="10718"/>
    <cellStyle name="Обычный 2 7 2 2 5 3 2 2" xfId="10719"/>
    <cellStyle name="Обычный 2 7 2 2 5 3 3" xfId="10720"/>
    <cellStyle name="Обычный 2 7 2 2 5 3 4" xfId="10721"/>
    <cellStyle name="Обычный 2 7 2 2 5 3 5" xfId="10722"/>
    <cellStyle name="Обычный 2 7 2 2 5 4" xfId="10723"/>
    <cellStyle name="Обычный 2 7 2 2 5 4 2" xfId="10724"/>
    <cellStyle name="Обычный 2 7 2 2 5 4 2 2" xfId="10725"/>
    <cellStyle name="Обычный 2 7 2 2 5 4 3" xfId="10726"/>
    <cellStyle name="Обычный 2 7 2 2 5 4 4" xfId="10727"/>
    <cellStyle name="Обычный 2 7 2 2 5 4 5" xfId="10728"/>
    <cellStyle name="Обычный 2 7 2 2 5 5" xfId="10729"/>
    <cellStyle name="Обычный 2 7 2 2 5 5 2" xfId="10730"/>
    <cellStyle name="Обычный 2 7 2 2 5 5 3" xfId="10731"/>
    <cellStyle name="Обычный 2 7 2 2 5 5 4" xfId="10732"/>
    <cellStyle name="Обычный 2 7 2 2 5 6" xfId="10733"/>
    <cellStyle name="Обычный 2 7 2 2 5 7" xfId="10734"/>
    <cellStyle name="Обычный 2 7 2 2 5 8" xfId="10735"/>
    <cellStyle name="Обычный 2 7 2 2 5 9" xfId="10736"/>
    <cellStyle name="Обычный 2 7 2 2 6" xfId="10737"/>
    <cellStyle name="Обычный 2 7 2 2 6 2" xfId="10738"/>
    <cellStyle name="Обычный 2 7 2 2 6 2 2" xfId="10739"/>
    <cellStyle name="Обычный 2 7 2 2 6 2 2 2" xfId="10740"/>
    <cellStyle name="Обычный 2 7 2 2 6 2 2 2 2" xfId="10741"/>
    <cellStyle name="Обычный 2 7 2 2 6 2 2 3" xfId="10742"/>
    <cellStyle name="Обычный 2 7 2 2 6 2 2 4" xfId="10743"/>
    <cellStyle name="Обычный 2 7 2 2 6 2 2 5" xfId="10744"/>
    <cellStyle name="Обычный 2 7 2 2 6 2 3" xfId="10745"/>
    <cellStyle name="Обычный 2 7 2 2 6 2 3 2" xfId="10746"/>
    <cellStyle name="Обычный 2 7 2 2 6 2 3 3" xfId="10747"/>
    <cellStyle name="Обычный 2 7 2 2 6 2 3 4" xfId="10748"/>
    <cellStyle name="Обычный 2 7 2 2 6 2 4" xfId="10749"/>
    <cellStyle name="Обычный 2 7 2 2 6 2 5" xfId="10750"/>
    <cellStyle name="Обычный 2 7 2 2 6 2 6" xfId="10751"/>
    <cellStyle name="Обычный 2 7 2 2 6 2 7" xfId="10752"/>
    <cellStyle name="Обычный 2 7 2 2 6 3" xfId="10753"/>
    <cellStyle name="Обычный 2 7 2 2 6 3 2" xfId="10754"/>
    <cellStyle name="Обычный 2 7 2 2 6 3 2 2" xfId="10755"/>
    <cellStyle name="Обычный 2 7 2 2 6 3 3" xfId="10756"/>
    <cellStyle name="Обычный 2 7 2 2 6 3 4" xfId="10757"/>
    <cellStyle name="Обычный 2 7 2 2 6 3 5" xfId="10758"/>
    <cellStyle name="Обычный 2 7 2 2 6 4" xfId="10759"/>
    <cellStyle name="Обычный 2 7 2 2 6 4 2" xfId="10760"/>
    <cellStyle name="Обычный 2 7 2 2 6 4 3" xfId="10761"/>
    <cellStyle name="Обычный 2 7 2 2 6 4 4" xfId="10762"/>
    <cellStyle name="Обычный 2 7 2 2 6 5" xfId="10763"/>
    <cellStyle name="Обычный 2 7 2 2 6 6" xfId="10764"/>
    <cellStyle name="Обычный 2 7 2 2 6 7" xfId="10765"/>
    <cellStyle name="Обычный 2 7 2 2 6 8" xfId="10766"/>
    <cellStyle name="Обычный 2 7 2 2 7" xfId="10767"/>
    <cellStyle name="Обычный 2 7 2 2 7 2" xfId="10768"/>
    <cellStyle name="Обычный 2 7 2 2 7 2 2" xfId="10769"/>
    <cellStyle name="Обычный 2 7 2 2 7 2 2 2" xfId="10770"/>
    <cellStyle name="Обычный 2 7 2 2 7 2 2 2 2" xfId="10771"/>
    <cellStyle name="Обычный 2 7 2 2 7 2 2 3" xfId="10772"/>
    <cellStyle name="Обычный 2 7 2 2 7 2 2 4" xfId="10773"/>
    <cellStyle name="Обычный 2 7 2 2 7 2 2 5" xfId="10774"/>
    <cellStyle name="Обычный 2 7 2 2 7 2 3" xfId="10775"/>
    <cellStyle name="Обычный 2 7 2 2 7 2 3 2" xfId="10776"/>
    <cellStyle name="Обычный 2 7 2 2 7 2 3 3" xfId="10777"/>
    <cellStyle name="Обычный 2 7 2 2 7 2 3 4" xfId="10778"/>
    <cellStyle name="Обычный 2 7 2 2 7 2 4" xfId="10779"/>
    <cellStyle name="Обычный 2 7 2 2 7 2 5" xfId="10780"/>
    <cellStyle name="Обычный 2 7 2 2 7 2 6" xfId="10781"/>
    <cellStyle name="Обычный 2 7 2 2 7 2 7" xfId="10782"/>
    <cellStyle name="Обычный 2 7 2 2 7 3" xfId="10783"/>
    <cellStyle name="Обычный 2 7 2 2 7 3 2" xfId="10784"/>
    <cellStyle name="Обычный 2 7 2 2 7 3 2 2" xfId="10785"/>
    <cellStyle name="Обычный 2 7 2 2 7 3 3" xfId="10786"/>
    <cellStyle name="Обычный 2 7 2 2 7 3 4" xfId="10787"/>
    <cellStyle name="Обычный 2 7 2 2 7 3 5" xfId="10788"/>
    <cellStyle name="Обычный 2 7 2 2 7 4" xfId="10789"/>
    <cellStyle name="Обычный 2 7 2 2 7 4 2" xfId="10790"/>
    <cellStyle name="Обычный 2 7 2 2 7 4 3" xfId="10791"/>
    <cellStyle name="Обычный 2 7 2 2 7 4 4" xfId="10792"/>
    <cellStyle name="Обычный 2 7 2 2 7 5" xfId="10793"/>
    <cellStyle name="Обычный 2 7 2 2 7 6" xfId="10794"/>
    <cellStyle name="Обычный 2 7 2 2 7 7" xfId="10795"/>
    <cellStyle name="Обычный 2 7 2 2 7 8" xfId="10796"/>
    <cellStyle name="Обычный 2 7 2 2 8" xfId="10797"/>
    <cellStyle name="Обычный 2 7 2 2 8 2" xfId="10798"/>
    <cellStyle name="Обычный 2 7 2 2 8 2 2" xfId="10799"/>
    <cellStyle name="Обычный 2 7 2 2 8 2 2 2" xfId="10800"/>
    <cellStyle name="Обычный 2 7 2 2 8 2 2 2 2" xfId="10801"/>
    <cellStyle name="Обычный 2 7 2 2 8 2 2 3" xfId="10802"/>
    <cellStyle name="Обычный 2 7 2 2 8 2 2 4" xfId="10803"/>
    <cellStyle name="Обычный 2 7 2 2 8 2 2 5" xfId="10804"/>
    <cellStyle name="Обычный 2 7 2 2 8 2 3" xfId="10805"/>
    <cellStyle name="Обычный 2 7 2 2 8 2 3 2" xfId="10806"/>
    <cellStyle name="Обычный 2 7 2 2 8 2 3 3" xfId="10807"/>
    <cellStyle name="Обычный 2 7 2 2 8 2 3 4" xfId="10808"/>
    <cellStyle name="Обычный 2 7 2 2 8 2 4" xfId="10809"/>
    <cellStyle name="Обычный 2 7 2 2 8 2 5" xfId="10810"/>
    <cellStyle name="Обычный 2 7 2 2 8 2 6" xfId="10811"/>
    <cellStyle name="Обычный 2 7 2 2 8 2 7" xfId="10812"/>
    <cellStyle name="Обычный 2 7 2 2 8 3" xfId="10813"/>
    <cellStyle name="Обычный 2 7 2 2 8 3 2" xfId="10814"/>
    <cellStyle name="Обычный 2 7 2 2 8 3 2 2" xfId="10815"/>
    <cellStyle name="Обычный 2 7 2 2 8 3 3" xfId="10816"/>
    <cellStyle name="Обычный 2 7 2 2 8 3 4" xfId="10817"/>
    <cellStyle name="Обычный 2 7 2 2 8 3 5" xfId="10818"/>
    <cellStyle name="Обычный 2 7 2 2 8 4" xfId="10819"/>
    <cellStyle name="Обычный 2 7 2 2 8 4 2" xfId="10820"/>
    <cellStyle name="Обычный 2 7 2 2 8 4 3" xfId="10821"/>
    <cellStyle name="Обычный 2 7 2 2 8 4 4" xfId="10822"/>
    <cellStyle name="Обычный 2 7 2 2 8 5" xfId="10823"/>
    <cellStyle name="Обычный 2 7 2 2 8 6" xfId="10824"/>
    <cellStyle name="Обычный 2 7 2 2 8 7" xfId="10825"/>
    <cellStyle name="Обычный 2 7 2 2 8 8" xfId="10826"/>
    <cellStyle name="Обычный 2 7 2 2 9" xfId="10827"/>
    <cellStyle name="Обычный 2 7 2 2 9 2" xfId="10828"/>
    <cellStyle name="Обычный 2 7 2 2 9 2 2" xfId="10829"/>
    <cellStyle name="Обычный 2 7 2 2 9 2 2 2" xfId="10830"/>
    <cellStyle name="Обычный 2 7 2 2 9 2 3" xfId="10831"/>
    <cellStyle name="Обычный 2 7 2 2 9 2 4" xfId="10832"/>
    <cellStyle name="Обычный 2 7 2 2 9 2 5" xfId="10833"/>
    <cellStyle name="Обычный 2 7 2 2 9 3" xfId="10834"/>
    <cellStyle name="Обычный 2 7 2 2 9 3 2" xfId="10835"/>
    <cellStyle name="Обычный 2 7 2 2 9 3 3" xfId="10836"/>
    <cellStyle name="Обычный 2 7 2 2 9 3 4" xfId="10837"/>
    <cellStyle name="Обычный 2 7 2 2 9 4" xfId="10838"/>
    <cellStyle name="Обычный 2 7 2 2 9 5" xfId="10839"/>
    <cellStyle name="Обычный 2 7 2 2 9 6" xfId="10840"/>
    <cellStyle name="Обычный 2 7 2 2 9 7" xfId="10841"/>
    <cellStyle name="Обычный 2 7 2 3" xfId="10842"/>
    <cellStyle name="Обычный 2 7 2 3 10" xfId="10843"/>
    <cellStyle name="Обычный 2 7 2 3 10 2" xfId="10844"/>
    <cellStyle name="Обычный 2 7 2 3 10 2 2" xfId="10845"/>
    <cellStyle name="Обычный 2 7 2 3 10 3" xfId="10846"/>
    <cellStyle name="Обычный 2 7 2 3 10 4" xfId="10847"/>
    <cellStyle name="Обычный 2 7 2 3 10 5" xfId="10848"/>
    <cellStyle name="Обычный 2 7 2 3 11" xfId="10849"/>
    <cellStyle name="Обычный 2 7 2 3 11 2" xfId="10850"/>
    <cellStyle name="Обычный 2 7 2 3 11 2 2" xfId="10851"/>
    <cellStyle name="Обычный 2 7 2 3 11 3" xfId="10852"/>
    <cellStyle name="Обычный 2 7 2 3 11 4" xfId="10853"/>
    <cellStyle name="Обычный 2 7 2 3 11 5" xfId="10854"/>
    <cellStyle name="Обычный 2 7 2 3 12" xfId="10855"/>
    <cellStyle name="Обычный 2 7 2 3 12 2" xfId="10856"/>
    <cellStyle name="Обычный 2 7 2 3 12 2 2" xfId="10857"/>
    <cellStyle name="Обычный 2 7 2 3 12 3" xfId="10858"/>
    <cellStyle name="Обычный 2 7 2 3 13" xfId="10859"/>
    <cellStyle name="Обычный 2 7 2 3 13 2" xfId="10860"/>
    <cellStyle name="Обычный 2 7 2 3 14" xfId="10861"/>
    <cellStyle name="Обычный 2 7 2 3 15" xfId="10862"/>
    <cellStyle name="Обычный 2 7 2 3 2" xfId="10863"/>
    <cellStyle name="Обычный 2 7 2 3 2 2" xfId="10864"/>
    <cellStyle name="Обычный 2 7 2 3 2 2 2" xfId="10865"/>
    <cellStyle name="Обычный 2 7 2 3 2 2 2 2" xfId="10866"/>
    <cellStyle name="Обычный 2 7 2 3 2 2 2 2 2" xfId="10867"/>
    <cellStyle name="Обычный 2 7 2 3 2 2 2 3" xfId="10868"/>
    <cellStyle name="Обычный 2 7 2 3 2 2 2 4" xfId="10869"/>
    <cellStyle name="Обычный 2 7 2 3 2 2 2 5" xfId="10870"/>
    <cellStyle name="Обычный 2 7 2 3 2 2 3" xfId="10871"/>
    <cellStyle name="Обычный 2 7 2 3 2 2 3 2" xfId="10872"/>
    <cellStyle name="Обычный 2 7 2 3 2 2 3 3" xfId="10873"/>
    <cellStyle name="Обычный 2 7 2 3 2 2 3 4" xfId="10874"/>
    <cellStyle name="Обычный 2 7 2 3 2 2 4" xfId="10875"/>
    <cellStyle name="Обычный 2 7 2 3 2 2 5" xfId="10876"/>
    <cellStyle name="Обычный 2 7 2 3 2 2 6" xfId="10877"/>
    <cellStyle name="Обычный 2 7 2 3 2 2 7" xfId="10878"/>
    <cellStyle name="Обычный 2 7 2 3 2 3" xfId="10879"/>
    <cellStyle name="Обычный 2 7 2 3 2 3 2" xfId="10880"/>
    <cellStyle name="Обычный 2 7 2 3 2 3 2 2" xfId="10881"/>
    <cellStyle name="Обычный 2 7 2 3 2 3 3" xfId="10882"/>
    <cellStyle name="Обычный 2 7 2 3 2 3 4" xfId="10883"/>
    <cellStyle name="Обычный 2 7 2 3 2 3 5" xfId="10884"/>
    <cellStyle name="Обычный 2 7 2 3 2 4" xfId="10885"/>
    <cellStyle name="Обычный 2 7 2 3 2 4 2" xfId="10886"/>
    <cellStyle name="Обычный 2 7 2 3 2 4 2 2" xfId="10887"/>
    <cellStyle name="Обычный 2 7 2 3 2 4 3" xfId="10888"/>
    <cellStyle name="Обычный 2 7 2 3 2 4 4" xfId="10889"/>
    <cellStyle name="Обычный 2 7 2 3 2 4 5" xfId="10890"/>
    <cellStyle name="Обычный 2 7 2 3 2 5" xfId="10891"/>
    <cellStyle name="Обычный 2 7 2 3 2 5 2" xfId="10892"/>
    <cellStyle name="Обычный 2 7 2 3 2 5 3" xfId="10893"/>
    <cellStyle name="Обычный 2 7 2 3 2 5 4" xfId="10894"/>
    <cellStyle name="Обычный 2 7 2 3 2 6" xfId="10895"/>
    <cellStyle name="Обычный 2 7 2 3 2 7" xfId="10896"/>
    <cellStyle name="Обычный 2 7 2 3 2 8" xfId="10897"/>
    <cellStyle name="Обычный 2 7 2 3 2 9" xfId="10898"/>
    <cellStyle name="Обычный 2 7 2 3 3" xfId="10899"/>
    <cellStyle name="Обычный 2 7 2 3 3 2" xfId="10900"/>
    <cellStyle name="Обычный 2 7 2 3 3 2 2" xfId="10901"/>
    <cellStyle name="Обычный 2 7 2 3 3 2 2 2" xfId="10902"/>
    <cellStyle name="Обычный 2 7 2 3 3 2 2 2 2" xfId="10903"/>
    <cellStyle name="Обычный 2 7 2 3 3 2 2 3" xfId="10904"/>
    <cellStyle name="Обычный 2 7 2 3 3 2 2 4" xfId="10905"/>
    <cellStyle name="Обычный 2 7 2 3 3 2 2 5" xfId="10906"/>
    <cellStyle name="Обычный 2 7 2 3 3 2 3" xfId="10907"/>
    <cellStyle name="Обычный 2 7 2 3 3 2 3 2" xfId="10908"/>
    <cellStyle name="Обычный 2 7 2 3 3 2 3 3" xfId="10909"/>
    <cellStyle name="Обычный 2 7 2 3 3 2 3 4" xfId="10910"/>
    <cellStyle name="Обычный 2 7 2 3 3 2 4" xfId="10911"/>
    <cellStyle name="Обычный 2 7 2 3 3 2 5" xfId="10912"/>
    <cellStyle name="Обычный 2 7 2 3 3 2 6" xfId="10913"/>
    <cellStyle name="Обычный 2 7 2 3 3 2 7" xfId="10914"/>
    <cellStyle name="Обычный 2 7 2 3 3 3" xfId="10915"/>
    <cellStyle name="Обычный 2 7 2 3 3 3 2" xfId="10916"/>
    <cellStyle name="Обычный 2 7 2 3 3 3 2 2" xfId="10917"/>
    <cellStyle name="Обычный 2 7 2 3 3 3 3" xfId="10918"/>
    <cellStyle name="Обычный 2 7 2 3 3 3 4" xfId="10919"/>
    <cellStyle name="Обычный 2 7 2 3 3 3 5" xfId="10920"/>
    <cellStyle name="Обычный 2 7 2 3 3 4" xfId="10921"/>
    <cellStyle name="Обычный 2 7 2 3 3 4 2" xfId="10922"/>
    <cellStyle name="Обычный 2 7 2 3 3 4 2 2" xfId="10923"/>
    <cellStyle name="Обычный 2 7 2 3 3 4 3" xfId="10924"/>
    <cellStyle name="Обычный 2 7 2 3 3 4 4" xfId="10925"/>
    <cellStyle name="Обычный 2 7 2 3 3 4 5" xfId="10926"/>
    <cellStyle name="Обычный 2 7 2 3 3 5" xfId="10927"/>
    <cellStyle name="Обычный 2 7 2 3 3 5 2" xfId="10928"/>
    <cellStyle name="Обычный 2 7 2 3 3 5 3" xfId="10929"/>
    <cellStyle name="Обычный 2 7 2 3 3 5 4" xfId="10930"/>
    <cellStyle name="Обычный 2 7 2 3 3 6" xfId="10931"/>
    <cellStyle name="Обычный 2 7 2 3 3 7" xfId="10932"/>
    <cellStyle name="Обычный 2 7 2 3 3 8" xfId="10933"/>
    <cellStyle name="Обычный 2 7 2 3 3 9" xfId="10934"/>
    <cellStyle name="Обычный 2 7 2 3 4" xfId="10935"/>
    <cellStyle name="Обычный 2 7 2 3 4 2" xfId="10936"/>
    <cellStyle name="Обычный 2 7 2 3 4 2 2" xfId="10937"/>
    <cellStyle name="Обычный 2 7 2 3 4 2 2 2" xfId="10938"/>
    <cellStyle name="Обычный 2 7 2 3 4 2 2 2 2" xfId="10939"/>
    <cellStyle name="Обычный 2 7 2 3 4 2 2 3" xfId="10940"/>
    <cellStyle name="Обычный 2 7 2 3 4 2 2 4" xfId="10941"/>
    <cellStyle name="Обычный 2 7 2 3 4 2 2 5" xfId="10942"/>
    <cellStyle name="Обычный 2 7 2 3 4 2 3" xfId="10943"/>
    <cellStyle name="Обычный 2 7 2 3 4 2 3 2" xfId="10944"/>
    <cellStyle name="Обычный 2 7 2 3 4 2 3 3" xfId="10945"/>
    <cellStyle name="Обычный 2 7 2 3 4 2 3 4" xfId="10946"/>
    <cellStyle name="Обычный 2 7 2 3 4 2 4" xfId="10947"/>
    <cellStyle name="Обычный 2 7 2 3 4 2 5" xfId="10948"/>
    <cellStyle name="Обычный 2 7 2 3 4 2 6" xfId="10949"/>
    <cellStyle name="Обычный 2 7 2 3 4 2 7" xfId="10950"/>
    <cellStyle name="Обычный 2 7 2 3 4 3" xfId="10951"/>
    <cellStyle name="Обычный 2 7 2 3 4 3 2" xfId="10952"/>
    <cellStyle name="Обычный 2 7 2 3 4 3 2 2" xfId="10953"/>
    <cellStyle name="Обычный 2 7 2 3 4 3 3" xfId="10954"/>
    <cellStyle name="Обычный 2 7 2 3 4 3 4" xfId="10955"/>
    <cellStyle name="Обычный 2 7 2 3 4 3 5" xfId="10956"/>
    <cellStyle name="Обычный 2 7 2 3 4 4" xfId="10957"/>
    <cellStyle name="Обычный 2 7 2 3 4 4 2" xfId="10958"/>
    <cellStyle name="Обычный 2 7 2 3 4 4 2 2" xfId="10959"/>
    <cellStyle name="Обычный 2 7 2 3 4 4 3" xfId="10960"/>
    <cellStyle name="Обычный 2 7 2 3 4 4 4" xfId="10961"/>
    <cellStyle name="Обычный 2 7 2 3 4 4 5" xfId="10962"/>
    <cellStyle name="Обычный 2 7 2 3 4 5" xfId="10963"/>
    <cellStyle name="Обычный 2 7 2 3 4 5 2" xfId="10964"/>
    <cellStyle name="Обычный 2 7 2 3 4 5 3" xfId="10965"/>
    <cellStyle name="Обычный 2 7 2 3 4 5 4" xfId="10966"/>
    <cellStyle name="Обычный 2 7 2 3 4 6" xfId="10967"/>
    <cellStyle name="Обычный 2 7 2 3 4 7" xfId="10968"/>
    <cellStyle name="Обычный 2 7 2 3 4 8" xfId="10969"/>
    <cellStyle name="Обычный 2 7 2 3 4 9" xfId="10970"/>
    <cellStyle name="Обычный 2 7 2 3 5" xfId="10971"/>
    <cellStyle name="Обычный 2 7 2 3 5 2" xfId="10972"/>
    <cellStyle name="Обычный 2 7 2 3 5 2 2" xfId="10973"/>
    <cellStyle name="Обычный 2 7 2 3 5 2 2 2" xfId="10974"/>
    <cellStyle name="Обычный 2 7 2 3 5 2 2 2 2" xfId="10975"/>
    <cellStyle name="Обычный 2 7 2 3 5 2 2 3" xfId="10976"/>
    <cellStyle name="Обычный 2 7 2 3 5 2 2 4" xfId="10977"/>
    <cellStyle name="Обычный 2 7 2 3 5 2 2 5" xfId="10978"/>
    <cellStyle name="Обычный 2 7 2 3 5 2 3" xfId="10979"/>
    <cellStyle name="Обычный 2 7 2 3 5 2 3 2" xfId="10980"/>
    <cellStyle name="Обычный 2 7 2 3 5 2 3 3" xfId="10981"/>
    <cellStyle name="Обычный 2 7 2 3 5 2 3 4" xfId="10982"/>
    <cellStyle name="Обычный 2 7 2 3 5 2 4" xfId="10983"/>
    <cellStyle name="Обычный 2 7 2 3 5 2 5" xfId="10984"/>
    <cellStyle name="Обычный 2 7 2 3 5 2 6" xfId="10985"/>
    <cellStyle name="Обычный 2 7 2 3 5 2 7" xfId="10986"/>
    <cellStyle name="Обычный 2 7 2 3 5 3" xfId="10987"/>
    <cellStyle name="Обычный 2 7 2 3 5 3 2" xfId="10988"/>
    <cellStyle name="Обычный 2 7 2 3 5 3 2 2" xfId="10989"/>
    <cellStyle name="Обычный 2 7 2 3 5 3 3" xfId="10990"/>
    <cellStyle name="Обычный 2 7 2 3 5 3 4" xfId="10991"/>
    <cellStyle name="Обычный 2 7 2 3 5 3 5" xfId="10992"/>
    <cellStyle name="Обычный 2 7 2 3 5 4" xfId="10993"/>
    <cellStyle name="Обычный 2 7 2 3 5 4 2" xfId="10994"/>
    <cellStyle name="Обычный 2 7 2 3 5 4 3" xfId="10995"/>
    <cellStyle name="Обычный 2 7 2 3 5 4 4" xfId="10996"/>
    <cellStyle name="Обычный 2 7 2 3 5 5" xfId="10997"/>
    <cellStyle name="Обычный 2 7 2 3 5 6" xfId="10998"/>
    <cellStyle name="Обычный 2 7 2 3 5 7" xfId="10999"/>
    <cellStyle name="Обычный 2 7 2 3 5 8" xfId="11000"/>
    <cellStyle name="Обычный 2 7 2 3 6" xfId="11001"/>
    <cellStyle name="Обычный 2 7 2 3 6 2" xfId="11002"/>
    <cellStyle name="Обычный 2 7 2 3 6 2 2" xfId="11003"/>
    <cellStyle name="Обычный 2 7 2 3 6 2 2 2" xfId="11004"/>
    <cellStyle name="Обычный 2 7 2 3 6 2 2 2 2" xfId="11005"/>
    <cellStyle name="Обычный 2 7 2 3 6 2 2 3" xfId="11006"/>
    <cellStyle name="Обычный 2 7 2 3 6 2 2 4" xfId="11007"/>
    <cellStyle name="Обычный 2 7 2 3 6 2 2 5" xfId="11008"/>
    <cellStyle name="Обычный 2 7 2 3 6 2 3" xfId="11009"/>
    <cellStyle name="Обычный 2 7 2 3 6 2 3 2" xfId="11010"/>
    <cellStyle name="Обычный 2 7 2 3 6 2 3 3" xfId="11011"/>
    <cellStyle name="Обычный 2 7 2 3 6 2 3 4" xfId="11012"/>
    <cellStyle name="Обычный 2 7 2 3 6 2 4" xfId="11013"/>
    <cellStyle name="Обычный 2 7 2 3 6 2 5" xfId="11014"/>
    <cellStyle name="Обычный 2 7 2 3 6 2 6" xfId="11015"/>
    <cellStyle name="Обычный 2 7 2 3 6 2 7" xfId="11016"/>
    <cellStyle name="Обычный 2 7 2 3 6 3" xfId="11017"/>
    <cellStyle name="Обычный 2 7 2 3 6 3 2" xfId="11018"/>
    <cellStyle name="Обычный 2 7 2 3 6 3 2 2" xfId="11019"/>
    <cellStyle name="Обычный 2 7 2 3 6 3 3" xfId="11020"/>
    <cellStyle name="Обычный 2 7 2 3 6 3 4" xfId="11021"/>
    <cellStyle name="Обычный 2 7 2 3 6 3 5" xfId="11022"/>
    <cellStyle name="Обычный 2 7 2 3 6 4" xfId="11023"/>
    <cellStyle name="Обычный 2 7 2 3 6 4 2" xfId="11024"/>
    <cellStyle name="Обычный 2 7 2 3 6 4 3" xfId="11025"/>
    <cellStyle name="Обычный 2 7 2 3 6 4 4" xfId="11026"/>
    <cellStyle name="Обычный 2 7 2 3 6 5" xfId="11027"/>
    <cellStyle name="Обычный 2 7 2 3 6 6" xfId="11028"/>
    <cellStyle name="Обычный 2 7 2 3 6 7" xfId="11029"/>
    <cellStyle name="Обычный 2 7 2 3 6 8" xfId="11030"/>
    <cellStyle name="Обычный 2 7 2 3 7" xfId="11031"/>
    <cellStyle name="Обычный 2 7 2 3 7 2" xfId="11032"/>
    <cellStyle name="Обычный 2 7 2 3 7 2 2" xfId="11033"/>
    <cellStyle name="Обычный 2 7 2 3 7 2 2 2" xfId="11034"/>
    <cellStyle name="Обычный 2 7 2 3 7 2 2 2 2" xfId="11035"/>
    <cellStyle name="Обычный 2 7 2 3 7 2 2 3" xfId="11036"/>
    <cellStyle name="Обычный 2 7 2 3 7 2 2 4" xfId="11037"/>
    <cellStyle name="Обычный 2 7 2 3 7 2 2 5" xfId="11038"/>
    <cellStyle name="Обычный 2 7 2 3 7 2 3" xfId="11039"/>
    <cellStyle name="Обычный 2 7 2 3 7 2 3 2" xfId="11040"/>
    <cellStyle name="Обычный 2 7 2 3 7 2 3 3" xfId="11041"/>
    <cellStyle name="Обычный 2 7 2 3 7 2 3 4" xfId="11042"/>
    <cellStyle name="Обычный 2 7 2 3 7 2 4" xfId="11043"/>
    <cellStyle name="Обычный 2 7 2 3 7 2 5" xfId="11044"/>
    <cellStyle name="Обычный 2 7 2 3 7 2 6" xfId="11045"/>
    <cellStyle name="Обычный 2 7 2 3 7 2 7" xfId="11046"/>
    <cellStyle name="Обычный 2 7 2 3 7 3" xfId="11047"/>
    <cellStyle name="Обычный 2 7 2 3 7 3 2" xfId="11048"/>
    <cellStyle name="Обычный 2 7 2 3 7 3 2 2" xfId="11049"/>
    <cellStyle name="Обычный 2 7 2 3 7 3 3" xfId="11050"/>
    <cellStyle name="Обычный 2 7 2 3 7 3 4" xfId="11051"/>
    <cellStyle name="Обычный 2 7 2 3 7 3 5" xfId="11052"/>
    <cellStyle name="Обычный 2 7 2 3 7 4" xfId="11053"/>
    <cellStyle name="Обычный 2 7 2 3 7 4 2" xfId="11054"/>
    <cellStyle name="Обычный 2 7 2 3 7 4 3" xfId="11055"/>
    <cellStyle name="Обычный 2 7 2 3 7 4 4" xfId="11056"/>
    <cellStyle name="Обычный 2 7 2 3 7 5" xfId="11057"/>
    <cellStyle name="Обычный 2 7 2 3 7 6" xfId="11058"/>
    <cellStyle name="Обычный 2 7 2 3 7 7" xfId="11059"/>
    <cellStyle name="Обычный 2 7 2 3 7 8" xfId="11060"/>
    <cellStyle name="Обычный 2 7 2 3 8" xfId="11061"/>
    <cellStyle name="Обычный 2 7 2 3 8 2" xfId="11062"/>
    <cellStyle name="Обычный 2 7 2 3 8 2 2" xfId="11063"/>
    <cellStyle name="Обычный 2 7 2 3 8 2 2 2" xfId="11064"/>
    <cellStyle name="Обычный 2 7 2 3 8 2 3" xfId="11065"/>
    <cellStyle name="Обычный 2 7 2 3 8 2 4" xfId="11066"/>
    <cellStyle name="Обычный 2 7 2 3 8 2 5" xfId="11067"/>
    <cellStyle name="Обычный 2 7 2 3 8 3" xfId="11068"/>
    <cellStyle name="Обычный 2 7 2 3 8 3 2" xfId="11069"/>
    <cellStyle name="Обычный 2 7 2 3 8 3 3" xfId="11070"/>
    <cellStyle name="Обычный 2 7 2 3 8 3 4" xfId="11071"/>
    <cellStyle name="Обычный 2 7 2 3 8 4" xfId="11072"/>
    <cellStyle name="Обычный 2 7 2 3 8 5" xfId="11073"/>
    <cellStyle name="Обычный 2 7 2 3 8 6" xfId="11074"/>
    <cellStyle name="Обычный 2 7 2 3 8 7" xfId="11075"/>
    <cellStyle name="Обычный 2 7 2 3 9" xfId="11076"/>
    <cellStyle name="Обычный 2 7 2 3 9 2" xfId="11077"/>
    <cellStyle name="Обычный 2 7 2 3 9 2 2" xfId="11078"/>
    <cellStyle name="Обычный 2 7 2 3 9 2 2 2" xfId="11079"/>
    <cellStyle name="Обычный 2 7 2 3 9 2 3" xfId="11080"/>
    <cellStyle name="Обычный 2 7 2 3 9 2 4" xfId="11081"/>
    <cellStyle name="Обычный 2 7 2 3 9 2 5" xfId="11082"/>
    <cellStyle name="Обычный 2 7 2 3 9 3" xfId="11083"/>
    <cellStyle name="Обычный 2 7 2 3 9 3 2" xfId="11084"/>
    <cellStyle name="Обычный 2 7 2 3 9 3 3" xfId="11085"/>
    <cellStyle name="Обычный 2 7 2 3 9 3 4" xfId="11086"/>
    <cellStyle name="Обычный 2 7 2 3 9 4" xfId="11087"/>
    <cellStyle name="Обычный 2 7 2 3 9 5" xfId="11088"/>
    <cellStyle name="Обычный 2 7 2 3 9 6" xfId="11089"/>
    <cellStyle name="Обычный 2 7 2 3 9 7" xfId="11090"/>
    <cellStyle name="Обычный 2 7 2 4" xfId="11091"/>
    <cellStyle name="Обычный 2 7 2 4 10" xfId="11092"/>
    <cellStyle name="Обычный 2 7 2 4 10 2" xfId="11093"/>
    <cellStyle name="Обычный 2 7 2 4 10 2 2" xfId="11094"/>
    <cellStyle name="Обычный 2 7 2 4 10 3" xfId="11095"/>
    <cellStyle name="Обычный 2 7 2 4 10 4" xfId="11096"/>
    <cellStyle name="Обычный 2 7 2 4 10 5" xfId="11097"/>
    <cellStyle name="Обычный 2 7 2 4 11" xfId="11098"/>
    <cellStyle name="Обычный 2 7 2 4 11 2" xfId="11099"/>
    <cellStyle name="Обычный 2 7 2 4 11 3" xfId="11100"/>
    <cellStyle name="Обычный 2 7 2 4 11 4" xfId="11101"/>
    <cellStyle name="Обычный 2 7 2 4 12" xfId="11102"/>
    <cellStyle name="Обычный 2 7 2 4 13" xfId="11103"/>
    <cellStyle name="Обычный 2 7 2 4 14" xfId="11104"/>
    <cellStyle name="Обычный 2 7 2 4 15" xfId="11105"/>
    <cellStyle name="Обычный 2 7 2 4 2" xfId="11106"/>
    <cellStyle name="Обычный 2 7 2 4 2 2" xfId="11107"/>
    <cellStyle name="Обычный 2 7 2 4 2 2 2" xfId="11108"/>
    <cellStyle name="Обычный 2 7 2 4 2 2 2 2" xfId="11109"/>
    <cellStyle name="Обычный 2 7 2 4 2 2 2 2 2" xfId="11110"/>
    <cellStyle name="Обычный 2 7 2 4 2 2 2 3" xfId="11111"/>
    <cellStyle name="Обычный 2 7 2 4 2 2 2 4" xfId="11112"/>
    <cellStyle name="Обычный 2 7 2 4 2 2 2 5" xfId="11113"/>
    <cellStyle name="Обычный 2 7 2 4 2 2 3" xfId="11114"/>
    <cellStyle name="Обычный 2 7 2 4 2 2 3 2" xfId="11115"/>
    <cellStyle name="Обычный 2 7 2 4 2 2 3 3" xfId="11116"/>
    <cellStyle name="Обычный 2 7 2 4 2 2 3 4" xfId="11117"/>
    <cellStyle name="Обычный 2 7 2 4 2 2 4" xfId="11118"/>
    <cellStyle name="Обычный 2 7 2 4 2 2 5" xfId="11119"/>
    <cellStyle name="Обычный 2 7 2 4 2 2 6" xfId="11120"/>
    <cellStyle name="Обычный 2 7 2 4 2 2 7" xfId="11121"/>
    <cellStyle name="Обычный 2 7 2 4 2 3" xfId="11122"/>
    <cellStyle name="Обычный 2 7 2 4 2 3 2" xfId="11123"/>
    <cellStyle name="Обычный 2 7 2 4 2 3 2 2" xfId="11124"/>
    <cellStyle name="Обычный 2 7 2 4 2 3 3" xfId="11125"/>
    <cellStyle name="Обычный 2 7 2 4 2 3 4" xfId="11126"/>
    <cellStyle name="Обычный 2 7 2 4 2 3 5" xfId="11127"/>
    <cellStyle name="Обычный 2 7 2 4 2 4" xfId="11128"/>
    <cellStyle name="Обычный 2 7 2 4 2 4 2" xfId="11129"/>
    <cellStyle name="Обычный 2 7 2 4 2 4 2 2" xfId="11130"/>
    <cellStyle name="Обычный 2 7 2 4 2 4 3" xfId="11131"/>
    <cellStyle name="Обычный 2 7 2 4 2 4 4" xfId="11132"/>
    <cellStyle name="Обычный 2 7 2 4 2 4 5" xfId="11133"/>
    <cellStyle name="Обычный 2 7 2 4 2 5" xfId="11134"/>
    <cellStyle name="Обычный 2 7 2 4 2 5 2" xfId="11135"/>
    <cellStyle name="Обычный 2 7 2 4 2 5 3" xfId="11136"/>
    <cellStyle name="Обычный 2 7 2 4 2 5 4" xfId="11137"/>
    <cellStyle name="Обычный 2 7 2 4 2 6" xfId="11138"/>
    <cellStyle name="Обычный 2 7 2 4 2 7" xfId="11139"/>
    <cellStyle name="Обычный 2 7 2 4 2 8" xfId="11140"/>
    <cellStyle name="Обычный 2 7 2 4 2 9" xfId="11141"/>
    <cellStyle name="Обычный 2 7 2 4 3" xfId="11142"/>
    <cellStyle name="Обычный 2 7 2 4 3 2" xfId="11143"/>
    <cellStyle name="Обычный 2 7 2 4 3 2 2" xfId="11144"/>
    <cellStyle name="Обычный 2 7 2 4 3 2 2 2" xfId="11145"/>
    <cellStyle name="Обычный 2 7 2 4 3 2 2 2 2" xfId="11146"/>
    <cellStyle name="Обычный 2 7 2 4 3 2 2 3" xfId="11147"/>
    <cellStyle name="Обычный 2 7 2 4 3 2 2 4" xfId="11148"/>
    <cellStyle name="Обычный 2 7 2 4 3 2 2 5" xfId="11149"/>
    <cellStyle name="Обычный 2 7 2 4 3 2 3" xfId="11150"/>
    <cellStyle name="Обычный 2 7 2 4 3 2 3 2" xfId="11151"/>
    <cellStyle name="Обычный 2 7 2 4 3 2 3 3" xfId="11152"/>
    <cellStyle name="Обычный 2 7 2 4 3 2 3 4" xfId="11153"/>
    <cellStyle name="Обычный 2 7 2 4 3 2 4" xfId="11154"/>
    <cellStyle name="Обычный 2 7 2 4 3 2 5" xfId="11155"/>
    <cellStyle name="Обычный 2 7 2 4 3 2 6" xfId="11156"/>
    <cellStyle name="Обычный 2 7 2 4 3 2 7" xfId="11157"/>
    <cellStyle name="Обычный 2 7 2 4 3 3" xfId="11158"/>
    <cellStyle name="Обычный 2 7 2 4 3 3 2" xfId="11159"/>
    <cellStyle name="Обычный 2 7 2 4 3 3 2 2" xfId="11160"/>
    <cellStyle name="Обычный 2 7 2 4 3 3 3" xfId="11161"/>
    <cellStyle name="Обычный 2 7 2 4 3 3 4" xfId="11162"/>
    <cellStyle name="Обычный 2 7 2 4 3 3 5" xfId="11163"/>
    <cellStyle name="Обычный 2 7 2 4 3 4" xfId="11164"/>
    <cellStyle name="Обычный 2 7 2 4 3 4 2" xfId="11165"/>
    <cellStyle name="Обычный 2 7 2 4 3 4 2 2" xfId="11166"/>
    <cellStyle name="Обычный 2 7 2 4 3 4 3" xfId="11167"/>
    <cellStyle name="Обычный 2 7 2 4 3 4 4" xfId="11168"/>
    <cellStyle name="Обычный 2 7 2 4 3 4 5" xfId="11169"/>
    <cellStyle name="Обычный 2 7 2 4 3 5" xfId="11170"/>
    <cellStyle name="Обычный 2 7 2 4 3 5 2" xfId="11171"/>
    <cellStyle name="Обычный 2 7 2 4 3 5 3" xfId="11172"/>
    <cellStyle name="Обычный 2 7 2 4 3 5 4" xfId="11173"/>
    <cellStyle name="Обычный 2 7 2 4 3 6" xfId="11174"/>
    <cellStyle name="Обычный 2 7 2 4 3 7" xfId="11175"/>
    <cellStyle name="Обычный 2 7 2 4 3 8" xfId="11176"/>
    <cellStyle name="Обычный 2 7 2 4 3 9" xfId="11177"/>
    <cellStyle name="Обычный 2 7 2 4 4" xfId="11178"/>
    <cellStyle name="Обычный 2 7 2 4 4 2" xfId="11179"/>
    <cellStyle name="Обычный 2 7 2 4 4 2 2" xfId="11180"/>
    <cellStyle name="Обычный 2 7 2 4 4 2 2 2" xfId="11181"/>
    <cellStyle name="Обычный 2 7 2 4 4 2 2 2 2" xfId="11182"/>
    <cellStyle name="Обычный 2 7 2 4 4 2 2 3" xfId="11183"/>
    <cellStyle name="Обычный 2 7 2 4 4 2 2 4" xfId="11184"/>
    <cellStyle name="Обычный 2 7 2 4 4 2 2 5" xfId="11185"/>
    <cellStyle name="Обычный 2 7 2 4 4 2 3" xfId="11186"/>
    <cellStyle name="Обычный 2 7 2 4 4 2 3 2" xfId="11187"/>
    <cellStyle name="Обычный 2 7 2 4 4 2 3 3" xfId="11188"/>
    <cellStyle name="Обычный 2 7 2 4 4 2 3 4" xfId="11189"/>
    <cellStyle name="Обычный 2 7 2 4 4 2 4" xfId="11190"/>
    <cellStyle name="Обычный 2 7 2 4 4 2 5" xfId="11191"/>
    <cellStyle name="Обычный 2 7 2 4 4 2 6" xfId="11192"/>
    <cellStyle name="Обычный 2 7 2 4 4 2 7" xfId="11193"/>
    <cellStyle name="Обычный 2 7 2 4 4 3" xfId="11194"/>
    <cellStyle name="Обычный 2 7 2 4 4 3 2" xfId="11195"/>
    <cellStyle name="Обычный 2 7 2 4 4 3 2 2" xfId="11196"/>
    <cellStyle name="Обычный 2 7 2 4 4 3 3" xfId="11197"/>
    <cellStyle name="Обычный 2 7 2 4 4 3 4" xfId="11198"/>
    <cellStyle name="Обычный 2 7 2 4 4 3 5" xfId="11199"/>
    <cellStyle name="Обычный 2 7 2 4 4 4" xfId="11200"/>
    <cellStyle name="Обычный 2 7 2 4 4 4 2" xfId="11201"/>
    <cellStyle name="Обычный 2 7 2 4 4 4 3" xfId="11202"/>
    <cellStyle name="Обычный 2 7 2 4 4 4 4" xfId="11203"/>
    <cellStyle name="Обычный 2 7 2 4 4 5" xfId="11204"/>
    <cellStyle name="Обычный 2 7 2 4 4 6" xfId="11205"/>
    <cellStyle name="Обычный 2 7 2 4 4 7" xfId="11206"/>
    <cellStyle name="Обычный 2 7 2 4 4 8" xfId="11207"/>
    <cellStyle name="Обычный 2 7 2 4 5" xfId="11208"/>
    <cellStyle name="Обычный 2 7 2 4 5 2" xfId="11209"/>
    <cellStyle name="Обычный 2 7 2 4 5 2 2" xfId="11210"/>
    <cellStyle name="Обычный 2 7 2 4 5 2 2 2" xfId="11211"/>
    <cellStyle name="Обычный 2 7 2 4 5 2 2 2 2" xfId="11212"/>
    <cellStyle name="Обычный 2 7 2 4 5 2 2 3" xfId="11213"/>
    <cellStyle name="Обычный 2 7 2 4 5 2 2 4" xfId="11214"/>
    <cellStyle name="Обычный 2 7 2 4 5 2 2 5" xfId="11215"/>
    <cellStyle name="Обычный 2 7 2 4 5 2 3" xfId="11216"/>
    <cellStyle name="Обычный 2 7 2 4 5 2 3 2" xfId="11217"/>
    <cellStyle name="Обычный 2 7 2 4 5 2 3 3" xfId="11218"/>
    <cellStyle name="Обычный 2 7 2 4 5 2 3 4" xfId="11219"/>
    <cellStyle name="Обычный 2 7 2 4 5 2 4" xfId="11220"/>
    <cellStyle name="Обычный 2 7 2 4 5 2 5" xfId="11221"/>
    <cellStyle name="Обычный 2 7 2 4 5 2 6" xfId="11222"/>
    <cellStyle name="Обычный 2 7 2 4 5 2 7" xfId="11223"/>
    <cellStyle name="Обычный 2 7 2 4 5 3" xfId="11224"/>
    <cellStyle name="Обычный 2 7 2 4 5 3 2" xfId="11225"/>
    <cellStyle name="Обычный 2 7 2 4 5 3 2 2" xfId="11226"/>
    <cellStyle name="Обычный 2 7 2 4 5 3 3" xfId="11227"/>
    <cellStyle name="Обычный 2 7 2 4 5 3 4" xfId="11228"/>
    <cellStyle name="Обычный 2 7 2 4 5 3 5" xfId="11229"/>
    <cellStyle name="Обычный 2 7 2 4 5 4" xfId="11230"/>
    <cellStyle name="Обычный 2 7 2 4 5 4 2" xfId="11231"/>
    <cellStyle name="Обычный 2 7 2 4 5 4 3" xfId="11232"/>
    <cellStyle name="Обычный 2 7 2 4 5 4 4" xfId="11233"/>
    <cellStyle name="Обычный 2 7 2 4 5 5" xfId="11234"/>
    <cellStyle name="Обычный 2 7 2 4 5 6" xfId="11235"/>
    <cellStyle name="Обычный 2 7 2 4 5 7" xfId="11236"/>
    <cellStyle name="Обычный 2 7 2 4 5 8" xfId="11237"/>
    <cellStyle name="Обычный 2 7 2 4 6" xfId="11238"/>
    <cellStyle name="Обычный 2 7 2 4 6 2" xfId="11239"/>
    <cellStyle name="Обычный 2 7 2 4 6 2 2" xfId="11240"/>
    <cellStyle name="Обычный 2 7 2 4 6 2 2 2" xfId="11241"/>
    <cellStyle name="Обычный 2 7 2 4 6 2 2 2 2" xfId="11242"/>
    <cellStyle name="Обычный 2 7 2 4 6 2 2 3" xfId="11243"/>
    <cellStyle name="Обычный 2 7 2 4 6 2 2 4" xfId="11244"/>
    <cellStyle name="Обычный 2 7 2 4 6 2 2 5" xfId="11245"/>
    <cellStyle name="Обычный 2 7 2 4 6 2 3" xfId="11246"/>
    <cellStyle name="Обычный 2 7 2 4 6 2 3 2" xfId="11247"/>
    <cellStyle name="Обычный 2 7 2 4 6 2 3 3" xfId="11248"/>
    <cellStyle name="Обычный 2 7 2 4 6 2 3 4" xfId="11249"/>
    <cellStyle name="Обычный 2 7 2 4 6 2 4" xfId="11250"/>
    <cellStyle name="Обычный 2 7 2 4 6 2 5" xfId="11251"/>
    <cellStyle name="Обычный 2 7 2 4 6 2 6" xfId="11252"/>
    <cellStyle name="Обычный 2 7 2 4 6 2 7" xfId="11253"/>
    <cellStyle name="Обычный 2 7 2 4 6 3" xfId="11254"/>
    <cellStyle name="Обычный 2 7 2 4 6 3 2" xfId="11255"/>
    <cellStyle name="Обычный 2 7 2 4 6 3 2 2" xfId="11256"/>
    <cellStyle name="Обычный 2 7 2 4 6 3 3" xfId="11257"/>
    <cellStyle name="Обычный 2 7 2 4 6 3 4" xfId="11258"/>
    <cellStyle name="Обычный 2 7 2 4 6 3 5" xfId="11259"/>
    <cellStyle name="Обычный 2 7 2 4 6 4" xfId="11260"/>
    <cellStyle name="Обычный 2 7 2 4 6 4 2" xfId="11261"/>
    <cellStyle name="Обычный 2 7 2 4 6 4 3" xfId="11262"/>
    <cellStyle name="Обычный 2 7 2 4 6 4 4" xfId="11263"/>
    <cellStyle name="Обычный 2 7 2 4 6 5" xfId="11264"/>
    <cellStyle name="Обычный 2 7 2 4 6 6" xfId="11265"/>
    <cellStyle name="Обычный 2 7 2 4 6 7" xfId="11266"/>
    <cellStyle name="Обычный 2 7 2 4 6 8" xfId="11267"/>
    <cellStyle name="Обычный 2 7 2 4 7" xfId="11268"/>
    <cellStyle name="Обычный 2 7 2 4 7 2" xfId="11269"/>
    <cellStyle name="Обычный 2 7 2 4 7 2 2" xfId="11270"/>
    <cellStyle name="Обычный 2 7 2 4 7 2 2 2" xfId="11271"/>
    <cellStyle name="Обычный 2 7 2 4 7 2 2 2 2" xfId="11272"/>
    <cellStyle name="Обычный 2 7 2 4 7 2 2 3" xfId="11273"/>
    <cellStyle name="Обычный 2 7 2 4 7 2 2 4" xfId="11274"/>
    <cellStyle name="Обычный 2 7 2 4 7 2 2 5" xfId="11275"/>
    <cellStyle name="Обычный 2 7 2 4 7 2 3" xfId="11276"/>
    <cellStyle name="Обычный 2 7 2 4 7 2 3 2" xfId="11277"/>
    <cellStyle name="Обычный 2 7 2 4 7 2 3 3" xfId="11278"/>
    <cellStyle name="Обычный 2 7 2 4 7 2 3 4" xfId="11279"/>
    <cellStyle name="Обычный 2 7 2 4 7 2 4" xfId="11280"/>
    <cellStyle name="Обычный 2 7 2 4 7 2 5" xfId="11281"/>
    <cellStyle name="Обычный 2 7 2 4 7 2 6" xfId="11282"/>
    <cellStyle name="Обычный 2 7 2 4 7 2 7" xfId="11283"/>
    <cellStyle name="Обычный 2 7 2 4 7 3" xfId="11284"/>
    <cellStyle name="Обычный 2 7 2 4 7 3 2" xfId="11285"/>
    <cellStyle name="Обычный 2 7 2 4 7 3 2 2" xfId="11286"/>
    <cellStyle name="Обычный 2 7 2 4 7 3 3" xfId="11287"/>
    <cellStyle name="Обычный 2 7 2 4 7 3 4" xfId="11288"/>
    <cellStyle name="Обычный 2 7 2 4 7 3 5" xfId="11289"/>
    <cellStyle name="Обычный 2 7 2 4 7 4" xfId="11290"/>
    <cellStyle name="Обычный 2 7 2 4 7 4 2" xfId="11291"/>
    <cellStyle name="Обычный 2 7 2 4 7 4 3" xfId="11292"/>
    <cellStyle name="Обычный 2 7 2 4 7 4 4" xfId="11293"/>
    <cellStyle name="Обычный 2 7 2 4 7 5" xfId="11294"/>
    <cellStyle name="Обычный 2 7 2 4 7 6" xfId="11295"/>
    <cellStyle name="Обычный 2 7 2 4 7 7" xfId="11296"/>
    <cellStyle name="Обычный 2 7 2 4 7 8" xfId="11297"/>
    <cellStyle name="Обычный 2 7 2 4 8" xfId="11298"/>
    <cellStyle name="Обычный 2 7 2 4 8 2" xfId="11299"/>
    <cellStyle name="Обычный 2 7 2 4 8 2 2" xfId="11300"/>
    <cellStyle name="Обычный 2 7 2 4 8 2 2 2" xfId="11301"/>
    <cellStyle name="Обычный 2 7 2 4 8 2 3" xfId="11302"/>
    <cellStyle name="Обычный 2 7 2 4 8 2 4" xfId="11303"/>
    <cellStyle name="Обычный 2 7 2 4 8 2 5" xfId="11304"/>
    <cellStyle name="Обычный 2 7 2 4 8 3" xfId="11305"/>
    <cellStyle name="Обычный 2 7 2 4 8 3 2" xfId="11306"/>
    <cellStyle name="Обычный 2 7 2 4 8 3 3" xfId="11307"/>
    <cellStyle name="Обычный 2 7 2 4 8 3 4" xfId="11308"/>
    <cellStyle name="Обычный 2 7 2 4 8 4" xfId="11309"/>
    <cellStyle name="Обычный 2 7 2 4 8 5" xfId="11310"/>
    <cellStyle name="Обычный 2 7 2 4 8 6" xfId="11311"/>
    <cellStyle name="Обычный 2 7 2 4 8 7" xfId="11312"/>
    <cellStyle name="Обычный 2 7 2 4 9" xfId="11313"/>
    <cellStyle name="Обычный 2 7 2 4 9 2" xfId="11314"/>
    <cellStyle name="Обычный 2 7 2 4 9 2 2" xfId="11315"/>
    <cellStyle name="Обычный 2 7 2 4 9 2 2 2" xfId="11316"/>
    <cellStyle name="Обычный 2 7 2 4 9 2 3" xfId="11317"/>
    <cellStyle name="Обычный 2 7 2 4 9 2 4" xfId="11318"/>
    <cellStyle name="Обычный 2 7 2 4 9 2 5" xfId="11319"/>
    <cellStyle name="Обычный 2 7 2 4 9 3" xfId="11320"/>
    <cellStyle name="Обычный 2 7 2 4 9 3 2" xfId="11321"/>
    <cellStyle name="Обычный 2 7 2 4 9 3 3" xfId="11322"/>
    <cellStyle name="Обычный 2 7 2 4 9 3 4" xfId="11323"/>
    <cellStyle name="Обычный 2 7 2 4 9 4" xfId="11324"/>
    <cellStyle name="Обычный 2 7 2 4 9 5" xfId="11325"/>
    <cellStyle name="Обычный 2 7 2 4 9 6" xfId="11326"/>
    <cellStyle name="Обычный 2 7 2 4 9 7" xfId="11327"/>
    <cellStyle name="Обычный 2 7 2 5" xfId="11328"/>
    <cellStyle name="Обычный 2 7 2 5 2" xfId="11329"/>
    <cellStyle name="Обычный 2 7 2 5 2 2" xfId="11330"/>
    <cellStyle name="Обычный 2 7 2 5 2 2 2" xfId="11331"/>
    <cellStyle name="Обычный 2 7 2 5 2 2 2 2" xfId="11332"/>
    <cellStyle name="Обычный 2 7 2 5 2 2 3" xfId="11333"/>
    <cellStyle name="Обычный 2 7 2 5 2 2 4" xfId="11334"/>
    <cellStyle name="Обычный 2 7 2 5 2 2 5" xfId="11335"/>
    <cellStyle name="Обычный 2 7 2 5 2 3" xfId="11336"/>
    <cellStyle name="Обычный 2 7 2 5 2 3 2" xfId="11337"/>
    <cellStyle name="Обычный 2 7 2 5 2 3 3" xfId="11338"/>
    <cellStyle name="Обычный 2 7 2 5 2 3 4" xfId="11339"/>
    <cellStyle name="Обычный 2 7 2 5 2 4" xfId="11340"/>
    <cellStyle name="Обычный 2 7 2 5 2 5" xfId="11341"/>
    <cellStyle name="Обычный 2 7 2 5 2 6" xfId="11342"/>
    <cellStyle name="Обычный 2 7 2 5 2 7" xfId="11343"/>
    <cellStyle name="Обычный 2 7 2 5 3" xfId="11344"/>
    <cellStyle name="Обычный 2 7 2 5 3 2" xfId="11345"/>
    <cellStyle name="Обычный 2 7 2 5 3 2 2" xfId="11346"/>
    <cellStyle name="Обычный 2 7 2 5 3 3" xfId="11347"/>
    <cellStyle name="Обычный 2 7 2 5 3 4" xfId="11348"/>
    <cellStyle name="Обычный 2 7 2 5 3 5" xfId="11349"/>
    <cellStyle name="Обычный 2 7 2 5 4" xfId="11350"/>
    <cellStyle name="Обычный 2 7 2 5 4 2" xfId="11351"/>
    <cellStyle name="Обычный 2 7 2 5 4 2 2" xfId="11352"/>
    <cellStyle name="Обычный 2 7 2 5 4 3" xfId="11353"/>
    <cellStyle name="Обычный 2 7 2 5 4 4" xfId="11354"/>
    <cellStyle name="Обычный 2 7 2 5 4 5" xfId="11355"/>
    <cellStyle name="Обычный 2 7 2 5 5" xfId="11356"/>
    <cellStyle name="Обычный 2 7 2 5 5 2" xfId="11357"/>
    <cellStyle name="Обычный 2 7 2 5 5 3" xfId="11358"/>
    <cellStyle name="Обычный 2 7 2 5 5 4" xfId="11359"/>
    <cellStyle name="Обычный 2 7 2 5 6" xfId="11360"/>
    <cellStyle name="Обычный 2 7 2 5 7" xfId="11361"/>
    <cellStyle name="Обычный 2 7 2 5 8" xfId="11362"/>
    <cellStyle name="Обычный 2 7 2 5 9" xfId="11363"/>
    <cellStyle name="Обычный 2 7 2 6" xfId="11364"/>
    <cellStyle name="Обычный 2 7 2 6 2" xfId="11365"/>
    <cellStyle name="Обычный 2 7 2 6 2 2" xfId="11366"/>
    <cellStyle name="Обычный 2 7 2 6 2 2 2" xfId="11367"/>
    <cellStyle name="Обычный 2 7 2 6 2 2 2 2" xfId="11368"/>
    <cellStyle name="Обычный 2 7 2 6 2 2 3" xfId="11369"/>
    <cellStyle name="Обычный 2 7 2 6 2 2 4" xfId="11370"/>
    <cellStyle name="Обычный 2 7 2 6 2 2 5" xfId="11371"/>
    <cellStyle name="Обычный 2 7 2 6 2 3" xfId="11372"/>
    <cellStyle name="Обычный 2 7 2 6 2 3 2" xfId="11373"/>
    <cellStyle name="Обычный 2 7 2 6 2 3 3" xfId="11374"/>
    <cellStyle name="Обычный 2 7 2 6 2 3 4" xfId="11375"/>
    <cellStyle name="Обычный 2 7 2 6 2 4" xfId="11376"/>
    <cellStyle name="Обычный 2 7 2 6 2 5" xfId="11377"/>
    <cellStyle name="Обычный 2 7 2 6 2 6" xfId="11378"/>
    <cellStyle name="Обычный 2 7 2 6 2 7" xfId="11379"/>
    <cellStyle name="Обычный 2 7 2 6 3" xfId="11380"/>
    <cellStyle name="Обычный 2 7 2 6 3 2" xfId="11381"/>
    <cellStyle name="Обычный 2 7 2 6 3 2 2" xfId="11382"/>
    <cellStyle name="Обычный 2 7 2 6 3 3" xfId="11383"/>
    <cellStyle name="Обычный 2 7 2 6 3 4" xfId="11384"/>
    <cellStyle name="Обычный 2 7 2 6 3 5" xfId="11385"/>
    <cellStyle name="Обычный 2 7 2 6 4" xfId="11386"/>
    <cellStyle name="Обычный 2 7 2 6 4 2" xfId="11387"/>
    <cellStyle name="Обычный 2 7 2 6 4 2 2" xfId="11388"/>
    <cellStyle name="Обычный 2 7 2 6 4 3" xfId="11389"/>
    <cellStyle name="Обычный 2 7 2 6 4 4" xfId="11390"/>
    <cellStyle name="Обычный 2 7 2 6 4 5" xfId="11391"/>
    <cellStyle name="Обычный 2 7 2 6 5" xfId="11392"/>
    <cellStyle name="Обычный 2 7 2 6 5 2" xfId="11393"/>
    <cellStyle name="Обычный 2 7 2 6 5 3" xfId="11394"/>
    <cellStyle name="Обычный 2 7 2 6 5 4" xfId="11395"/>
    <cellStyle name="Обычный 2 7 2 6 6" xfId="11396"/>
    <cellStyle name="Обычный 2 7 2 6 7" xfId="11397"/>
    <cellStyle name="Обычный 2 7 2 6 8" xfId="11398"/>
    <cellStyle name="Обычный 2 7 2 6 9" xfId="11399"/>
    <cellStyle name="Обычный 2 7 2 7" xfId="11400"/>
    <cellStyle name="Обычный 2 7 2 7 2" xfId="11401"/>
    <cellStyle name="Обычный 2 7 2 7 2 2" xfId="11402"/>
    <cellStyle name="Обычный 2 7 2 7 2 2 2" xfId="11403"/>
    <cellStyle name="Обычный 2 7 2 7 2 2 2 2" xfId="11404"/>
    <cellStyle name="Обычный 2 7 2 7 2 2 3" xfId="11405"/>
    <cellStyle name="Обычный 2 7 2 7 2 2 4" xfId="11406"/>
    <cellStyle name="Обычный 2 7 2 7 2 2 5" xfId="11407"/>
    <cellStyle name="Обычный 2 7 2 7 2 3" xfId="11408"/>
    <cellStyle name="Обычный 2 7 2 7 2 3 2" xfId="11409"/>
    <cellStyle name="Обычный 2 7 2 7 2 3 3" xfId="11410"/>
    <cellStyle name="Обычный 2 7 2 7 2 3 4" xfId="11411"/>
    <cellStyle name="Обычный 2 7 2 7 2 4" xfId="11412"/>
    <cellStyle name="Обычный 2 7 2 7 2 5" xfId="11413"/>
    <cellStyle name="Обычный 2 7 2 7 2 6" xfId="11414"/>
    <cellStyle name="Обычный 2 7 2 7 2 7" xfId="11415"/>
    <cellStyle name="Обычный 2 7 2 7 3" xfId="11416"/>
    <cellStyle name="Обычный 2 7 2 7 3 2" xfId="11417"/>
    <cellStyle name="Обычный 2 7 2 7 3 2 2" xfId="11418"/>
    <cellStyle name="Обычный 2 7 2 7 3 3" xfId="11419"/>
    <cellStyle name="Обычный 2 7 2 7 3 4" xfId="11420"/>
    <cellStyle name="Обычный 2 7 2 7 3 5" xfId="11421"/>
    <cellStyle name="Обычный 2 7 2 7 4" xfId="11422"/>
    <cellStyle name="Обычный 2 7 2 7 4 2" xfId="11423"/>
    <cellStyle name="Обычный 2 7 2 7 4 2 2" xfId="11424"/>
    <cellStyle name="Обычный 2 7 2 7 4 3" xfId="11425"/>
    <cellStyle name="Обычный 2 7 2 7 4 4" xfId="11426"/>
    <cellStyle name="Обычный 2 7 2 7 4 5" xfId="11427"/>
    <cellStyle name="Обычный 2 7 2 7 5" xfId="11428"/>
    <cellStyle name="Обычный 2 7 2 7 5 2" xfId="11429"/>
    <cellStyle name="Обычный 2 7 2 7 5 3" xfId="11430"/>
    <cellStyle name="Обычный 2 7 2 7 5 4" xfId="11431"/>
    <cellStyle name="Обычный 2 7 2 7 6" xfId="11432"/>
    <cellStyle name="Обычный 2 7 2 7 7" xfId="11433"/>
    <cellStyle name="Обычный 2 7 2 7 8" xfId="11434"/>
    <cellStyle name="Обычный 2 7 2 7 9" xfId="11435"/>
    <cellStyle name="Обычный 2 7 2 8" xfId="11436"/>
    <cellStyle name="Обычный 2 7 2 8 2" xfId="11437"/>
    <cellStyle name="Обычный 2 7 2 8 2 2" xfId="11438"/>
    <cellStyle name="Обычный 2 7 2 8 2 2 2" xfId="11439"/>
    <cellStyle name="Обычный 2 7 2 8 2 2 2 2" xfId="11440"/>
    <cellStyle name="Обычный 2 7 2 8 2 2 3" xfId="11441"/>
    <cellStyle name="Обычный 2 7 2 8 2 2 4" xfId="11442"/>
    <cellStyle name="Обычный 2 7 2 8 2 2 5" xfId="11443"/>
    <cellStyle name="Обычный 2 7 2 8 2 3" xfId="11444"/>
    <cellStyle name="Обычный 2 7 2 8 2 3 2" xfId="11445"/>
    <cellStyle name="Обычный 2 7 2 8 2 3 3" xfId="11446"/>
    <cellStyle name="Обычный 2 7 2 8 2 3 4" xfId="11447"/>
    <cellStyle name="Обычный 2 7 2 8 2 4" xfId="11448"/>
    <cellStyle name="Обычный 2 7 2 8 2 5" xfId="11449"/>
    <cellStyle name="Обычный 2 7 2 8 2 6" xfId="11450"/>
    <cellStyle name="Обычный 2 7 2 8 2 7" xfId="11451"/>
    <cellStyle name="Обычный 2 7 2 8 3" xfId="11452"/>
    <cellStyle name="Обычный 2 7 2 8 3 2" xfId="11453"/>
    <cellStyle name="Обычный 2 7 2 8 3 2 2" xfId="11454"/>
    <cellStyle name="Обычный 2 7 2 8 3 3" xfId="11455"/>
    <cellStyle name="Обычный 2 7 2 8 3 4" xfId="11456"/>
    <cellStyle name="Обычный 2 7 2 8 3 5" xfId="11457"/>
    <cellStyle name="Обычный 2 7 2 8 4" xfId="11458"/>
    <cellStyle name="Обычный 2 7 2 8 4 2" xfId="11459"/>
    <cellStyle name="Обычный 2 7 2 8 4 3" xfId="11460"/>
    <cellStyle name="Обычный 2 7 2 8 4 4" xfId="11461"/>
    <cellStyle name="Обычный 2 7 2 8 5" xfId="11462"/>
    <cellStyle name="Обычный 2 7 2 8 6" xfId="11463"/>
    <cellStyle name="Обычный 2 7 2 8 7" xfId="11464"/>
    <cellStyle name="Обычный 2 7 2 8 8" xfId="11465"/>
    <cellStyle name="Обычный 2 7 2 9" xfId="11466"/>
    <cellStyle name="Обычный 2 7 2 9 2" xfId="11467"/>
    <cellStyle name="Обычный 2 7 2 9 2 2" xfId="11468"/>
    <cellStyle name="Обычный 2 7 2 9 2 2 2" xfId="11469"/>
    <cellStyle name="Обычный 2 7 2 9 2 2 2 2" xfId="11470"/>
    <cellStyle name="Обычный 2 7 2 9 2 2 3" xfId="11471"/>
    <cellStyle name="Обычный 2 7 2 9 2 2 4" xfId="11472"/>
    <cellStyle name="Обычный 2 7 2 9 2 2 5" xfId="11473"/>
    <cellStyle name="Обычный 2 7 2 9 2 3" xfId="11474"/>
    <cellStyle name="Обычный 2 7 2 9 2 3 2" xfId="11475"/>
    <cellStyle name="Обычный 2 7 2 9 2 3 3" xfId="11476"/>
    <cellStyle name="Обычный 2 7 2 9 2 3 4" xfId="11477"/>
    <cellStyle name="Обычный 2 7 2 9 2 4" xfId="11478"/>
    <cellStyle name="Обычный 2 7 2 9 2 5" xfId="11479"/>
    <cellStyle name="Обычный 2 7 2 9 2 6" xfId="11480"/>
    <cellStyle name="Обычный 2 7 2 9 2 7" xfId="11481"/>
    <cellStyle name="Обычный 2 7 2 9 3" xfId="11482"/>
    <cellStyle name="Обычный 2 7 2 9 3 2" xfId="11483"/>
    <cellStyle name="Обычный 2 7 2 9 3 2 2" xfId="11484"/>
    <cellStyle name="Обычный 2 7 2 9 3 3" xfId="11485"/>
    <cellStyle name="Обычный 2 7 2 9 3 4" xfId="11486"/>
    <cellStyle name="Обычный 2 7 2 9 3 5" xfId="11487"/>
    <cellStyle name="Обычный 2 7 2 9 4" xfId="11488"/>
    <cellStyle name="Обычный 2 7 2 9 4 2" xfId="11489"/>
    <cellStyle name="Обычный 2 7 2 9 4 3" xfId="11490"/>
    <cellStyle name="Обычный 2 7 2 9 4 4" xfId="11491"/>
    <cellStyle name="Обычный 2 7 2 9 5" xfId="11492"/>
    <cellStyle name="Обычный 2 7 2 9 6" xfId="11493"/>
    <cellStyle name="Обычный 2 7 2 9 7" xfId="11494"/>
    <cellStyle name="Обычный 2 7 2 9 8" xfId="11495"/>
    <cellStyle name="Обычный 2 7 3" xfId="11496"/>
    <cellStyle name="Обычный 2 7 3 10" xfId="11497"/>
    <cellStyle name="Обычный 2 7 3 10 2" xfId="11498"/>
    <cellStyle name="Обычный 2 7 3 10 2 2" xfId="11499"/>
    <cellStyle name="Обычный 2 7 3 10 2 2 2" xfId="11500"/>
    <cellStyle name="Обычный 2 7 3 10 2 2 2 2" xfId="11501"/>
    <cellStyle name="Обычный 2 7 3 10 2 2 3" xfId="11502"/>
    <cellStyle name="Обычный 2 7 3 10 2 2 4" xfId="11503"/>
    <cellStyle name="Обычный 2 7 3 10 2 2 5" xfId="11504"/>
    <cellStyle name="Обычный 2 7 3 10 2 3" xfId="11505"/>
    <cellStyle name="Обычный 2 7 3 10 2 3 2" xfId="11506"/>
    <cellStyle name="Обычный 2 7 3 10 2 3 3" xfId="11507"/>
    <cellStyle name="Обычный 2 7 3 10 2 3 4" xfId="11508"/>
    <cellStyle name="Обычный 2 7 3 10 2 4" xfId="11509"/>
    <cellStyle name="Обычный 2 7 3 10 2 5" xfId="11510"/>
    <cellStyle name="Обычный 2 7 3 10 2 6" xfId="11511"/>
    <cellStyle name="Обычный 2 7 3 10 2 7" xfId="11512"/>
    <cellStyle name="Обычный 2 7 3 10 3" xfId="11513"/>
    <cellStyle name="Обычный 2 7 3 10 3 2" xfId="11514"/>
    <cellStyle name="Обычный 2 7 3 10 3 2 2" xfId="11515"/>
    <cellStyle name="Обычный 2 7 3 10 3 3" xfId="11516"/>
    <cellStyle name="Обычный 2 7 3 10 3 4" xfId="11517"/>
    <cellStyle name="Обычный 2 7 3 10 3 5" xfId="11518"/>
    <cellStyle name="Обычный 2 7 3 10 4" xfId="11519"/>
    <cellStyle name="Обычный 2 7 3 10 4 2" xfId="11520"/>
    <cellStyle name="Обычный 2 7 3 10 4 3" xfId="11521"/>
    <cellStyle name="Обычный 2 7 3 10 4 4" xfId="11522"/>
    <cellStyle name="Обычный 2 7 3 10 5" xfId="11523"/>
    <cellStyle name="Обычный 2 7 3 10 6" xfId="11524"/>
    <cellStyle name="Обычный 2 7 3 10 7" xfId="11525"/>
    <cellStyle name="Обычный 2 7 3 10 8" xfId="11526"/>
    <cellStyle name="Обычный 2 7 3 11" xfId="11527"/>
    <cellStyle name="Обычный 2 7 3 11 2" xfId="11528"/>
    <cellStyle name="Обычный 2 7 3 11 2 2" xfId="11529"/>
    <cellStyle name="Обычный 2 7 3 11 2 2 2" xfId="11530"/>
    <cellStyle name="Обычный 2 7 3 11 2 3" xfId="11531"/>
    <cellStyle name="Обычный 2 7 3 11 2 4" xfId="11532"/>
    <cellStyle name="Обычный 2 7 3 11 2 5" xfId="11533"/>
    <cellStyle name="Обычный 2 7 3 11 3" xfId="11534"/>
    <cellStyle name="Обычный 2 7 3 11 3 2" xfId="11535"/>
    <cellStyle name="Обычный 2 7 3 11 3 3" xfId="11536"/>
    <cellStyle name="Обычный 2 7 3 11 3 4" xfId="11537"/>
    <cellStyle name="Обычный 2 7 3 11 4" xfId="11538"/>
    <cellStyle name="Обычный 2 7 3 11 5" xfId="11539"/>
    <cellStyle name="Обычный 2 7 3 11 6" xfId="11540"/>
    <cellStyle name="Обычный 2 7 3 11 7" xfId="11541"/>
    <cellStyle name="Обычный 2 7 3 12" xfId="11542"/>
    <cellStyle name="Обычный 2 7 3 12 2" xfId="11543"/>
    <cellStyle name="Обычный 2 7 3 12 2 2" xfId="11544"/>
    <cellStyle name="Обычный 2 7 3 12 2 2 2" xfId="11545"/>
    <cellStyle name="Обычный 2 7 3 12 2 3" xfId="11546"/>
    <cellStyle name="Обычный 2 7 3 12 2 4" xfId="11547"/>
    <cellStyle name="Обычный 2 7 3 12 2 5" xfId="11548"/>
    <cellStyle name="Обычный 2 7 3 12 3" xfId="11549"/>
    <cellStyle name="Обычный 2 7 3 12 3 2" xfId="11550"/>
    <cellStyle name="Обычный 2 7 3 12 3 3" xfId="11551"/>
    <cellStyle name="Обычный 2 7 3 12 3 4" xfId="11552"/>
    <cellStyle name="Обычный 2 7 3 12 4" xfId="11553"/>
    <cellStyle name="Обычный 2 7 3 12 5" xfId="11554"/>
    <cellStyle name="Обычный 2 7 3 12 6" xfId="11555"/>
    <cellStyle name="Обычный 2 7 3 12 7" xfId="11556"/>
    <cellStyle name="Обычный 2 7 3 13" xfId="11557"/>
    <cellStyle name="Обычный 2 7 3 13 2" xfId="11558"/>
    <cellStyle name="Обычный 2 7 3 13 2 2" xfId="11559"/>
    <cellStyle name="Обычный 2 7 3 13 3" xfId="11560"/>
    <cellStyle name="Обычный 2 7 3 13 4" xfId="11561"/>
    <cellStyle name="Обычный 2 7 3 13 5" xfId="11562"/>
    <cellStyle name="Обычный 2 7 3 14" xfId="11563"/>
    <cellStyle name="Обычный 2 7 3 14 2" xfId="11564"/>
    <cellStyle name="Обычный 2 7 3 14 2 2" xfId="11565"/>
    <cellStyle name="Обычный 2 7 3 14 3" xfId="11566"/>
    <cellStyle name="Обычный 2 7 3 14 4" xfId="11567"/>
    <cellStyle name="Обычный 2 7 3 14 5" xfId="11568"/>
    <cellStyle name="Обычный 2 7 3 15" xfId="11569"/>
    <cellStyle name="Обычный 2 7 3 15 2" xfId="11570"/>
    <cellStyle name="Обычный 2 7 3 15 2 2" xfId="11571"/>
    <cellStyle name="Обычный 2 7 3 15 3" xfId="11572"/>
    <cellStyle name="Обычный 2 7 3 16" xfId="11573"/>
    <cellStyle name="Обычный 2 7 3 16 2" xfId="11574"/>
    <cellStyle name="Обычный 2 7 3 17" xfId="11575"/>
    <cellStyle name="Обычный 2 7 3 18" xfId="11576"/>
    <cellStyle name="Обычный 2 7 3 2" xfId="11577"/>
    <cellStyle name="Обычный 2 7 3 2 10" xfId="11578"/>
    <cellStyle name="Обычный 2 7 3 2 10 2" xfId="11579"/>
    <cellStyle name="Обычный 2 7 3 2 10 2 2" xfId="11580"/>
    <cellStyle name="Обычный 2 7 3 2 10 2 2 2" xfId="11581"/>
    <cellStyle name="Обычный 2 7 3 2 10 2 3" xfId="11582"/>
    <cellStyle name="Обычный 2 7 3 2 10 2 4" xfId="11583"/>
    <cellStyle name="Обычный 2 7 3 2 10 2 5" xfId="11584"/>
    <cellStyle name="Обычный 2 7 3 2 10 3" xfId="11585"/>
    <cellStyle name="Обычный 2 7 3 2 10 3 2" xfId="11586"/>
    <cellStyle name="Обычный 2 7 3 2 10 3 3" xfId="11587"/>
    <cellStyle name="Обычный 2 7 3 2 10 3 4" xfId="11588"/>
    <cellStyle name="Обычный 2 7 3 2 10 4" xfId="11589"/>
    <cellStyle name="Обычный 2 7 3 2 10 5" xfId="11590"/>
    <cellStyle name="Обычный 2 7 3 2 10 6" xfId="11591"/>
    <cellStyle name="Обычный 2 7 3 2 10 7" xfId="11592"/>
    <cellStyle name="Обычный 2 7 3 2 11" xfId="11593"/>
    <cellStyle name="Обычный 2 7 3 2 11 2" xfId="11594"/>
    <cellStyle name="Обычный 2 7 3 2 11 2 2" xfId="11595"/>
    <cellStyle name="Обычный 2 7 3 2 11 3" xfId="11596"/>
    <cellStyle name="Обычный 2 7 3 2 11 4" xfId="11597"/>
    <cellStyle name="Обычный 2 7 3 2 11 5" xfId="11598"/>
    <cellStyle name="Обычный 2 7 3 2 12" xfId="11599"/>
    <cellStyle name="Обычный 2 7 3 2 12 2" xfId="11600"/>
    <cellStyle name="Обычный 2 7 3 2 12 3" xfId="11601"/>
    <cellStyle name="Обычный 2 7 3 2 12 4" xfId="11602"/>
    <cellStyle name="Обычный 2 7 3 2 13" xfId="11603"/>
    <cellStyle name="Обычный 2 7 3 2 14" xfId="11604"/>
    <cellStyle name="Обычный 2 7 3 2 15" xfId="11605"/>
    <cellStyle name="Обычный 2 7 3 2 16" xfId="11606"/>
    <cellStyle name="Обычный 2 7 3 2 2" xfId="11607"/>
    <cellStyle name="Обычный 2 7 3 2 2 10" xfId="11608"/>
    <cellStyle name="Обычный 2 7 3 2 2 10 2" xfId="11609"/>
    <cellStyle name="Обычный 2 7 3 2 2 10 2 2" xfId="11610"/>
    <cellStyle name="Обычный 2 7 3 2 2 10 3" xfId="11611"/>
    <cellStyle name="Обычный 2 7 3 2 2 10 4" xfId="11612"/>
    <cellStyle name="Обычный 2 7 3 2 2 10 5" xfId="11613"/>
    <cellStyle name="Обычный 2 7 3 2 2 11" xfId="11614"/>
    <cellStyle name="Обычный 2 7 3 2 2 11 2" xfId="11615"/>
    <cellStyle name="Обычный 2 7 3 2 2 11 3" xfId="11616"/>
    <cellStyle name="Обычный 2 7 3 2 2 11 4" xfId="11617"/>
    <cellStyle name="Обычный 2 7 3 2 2 12" xfId="11618"/>
    <cellStyle name="Обычный 2 7 3 2 2 13" xfId="11619"/>
    <cellStyle name="Обычный 2 7 3 2 2 14" xfId="11620"/>
    <cellStyle name="Обычный 2 7 3 2 2 15" xfId="11621"/>
    <cellStyle name="Обычный 2 7 3 2 2 2" xfId="11622"/>
    <cellStyle name="Обычный 2 7 3 2 2 2 2" xfId="11623"/>
    <cellStyle name="Обычный 2 7 3 2 2 2 2 2" xfId="11624"/>
    <cellStyle name="Обычный 2 7 3 2 2 2 2 2 2" xfId="11625"/>
    <cellStyle name="Обычный 2 7 3 2 2 2 2 2 2 2" xfId="11626"/>
    <cellStyle name="Обычный 2 7 3 2 2 2 2 2 3" xfId="11627"/>
    <cellStyle name="Обычный 2 7 3 2 2 2 2 2 4" xfId="11628"/>
    <cellStyle name="Обычный 2 7 3 2 2 2 2 2 5" xfId="11629"/>
    <cellStyle name="Обычный 2 7 3 2 2 2 2 3" xfId="11630"/>
    <cellStyle name="Обычный 2 7 3 2 2 2 2 3 2" xfId="11631"/>
    <cellStyle name="Обычный 2 7 3 2 2 2 2 3 3" xfId="11632"/>
    <cellStyle name="Обычный 2 7 3 2 2 2 2 3 4" xfId="11633"/>
    <cellStyle name="Обычный 2 7 3 2 2 2 2 4" xfId="11634"/>
    <cellStyle name="Обычный 2 7 3 2 2 2 2 5" xfId="11635"/>
    <cellStyle name="Обычный 2 7 3 2 2 2 2 6" xfId="11636"/>
    <cellStyle name="Обычный 2 7 3 2 2 2 2 7" xfId="11637"/>
    <cellStyle name="Обычный 2 7 3 2 2 2 3" xfId="11638"/>
    <cellStyle name="Обычный 2 7 3 2 2 2 3 2" xfId="11639"/>
    <cellStyle name="Обычный 2 7 3 2 2 2 3 2 2" xfId="11640"/>
    <cellStyle name="Обычный 2 7 3 2 2 2 3 3" xfId="11641"/>
    <cellStyle name="Обычный 2 7 3 2 2 2 3 4" xfId="11642"/>
    <cellStyle name="Обычный 2 7 3 2 2 2 3 5" xfId="11643"/>
    <cellStyle name="Обычный 2 7 3 2 2 2 4" xfId="11644"/>
    <cellStyle name="Обычный 2 7 3 2 2 2 4 2" xfId="11645"/>
    <cellStyle name="Обычный 2 7 3 2 2 2 4 2 2" xfId="11646"/>
    <cellStyle name="Обычный 2 7 3 2 2 2 4 3" xfId="11647"/>
    <cellStyle name="Обычный 2 7 3 2 2 2 4 4" xfId="11648"/>
    <cellStyle name="Обычный 2 7 3 2 2 2 4 5" xfId="11649"/>
    <cellStyle name="Обычный 2 7 3 2 2 2 5" xfId="11650"/>
    <cellStyle name="Обычный 2 7 3 2 2 2 5 2" xfId="11651"/>
    <cellStyle name="Обычный 2 7 3 2 2 2 5 3" xfId="11652"/>
    <cellStyle name="Обычный 2 7 3 2 2 2 5 4" xfId="11653"/>
    <cellStyle name="Обычный 2 7 3 2 2 2 6" xfId="11654"/>
    <cellStyle name="Обычный 2 7 3 2 2 2 7" xfId="11655"/>
    <cellStyle name="Обычный 2 7 3 2 2 2 8" xfId="11656"/>
    <cellStyle name="Обычный 2 7 3 2 2 2 9" xfId="11657"/>
    <cellStyle name="Обычный 2 7 3 2 2 3" xfId="11658"/>
    <cellStyle name="Обычный 2 7 3 2 2 3 2" xfId="11659"/>
    <cellStyle name="Обычный 2 7 3 2 2 3 2 2" xfId="11660"/>
    <cellStyle name="Обычный 2 7 3 2 2 3 2 2 2" xfId="11661"/>
    <cellStyle name="Обычный 2 7 3 2 2 3 2 2 2 2" xfId="11662"/>
    <cellStyle name="Обычный 2 7 3 2 2 3 2 2 3" xfId="11663"/>
    <cellStyle name="Обычный 2 7 3 2 2 3 2 2 4" xfId="11664"/>
    <cellStyle name="Обычный 2 7 3 2 2 3 2 2 5" xfId="11665"/>
    <cellStyle name="Обычный 2 7 3 2 2 3 2 3" xfId="11666"/>
    <cellStyle name="Обычный 2 7 3 2 2 3 2 3 2" xfId="11667"/>
    <cellStyle name="Обычный 2 7 3 2 2 3 2 3 3" xfId="11668"/>
    <cellStyle name="Обычный 2 7 3 2 2 3 2 3 4" xfId="11669"/>
    <cellStyle name="Обычный 2 7 3 2 2 3 2 4" xfId="11670"/>
    <cellStyle name="Обычный 2 7 3 2 2 3 2 5" xfId="11671"/>
    <cellStyle name="Обычный 2 7 3 2 2 3 2 6" xfId="11672"/>
    <cellStyle name="Обычный 2 7 3 2 2 3 2 7" xfId="11673"/>
    <cellStyle name="Обычный 2 7 3 2 2 3 3" xfId="11674"/>
    <cellStyle name="Обычный 2 7 3 2 2 3 3 2" xfId="11675"/>
    <cellStyle name="Обычный 2 7 3 2 2 3 3 2 2" xfId="11676"/>
    <cellStyle name="Обычный 2 7 3 2 2 3 3 3" xfId="11677"/>
    <cellStyle name="Обычный 2 7 3 2 2 3 3 4" xfId="11678"/>
    <cellStyle name="Обычный 2 7 3 2 2 3 3 5" xfId="11679"/>
    <cellStyle name="Обычный 2 7 3 2 2 3 4" xfId="11680"/>
    <cellStyle name="Обычный 2 7 3 2 2 3 4 2" xfId="11681"/>
    <cellStyle name="Обычный 2 7 3 2 2 3 4 2 2" xfId="11682"/>
    <cellStyle name="Обычный 2 7 3 2 2 3 4 3" xfId="11683"/>
    <cellStyle name="Обычный 2 7 3 2 2 3 4 4" xfId="11684"/>
    <cellStyle name="Обычный 2 7 3 2 2 3 4 5" xfId="11685"/>
    <cellStyle name="Обычный 2 7 3 2 2 3 5" xfId="11686"/>
    <cellStyle name="Обычный 2 7 3 2 2 3 5 2" xfId="11687"/>
    <cellStyle name="Обычный 2 7 3 2 2 3 5 3" xfId="11688"/>
    <cellStyle name="Обычный 2 7 3 2 2 3 5 4" xfId="11689"/>
    <cellStyle name="Обычный 2 7 3 2 2 3 6" xfId="11690"/>
    <cellStyle name="Обычный 2 7 3 2 2 3 7" xfId="11691"/>
    <cellStyle name="Обычный 2 7 3 2 2 3 8" xfId="11692"/>
    <cellStyle name="Обычный 2 7 3 2 2 3 9" xfId="11693"/>
    <cellStyle name="Обычный 2 7 3 2 2 4" xfId="11694"/>
    <cellStyle name="Обычный 2 7 3 2 2 4 2" xfId="11695"/>
    <cellStyle name="Обычный 2 7 3 2 2 4 2 2" xfId="11696"/>
    <cellStyle name="Обычный 2 7 3 2 2 4 2 2 2" xfId="11697"/>
    <cellStyle name="Обычный 2 7 3 2 2 4 2 2 2 2" xfId="11698"/>
    <cellStyle name="Обычный 2 7 3 2 2 4 2 2 3" xfId="11699"/>
    <cellStyle name="Обычный 2 7 3 2 2 4 2 2 4" xfId="11700"/>
    <cellStyle name="Обычный 2 7 3 2 2 4 2 2 5" xfId="11701"/>
    <cellStyle name="Обычный 2 7 3 2 2 4 2 3" xfId="11702"/>
    <cellStyle name="Обычный 2 7 3 2 2 4 2 3 2" xfId="11703"/>
    <cellStyle name="Обычный 2 7 3 2 2 4 2 3 3" xfId="11704"/>
    <cellStyle name="Обычный 2 7 3 2 2 4 2 3 4" xfId="11705"/>
    <cellStyle name="Обычный 2 7 3 2 2 4 2 4" xfId="11706"/>
    <cellStyle name="Обычный 2 7 3 2 2 4 2 5" xfId="11707"/>
    <cellStyle name="Обычный 2 7 3 2 2 4 2 6" xfId="11708"/>
    <cellStyle name="Обычный 2 7 3 2 2 4 2 7" xfId="11709"/>
    <cellStyle name="Обычный 2 7 3 2 2 4 3" xfId="11710"/>
    <cellStyle name="Обычный 2 7 3 2 2 4 3 2" xfId="11711"/>
    <cellStyle name="Обычный 2 7 3 2 2 4 3 2 2" xfId="11712"/>
    <cellStyle name="Обычный 2 7 3 2 2 4 3 3" xfId="11713"/>
    <cellStyle name="Обычный 2 7 3 2 2 4 3 4" xfId="11714"/>
    <cellStyle name="Обычный 2 7 3 2 2 4 3 5" xfId="11715"/>
    <cellStyle name="Обычный 2 7 3 2 2 4 4" xfId="11716"/>
    <cellStyle name="Обычный 2 7 3 2 2 4 4 2" xfId="11717"/>
    <cellStyle name="Обычный 2 7 3 2 2 4 4 3" xfId="11718"/>
    <cellStyle name="Обычный 2 7 3 2 2 4 4 4" xfId="11719"/>
    <cellStyle name="Обычный 2 7 3 2 2 4 5" xfId="11720"/>
    <cellStyle name="Обычный 2 7 3 2 2 4 6" xfId="11721"/>
    <cellStyle name="Обычный 2 7 3 2 2 4 7" xfId="11722"/>
    <cellStyle name="Обычный 2 7 3 2 2 4 8" xfId="11723"/>
    <cellStyle name="Обычный 2 7 3 2 2 5" xfId="11724"/>
    <cellStyle name="Обычный 2 7 3 2 2 5 2" xfId="11725"/>
    <cellStyle name="Обычный 2 7 3 2 2 5 2 2" xfId="11726"/>
    <cellStyle name="Обычный 2 7 3 2 2 5 2 2 2" xfId="11727"/>
    <cellStyle name="Обычный 2 7 3 2 2 5 2 2 2 2" xfId="11728"/>
    <cellStyle name="Обычный 2 7 3 2 2 5 2 2 3" xfId="11729"/>
    <cellStyle name="Обычный 2 7 3 2 2 5 2 2 4" xfId="11730"/>
    <cellStyle name="Обычный 2 7 3 2 2 5 2 2 5" xfId="11731"/>
    <cellStyle name="Обычный 2 7 3 2 2 5 2 3" xfId="11732"/>
    <cellStyle name="Обычный 2 7 3 2 2 5 2 3 2" xfId="11733"/>
    <cellStyle name="Обычный 2 7 3 2 2 5 2 3 3" xfId="11734"/>
    <cellStyle name="Обычный 2 7 3 2 2 5 2 3 4" xfId="11735"/>
    <cellStyle name="Обычный 2 7 3 2 2 5 2 4" xfId="11736"/>
    <cellStyle name="Обычный 2 7 3 2 2 5 2 5" xfId="11737"/>
    <cellStyle name="Обычный 2 7 3 2 2 5 2 6" xfId="11738"/>
    <cellStyle name="Обычный 2 7 3 2 2 5 2 7" xfId="11739"/>
    <cellStyle name="Обычный 2 7 3 2 2 5 3" xfId="11740"/>
    <cellStyle name="Обычный 2 7 3 2 2 5 3 2" xfId="11741"/>
    <cellStyle name="Обычный 2 7 3 2 2 5 3 2 2" xfId="11742"/>
    <cellStyle name="Обычный 2 7 3 2 2 5 3 3" xfId="11743"/>
    <cellStyle name="Обычный 2 7 3 2 2 5 3 4" xfId="11744"/>
    <cellStyle name="Обычный 2 7 3 2 2 5 3 5" xfId="11745"/>
    <cellStyle name="Обычный 2 7 3 2 2 5 4" xfId="11746"/>
    <cellStyle name="Обычный 2 7 3 2 2 5 4 2" xfId="11747"/>
    <cellStyle name="Обычный 2 7 3 2 2 5 4 3" xfId="11748"/>
    <cellStyle name="Обычный 2 7 3 2 2 5 4 4" xfId="11749"/>
    <cellStyle name="Обычный 2 7 3 2 2 5 5" xfId="11750"/>
    <cellStyle name="Обычный 2 7 3 2 2 5 6" xfId="11751"/>
    <cellStyle name="Обычный 2 7 3 2 2 5 7" xfId="11752"/>
    <cellStyle name="Обычный 2 7 3 2 2 5 8" xfId="11753"/>
    <cellStyle name="Обычный 2 7 3 2 2 6" xfId="11754"/>
    <cellStyle name="Обычный 2 7 3 2 2 6 2" xfId="11755"/>
    <cellStyle name="Обычный 2 7 3 2 2 6 2 2" xfId="11756"/>
    <cellStyle name="Обычный 2 7 3 2 2 6 2 2 2" xfId="11757"/>
    <cellStyle name="Обычный 2 7 3 2 2 6 2 2 2 2" xfId="11758"/>
    <cellStyle name="Обычный 2 7 3 2 2 6 2 2 3" xfId="11759"/>
    <cellStyle name="Обычный 2 7 3 2 2 6 2 2 4" xfId="11760"/>
    <cellStyle name="Обычный 2 7 3 2 2 6 2 2 5" xfId="11761"/>
    <cellStyle name="Обычный 2 7 3 2 2 6 2 3" xfId="11762"/>
    <cellStyle name="Обычный 2 7 3 2 2 6 2 3 2" xfId="11763"/>
    <cellStyle name="Обычный 2 7 3 2 2 6 2 3 3" xfId="11764"/>
    <cellStyle name="Обычный 2 7 3 2 2 6 2 3 4" xfId="11765"/>
    <cellStyle name="Обычный 2 7 3 2 2 6 2 4" xfId="11766"/>
    <cellStyle name="Обычный 2 7 3 2 2 6 2 5" xfId="11767"/>
    <cellStyle name="Обычный 2 7 3 2 2 6 2 6" xfId="11768"/>
    <cellStyle name="Обычный 2 7 3 2 2 6 2 7" xfId="11769"/>
    <cellStyle name="Обычный 2 7 3 2 2 6 3" xfId="11770"/>
    <cellStyle name="Обычный 2 7 3 2 2 6 3 2" xfId="11771"/>
    <cellStyle name="Обычный 2 7 3 2 2 6 3 2 2" xfId="11772"/>
    <cellStyle name="Обычный 2 7 3 2 2 6 3 3" xfId="11773"/>
    <cellStyle name="Обычный 2 7 3 2 2 6 3 4" xfId="11774"/>
    <cellStyle name="Обычный 2 7 3 2 2 6 3 5" xfId="11775"/>
    <cellStyle name="Обычный 2 7 3 2 2 6 4" xfId="11776"/>
    <cellStyle name="Обычный 2 7 3 2 2 6 4 2" xfId="11777"/>
    <cellStyle name="Обычный 2 7 3 2 2 6 4 3" xfId="11778"/>
    <cellStyle name="Обычный 2 7 3 2 2 6 4 4" xfId="11779"/>
    <cellStyle name="Обычный 2 7 3 2 2 6 5" xfId="11780"/>
    <cellStyle name="Обычный 2 7 3 2 2 6 6" xfId="11781"/>
    <cellStyle name="Обычный 2 7 3 2 2 6 7" xfId="11782"/>
    <cellStyle name="Обычный 2 7 3 2 2 6 8" xfId="11783"/>
    <cellStyle name="Обычный 2 7 3 2 2 7" xfId="11784"/>
    <cellStyle name="Обычный 2 7 3 2 2 7 2" xfId="11785"/>
    <cellStyle name="Обычный 2 7 3 2 2 7 2 2" xfId="11786"/>
    <cellStyle name="Обычный 2 7 3 2 2 7 2 2 2" xfId="11787"/>
    <cellStyle name="Обычный 2 7 3 2 2 7 2 2 2 2" xfId="11788"/>
    <cellStyle name="Обычный 2 7 3 2 2 7 2 2 3" xfId="11789"/>
    <cellStyle name="Обычный 2 7 3 2 2 7 2 2 4" xfId="11790"/>
    <cellStyle name="Обычный 2 7 3 2 2 7 2 2 5" xfId="11791"/>
    <cellStyle name="Обычный 2 7 3 2 2 7 2 3" xfId="11792"/>
    <cellStyle name="Обычный 2 7 3 2 2 7 2 3 2" xfId="11793"/>
    <cellStyle name="Обычный 2 7 3 2 2 7 2 3 3" xfId="11794"/>
    <cellStyle name="Обычный 2 7 3 2 2 7 2 3 4" xfId="11795"/>
    <cellStyle name="Обычный 2 7 3 2 2 7 2 4" xfId="11796"/>
    <cellStyle name="Обычный 2 7 3 2 2 7 2 5" xfId="11797"/>
    <cellStyle name="Обычный 2 7 3 2 2 7 2 6" xfId="11798"/>
    <cellStyle name="Обычный 2 7 3 2 2 7 2 7" xfId="11799"/>
    <cellStyle name="Обычный 2 7 3 2 2 7 3" xfId="11800"/>
    <cellStyle name="Обычный 2 7 3 2 2 7 3 2" xfId="11801"/>
    <cellStyle name="Обычный 2 7 3 2 2 7 3 2 2" xfId="11802"/>
    <cellStyle name="Обычный 2 7 3 2 2 7 3 3" xfId="11803"/>
    <cellStyle name="Обычный 2 7 3 2 2 7 3 4" xfId="11804"/>
    <cellStyle name="Обычный 2 7 3 2 2 7 3 5" xfId="11805"/>
    <cellStyle name="Обычный 2 7 3 2 2 7 4" xfId="11806"/>
    <cellStyle name="Обычный 2 7 3 2 2 7 4 2" xfId="11807"/>
    <cellStyle name="Обычный 2 7 3 2 2 7 4 3" xfId="11808"/>
    <cellStyle name="Обычный 2 7 3 2 2 7 4 4" xfId="11809"/>
    <cellStyle name="Обычный 2 7 3 2 2 7 5" xfId="11810"/>
    <cellStyle name="Обычный 2 7 3 2 2 7 6" xfId="11811"/>
    <cellStyle name="Обычный 2 7 3 2 2 7 7" xfId="11812"/>
    <cellStyle name="Обычный 2 7 3 2 2 7 8" xfId="11813"/>
    <cellStyle name="Обычный 2 7 3 2 2 8" xfId="11814"/>
    <cellStyle name="Обычный 2 7 3 2 2 8 2" xfId="11815"/>
    <cellStyle name="Обычный 2 7 3 2 2 8 2 2" xfId="11816"/>
    <cellStyle name="Обычный 2 7 3 2 2 8 2 2 2" xfId="11817"/>
    <cellStyle name="Обычный 2 7 3 2 2 8 2 3" xfId="11818"/>
    <cellStyle name="Обычный 2 7 3 2 2 8 2 4" xfId="11819"/>
    <cellStyle name="Обычный 2 7 3 2 2 8 2 5" xfId="11820"/>
    <cellStyle name="Обычный 2 7 3 2 2 8 3" xfId="11821"/>
    <cellStyle name="Обычный 2 7 3 2 2 8 3 2" xfId="11822"/>
    <cellStyle name="Обычный 2 7 3 2 2 8 3 3" xfId="11823"/>
    <cellStyle name="Обычный 2 7 3 2 2 8 3 4" xfId="11824"/>
    <cellStyle name="Обычный 2 7 3 2 2 8 4" xfId="11825"/>
    <cellStyle name="Обычный 2 7 3 2 2 8 5" xfId="11826"/>
    <cellStyle name="Обычный 2 7 3 2 2 8 6" xfId="11827"/>
    <cellStyle name="Обычный 2 7 3 2 2 8 7" xfId="11828"/>
    <cellStyle name="Обычный 2 7 3 2 2 9" xfId="11829"/>
    <cellStyle name="Обычный 2 7 3 2 2 9 2" xfId="11830"/>
    <cellStyle name="Обычный 2 7 3 2 2 9 2 2" xfId="11831"/>
    <cellStyle name="Обычный 2 7 3 2 2 9 2 2 2" xfId="11832"/>
    <cellStyle name="Обычный 2 7 3 2 2 9 2 3" xfId="11833"/>
    <cellStyle name="Обычный 2 7 3 2 2 9 2 4" xfId="11834"/>
    <cellStyle name="Обычный 2 7 3 2 2 9 2 5" xfId="11835"/>
    <cellStyle name="Обычный 2 7 3 2 2 9 3" xfId="11836"/>
    <cellStyle name="Обычный 2 7 3 2 2 9 3 2" xfId="11837"/>
    <cellStyle name="Обычный 2 7 3 2 2 9 3 3" xfId="11838"/>
    <cellStyle name="Обычный 2 7 3 2 2 9 3 4" xfId="11839"/>
    <cellStyle name="Обычный 2 7 3 2 2 9 4" xfId="11840"/>
    <cellStyle name="Обычный 2 7 3 2 2 9 5" xfId="11841"/>
    <cellStyle name="Обычный 2 7 3 2 2 9 6" xfId="11842"/>
    <cellStyle name="Обычный 2 7 3 2 2 9 7" xfId="11843"/>
    <cellStyle name="Обычный 2 7 3 2 3" xfId="11844"/>
    <cellStyle name="Обычный 2 7 3 2 3 2" xfId="11845"/>
    <cellStyle name="Обычный 2 7 3 2 3 2 2" xfId="11846"/>
    <cellStyle name="Обычный 2 7 3 2 3 2 2 2" xfId="11847"/>
    <cellStyle name="Обычный 2 7 3 2 3 2 2 2 2" xfId="11848"/>
    <cellStyle name="Обычный 2 7 3 2 3 2 2 3" xfId="11849"/>
    <cellStyle name="Обычный 2 7 3 2 3 2 2 4" xfId="11850"/>
    <cellStyle name="Обычный 2 7 3 2 3 2 2 5" xfId="11851"/>
    <cellStyle name="Обычный 2 7 3 2 3 2 3" xfId="11852"/>
    <cellStyle name="Обычный 2 7 3 2 3 2 3 2" xfId="11853"/>
    <cellStyle name="Обычный 2 7 3 2 3 2 3 3" xfId="11854"/>
    <cellStyle name="Обычный 2 7 3 2 3 2 3 4" xfId="11855"/>
    <cellStyle name="Обычный 2 7 3 2 3 2 4" xfId="11856"/>
    <cellStyle name="Обычный 2 7 3 2 3 2 5" xfId="11857"/>
    <cellStyle name="Обычный 2 7 3 2 3 2 6" xfId="11858"/>
    <cellStyle name="Обычный 2 7 3 2 3 2 7" xfId="11859"/>
    <cellStyle name="Обычный 2 7 3 2 3 3" xfId="11860"/>
    <cellStyle name="Обычный 2 7 3 2 3 3 2" xfId="11861"/>
    <cellStyle name="Обычный 2 7 3 2 3 3 2 2" xfId="11862"/>
    <cellStyle name="Обычный 2 7 3 2 3 3 3" xfId="11863"/>
    <cellStyle name="Обычный 2 7 3 2 3 3 4" xfId="11864"/>
    <cellStyle name="Обычный 2 7 3 2 3 3 5" xfId="11865"/>
    <cellStyle name="Обычный 2 7 3 2 3 4" xfId="11866"/>
    <cellStyle name="Обычный 2 7 3 2 3 4 2" xfId="11867"/>
    <cellStyle name="Обычный 2 7 3 2 3 4 2 2" xfId="11868"/>
    <cellStyle name="Обычный 2 7 3 2 3 4 3" xfId="11869"/>
    <cellStyle name="Обычный 2 7 3 2 3 4 4" xfId="11870"/>
    <cellStyle name="Обычный 2 7 3 2 3 4 5" xfId="11871"/>
    <cellStyle name="Обычный 2 7 3 2 3 5" xfId="11872"/>
    <cellStyle name="Обычный 2 7 3 2 3 5 2" xfId="11873"/>
    <cellStyle name="Обычный 2 7 3 2 3 5 3" xfId="11874"/>
    <cellStyle name="Обычный 2 7 3 2 3 5 4" xfId="11875"/>
    <cellStyle name="Обычный 2 7 3 2 3 6" xfId="11876"/>
    <cellStyle name="Обычный 2 7 3 2 3 7" xfId="11877"/>
    <cellStyle name="Обычный 2 7 3 2 3 8" xfId="11878"/>
    <cellStyle name="Обычный 2 7 3 2 3 9" xfId="11879"/>
    <cellStyle name="Обычный 2 7 3 2 4" xfId="11880"/>
    <cellStyle name="Обычный 2 7 3 2 4 2" xfId="11881"/>
    <cellStyle name="Обычный 2 7 3 2 4 2 2" xfId="11882"/>
    <cellStyle name="Обычный 2 7 3 2 4 2 2 2" xfId="11883"/>
    <cellStyle name="Обычный 2 7 3 2 4 2 2 2 2" xfId="11884"/>
    <cellStyle name="Обычный 2 7 3 2 4 2 2 3" xfId="11885"/>
    <cellStyle name="Обычный 2 7 3 2 4 2 2 4" xfId="11886"/>
    <cellStyle name="Обычный 2 7 3 2 4 2 2 5" xfId="11887"/>
    <cellStyle name="Обычный 2 7 3 2 4 2 3" xfId="11888"/>
    <cellStyle name="Обычный 2 7 3 2 4 2 3 2" xfId="11889"/>
    <cellStyle name="Обычный 2 7 3 2 4 2 3 3" xfId="11890"/>
    <cellStyle name="Обычный 2 7 3 2 4 2 3 4" xfId="11891"/>
    <cellStyle name="Обычный 2 7 3 2 4 2 4" xfId="11892"/>
    <cellStyle name="Обычный 2 7 3 2 4 2 5" xfId="11893"/>
    <cellStyle name="Обычный 2 7 3 2 4 2 6" xfId="11894"/>
    <cellStyle name="Обычный 2 7 3 2 4 2 7" xfId="11895"/>
    <cellStyle name="Обычный 2 7 3 2 4 3" xfId="11896"/>
    <cellStyle name="Обычный 2 7 3 2 4 3 2" xfId="11897"/>
    <cellStyle name="Обычный 2 7 3 2 4 3 2 2" xfId="11898"/>
    <cellStyle name="Обычный 2 7 3 2 4 3 3" xfId="11899"/>
    <cellStyle name="Обычный 2 7 3 2 4 3 4" xfId="11900"/>
    <cellStyle name="Обычный 2 7 3 2 4 3 5" xfId="11901"/>
    <cellStyle name="Обычный 2 7 3 2 4 4" xfId="11902"/>
    <cellStyle name="Обычный 2 7 3 2 4 4 2" xfId="11903"/>
    <cellStyle name="Обычный 2 7 3 2 4 4 2 2" xfId="11904"/>
    <cellStyle name="Обычный 2 7 3 2 4 4 3" xfId="11905"/>
    <cellStyle name="Обычный 2 7 3 2 4 4 4" xfId="11906"/>
    <cellStyle name="Обычный 2 7 3 2 4 4 5" xfId="11907"/>
    <cellStyle name="Обычный 2 7 3 2 4 5" xfId="11908"/>
    <cellStyle name="Обычный 2 7 3 2 4 5 2" xfId="11909"/>
    <cellStyle name="Обычный 2 7 3 2 4 5 3" xfId="11910"/>
    <cellStyle name="Обычный 2 7 3 2 4 5 4" xfId="11911"/>
    <cellStyle name="Обычный 2 7 3 2 4 6" xfId="11912"/>
    <cellStyle name="Обычный 2 7 3 2 4 7" xfId="11913"/>
    <cellStyle name="Обычный 2 7 3 2 4 8" xfId="11914"/>
    <cellStyle name="Обычный 2 7 3 2 4 9" xfId="11915"/>
    <cellStyle name="Обычный 2 7 3 2 5" xfId="11916"/>
    <cellStyle name="Обычный 2 7 3 2 5 2" xfId="11917"/>
    <cellStyle name="Обычный 2 7 3 2 5 2 2" xfId="11918"/>
    <cellStyle name="Обычный 2 7 3 2 5 2 2 2" xfId="11919"/>
    <cellStyle name="Обычный 2 7 3 2 5 2 2 2 2" xfId="11920"/>
    <cellStyle name="Обычный 2 7 3 2 5 2 2 3" xfId="11921"/>
    <cellStyle name="Обычный 2 7 3 2 5 2 2 4" xfId="11922"/>
    <cellStyle name="Обычный 2 7 3 2 5 2 2 5" xfId="11923"/>
    <cellStyle name="Обычный 2 7 3 2 5 2 3" xfId="11924"/>
    <cellStyle name="Обычный 2 7 3 2 5 2 3 2" xfId="11925"/>
    <cellStyle name="Обычный 2 7 3 2 5 2 3 3" xfId="11926"/>
    <cellStyle name="Обычный 2 7 3 2 5 2 3 4" xfId="11927"/>
    <cellStyle name="Обычный 2 7 3 2 5 2 4" xfId="11928"/>
    <cellStyle name="Обычный 2 7 3 2 5 2 5" xfId="11929"/>
    <cellStyle name="Обычный 2 7 3 2 5 2 6" xfId="11930"/>
    <cellStyle name="Обычный 2 7 3 2 5 2 7" xfId="11931"/>
    <cellStyle name="Обычный 2 7 3 2 5 3" xfId="11932"/>
    <cellStyle name="Обычный 2 7 3 2 5 3 2" xfId="11933"/>
    <cellStyle name="Обычный 2 7 3 2 5 3 2 2" xfId="11934"/>
    <cellStyle name="Обычный 2 7 3 2 5 3 3" xfId="11935"/>
    <cellStyle name="Обычный 2 7 3 2 5 3 4" xfId="11936"/>
    <cellStyle name="Обычный 2 7 3 2 5 3 5" xfId="11937"/>
    <cellStyle name="Обычный 2 7 3 2 5 4" xfId="11938"/>
    <cellStyle name="Обычный 2 7 3 2 5 4 2" xfId="11939"/>
    <cellStyle name="Обычный 2 7 3 2 5 4 3" xfId="11940"/>
    <cellStyle name="Обычный 2 7 3 2 5 4 4" xfId="11941"/>
    <cellStyle name="Обычный 2 7 3 2 5 5" xfId="11942"/>
    <cellStyle name="Обычный 2 7 3 2 5 6" xfId="11943"/>
    <cellStyle name="Обычный 2 7 3 2 5 7" xfId="11944"/>
    <cellStyle name="Обычный 2 7 3 2 5 8" xfId="11945"/>
    <cellStyle name="Обычный 2 7 3 2 6" xfId="11946"/>
    <cellStyle name="Обычный 2 7 3 2 6 2" xfId="11947"/>
    <cellStyle name="Обычный 2 7 3 2 6 2 2" xfId="11948"/>
    <cellStyle name="Обычный 2 7 3 2 6 2 2 2" xfId="11949"/>
    <cellStyle name="Обычный 2 7 3 2 6 2 2 2 2" xfId="11950"/>
    <cellStyle name="Обычный 2 7 3 2 6 2 2 3" xfId="11951"/>
    <cellStyle name="Обычный 2 7 3 2 6 2 2 4" xfId="11952"/>
    <cellStyle name="Обычный 2 7 3 2 6 2 2 5" xfId="11953"/>
    <cellStyle name="Обычный 2 7 3 2 6 2 3" xfId="11954"/>
    <cellStyle name="Обычный 2 7 3 2 6 2 3 2" xfId="11955"/>
    <cellStyle name="Обычный 2 7 3 2 6 2 3 3" xfId="11956"/>
    <cellStyle name="Обычный 2 7 3 2 6 2 3 4" xfId="11957"/>
    <cellStyle name="Обычный 2 7 3 2 6 2 4" xfId="11958"/>
    <cellStyle name="Обычный 2 7 3 2 6 2 5" xfId="11959"/>
    <cellStyle name="Обычный 2 7 3 2 6 2 6" xfId="11960"/>
    <cellStyle name="Обычный 2 7 3 2 6 2 7" xfId="11961"/>
    <cellStyle name="Обычный 2 7 3 2 6 3" xfId="11962"/>
    <cellStyle name="Обычный 2 7 3 2 6 3 2" xfId="11963"/>
    <cellStyle name="Обычный 2 7 3 2 6 3 2 2" xfId="11964"/>
    <cellStyle name="Обычный 2 7 3 2 6 3 3" xfId="11965"/>
    <cellStyle name="Обычный 2 7 3 2 6 3 4" xfId="11966"/>
    <cellStyle name="Обычный 2 7 3 2 6 3 5" xfId="11967"/>
    <cellStyle name="Обычный 2 7 3 2 6 4" xfId="11968"/>
    <cellStyle name="Обычный 2 7 3 2 6 4 2" xfId="11969"/>
    <cellStyle name="Обычный 2 7 3 2 6 4 3" xfId="11970"/>
    <cellStyle name="Обычный 2 7 3 2 6 4 4" xfId="11971"/>
    <cellStyle name="Обычный 2 7 3 2 6 5" xfId="11972"/>
    <cellStyle name="Обычный 2 7 3 2 6 6" xfId="11973"/>
    <cellStyle name="Обычный 2 7 3 2 6 7" xfId="11974"/>
    <cellStyle name="Обычный 2 7 3 2 6 8" xfId="11975"/>
    <cellStyle name="Обычный 2 7 3 2 7" xfId="11976"/>
    <cellStyle name="Обычный 2 7 3 2 7 2" xfId="11977"/>
    <cellStyle name="Обычный 2 7 3 2 7 2 2" xfId="11978"/>
    <cellStyle name="Обычный 2 7 3 2 7 2 2 2" xfId="11979"/>
    <cellStyle name="Обычный 2 7 3 2 7 2 2 2 2" xfId="11980"/>
    <cellStyle name="Обычный 2 7 3 2 7 2 2 3" xfId="11981"/>
    <cellStyle name="Обычный 2 7 3 2 7 2 2 4" xfId="11982"/>
    <cellStyle name="Обычный 2 7 3 2 7 2 2 5" xfId="11983"/>
    <cellStyle name="Обычный 2 7 3 2 7 2 3" xfId="11984"/>
    <cellStyle name="Обычный 2 7 3 2 7 2 3 2" xfId="11985"/>
    <cellStyle name="Обычный 2 7 3 2 7 2 3 3" xfId="11986"/>
    <cellStyle name="Обычный 2 7 3 2 7 2 3 4" xfId="11987"/>
    <cellStyle name="Обычный 2 7 3 2 7 2 4" xfId="11988"/>
    <cellStyle name="Обычный 2 7 3 2 7 2 5" xfId="11989"/>
    <cellStyle name="Обычный 2 7 3 2 7 2 6" xfId="11990"/>
    <cellStyle name="Обычный 2 7 3 2 7 2 7" xfId="11991"/>
    <cellStyle name="Обычный 2 7 3 2 7 3" xfId="11992"/>
    <cellStyle name="Обычный 2 7 3 2 7 3 2" xfId="11993"/>
    <cellStyle name="Обычный 2 7 3 2 7 3 2 2" xfId="11994"/>
    <cellStyle name="Обычный 2 7 3 2 7 3 3" xfId="11995"/>
    <cellStyle name="Обычный 2 7 3 2 7 3 4" xfId="11996"/>
    <cellStyle name="Обычный 2 7 3 2 7 3 5" xfId="11997"/>
    <cellStyle name="Обычный 2 7 3 2 7 4" xfId="11998"/>
    <cellStyle name="Обычный 2 7 3 2 7 4 2" xfId="11999"/>
    <cellStyle name="Обычный 2 7 3 2 7 4 3" xfId="12000"/>
    <cellStyle name="Обычный 2 7 3 2 7 4 4" xfId="12001"/>
    <cellStyle name="Обычный 2 7 3 2 7 5" xfId="12002"/>
    <cellStyle name="Обычный 2 7 3 2 7 6" xfId="12003"/>
    <cellStyle name="Обычный 2 7 3 2 7 7" xfId="12004"/>
    <cellStyle name="Обычный 2 7 3 2 7 8" xfId="12005"/>
    <cellStyle name="Обычный 2 7 3 2 8" xfId="12006"/>
    <cellStyle name="Обычный 2 7 3 2 8 2" xfId="12007"/>
    <cellStyle name="Обычный 2 7 3 2 8 2 2" xfId="12008"/>
    <cellStyle name="Обычный 2 7 3 2 8 2 2 2" xfId="12009"/>
    <cellStyle name="Обычный 2 7 3 2 8 2 2 2 2" xfId="12010"/>
    <cellStyle name="Обычный 2 7 3 2 8 2 2 3" xfId="12011"/>
    <cellStyle name="Обычный 2 7 3 2 8 2 2 4" xfId="12012"/>
    <cellStyle name="Обычный 2 7 3 2 8 2 2 5" xfId="12013"/>
    <cellStyle name="Обычный 2 7 3 2 8 2 3" xfId="12014"/>
    <cellStyle name="Обычный 2 7 3 2 8 2 3 2" xfId="12015"/>
    <cellStyle name="Обычный 2 7 3 2 8 2 3 3" xfId="12016"/>
    <cellStyle name="Обычный 2 7 3 2 8 2 3 4" xfId="12017"/>
    <cellStyle name="Обычный 2 7 3 2 8 2 4" xfId="12018"/>
    <cellStyle name="Обычный 2 7 3 2 8 2 5" xfId="12019"/>
    <cellStyle name="Обычный 2 7 3 2 8 2 6" xfId="12020"/>
    <cellStyle name="Обычный 2 7 3 2 8 2 7" xfId="12021"/>
    <cellStyle name="Обычный 2 7 3 2 8 3" xfId="12022"/>
    <cellStyle name="Обычный 2 7 3 2 8 3 2" xfId="12023"/>
    <cellStyle name="Обычный 2 7 3 2 8 3 2 2" xfId="12024"/>
    <cellStyle name="Обычный 2 7 3 2 8 3 3" xfId="12025"/>
    <cellStyle name="Обычный 2 7 3 2 8 3 4" xfId="12026"/>
    <cellStyle name="Обычный 2 7 3 2 8 3 5" xfId="12027"/>
    <cellStyle name="Обычный 2 7 3 2 8 4" xfId="12028"/>
    <cellStyle name="Обычный 2 7 3 2 8 4 2" xfId="12029"/>
    <cellStyle name="Обычный 2 7 3 2 8 4 3" xfId="12030"/>
    <cellStyle name="Обычный 2 7 3 2 8 4 4" xfId="12031"/>
    <cellStyle name="Обычный 2 7 3 2 8 5" xfId="12032"/>
    <cellStyle name="Обычный 2 7 3 2 8 6" xfId="12033"/>
    <cellStyle name="Обычный 2 7 3 2 8 7" xfId="12034"/>
    <cellStyle name="Обычный 2 7 3 2 8 8" xfId="12035"/>
    <cellStyle name="Обычный 2 7 3 2 9" xfId="12036"/>
    <cellStyle name="Обычный 2 7 3 2 9 2" xfId="12037"/>
    <cellStyle name="Обычный 2 7 3 2 9 2 2" xfId="12038"/>
    <cellStyle name="Обычный 2 7 3 2 9 2 2 2" xfId="12039"/>
    <cellStyle name="Обычный 2 7 3 2 9 2 3" xfId="12040"/>
    <cellStyle name="Обычный 2 7 3 2 9 2 4" xfId="12041"/>
    <cellStyle name="Обычный 2 7 3 2 9 2 5" xfId="12042"/>
    <cellStyle name="Обычный 2 7 3 2 9 3" xfId="12043"/>
    <cellStyle name="Обычный 2 7 3 2 9 3 2" xfId="12044"/>
    <cellStyle name="Обычный 2 7 3 2 9 3 3" xfId="12045"/>
    <cellStyle name="Обычный 2 7 3 2 9 3 4" xfId="12046"/>
    <cellStyle name="Обычный 2 7 3 2 9 4" xfId="12047"/>
    <cellStyle name="Обычный 2 7 3 2 9 5" xfId="12048"/>
    <cellStyle name="Обычный 2 7 3 2 9 6" xfId="12049"/>
    <cellStyle name="Обычный 2 7 3 2 9 7" xfId="12050"/>
    <cellStyle name="Обычный 2 7 3 3" xfId="12051"/>
    <cellStyle name="Обычный 2 7 3 3 10" xfId="12052"/>
    <cellStyle name="Обычный 2 7 3 3 10 2" xfId="12053"/>
    <cellStyle name="Обычный 2 7 3 3 10 2 2" xfId="12054"/>
    <cellStyle name="Обычный 2 7 3 3 10 3" xfId="12055"/>
    <cellStyle name="Обычный 2 7 3 3 10 4" xfId="12056"/>
    <cellStyle name="Обычный 2 7 3 3 10 5" xfId="12057"/>
    <cellStyle name="Обычный 2 7 3 3 11" xfId="12058"/>
    <cellStyle name="Обычный 2 7 3 3 11 2" xfId="12059"/>
    <cellStyle name="Обычный 2 7 3 3 11 3" xfId="12060"/>
    <cellStyle name="Обычный 2 7 3 3 11 4" xfId="12061"/>
    <cellStyle name="Обычный 2 7 3 3 12" xfId="12062"/>
    <cellStyle name="Обычный 2 7 3 3 13" xfId="12063"/>
    <cellStyle name="Обычный 2 7 3 3 14" xfId="12064"/>
    <cellStyle name="Обычный 2 7 3 3 15" xfId="12065"/>
    <cellStyle name="Обычный 2 7 3 3 2" xfId="12066"/>
    <cellStyle name="Обычный 2 7 3 3 2 2" xfId="12067"/>
    <cellStyle name="Обычный 2 7 3 3 2 2 2" xfId="12068"/>
    <cellStyle name="Обычный 2 7 3 3 2 2 2 2" xfId="12069"/>
    <cellStyle name="Обычный 2 7 3 3 2 2 2 2 2" xfId="12070"/>
    <cellStyle name="Обычный 2 7 3 3 2 2 2 3" xfId="12071"/>
    <cellStyle name="Обычный 2 7 3 3 2 2 2 4" xfId="12072"/>
    <cellStyle name="Обычный 2 7 3 3 2 2 2 5" xfId="12073"/>
    <cellStyle name="Обычный 2 7 3 3 2 2 3" xfId="12074"/>
    <cellStyle name="Обычный 2 7 3 3 2 2 3 2" xfId="12075"/>
    <cellStyle name="Обычный 2 7 3 3 2 2 3 3" xfId="12076"/>
    <cellStyle name="Обычный 2 7 3 3 2 2 3 4" xfId="12077"/>
    <cellStyle name="Обычный 2 7 3 3 2 2 4" xfId="12078"/>
    <cellStyle name="Обычный 2 7 3 3 2 2 5" xfId="12079"/>
    <cellStyle name="Обычный 2 7 3 3 2 2 6" xfId="12080"/>
    <cellStyle name="Обычный 2 7 3 3 2 2 7" xfId="12081"/>
    <cellStyle name="Обычный 2 7 3 3 2 3" xfId="12082"/>
    <cellStyle name="Обычный 2 7 3 3 2 3 2" xfId="12083"/>
    <cellStyle name="Обычный 2 7 3 3 2 3 2 2" xfId="12084"/>
    <cellStyle name="Обычный 2 7 3 3 2 3 3" xfId="12085"/>
    <cellStyle name="Обычный 2 7 3 3 2 3 4" xfId="12086"/>
    <cellStyle name="Обычный 2 7 3 3 2 3 5" xfId="12087"/>
    <cellStyle name="Обычный 2 7 3 3 2 4" xfId="12088"/>
    <cellStyle name="Обычный 2 7 3 3 2 4 2" xfId="12089"/>
    <cellStyle name="Обычный 2 7 3 3 2 4 2 2" xfId="12090"/>
    <cellStyle name="Обычный 2 7 3 3 2 4 3" xfId="12091"/>
    <cellStyle name="Обычный 2 7 3 3 2 4 4" xfId="12092"/>
    <cellStyle name="Обычный 2 7 3 3 2 4 5" xfId="12093"/>
    <cellStyle name="Обычный 2 7 3 3 2 5" xfId="12094"/>
    <cellStyle name="Обычный 2 7 3 3 2 5 2" xfId="12095"/>
    <cellStyle name="Обычный 2 7 3 3 2 5 3" xfId="12096"/>
    <cellStyle name="Обычный 2 7 3 3 2 5 4" xfId="12097"/>
    <cellStyle name="Обычный 2 7 3 3 2 6" xfId="12098"/>
    <cellStyle name="Обычный 2 7 3 3 2 7" xfId="12099"/>
    <cellStyle name="Обычный 2 7 3 3 2 8" xfId="12100"/>
    <cellStyle name="Обычный 2 7 3 3 2 9" xfId="12101"/>
    <cellStyle name="Обычный 2 7 3 3 3" xfId="12102"/>
    <cellStyle name="Обычный 2 7 3 3 3 2" xfId="12103"/>
    <cellStyle name="Обычный 2 7 3 3 3 2 2" xfId="12104"/>
    <cellStyle name="Обычный 2 7 3 3 3 2 2 2" xfId="12105"/>
    <cellStyle name="Обычный 2 7 3 3 3 2 2 2 2" xfId="12106"/>
    <cellStyle name="Обычный 2 7 3 3 3 2 2 3" xfId="12107"/>
    <cellStyle name="Обычный 2 7 3 3 3 2 2 4" xfId="12108"/>
    <cellStyle name="Обычный 2 7 3 3 3 2 2 5" xfId="12109"/>
    <cellStyle name="Обычный 2 7 3 3 3 2 3" xfId="12110"/>
    <cellStyle name="Обычный 2 7 3 3 3 2 3 2" xfId="12111"/>
    <cellStyle name="Обычный 2 7 3 3 3 2 3 3" xfId="12112"/>
    <cellStyle name="Обычный 2 7 3 3 3 2 3 4" xfId="12113"/>
    <cellStyle name="Обычный 2 7 3 3 3 2 4" xfId="12114"/>
    <cellStyle name="Обычный 2 7 3 3 3 2 5" xfId="12115"/>
    <cellStyle name="Обычный 2 7 3 3 3 2 6" xfId="12116"/>
    <cellStyle name="Обычный 2 7 3 3 3 2 7" xfId="12117"/>
    <cellStyle name="Обычный 2 7 3 3 3 3" xfId="12118"/>
    <cellStyle name="Обычный 2 7 3 3 3 3 2" xfId="12119"/>
    <cellStyle name="Обычный 2 7 3 3 3 3 2 2" xfId="12120"/>
    <cellStyle name="Обычный 2 7 3 3 3 3 3" xfId="12121"/>
    <cellStyle name="Обычный 2 7 3 3 3 3 4" xfId="12122"/>
    <cellStyle name="Обычный 2 7 3 3 3 3 5" xfId="12123"/>
    <cellStyle name="Обычный 2 7 3 3 3 4" xfId="12124"/>
    <cellStyle name="Обычный 2 7 3 3 3 4 2" xfId="12125"/>
    <cellStyle name="Обычный 2 7 3 3 3 4 2 2" xfId="12126"/>
    <cellStyle name="Обычный 2 7 3 3 3 4 3" xfId="12127"/>
    <cellStyle name="Обычный 2 7 3 3 3 4 4" xfId="12128"/>
    <cellStyle name="Обычный 2 7 3 3 3 4 5" xfId="12129"/>
    <cellStyle name="Обычный 2 7 3 3 3 5" xfId="12130"/>
    <cellStyle name="Обычный 2 7 3 3 3 5 2" xfId="12131"/>
    <cellStyle name="Обычный 2 7 3 3 3 5 3" xfId="12132"/>
    <cellStyle name="Обычный 2 7 3 3 3 5 4" xfId="12133"/>
    <cellStyle name="Обычный 2 7 3 3 3 6" xfId="12134"/>
    <cellStyle name="Обычный 2 7 3 3 3 7" xfId="12135"/>
    <cellStyle name="Обычный 2 7 3 3 3 8" xfId="12136"/>
    <cellStyle name="Обычный 2 7 3 3 3 9" xfId="12137"/>
    <cellStyle name="Обычный 2 7 3 3 4" xfId="12138"/>
    <cellStyle name="Обычный 2 7 3 3 4 2" xfId="12139"/>
    <cellStyle name="Обычный 2 7 3 3 4 2 2" xfId="12140"/>
    <cellStyle name="Обычный 2 7 3 3 4 2 2 2" xfId="12141"/>
    <cellStyle name="Обычный 2 7 3 3 4 2 2 2 2" xfId="12142"/>
    <cellStyle name="Обычный 2 7 3 3 4 2 2 3" xfId="12143"/>
    <cellStyle name="Обычный 2 7 3 3 4 2 2 4" xfId="12144"/>
    <cellStyle name="Обычный 2 7 3 3 4 2 2 5" xfId="12145"/>
    <cellStyle name="Обычный 2 7 3 3 4 2 3" xfId="12146"/>
    <cellStyle name="Обычный 2 7 3 3 4 2 3 2" xfId="12147"/>
    <cellStyle name="Обычный 2 7 3 3 4 2 3 3" xfId="12148"/>
    <cellStyle name="Обычный 2 7 3 3 4 2 3 4" xfId="12149"/>
    <cellStyle name="Обычный 2 7 3 3 4 2 4" xfId="12150"/>
    <cellStyle name="Обычный 2 7 3 3 4 2 5" xfId="12151"/>
    <cellStyle name="Обычный 2 7 3 3 4 2 6" xfId="12152"/>
    <cellStyle name="Обычный 2 7 3 3 4 2 7" xfId="12153"/>
    <cellStyle name="Обычный 2 7 3 3 4 3" xfId="12154"/>
    <cellStyle name="Обычный 2 7 3 3 4 3 2" xfId="12155"/>
    <cellStyle name="Обычный 2 7 3 3 4 3 2 2" xfId="12156"/>
    <cellStyle name="Обычный 2 7 3 3 4 3 3" xfId="12157"/>
    <cellStyle name="Обычный 2 7 3 3 4 3 4" xfId="12158"/>
    <cellStyle name="Обычный 2 7 3 3 4 3 5" xfId="12159"/>
    <cellStyle name="Обычный 2 7 3 3 4 4" xfId="12160"/>
    <cellStyle name="Обычный 2 7 3 3 4 4 2" xfId="12161"/>
    <cellStyle name="Обычный 2 7 3 3 4 4 3" xfId="12162"/>
    <cellStyle name="Обычный 2 7 3 3 4 4 4" xfId="12163"/>
    <cellStyle name="Обычный 2 7 3 3 4 5" xfId="12164"/>
    <cellStyle name="Обычный 2 7 3 3 4 6" xfId="12165"/>
    <cellStyle name="Обычный 2 7 3 3 4 7" xfId="12166"/>
    <cellStyle name="Обычный 2 7 3 3 4 8" xfId="12167"/>
    <cellStyle name="Обычный 2 7 3 3 5" xfId="12168"/>
    <cellStyle name="Обычный 2 7 3 3 5 2" xfId="12169"/>
    <cellStyle name="Обычный 2 7 3 3 5 2 2" xfId="12170"/>
    <cellStyle name="Обычный 2 7 3 3 5 2 2 2" xfId="12171"/>
    <cellStyle name="Обычный 2 7 3 3 5 2 2 2 2" xfId="12172"/>
    <cellStyle name="Обычный 2 7 3 3 5 2 2 3" xfId="12173"/>
    <cellStyle name="Обычный 2 7 3 3 5 2 2 4" xfId="12174"/>
    <cellStyle name="Обычный 2 7 3 3 5 2 2 5" xfId="12175"/>
    <cellStyle name="Обычный 2 7 3 3 5 2 3" xfId="12176"/>
    <cellStyle name="Обычный 2 7 3 3 5 2 3 2" xfId="12177"/>
    <cellStyle name="Обычный 2 7 3 3 5 2 3 3" xfId="12178"/>
    <cellStyle name="Обычный 2 7 3 3 5 2 3 4" xfId="12179"/>
    <cellStyle name="Обычный 2 7 3 3 5 2 4" xfId="12180"/>
    <cellStyle name="Обычный 2 7 3 3 5 2 5" xfId="12181"/>
    <cellStyle name="Обычный 2 7 3 3 5 2 6" xfId="12182"/>
    <cellStyle name="Обычный 2 7 3 3 5 2 7" xfId="12183"/>
    <cellStyle name="Обычный 2 7 3 3 5 3" xfId="12184"/>
    <cellStyle name="Обычный 2 7 3 3 5 3 2" xfId="12185"/>
    <cellStyle name="Обычный 2 7 3 3 5 3 2 2" xfId="12186"/>
    <cellStyle name="Обычный 2 7 3 3 5 3 3" xfId="12187"/>
    <cellStyle name="Обычный 2 7 3 3 5 3 4" xfId="12188"/>
    <cellStyle name="Обычный 2 7 3 3 5 3 5" xfId="12189"/>
    <cellStyle name="Обычный 2 7 3 3 5 4" xfId="12190"/>
    <cellStyle name="Обычный 2 7 3 3 5 4 2" xfId="12191"/>
    <cellStyle name="Обычный 2 7 3 3 5 4 3" xfId="12192"/>
    <cellStyle name="Обычный 2 7 3 3 5 4 4" xfId="12193"/>
    <cellStyle name="Обычный 2 7 3 3 5 5" xfId="12194"/>
    <cellStyle name="Обычный 2 7 3 3 5 6" xfId="12195"/>
    <cellStyle name="Обычный 2 7 3 3 5 7" xfId="12196"/>
    <cellStyle name="Обычный 2 7 3 3 5 8" xfId="12197"/>
    <cellStyle name="Обычный 2 7 3 3 6" xfId="12198"/>
    <cellStyle name="Обычный 2 7 3 3 6 2" xfId="12199"/>
    <cellStyle name="Обычный 2 7 3 3 6 2 2" xfId="12200"/>
    <cellStyle name="Обычный 2 7 3 3 6 2 2 2" xfId="12201"/>
    <cellStyle name="Обычный 2 7 3 3 6 2 2 2 2" xfId="12202"/>
    <cellStyle name="Обычный 2 7 3 3 6 2 2 3" xfId="12203"/>
    <cellStyle name="Обычный 2 7 3 3 6 2 2 4" xfId="12204"/>
    <cellStyle name="Обычный 2 7 3 3 6 2 2 5" xfId="12205"/>
    <cellStyle name="Обычный 2 7 3 3 6 2 3" xfId="12206"/>
    <cellStyle name="Обычный 2 7 3 3 6 2 3 2" xfId="12207"/>
    <cellStyle name="Обычный 2 7 3 3 6 2 3 3" xfId="12208"/>
    <cellStyle name="Обычный 2 7 3 3 6 2 3 4" xfId="12209"/>
    <cellStyle name="Обычный 2 7 3 3 6 2 4" xfId="12210"/>
    <cellStyle name="Обычный 2 7 3 3 6 2 5" xfId="12211"/>
    <cellStyle name="Обычный 2 7 3 3 6 2 6" xfId="12212"/>
    <cellStyle name="Обычный 2 7 3 3 6 2 7" xfId="12213"/>
    <cellStyle name="Обычный 2 7 3 3 6 3" xfId="12214"/>
    <cellStyle name="Обычный 2 7 3 3 6 3 2" xfId="12215"/>
    <cellStyle name="Обычный 2 7 3 3 6 3 2 2" xfId="12216"/>
    <cellStyle name="Обычный 2 7 3 3 6 3 3" xfId="12217"/>
    <cellStyle name="Обычный 2 7 3 3 6 3 4" xfId="12218"/>
    <cellStyle name="Обычный 2 7 3 3 6 3 5" xfId="12219"/>
    <cellStyle name="Обычный 2 7 3 3 6 4" xfId="12220"/>
    <cellStyle name="Обычный 2 7 3 3 6 4 2" xfId="12221"/>
    <cellStyle name="Обычный 2 7 3 3 6 4 3" xfId="12222"/>
    <cellStyle name="Обычный 2 7 3 3 6 4 4" xfId="12223"/>
    <cellStyle name="Обычный 2 7 3 3 6 5" xfId="12224"/>
    <cellStyle name="Обычный 2 7 3 3 6 6" xfId="12225"/>
    <cellStyle name="Обычный 2 7 3 3 6 7" xfId="12226"/>
    <cellStyle name="Обычный 2 7 3 3 6 8" xfId="12227"/>
    <cellStyle name="Обычный 2 7 3 3 7" xfId="12228"/>
    <cellStyle name="Обычный 2 7 3 3 7 2" xfId="12229"/>
    <cellStyle name="Обычный 2 7 3 3 7 2 2" xfId="12230"/>
    <cellStyle name="Обычный 2 7 3 3 7 2 2 2" xfId="12231"/>
    <cellStyle name="Обычный 2 7 3 3 7 2 2 2 2" xfId="12232"/>
    <cellStyle name="Обычный 2 7 3 3 7 2 2 3" xfId="12233"/>
    <cellStyle name="Обычный 2 7 3 3 7 2 2 4" xfId="12234"/>
    <cellStyle name="Обычный 2 7 3 3 7 2 2 5" xfId="12235"/>
    <cellStyle name="Обычный 2 7 3 3 7 2 3" xfId="12236"/>
    <cellStyle name="Обычный 2 7 3 3 7 2 3 2" xfId="12237"/>
    <cellStyle name="Обычный 2 7 3 3 7 2 3 3" xfId="12238"/>
    <cellStyle name="Обычный 2 7 3 3 7 2 3 4" xfId="12239"/>
    <cellStyle name="Обычный 2 7 3 3 7 2 4" xfId="12240"/>
    <cellStyle name="Обычный 2 7 3 3 7 2 5" xfId="12241"/>
    <cellStyle name="Обычный 2 7 3 3 7 2 6" xfId="12242"/>
    <cellStyle name="Обычный 2 7 3 3 7 2 7" xfId="12243"/>
    <cellStyle name="Обычный 2 7 3 3 7 3" xfId="12244"/>
    <cellStyle name="Обычный 2 7 3 3 7 3 2" xfId="12245"/>
    <cellStyle name="Обычный 2 7 3 3 7 3 2 2" xfId="12246"/>
    <cellStyle name="Обычный 2 7 3 3 7 3 3" xfId="12247"/>
    <cellStyle name="Обычный 2 7 3 3 7 3 4" xfId="12248"/>
    <cellStyle name="Обычный 2 7 3 3 7 3 5" xfId="12249"/>
    <cellStyle name="Обычный 2 7 3 3 7 4" xfId="12250"/>
    <cellStyle name="Обычный 2 7 3 3 7 4 2" xfId="12251"/>
    <cellStyle name="Обычный 2 7 3 3 7 4 3" xfId="12252"/>
    <cellStyle name="Обычный 2 7 3 3 7 4 4" xfId="12253"/>
    <cellStyle name="Обычный 2 7 3 3 7 5" xfId="12254"/>
    <cellStyle name="Обычный 2 7 3 3 7 6" xfId="12255"/>
    <cellStyle name="Обычный 2 7 3 3 7 7" xfId="12256"/>
    <cellStyle name="Обычный 2 7 3 3 7 8" xfId="12257"/>
    <cellStyle name="Обычный 2 7 3 3 8" xfId="12258"/>
    <cellStyle name="Обычный 2 7 3 3 8 2" xfId="12259"/>
    <cellStyle name="Обычный 2 7 3 3 8 2 2" xfId="12260"/>
    <cellStyle name="Обычный 2 7 3 3 8 2 2 2" xfId="12261"/>
    <cellStyle name="Обычный 2 7 3 3 8 2 3" xfId="12262"/>
    <cellStyle name="Обычный 2 7 3 3 8 2 4" xfId="12263"/>
    <cellStyle name="Обычный 2 7 3 3 8 2 5" xfId="12264"/>
    <cellStyle name="Обычный 2 7 3 3 8 3" xfId="12265"/>
    <cellStyle name="Обычный 2 7 3 3 8 3 2" xfId="12266"/>
    <cellStyle name="Обычный 2 7 3 3 8 3 3" xfId="12267"/>
    <cellStyle name="Обычный 2 7 3 3 8 3 4" xfId="12268"/>
    <cellStyle name="Обычный 2 7 3 3 8 4" xfId="12269"/>
    <cellStyle name="Обычный 2 7 3 3 8 5" xfId="12270"/>
    <cellStyle name="Обычный 2 7 3 3 8 6" xfId="12271"/>
    <cellStyle name="Обычный 2 7 3 3 8 7" xfId="12272"/>
    <cellStyle name="Обычный 2 7 3 3 9" xfId="12273"/>
    <cellStyle name="Обычный 2 7 3 3 9 2" xfId="12274"/>
    <cellStyle name="Обычный 2 7 3 3 9 2 2" xfId="12275"/>
    <cellStyle name="Обычный 2 7 3 3 9 2 2 2" xfId="12276"/>
    <cellStyle name="Обычный 2 7 3 3 9 2 3" xfId="12277"/>
    <cellStyle name="Обычный 2 7 3 3 9 2 4" xfId="12278"/>
    <cellStyle name="Обычный 2 7 3 3 9 2 5" xfId="12279"/>
    <cellStyle name="Обычный 2 7 3 3 9 3" xfId="12280"/>
    <cellStyle name="Обычный 2 7 3 3 9 3 2" xfId="12281"/>
    <cellStyle name="Обычный 2 7 3 3 9 3 3" xfId="12282"/>
    <cellStyle name="Обычный 2 7 3 3 9 3 4" xfId="12283"/>
    <cellStyle name="Обычный 2 7 3 3 9 4" xfId="12284"/>
    <cellStyle name="Обычный 2 7 3 3 9 5" xfId="12285"/>
    <cellStyle name="Обычный 2 7 3 3 9 6" xfId="12286"/>
    <cellStyle name="Обычный 2 7 3 3 9 7" xfId="12287"/>
    <cellStyle name="Обычный 2 7 3 4" xfId="12288"/>
    <cellStyle name="Обычный 2 7 3 4 10" xfId="12289"/>
    <cellStyle name="Обычный 2 7 3 4 10 2" xfId="12290"/>
    <cellStyle name="Обычный 2 7 3 4 10 2 2" xfId="12291"/>
    <cellStyle name="Обычный 2 7 3 4 10 3" xfId="12292"/>
    <cellStyle name="Обычный 2 7 3 4 10 4" xfId="12293"/>
    <cellStyle name="Обычный 2 7 3 4 10 5" xfId="12294"/>
    <cellStyle name="Обычный 2 7 3 4 11" xfId="12295"/>
    <cellStyle name="Обычный 2 7 3 4 11 2" xfId="12296"/>
    <cellStyle name="Обычный 2 7 3 4 11 3" xfId="12297"/>
    <cellStyle name="Обычный 2 7 3 4 11 4" xfId="12298"/>
    <cellStyle name="Обычный 2 7 3 4 12" xfId="12299"/>
    <cellStyle name="Обычный 2 7 3 4 13" xfId="12300"/>
    <cellStyle name="Обычный 2 7 3 4 14" xfId="12301"/>
    <cellStyle name="Обычный 2 7 3 4 15" xfId="12302"/>
    <cellStyle name="Обычный 2 7 3 4 2" xfId="12303"/>
    <cellStyle name="Обычный 2 7 3 4 2 2" xfId="12304"/>
    <cellStyle name="Обычный 2 7 3 4 2 2 2" xfId="12305"/>
    <cellStyle name="Обычный 2 7 3 4 2 2 2 2" xfId="12306"/>
    <cellStyle name="Обычный 2 7 3 4 2 2 2 2 2" xfId="12307"/>
    <cellStyle name="Обычный 2 7 3 4 2 2 2 3" xfId="12308"/>
    <cellStyle name="Обычный 2 7 3 4 2 2 2 4" xfId="12309"/>
    <cellStyle name="Обычный 2 7 3 4 2 2 2 5" xfId="12310"/>
    <cellStyle name="Обычный 2 7 3 4 2 2 3" xfId="12311"/>
    <cellStyle name="Обычный 2 7 3 4 2 2 3 2" xfId="12312"/>
    <cellStyle name="Обычный 2 7 3 4 2 2 3 3" xfId="12313"/>
    <cellStyle name="Обычный 2 7 3 4 2 2 3 4" xfId="12314"/>
    <cellStyle name="Обычный 2 7 3 4 2 2 4" xfId="12315"/>
    <cellStyle name="Обычный 2 7 3 4 2 2 5" xfId="12316"/>
    <cellStyle name="Обычный 2 7 3 4 2 2 6" xfId="12317"/>
    <cellStyle name="Обычный 2 7 3 4 2 2 7" xfId="12318"/>
    <cellStyle name="Обычный 2 7 3 4 2 3" xfId="12319"/>
    <cellStyle name="Обычный 2 7 3 4 2 3 2" xfId="12320"/>
    <cellStyle name="Обычный 2 7 3 4 2 3 2 2" xfId="12321"/>
    <cellStyle name="Обычный 2 7 3 4 2 3 3" xfId="12322"/>
    <cellStyle name="Обычный 2 7 3 4 2 3 4" xfId="12323"/>
    <cellStyle name="Обычный 2 7 3 4 2 3 5" xfId="12324"/>
    <cellStyle name="Обычный 2 7 3 4 2 4" xfId="12325"/>
    <cellStyle name="Обычный 2 7 3 4 2 4 2" xfId="12326"/>
    <cellStyle name="Обычный 2 7 3 4 2 4 2 2" xfId="12327"/>
    <cellStyle name="Обычный 2 7 3 4 2 4 3" xfId="12328"/>
    <cellStyle name="Обычный 2 7 3 4 2 4 4" xfId="12329"/>
    <cellStyle name="Обычный 2 7 3 4 2 4 5" xfId="12330"/>
    <cellStyle name="Обычный 2 7 3 4 2 5" xfId="12331"/>
    <cellStyle name="Обычный 2 7 3 4 2 5 2" xfId="12332"/>
    <cellStyle name="Обычный 2 7 3 4 2 5 3" xfId="12333"/>
    <cellStyle name="Обычный 2 7 3 4 2 5 4" xfId="12334"/>
    <cellStyle name="Обычный 2 7 3 4 2 6" xfId="12335"/>
    <cellStyle name="Обычный 2 7 3 4 2 7" xfId="12336"/>
    <cellStyle name="Обычный 2 7 3 4 2 8" xfId="12337"/>
    <cellStyle name="Обычный 2 7 3 4 2 9" xfId="12338"/>
    <cellStyle name="Обычный 2 7 3 4 3" xfId="12339"/>
    <cellStyle name="Обычный 2 7 3 4 3 2" xfId="12340"/>
    <cellStyle name="Обычный 2 7 3 4 3 2 2" xfId="12341"/>
    <cellStyle name="Обычный 2 7 3 4 3 2 2 2" xfId="12342"/>
    <cellStyle name="Обычный 2 7 3 4 3 2 2 2 2" xfId="12343"/>
    <cellStyle name="Обычный 2 7 3 4 3 2 2 3" xfId="12344"/>
    <cellStyle name="Обычный 2 7 3 4 3 2 2 4" xfId="12345"/>
    <cellStyle name="Обычный 2 7 3 4 3 2 2 5" xfId="12346"/>
    <cellStyle name="Обычный 2 7 3 4 3 2 3" xfId="12347"/>
    <cellStyle name="Обычный 2 7 3 4 3 2 3 2" xfId="12348"/>
    <cellStyle name="Обычный 2 7 3 4 3 2 3 3" xfId="12349"/>
    <cellStyle name="Обычный 2 7 3 4 3 2 3 4" xfId="12350"/>
    <cellStyle name="Обычный 2 7 3 4 3 2 4" xfId="12351"/>
    <cellStyle name="Обычный 2 7 3 4 3 2 5" xfId="12352"/>
    <cellStyle name="Обычный 2 7 3 4 3 2 6" xfId="12353"/>
    <cellStyle name="Обычный 2 7 3 4 3 2 7" xfId="12354"/>
    <cellStyle name="Обычный 2 7 3 4 3 3" xfId="12355"/>
    <cellStyle name="Обычный 2 7 3 4 3 3 2" xfId="12356"/>
    <cellStyle name="Обычный 2 7 3 4 3 3 2 2" xfId="12357"/>
    <cellStyle name="Обычный 2 7 3 4 3 3 3" xfId="12358"/>
    <cellStyle name="Обычный 2 7 3 4 3 3 4" xfId="12359"/>
    <cellStyle name="Обычный 2 7 3 4 3 3 5" xfId="12360"/>
    <cellStyle name="Обычный 2 7 3 4 3 4" xfId="12361"/>
    <cellStyle name="Обычный 2 7 3 4 3 4 2" xfId="12362"/>
    <cellStyle name="Обычный 2 7 3 4 3 4 2 2" xfId="12363"/>
    <cellStyle name="Обычный 2 7 3 4 3 4 3" xfId="12364"/>
    <cellStyle name="Обычный 2 7 3 4 3 4 4" xfId="12365"/>
    <cellStyle name="Обычный 2 7 3 4 3 4 5" xfId="12366"/>
    <cellStyle name="Обычный 2 7 3 4 3 5" xfId="12367"/>
    <cellStyle name="Обычный 2 7 3 4 3 5 2" xfId="12368"/>
    <cellStyle name="Обычный 2 7 3 4 3 5 3" xfId="12369"/>
    <cellStyle name="Обычный 2 7 3 4 3 5 4" xfId="12370"/>
    <cellStyle name="Обычный 2 7 3 4 3 6" xfId="12371"/>
    <cellStyle name="Обычный 2 7 3 4 3 7" xfId="12372"/>
    <cellStyle name="Обычный 2 7 3 4 3 8" xfId="12373"/>
    <cellStyle name="Обычный 2 7 3 4 3 9" xfId="12374"/>
    <cellStyle name="Обычный 2 7 3 4 4" xfId="12375"/>
    <cellStyle name="Обычный 2 7 3 4 4 2" xfId="12376"/>
    <cellStyle name="Обычный 2 7 3 4 4 2 2" xfId="12377"/>
    <cellStyle name="Обычный 2 7 3 4 4 2 2 2" xfId="12378"/>
    <cellStyle name="Обычный 2 7 3 4 4 2 2 2 2" xfId="12379"/>
    <cellStyle name="Обычный 2 7 3 4 4 2 2 3" xfId="12380"/>
    <cellStyle name="Обычный 2 7 3 4 4 2 2 4" xfId="12381"/>
    <cellStyle name="Обычный 2 7 3 4 4 2 2 5" xfId="12382"/>
    <cellStyle name="Обычный 2 7 3 4 4 2 3" xfId="12383"/>
    <cellStyle name="Обычный 2 7 3 4 4 2 3 2" xfId="12384"/>
    <cellStyle name="Обычный 2 7 3 4 4 2 3 3" xfId="12385"/>
    <cellStyle name="Обычный 2 7 3 4 4 2 3 4" xfId="12386"/>
    <cellStyle name="Обычный 2 7 3 4 4 2 4" xfId="12387"/>
    <cellStyle name="Обычный 2 7 3 4 4 2 5" xfId="12388"/>
    <cellStyle name="Обычный 2 7 3 4 4 2 6" xfId="12389"/>
    <cellStyle name="Обычный 2 7 3 4 4 2 7" xfId="12390"/>
    <cellStyle name="Обычный 2 7 3 4 4 3" xfId="12391"/>
    <cellStyle name="Обычный 2 7 3 4 4 3 2" xfId="12392"/>
    <cellStyle name="Обычный 2 7 3 4 4 3 2 2" xfId="12393"/>
    <cellStyle name="Обычный 2 7 3 4 4 3 3" xfId="12394"/>
    <cellStyle name="Обычный 2 7 3 4 4 3 4" xfId="12395"/>
    <cellStyle name="Обычный 2 7 3 4 4 3 5" xfId="12396"/>
    <cellStyle name="Обычный 2 7 3 4 4 4" xfId="12397"/>
    <cellStyle name="Обычный 2 7 3 4 4 4 2" xfId="12398"/>
    <cellStyle name="Обычный 2 7 3 4 4 4 3" xfId="12399"/>
    <cellStyle name="Обычный 2 7 3 4 4 4 4" xfId="12400"/>
    <cellStyle name="Обычный 2 7 3 4 4 5" xfId="12401"/>
    <cellStyle name="Обычный 2 7 3 4 4 6" xfId="12402"/>
    <cellStyle name="Обычный 2 7 3 4 4 7" xfId="12403"/>
    <cellStyle name="Обычный 2 7 3 4 4 8" xfId="12404"/>
    <cellStyle name="Обычный 2 7 3 4 5" xfId="12405"/>
    <cellStyle name="Обычный 2 7 3 4 5 2" xfId="12406"/>
    <cellStyle name="Обычный 2 7 3 4 5 2 2" xfId="12407"/>
    <cellStyle name="Обычный 2 7 3 4 5 2 2 2" xfId="12408"/>
    <cellStyle name="Обычный 2 7 3 4 5 2 2 2 2" xfId="12409"/>
    <cellStyle name="Обычный 2 7 3 4 5 2 2 3" xfId="12410"/>
    <cellStyle name="Обычный 2 7 3 4 5 2 2 4" xfId="12411"/>
    <cellStyle name="Обычный 2 7 3 4 5 2 2 5" xfId="12412"/>
    <cellStyle name="Обычный 2 7 3 4 5 2 3" xfId="12413"/>
    <cellStyle name="Обычный 2 7 3 4 5 2 3 2" xfId="12414"/>
    <cellStyle name="Обычный 2 7 3 4 5 2 3 3" xfId="12415"/>
    <cellStyle name="Обычный 2 7 3 4 5 2 3 4" xfId="12416"/>
    <cellStyle name="Обычный 2 7 3 4 5 2 4" xfId="12417"/>
    <cellStyle name="Обычный 2 7 3 4 5 2 5" xfId="12418"/>
    <cellStyle name="Обычный 2 7 3 4 5 2 6" xfId="12419"/>
    <cellStyle name="Обычный 2 7 3 4 5 2 7" xfId="12420"/>
    <cellStyle name="Обычный 2 7 3 4 5 3" xfId="12421"/>
    <cellStyle name="Обычный 2 7 3 4 5 3 2" xfId="12422"/>
    <cellStyle name="Обычный 2 7 3 4 5 3 2 2" xfId="12423"/>
    <cellStyle name="Обычный 2 7 3 4 5 3 3" xfId="12424"/>
    <cellStyle name="Обычный 2 7 3 4 5 3 4" xfId="12425"/>
    <cellStyle name="Обычный 2 7 3 4 5 3 5" xfId="12426"/>
    <cellStyle name="Обычный 2 7 3 4 5 4" xfId="12427"/>
    <cellStyle name="Обычный 2 7 3 4 5 4 2" xfId="12428"/>
    <cellStyle name="Обычный 2 7 3 4 5 4 3" xfId="12429"/>
    <cellStyle name="Обычный 2 7 3 4 5 4 4" xfId="12430"/>
    <cellStyle name="Обычный 2 7 3 4 5 5" xfId="12431"/>
    <cellStyle name="Обычный 2 7 3 4 5 6" xfId="12432"/>
    <cellStyle name="Обычный 2 7 3 4 5 7" xfId="12433"/>
    <cellStyle name="Обычный 2 7 3 4 5 8" xfId="12434"/>
    <cellStyle name="Обычный 2 7 3 4 6" xfId="12435"/>
    <cellStyle name="Обычный 2 7 3 4 6 2" xfId="12436"/>
    <cellStyle name="Обычный 2 7 3 4 6 2 2" xfId="12437"/>
    <cellStyle name="Обычный 2 7 3 4 6 2 2 2" xfId="12438"/>
    <cellStyle name="Обычный 2 7 3 4 6 2 2 2 2" xfId="12439"/>
    <cellStyle name="Обычный 2 7 3 4 6 2 2 3" xfId="12440"/>
    <cellStyle name="Обычный 2 7 3 4 6 2 2 4" xfId="12441"/>
    <cellStyle name="Обычный 2 7 3 4 6 2 2 5" xfId="12442"/>
    <cellStyle name="Обычный 2 7 3 4 6 2 3" xfId="12443"/>
    <cellStyle name="Обычный 2 7 3 4 6 2 3 2" xfId="12444"/>
    <cellStyle name="Обычный 2 7 3 4 6 2 3 3" xfId="12445"/>
    <cellStyle name="Обычный 2 7 3 4 6 2 3 4" xfId="12446"/>
    <cellStyle name="Обычный 2 7 3 4 6 2 4" xfId="12447"/>
    <cellStyle name="Обычный 2 7 3 4 6 2 5" xfId="12448"/>
    <cellStyle name="Обычный 2 7 3 4 6 2 6" xfId="12449"/>
    <cellStyle name="Обычный 2 7 3 4 6 2 7" xfId="12450"/>
    <cellStyle name="Обычный 2 7 3 4 6 3" xfId="12451"/>
    <cellStyle name="Обычный 2 7 3 4 6 3 2" xfId="12452"/>
    <cellStyle name="Обычный 2 7 3 4 6 3 2 2" xfId="12453"/>
    <cellStyle name="Обычный 2 7 3 4 6 3 3" xfId="12454"/>
    <cellStyle name="Обычный 2 7 3 4 6 3 4" xfId="12455"/>
    <cellStyle name="Обычный 2 7 3 4 6 3 5" xfId="12456"/>
    <cellStyle name="Обычный 2 7 3 4 6 4" xfId="12457"/>
    <cellStyle name="Обычный 2 7 3 4 6 4 2" xfId="12458"/>
    <cellStyle name="Обычный 2 7 3 4 6 4 3" xfId="12459"/>
    <cellStyle name="Обычный 2 7 3 4 6 4 4" xfId="12460"/>
    <cellStyle name="Обычный 2 7 3 4 6 5" xfId="12461"/>
    <cellStyle name="Обычный 2 7 3 4 6 6" xfId="12462"/>
    <cellStyle name="Обычный 2 7 3 4 6 7" xfId="12463"/>
    <cellStyle name="Обычный 2 7 3 4 6 8" xfId="12464"/>
    <cellStyle name="Обычный 2 7 3 4 7" xfId="12465"/>
    <cellStyle name="Обычный 2 7 3 4 7 2" xfId="12466"/>
    <cellStyle name="Обычный 2 7 3 4 7 2 2" xfId="12467"/>
    <cellStyle name="Обычный 2 7 3 4 7 2 2 2" xfId="12468"/>
    <cellStyle name="Обычный 2 7 3 4 7 2 2 2 2" xfId="12469"/>
    <cellStyle name="Обычный 2 7 3 4 7 2 2 3" xfId="12470"/>
    <cellStyle name="Обычный 2 7 3 4 7 2 2 4" xfId="12471"/>
    <cellStyle name="Обычный 2 7 3 4 7 2 2 5" xfId="12472"/>
    <cellStyle name="Обычный 2 7 3 4 7 2 3" xfId="12473"/>
    <cellStyle name="Обычный 2 7 3 4 7 2 3 2" xfId="12474"/>
    <cellStyle name="Обычный 2 7 3 4 7 2 3 3" xfId="12475"/>
    <cellStyle name="Обычный 2 7 3 4 7 2 3 4" xfId="12476"/>
    <cellStyle name="Обычный 2 7 3 4 7 2 4" xfId="12477"/>
    <cellStyle name="Обычный 2 7 3 4 7 2 5" xfId="12478"/>
    <cellStyle name="Обычный 2 7 3 4 7 2 6" xfId="12479"/>
    <cellStyle name="Обычный 2 7 3 4 7 2 7" xfId="12480"/>
    <cellStyle name="Обычный 2 7 3 4 7 3" xfId="12481"/>
    <cellStyle name="Обычный 2 7 3 4 7 3 2" xfId="12482"/>
    <cellStyle name="Обычный 2 7 3 4 7 3 2 2" xfId="12483"/>
    <cellStyle name="Обычный 2 7 3 4 7 3 3" xfId="12484"/>
    <cellStyle name="Обычный 2 7 3 4 7 3 4" xfId="12485"/>
    <cellStyle name="Обычный 2 7 3 4 7 3 5" xfId="12486"/>
    <cellStyle name="Обычный 2 7 3 4 7 4" xfId="12487"/>
    <cellStyle name="Обычный 2 7 3 4 7 4 2" xfId="12488"/>
    <cellStyle name="Обычный 2 7 3 4 7 4 3" xfId="12489"/>
    <cellStyle name="Обычный 2 7 3 4 7 4 4" xfId="12490"/>
    <cellStyle name="Обычный 2 7 3 4 7 5" xfId="12491"/>
    <cellStyle name="Обычный 2 7 3 4 7 6" xfId="12492"/>
    <cellStyle name="Обычный 2 7 3 4 7 7" xfId="12493"/>
    <cellStyle name="Обычный 2 7 3 4 7 8" xfId="12494"/>
    <cellStyle name="Обычный 2 7 3 4 8" xfId="12495"/>
    <cellStyle name="Обычный 2 7 3 4 8 2" xfId="12496"/>
    <cellStyle name="Обычный 2 7 3 4 8 2 2" xfId="12497"/>
    <cellStyle name="Обычный 2 7 3 4 8 2 2 2" xfId="12498"/>
    <cellStyle name="Обычный 2 7 3 4 8 2 3" xfId="12499"/>
    <cellStyle name="Обычный 2 7 3 4 8 2 4" xfId="12500"/>
    <cellStyle name="Обычный 2 7 3 4 8 2 5" xfId="12501"/>
    <cellStyle name="Обычный 2 7 3 4 8 3" xfId="12502"/>
    <cellStyle name="Обычный 2 7 3 4 8 3 2" xfId="12503"/>
    <cellStyle name="Обычный 2 7 3 4 8 3 3" xfId="12504"/>
    <cellStyle name="Обычный 2 7 3 4 8 3 4" xfId="12505"/>
    <cellStyle name="Обычный 2 7 3 4 8 4" xfId="12506"/>
    <cellStyle name="Обычный 2 7 3 4 8 5" xfId="12507"/>
    <cellStyle name="Обычный 2 7 3 4 8 6" xfId="12508"/>
    <cellStyle name="Обычный 2 7 3 4 8 7" xfId="12509"/>
    <cellStyle name="Обычный 2 7 3 4 9" xfId="12510"/>
    <cellStyle name="Обычный 2 7 3 4 9 2" xfId="12511"/>
    <cellStyle name="Обычный 2 7 3 4 9 2 2" xfId="12512"/>
    <cellStyle name="Обычный 2 7 3 4 9 2 2 2" xfId="12513"/>
    <cellStyle name="Обычный 2 7 3 4 9 2 3" xfId="12514"/>
    <cellStyle name="Обычный 2 7 3 4 9 2 4" xfId="12515"/>
    <cellStyle name="Обычный 2 7 3 4 9 2 5" xfId="12516"/>
    <cellStyle name="Обычный 2 7 3 4 9 3" xfId="12517"/>
    <cellStyle name="Обычный 2 7 3 4 9 3 2" xfId="12518"/>
    <cellStyle name="Обычный 2 7 3 4 9 3 3" xfId="12519"/>
    <cellStyle name="Обычный 2 7 3 4 9 3 4" xfId="12520"/>
    <cellStyle name="Обычный 2 7 3 4 9 4" xfId="12521"/>
    <cellStyle name="Обычный 2 7 3 4 9 5" xfId="12522"/>
    <cellStyle name="Обычный 2 7 3 4 9 6" xfId="12523"/>
    <cellStyle name="Обычный 2 7 3 4 9 7" xfId="12524"/>
    <cellStyle name="Обычный 2 7 3 5" xfId="12525"/>
    <cellStyle name="Обычный 2 7 3 5 2" xfId="12526"/>
    <cellStyle name="Обычный 2 7 3 5 2 2" xfId="12527"/>
    <cellStyle name="Обычный 2 7 3 5 2 2 2" xfId="12528"/>
    <cellStyle name="Обычный 2 7 3 5 2 2 2 2" xfId="12529"/>
    <cellStyle name="Обычный 2 7 3 5 2 2 3" xfId="12530"/>
    <cellStyle name="Обычный 2 7 3 5 2 2 4" xfId="12531"/>
    <cellStyle name="Обычный 2 7 3 5 2 2 5" xfId="12532"/>
    <cellStyle name="Обычный 2 7 3 5 2 3" xfId="12533"/>
    <cellStyle name="Обычный 2 7 3 5 2 3 2" xfId="12534"/>
    <cellStyle name="Обычный 2 7 3 5 2 3 3" xfId="12535"/>
    <cellStyle name="Обычный 2 7 3 5 2 3 4" xfId="12536"/>
    <cellStyle name="Обычный 2 7 3 5 2 4" xfId="12537"/>
    <cellStyle name="Обычный 2 7 3 5 2 5" xfId="12538"/>
    <cellStyle name="Обычный 2 7 3 5 2 6" xfId="12539"/>
    <cellStyle name="Обычный 2 7 3 5 2 7" xfId="12540"/>
    <cellStyle name="Обычный 2 7 3 5 3" xfId="12541"/>
    <cellStyle name="Обычный 2 7 3 5 3 2" xfId="12542"/>
    <cellStyle name="Обычный 2 7 3 5 3 2 2" xfId="12543"/>
    <cellStyle name="Обычный 2 7 3 5 3 3" xfId="12544"/>
    <cellStyle name="Обычный 2 7 3 5 3 4" xfId="12545"/>
    <cellStyle name="Обычный 2 7 3 5 3 5" xfId="12546"/>
    <cellStyle name="Обычный 2 7 3 5 4" xfId="12547"/>
    <cellStyle name="Обычный 2 7 3 5 4 2" xfId="12548"/>
    <cellStyle name="Обычный 2 7 3 5 4 2 2" xfId="12549"/>
    <cellStyle name="Обычный 2 7 3 5 4 3" xfId="12550"/>
    <cellStyle name="Обычный 2 7 3 5 4 4" xfId="12551"/>
    <cellStyle name="Обычный 2 7 3 5 4 5" xfId="12552"/>
    <cellStyle name="Обычный 2 7 3 5 5" xfId="12553"/>
    <cellStyle name="Обычный 2 7 3 5 5 2" xfId="12554"/>
    <cellStyle name="Обычный 2 7 3 5 5 3" xfId="12555"/>
    <cellStyle name="Обычный 2 7 3 5 5 4" xfId="12556"/>
    <cellStyle name="Обычный 2 7 3 5 6" xfId="12557"/>
    <cellStyle name="Обычный 2 7 3 5 7" xfId="12558"/>
    <cellStyle name="Обычный 2 7 3 5 8" xfId="12559"/>
    <cellStyle name="Обычный 2 7 3 5 9" xfId="12560"/>
    <cellStyle name="Обычный 2 7 3 6" xfId="12561"/>
    <cellStyle name="Обычный 2 7 3 6 2" xfId="12562"/>
    <cellStyle name="Обычный 2 7 3 6 2 2" xfId="12563"/>
    <cellStyle name="Обычный 2 7 3 6 2 2 2" xfId="12564"/>
    <cellStyle name="Обычный 2 7 3 6 2 2 2 2" xfId="12565"/>
    <cellStyle name="Обычный 2 7 3 6 2 2 3" xfId="12566"/>
    <cellStyle name="Обычный 2 7 3 6 2 2 4" xfId="12567"/>
    <cellStyle name="Обычный 2 7 3 6 2 2 5" xfId="12568"/>
    <cellStyle name="Обычный 2 7 3 6 2 3" xfId="12569"/>
    <cellStyle name="Обычный 2 7 3 6 2 3 2" xfId="12570"/>
    <cellStyle name="Обычный 2 7 3 6 2 3 3" xfId="12571"/>
    <cellStyle name="Обычный 2 7 3 6 2 3 4" xfId="12572"/>
    <cellStyle name="Обычный 2 7 3 6 2 4" xfId="12573"/>
    <cellStyle name="Обычный 2 7 3 6 2 5" xfId="12574"/>
    <cellStyle name="Обычный 2 7 3 6 2 6" xfId="12575"/>
    <cellStyle name="Обычный 2 7 3 6 2 7" xfId="12576"/>
    <cellStyle name="Обычный 2 7 3 6 3" xfId="12577"/>
    <cellStyle name="Обычный 2 7 3 6 3 2" xfId="12578"/>
    <cellStyle name="Обычный 2 7 3 6 3 2 2" xfId="12579"/>
    <cellStyle name="Обычный 2 7 3 6 3 3" xfId="12580"/>
    <cellStyle name="Обычный 2 7 3 6 3 4" xfId="12581"/>
    <cellStyle name="Обычный 2 7 3 6 3 5" xfId="12582"/>
    <cellStyle name="Обычный 2 7 3 6 4" xfId="12583"/>
    <cellStyle name="Обычный 2 7 3 6 4 2" xfId="12584"/>
    <cellStyle name="Обычный 2 7 3 6 4 2 2" xfId="12585"/>
    <cellStyle name="Обычный 2 7 3 6 4 3" xfId="12586"/>
    <cellStyle name="Обычный 2 7 3 6 4 4" xfId="12587"/>
    <cellStyle name="Обычный 2 7 3 6 4 5" xfId="12588"/>
    <cellStyle name="Обычный 2 7 3 6 5" xfId="12589"/>
    <cellStyle name="Обычный 2 7 3 6 5 2" xfId="12590"/>
    <cellStyle name="Обычный 2 7 3 6 5 3" xfId="12591"/>
    <cellStyle name="Обычный 2 7 3 6 5 4" xfId="12592"/>
    <cellStyle name="Обычный 2 7 3 6 6" xfId="12593"/>
    <cellStyle name="Обычный 2 7 3 6 7" xfId="12594"/>
    <cellStyle name="Обычный 2 7 3 6 8" xfId="12595"/>
    <cellStyle name="Обычный 2 7 3 6 9" xfId="12596"/>
    <cellStyle name="Обычный 2 7 3 7" xfId="12597"/>
    <cellStyle name="Обычный 2 7 3 7 2" xfId="12598"/>
    <cellStyle name="Обычный 2 7 3 7 2 2" xfId="12599"/>
    <cellStyle name="Обычный 2 7 3 7 2 2 2" xfId="12600"/>
    <cellStyle name="Обычный 2 7 3 7 2 2 2 2" xfId="12601"/>
    <cellStyle name="Обычный 2 7 3 7 2 2 3" xfId="12602"/>
    <cellStyle name="Обычный 2 7 3 7 2 2 4" xfId="12603"/>
    <cellStyle name="Обычный 2 7 3 7 2 2 5" xfId="12604"/>
    <cellStyle name="Обычный 2 7 3 7 2 3" xfId="12605"/>
    <cellStyle name="Обычный 2 7 3 7 2 3 2" xfId="12606"/>
    <cellStyle name="Обычный 2 7 3 7 2 3 3" xfId="12607"/>
    <cellStyle name="Обычный 2 7 3 7 2 3 4" xfId="12608"/>
    <cellStyle name="Обычный 2 7 3 7 2 4" xfId="12609"/>
    <cellStyle name="Обычный 2 7 3 7 2 5" xfId="12610"/>
    <cellStyle name="Обычный 2 7 3 7 2 6" xfId="12611"/>
    <cellStyle name="Обычный 2 7 3 7 2 7" xfId="12612"/>
    <cellStyle name="Обычный 2 7 3 7 3" xfId="12613"/>
    <cellStyle name="Обычный 2 7 3 7 3 2" xfId="12614"/>
    <cellStyle name="Обычный 2 7 3 7 3 2 2" xfId="12615"/>
    <cellStyle name="Обычный 2 7 3 7 3 3" xfId="12616"/>
    <cellStyle name="Обычный 2 7 3 7 3 4" xfId="12617"/>
    <cellStyle name="Обычный 2 7 3 7 3 5" xfId="12618"/>
    <cellStyle name="Обычный 2 7 3 7 4" xfId="12619"/>
    <cellStyle name="Обычный 2 7 3 7 4 2" xfId="12620"/>
    <cellStyle name="Обычный 2 7 3 7 4 2 2" xfId="12621"/>
    <cellStyle name="Обычный 2 7 3 7 4 3" xfId="12622"/>
    <cellStyle name="Обычный 2 7 3 7 4 4" xfId="12623"/>
    <cellStyle name="Обычный 2 7 3 7 4 5" xfId="12624"/>
    <cellStyle name="Обычный 2 7 3 7 5" xfId="12625"/>
    <cellStyle name="Обычный 2 7 3 7 5 2" xfId="12626"/>
    <cellStyle name="Обычный 2 7 3 7 5 3" xfId="12627"/>
    <cellStyle name="Обычный 2 7 3 7 5 4" xfId="12628"/>
    <cellStyle name="Обычный 2 7 3 7 6" xfId="12629"/>
    <cellStyle name="Обычный 2 7 3 7 7" xfId="12630"/>
    <cellStyle name="Обычный 2 7 3 7 8" xfId="12631"/>
    <cellStyle name="Обычный 2 7 3 7 9" xfId="12632"/>
    <cellStyle name="Обычный 2 7 3 8" xfId="12633"/>
    <cellStyle name="Обычный 2 7 3 8 2" xfId="12634"/>
    <cellStyle name="Обычный 2 7 3 8 2 2" xfId="12635"/>
    <cellStyle name="Обычный 2 7 3 8 2 2 2" xfId="12636"/>
    <cellStyle name="Обычный 2 7 3 8 2 2 2 2" xfId="12637"/>
    <cellStyle name="Обычный 2 7 3 8 2 2 3" xfId="12638"/>
    <cellStyle name="Обычный 2 7 3 8 2 2 4" xfId="12639"/>
    <cellStyle name="Обычный 2 7 3 8 2 2 5" xfId="12640"/>
    <cellStyle name="Обычный 2 7 3 8 2 3" xfId="12641"/>
    <cellStyle name="Обычный 2 7 3 8 2 3 2" xfId="12642"/>
    <cellStyle name="Обычный 2 7 3 8 2 3 3" xfId="12643"/>
    <cellStyle name="Обычный 2 7 3 8 2 3 4" xfId="12644"/>
    <cellStyle name="Обычный 2 7 3 8 2 4" xfId="12645"/>
    <cellStyle name="Обычный 2 7 3 8 2 5" xfId="12646"/>
    <cellStyle name="Обычный 2 7 3 8 2 6" xfId="12647"/>
    <cellStyle name="Обычный 2 7 3 8 2 7" xfId="12648"/>
    <cellStyle name="Обычный 2 7 3 8 3" xfId="12649"/>
    <cellStyle name="Обычный 2 7 3 8 3 2" xfId="12650"/>
    <cellStyle name="Обычный 2 7 3 8 3 2 2" xfId="12651"/>
    <cellStyle name="Обычный 2 7 3 8 3 3" xfId="12652"/>
    <cellStyle name="Обычный 2 7 3 8 3 4" xfId="12653"/>
    <cellStyle name="Обычный 2 7 3 8 3 5" xfId="12654"/>
    <cellStyle name="Обычный 2 7 3 8 4" xfId="12655"/>
    <cellStyle name="Обычный 2 7 3 8 4 2" xfId="12656"/>
    <cellStyle name="Обычный 2 7 3 8 4 3" xfId="12657"/>
    <cellStyle name="Обычный 2 7 3 8 4 4" xfId="12658"/>
    <cellStyle name="Обычный 2 7 3 8 5" xfId="12659"/>
    <cellStyle name="Обычный 2 7 3 8 6" xfId="12660"/>
    <cellStyle name="Обычный 2 7 3 8 7" xfId="12661"/>
    <cellStyle name="Обычный 2 7 3 8 8" xfId="12662"/>
    <cellStyle name="Обычный 2 7 3 9" xfId="12663"/>
    <cellStyle name="Обычный 2 7 3 9 2" xfId="12664"/>
    <cellStyle name="Обычный 2 7 3 9 2 2" xfId="12665"/>
    <cellStyle name="Обычный 2 7 3 9 2 2 2" xfId="12666"/>
    <cellStyle name="Обычный 2 7 3 9 2 2 2 2" xfId="12667"/>
    <cellStyle name="Обычный 2 7 3 9 2 2 3" xfId="12668"/>
    <cellStyle name="Обычный 2 7 3 9 2 2 4" xfId="12669"/>
    <cellStyle name="Обычный 2 7 3 9 2 2 5" xfId="12670"/>
    <cellStyle name="Обычный 2 7 3 9 2 3" xfId="12671"/>
    <cellStyle name="Обычный 2 7 3 9 2 3 2" xfId="12672"/>
    <cellStyle name="Обычный 2 7 3 9 2 3 3" xfId="12673"/>
    <cellStyle name="Обычный 2 7 3 9 2 3 4" xfId="12674"/>
    <cellStyle name="Обычный 2 7 3 9 2 4" xfId="12675"/>
    <cellStyle name="Обычный 2 7 3 9 2 5" xfId="12676"/>
    <cellStyle name="Обычный 2 7 3 9 2 6" xfId="12677"/>
    <cellStyle name="Обычный 2 7 3 9 2 7" xfId="12678"/>
    <cellStyle name="Обычный 2 7 3 9 3" xfId="12679"/>
    <cellStyle name="Обычный 2 7 3 9 3 2" xfId="12680"/>
    <cellStyle name="Обычный 2 7 3 9 3 2 2" xfId="12681"/>
    <cellStyle name="Обычный 2 7 3 9 3 3" xfId="12682"/>
    <cellStyle name="Обычный 2 7 3 9 3 4" xfId="12683"/>
    <cellStyle name="Обычный 2 7 3 9 3 5" xfId="12684"/>
    <cellStyle name="Обычный 2 7 3 9 4" xfId="12685"/>
    <cellStyle name="Обычный 2 7 3 9 4 2" xfId="12686"/>
    <cellStyle name="Обычный 2 7 3 9 4 3" xfId="12687"/>
    <cellStyle name="Обычный 2 7 3 9 4 4" xfId="12688"/>
    <cellStyle name="Обычный 2 7 3 9 5" xfId="12689"/>
    <cellStyle name="Обычный 2 7 3 9 6" xfId="12690"/>
    <cellStyle name="Обычный 2 7 3 9 7" xfId="12691"/>
    <cellStyle name="Обычный 2 7 3 9 8" xfId="12692"/>
    <cellStyle name="Обычный 2 7 4" xfId="12693"/>
    <cellStyle name="Обычный 2 7 4 2" xfId="12694"/>
    <cellStyle name="Обычный 2 7 4 2 2" xfId="12695"/>
    <cellStyle name="Обычный 2 7 4 2 2 2" xfId="12696"/>
    <cellStyle name="Обычный 2 7 4 2 2 2 2" xfId="12697"/>
    <cellStyle name="Обычный 2 7 4 2 2 3" xfId="12698"/>
    <cellStyle name="Обычный 2 7 4 2 2 4" xfId="12699"/>
    <cellStyle name="Обычный 2 7 4 2 2 5" xfId="12700"/>
    <cellStyle name="Обычный 2 7 4 2 3" xfId="12701"/>
    <cellStyle name="Обычный 2 7 4 2 3 2" xfId="12702"/>
    <cellStyle name="Обычный 2 7 4 2 3 2 2" xfId="12703"/>
    <cellStyle name="Обычный 2 7 4 2 3 3" xfId="12704"/>
    <cellStyle name="Обычный 2 7 4 2 3 4" xfId="12705"/>
    <cellStyle name="Обычный 2 7 4 2 3 5" xfId="12706"/>
    <cellStyle name="Обычный 2 7 4 2 4" xfId="12707"/>
    <cellStyle name="Обычный 2 7 4 2 4 2" xfId="12708"/>
    <cellStyle name="Обычный 2 7 4 2 4 3" xfId="12709"/>
    <cellStyle name="Обычный 2 7 4 2 4 4" xfId="12710"/>
    <cellStyle name="Обычный 2 7 4 2 5" xfId="12711"/>
    <cellStyle name="Обычный 2 7 4 2 6" xfId="12712"/>
    <cellStyle name="Обычный 2 7 4 2 7" xfId="12713"/>
    <cellStyle name="Обычный 2 7 4 2 8" xfId="12714"/>
    <cellStyle name="Обычный 2 7 4 3" xfId="12715"/>
    <cellStyle name="Обычный 2 7 4 3 2" xfId="12716"/>
    <cellStyle name="Обычный 2 7 4 3 2 2" xfId="12717"/>
    <cellStyle name="Обычный 2 7 4 3 3" xfId="12718"/>
    <cellStyle name="Обычный 2 7 4 3 4" xfId="12719"/>
    <cellStyle name="Обычный 2 7 4 3 5" xfId="12720"/>
    <cellStyle name="Обычный 2 7 4 4" xfId="12721"/>
    <cellStyle name="Обычный 2 7 4 4 2" xfId="12722"/>
    <cellStyle name="Обычный 2 7 4 4 2 2" xfId="12723"/>
    <cellStyle name="Обычный 2 7 4 4 3" xfId="12724"/>
    <cellStyle name="Обычный 2 7 4 4 4" xfId="12725"/>
    <cellStyle name="Обычный 2 7 4 4 5" xfId="12726"/>
    <cellStyle name="Обычный 2 7 4 5" xfId="12727"/>
    <cellStyle name="Обычный 2 7 4 5 2" xfId="12728"/>
    <cellStyle name="Обычный 2 7 4 5 2 2" xfId="12729"/>
    <cellStyle name="Обычный 2 7 4 5 3" xfId="12730"/>
    <cellStyle name="Обычный 2 7 4 5 4" xfId="12731"/>
    <cellStyle name="Обычный 2 7 4 5 5" xfId="12732"/>
    <cellStyle name="Обычный 2 7 4 6" xfId="12733"/>
    <cellStyle name="Обычный 2 7 4 6 2" xfId="12734"/>
    <cellStyle name="Обычный 2 7 4 6 2 2" xfId="12735"/>
    <cellStyle name="Обычный 2 7 4 6 3" xfId="12736"/>
    <cellStyle name="Обычный 2 7 4 7" xfId="12737"/>
    <cellStyle name="Обычный 2 7 4 7 2" xfId="12738"/>
    <cellStyle name="Обычный 2 7 4 8" xfId="12739"/>
    <cellStyle name="Обычный 2 7 4 9" xfId="12740"/>
    <cellStyle name="Обычный 2 7 5" xfId="12741"/>
    <cellStyle name="Обычный 2 7 5 2" xfId="12742"/>
    <cellStyle name="Обычный 2 7 5 2 2" xfId="12743"/>
    <cellStyle name="Обычный 2 7 5 2 2 2" xfId="12744"/>
    <cellStyle name="Обычный 2 7 5 2 2 2 2" xfId="12745"/>
    <cellStyle name="Обычный 2 7 5 2 2 3" xfId="12746"/>
    <cellStyle name="Обычный 2 7 5 2 2 4" xfId="12747"/>
    <cellStyle name="Обычный 2 7 5 2 2 5" xfId="12748"/>
    <cellStyle name="Обычный 2 7 5 2 3" xfId="12749"/>
    <cellStyle name="Обычный 2 7 5 2 3 2" xfId="12750"/>
    <cellStyle name="Обычный 2 7 5 2 3 3" xfId="12751"/>
    <cellStyle name="Обычный 2 7 5 2 3 4" xfId="12752"/>
    <cellStyle name="Обычный 2 7 5 2 4" xfId="12753"/>
    <cellStyle name="Обычный 2 7 5 2 5" xfId="12754"/>
    <cellStyle name="Обычный 2 7 5 2 6" xfId="12755"/>
    <cellStyle name="Обычный 2 7 5 2 7" xfId="12756"/>
    <cellStyle name="Обычный 2 7 5 3" xfId="12757"/>
    <cellStyle name="Обычный 2 7 5 3 2" xfId="12758"/>
    <cellStyle name="Обычный 2 7 5 3 2 2" xfId="12759"/>
    <cellStyle name="Обычный 2 7 5 3 3" xfId="12760"/>
    <cellStyle name="Обычный 2 7 5 3 4" xfId="12761"/>
    <cellStyle name="Обычный 2 7 5 3 5" xfId="12762"/>
    <cellStyle name="Обычный 2 7 5 4" xfId="12763"/>
    <cellStyle name="Обычный 2 7 5 4 2" xfId="12764"/>
    <cellStyle name="Обычный 2 7 5 4 2 2" xfId="12765"/>
    <cellStyle name="Обычный 2 7 5 4 3" xfId="12766"/>
    <cellStyle name="Обычный 2 7 5 4 4" xfId="12767"/>
    <cellStyle name="Обычный 2 7 5 4 5" xfId="12768"/>
    <cellStyle name="Обычный 2 7 5 5" xfId="12769"/>
    <cellStyle name="Обычный 2 7 5 5 2" xfId="12770"/>
    <cellStyle name="Обычный 2 7 5 5 3" xfId="12771"/>
    <cellStyle name="Обычный 2 7 5 5 4" xfId="12772"/>
    <cellStyle name="Обычный 2 7 5 6" xfId="12773"/>
    <cellStyle name="Обычный 2 7 5 7" xfId="12774"/>
    <cellStyle name="Обычный 2 7 5 8" xfId="12775"/>
    <cellStyle name="Обычный 2 7 5 9" xfId="12776"/>
    <cellStyle name="Обычный 2 7 6" xfId="12777"/>
    <cellStyle name="Обычный 2 7 7" xfId="12778"/>
    <cellStyle name="Обычный 2 7 7 2" xfId="12779"/>
    <cellStyle name="Обычный 2 7 7 2 2" xfId="12780"/>
    <cellStyle name="Обычный 2 7 7 3" xfId="12781"/>
    <cellStyle name="Обычный 2 7 8" xfId="12782"/>
    <cellStyle name="Обычный 2 7 8 2" xfId="12783"/>
    <cellStyle name="Обычный 2 7 9" xfId="12784"/>
    <cellStyle name="Обычный 2 8" xfId="12785"/>
    <cellStyle name="Обычный 2 8 2" xfId="12786"/>
    <cellStyle name="Обычный 2 8 2 10" xfId="12787"/>
    <cellStyle name="Обычный 2 8 2 10 2" xfId="12788"/>
    <cellStyle name="Обычный 2 8 2 10 2 2" xfId="12789"/>
    <cellStyle name="Обычный 2 8 2 10 2 2 2" xfId="12790"/>
    <cellStyle name="Обычный 2 8 2 10 2 2 2 2" xfId="12791"/>
    <cellStyle name="Обычный 2 8 2 10 2 2 3" xfId="12792"/>
    <cellStyle name="Обычный 2 8 2 10 2 2 4" xfId="12793"/>
    <cellStyle name="Обычный 2 8 2 10 2 2 5" xfId="12794"/>
    <cellStyle name="Обычный 2 8 2 10 2 3" xfId="12795"/>
    <cellStyle name="Обычный 2 8 2 10 2 3 2" xfId="12796"/>
    <cellStyle name="Обычный 2 8 2 10 2 3 3" xfId="12797"/>
    <cellStyle name="Обычный 2 8 2 10 2 3 4" xfId="12798"/>
    <cellStyle name="Обычный 2 8 2 10 2 4" xfId="12799"/>
    <cellStyle name="Обычный 2 8 2 10 2 5" xfId="12800"/>
    <cellStyle name="Обычный 2 8 2 10 2 6" xfId="12801"/>
    <cellStyle name="Обычный 2 8 2 10 2 7" xfId="12802"/>
    <cellStyle name="Обычный 2 8 2 10 3" xfId="12803"/>
    <cellStyle name="Обычный 2 8 2 10 3 2" xfId="12804"/>
    <cellStyle name="Обычный 2 8 2 10 3 2 2" xfId="12805"/>
    <cellStyle name="Обычный 2 8 2 10 3 3" xfId="12806"/>
    <cellStyle name="Обычный 2 8 2 10 3 4" xfId="12807"/>
    <cellStyle name="Обычный 2 8 2 10 3 5" xfId="12808"/>
    <cellStyle name="Обычный 2 8 2 10 4" xfId="12809"/>
    <cellStyle name="Обычный 2 8 2 10 4 2" xfId="12810"/>
    <cellStyle name="Обычный 2 8 2 10 4 3" xfId="12811"/>
    <cellStyle name="Обычный 2 8 2 10 4 4" xfId="12812"/>
    <cellStyle name="Обычный 2 8 2 10 5" xfId="12813"/>
    <cellStyle name="Обычный 2 8 2 10 6" xfId="12814"/>
    <cellStyle name="Обычный 2 8 2 10 7" xfId="12815"/>
    <cellStyle name="Обычный 2 8 2 10 8" xfId="12816"/>
    <cellStyle name="Обычный 2 8 2 11" xfId="12817"/>
    <cellStyle name="Обычный 2 8 2 11 2" xfId="12818"/>
    <cellStyle name="Обычный 2 8 2 11 2 2" xfId="12819"/>
    <cellStyle name="Обычный 2 8 2 11 2 2 2" xfId="12820"/>
    <cellStyle name="Обычный 2 8 2 11 2 3" xfId="12821"/>
    <cellStyle name="Обычный 2 8 2 11 2 4" xfId="12822"/>
    <cellStyle name="Обычный 2 8 2 11 2 5" xfId="12823"/>
    <cellStyle name="Обычный 2 8 2 11 3" xfId="12824"/>
    <cellStyle name="Обычный 2 8 2 11 3 2" xfId="12825"/>
    <cellStyle name="Обычный 2 8 2 11 3 3" xfId="12826"/>
    <cellStyle name="Обычный 2 8 2 11 3 4" xfId="12827"/>
    <cellStyle name="Обычный 2 8 2 11 4" xfId="12828"/>
    <cellStyle name="Обычный 2 8 2 11 5" xfId="12829"/>
    <cellStyle name="Обычный 2 8 2 11 6" xfId="12830"/>
    <cellStyle name="Обычный 2 8 2 11 7" xfId="12831"/>
    <cellStyle name="Обычный 2 8 2 12" xfId="12832"/>
    <cellStyle name="Обычный 2 8 2 12 2" xfId="12833"/>
    <cellStyle name="Обычный 2 8 2 12 2 2" xfId="12834"/>
    <cellStyle name="Обычный 2 8 2 12 2 2 2" xfId="12835"/>
    <cellStyle name="Обычный 2 8 2 12 2 3" xfId="12836"/>
    <cellStyle name="Обычный 2 8 2 12 2 4" xfId="12837"/>
    <cellStyle name="Обычный 2 8 2 12 2 5" xfId="12838"/>
    <cellStyle name="Обычный 2 8 2 12 3" xfId="12839"/>
    <cellStyle name="Обычный 2 8 2 12 3 2" xfId="12840"/>
    <cellStyle name="Обычный 2 8 2 12 3 3" xfId="12841"/>
    <cellStyle name="Обычный 2 8 2 12 3 4" xfId="12842"/>
    <cellStyle name="Обычный 2 8 2 12 4" xfId="12843"/>
    <cellStyle name="Обычный 2 8 2 12 5" xfId="12844"/>
    <cellStyle name="Обычный 2 8 2 12 6" xfId="12845"/>
    <cellStyle name="Обычный 2 8 2 12 7" xfId="12846"/>
    <cellStyle name="Обычный 2 8 2 13" xfId="12847"/>
    <cellStyle name="Обычный 2 8 2 13 2" xfId="12848"/>
    <cellStyle name="Обычный 2 8 2 13 2 2" xfId="12849"/>
    <cellStyle name="Обычный 2 8 2 13 3" xfId="12850"/>
    <cellStyle name="Обычный 2 8 2 13 4" xfId="12851"/>
    <cellStyle name="Обычный 2 8 2 13 5" xfId="12852"/>
    <cellStyle name="Обычный 2 8 2 14" xfId="12853"/>
    <cellStyle name="Обычный 2 8 2 14 2" xfId="12854"/>
    <cellStyle name="Обычный 2 8 2 14 2 2" xfId="12855"/>
    <cellStyle name="Обычный 2 8 2 14 3" xfId="12856"/>
    <cellStyle name="Обычный 2 8 2 14 4" xfId="12857"/>
    <cellStyle name="Обычный 2 8 2 14 5" xfId="12858"/>
    <cellStyle name="Обычный 2 8 2 15" xfId="12859"/>
    <cellStyle name="Обычный 2 8 2 15 2" xfId="12860"/>
    <cellStyle name="Обычный 2 8 2 15 2 2" xfId="12861"/>
    <cellStyle name="Обычный 2 8 2 15 3" xfId="12862"/>
    <cellStyle name="Обычный 2 8 2 16" xfId="12863"/>
    <cellStyle name="Обычный 2 8 2 16 2" xfId="12864"/>
    <cellStyle name="Обычный 2 8 2 17" xfId="12865"/>
    <cellStyle name="Обычный 2 8 2 18" xfId="12866"/>
    <cellStyle name="Обычный 2 8 2 2" xfId="12867"/>
    <cellStyle name="Обычный 2 8 2 2 10" xfId="12868"/>
    <cellStyle name="Обычный 2 8 2 2 10 2" xfId="12869"/>
    <cellStyle name="Обычный 2 8 2 2 10 2 2" xfId="12870"/>
    <cellStyle name="Обычный 2 8 2 2 10 2 2 2" xfId="12871"/>
    <cellStyle name="Обычный 2 8 2 2 10 2 3" xfId="12872"/>
    <cellStyle name="Обычный 2 8 2 2 10 2 4" xfId="12873"/>
    <cellStyle name="Обычный 2 8 2 2 10 2 5" xfId="12874"/>
    <cellStyle name="Обычный 2 8 2 2 10 3" xfId="12875"/>
    <cellStyle name="Обычный 2 8 2 2 10 3 2" xfId="12876"/>
    <cellStyle name="Обычный 2 8 2 2 10 3 3" xfId="12877"/>
    <cellStyle name="Обычный 2 8 2 2 10 3 4" xfId="12878"/>
    <cellStyle name="Обычный 2 8 2 2 10 4" xfId="12879"/>
    <cellStyle name="Обычный 2 8 2 2 10 5" xfId="12880"/>
    <cellStyle name="Обычный 2 8 2 2 10 6" xfId="12881"/>
    <cellStyle name="Обычный 2 8 2 2 10 7" xfId="12882"/>
    <cellStyle name="Обычный 2 8 2 2 11" xfId="12883"/>
    <cellStyle name="Обычный 2 8 2 2 11 2" xfId="12884"/>
    <cellStyle name="Обычный 2 8 2 2 11 2 2" xfId="12885"/>
    <cellStyle name="Обычный 2 8 2 2 11 3" xfId="12886"/>
    <cellStyle name="Обычный 2 8 2 2 11 4" xfId="12887"/>
    <cellStyle name="Обычный 2 8 2 2 11 5" xfId="12888"/>
    <cellStyle name="Обычный 2 8 2 2 12" xfId="12889"/>
    <cellStyle name="Обычный 2 8 2 2 12 2" xfId="12890"/>
    <cellStyle name="Обычный 2 8 2 2 12 2 2" xfId="12891"/>
    <cellStyle name="Обычный 2 8 2 2 12 3" xfId="12892"/>
    <cellStyle name="Обычный 2 8 2 2 12 4" xfId="12893"/>
    <cellStyle name="Обычный 2 8 2 2 12 5" xfId="12894"/>
    <cellStyle name="Обычный 2 8 2 2 13" xfId="12895"/>
    <cellStyle name="Обычный 2 8 2 2 13 2" xfId="12896"/>
    <cellStyle name="Обычный 2 8 2 2 13 2 2" xfId="12897"/>
    <cellStyle name="Обычный 2 8 2 2 13 3" xfId="12898"/>
    <cellStyle name="Обычный 2 8 2 2 14" xfId="12899"/>
    <cellStyle name="Обычный 2 8 2 2 14 2" xfId="12900"/>
    <cellStyle name="Обычный 2 8 2 2 15" xfId="12901"/>
    <cellStyle name="Обычный 2 8 2 2 16" xfId="12902"/>
    <cellStyle name="Обычный 2 8 2 2 2" xfId="12903"/>
    <cellStyle name="Обычный 2 8 2 2 2 10" xfId="12904"/>
    <cellStyle name="Обычный 2 8 2 2 2 10 2" xfId="12905"/>
    <cellStyle name="Обычный 2 8 2 2 2 10 2 2" xfId="12906"/>
    <cellStyle name="Обычный 2 8 2 2 2 10 3" xfId="12907"/>
    <cellStyle name="Обычный 2 8 2 2 2 10 4" xfId="12908"/>
    <cellStyle name="Обычный 2 8 2 2 2 10 5" xfId="12909"/>
    <cellStyle name="Обычный 2 8 2 2 2 11" xfId="12910"/>
    <cellStyle name="Обычный 2 8 2 2 2 11 2" xfId="12911"/>
    <cellStyle name="Обычный 2 8 2 2 2 11 3" xfId="12912"/>
    <cellStyle name="Обычный 2 8 2 2 2 11 4" xfId="12913"/>
    <cellStyle name="Обычный 2 8 2 2 2 12" xfId="12914"/>
    <cellStyle name="Обычный 2 8 2 2 2 13" xfId="12915"/>
    <cellStyle name="Обычный 2 8 2 2 2 14" xfId="12916"/>
    <cellStyle name="Обычный 2 8 2 2 2 15" xfId="12917"/>
    <cellStyle name="Обычный 2 8 2 2 2 2" xfId="12918"/>
    <cellStyle name="Обычный 2 8 2 2 2 2 2" xfId="12919"/>
    <cellStyle name="Обычный 2 8 2 2 2 2 2 2" xfId="12920"/>
    <cellStyle name="Обычный 2 8 2 2 2 2 2 2 2" xfId="12921"/>
    <cellStyle name="Обычный 2 8 2 2 2 2 2 2 2 2" xfId="12922"/>
    <cellStyle name="Обычный 2 8 2 2 2 2 2 2 3" xfId="12923"/>
    <cellStyle name="Обычный 2 8 2 2 2 2 2 2 4" xfId="12924"/>
    <cellStyle name="Обычный 2 8 2 2 2 2 2 2 5" xfId="12925"/>
    <cellStyle name="Обычный 2 8 2 2 2 2 2 3" xfId="12926"/>
    <cellStyle name="Обычный 2 8 2 2 2 2 2 3 2" xfId="12927"/>
    <cellStyle name="Обычный 2 8 2 2 2 2 2 3 3" xfId="12928"/>
    <cellStyle name="Обычный 2 8 2 2 2 2 2 3 4" xfId="12929"/>
    <cellStyle name="Обычный 2 8 2 2 2 2 2 4" xfId="12930"/>
    <cellStyle name="Обычный 2 8 2 2 2 2 2 5" xfId="12931"/>
    <cellStyle name="Обычный 2 8 2 2 2 2 2 6" xfId="12932"/>
    <cellStyle name="Обычный 2 8 2 2 2 2 2 7" xfId="12933"/>
    <cellStyle name="Обычный 2 8 2 2 2 2 3" xfId="12934"/>
    <cellStyle name="Обычный 2 8 2 2 2 2 3 2" xfId="12935"/>
    <cellStyle name="Обычный 2 8 2 2 2 2 3 2 2" xfId="12936"/>
    <cellStyle name="Обычный 2 8 2 2 2 2 3 3" xfId="12937"/>
    <cellStyle name="Обычный 2 8 2 2 2 2 3 4" xfId="12938"/>
    <cellStyle name="Обычный 2 8 2 2 2 2 3 5" xfId="12939"/>
    <cellStyle name="Обычный 2 8 2 2 2 2 4" xfId="12940"/>
    <cellStyle name="Обычный 2 8 2 2 2 2 4 2" xfId="12941"/>
    <cellStyle name="Обычный 2 8 2 2 2 2 4 2 2" xfId="12942"/>
    <cellStyle name="Обычный 2 8 2 2 2 2 4 3" xfId="12943"/>
    <cellStyle name="Обычный 2 8 2 2 2 2 4 4" xfId="12944"/>
    <cellStyle name="Обычный 2 8 2 2 2 2 4 5" xfId="12945"/>
    <cellStyle name="Обычный 2 8 2 2 2 2 5" xfId="12946"/>
    <cellStyle name="Обычный 2 8 2 2 2 2 5 2" xfId="12947"/>
    <cellStyle name="Обычный 2 8 2 2 2 2 5 3" xfId="12948"/>
    <cellStyle name="Обычный 2 8 2 2 2 2 5 4" xfId="12949"/>
    <cellStyle name="Обычный 2 8 2 2 2 2 6" xfId="12950"/>
    <cellStyle name="Обычный 2 8 2 2 2 2 7" xfId="12951"/>
    <cellStyle name="Обычный 2 8 2 2 2 2 8" xfId="12952"/>
    <cellStyle name="Обычный 2 8 2 2 2 2 9" xfId="12953"/>
    <cellStyle name="Обычный 2 8 2 2 2 3" xfId="12954"/>
    <cellStyle name="Обычный 2 8 2 2 2 3 2" xfId="12955"/>
    <cellStyle name="Обычный 2 8 2 2 2 3 2 2" xfId="12956"/>
    <cellStyle name="Обычный 2 8 2 2 2 3 2 2 2" xfId="12957"/>
    <cellStyle name="Обычный 2 8 2 2 2 3 2 2 2 2" xfId="12958"/>
    <cellStyle name="Обычный 2 8 2 2 2 3 2 2 3" xfId="12959"/>
    <cellStyle name="Обычный 2 8 2 2 2 3 2 2 4" xfId="12960"/>
    <cellStyle name="Обычный 2 8 2 2 2 3 2 2 5" xfId="12961"/>
    <cellStyle name="Обычный 2 8 2 2 2 3 2 3" xfId="12962"/>
    <cellStyle name="Обычный 2 8 2 2 2 3 2 3 2" xfId="12963"/>
    <cellStyle name="Обычный 2 8 2 2 2 3 2 3 3" xfId="12964"/>
    <cellStyle name="Обычный 2 8 2 2 2 3 2 3 4" xfId="12965"/>
    <cellStyle name="Обычный 2 8 2 2 2 3 2 4" xfId="12966"/>
    <cellStyle name="Обычный 2 8 2 2 2 3 2 5" xfId="12967"/>
    <cellStyle name="Обычный 2 8 2 2 2 3 2 6" xfId="12968"/>
    <cellStyle name="Обычный 2 8 2 2 2 3 2 7" xfId="12969"/>
    <cellStyle name="Обычный 2 8 2 2 2 3 3" xfId="12970"/>
    <cellStyle name="Обычный 2 8 2 2 2 3 3 2" xfId="12971"/>
    <cellStyle name="Обычный 2 8 2 2 2 3 3 2 2" xfId="12972"/>
    <cellStyle name="Обычный 2 8 2 2 2 3 3 3" xfId="12973"/>
    <cellStyle name="Обычный 2 8 2 2 2 3 3 4" xfId="12974"/>
    <cellStyle name="Обычный 2 8 2 2 2 3 3 5" xfId="12975"/>
    <cellStyle name="Обычный 2 8 2 2 2 3 4" xfId="12976"/>
    <cellStyle name="Обычный 2 8 2 2 2 3 4 2" xfId="12977"/>
    <cellStyle name="Обычный 2 8 2 2 2 3 4 2 2" xfId="12978"/>
    <cellStyle name="Обычный 2 8 2 2 2 3 4 3" xfId="12979"/>
    <cellStyle name="Обычный 2 8 2 2 2 3 4 4" xfId="12980"/>
    <cellStyle name="Обычный 2 8 2 2 2 3 4 5" xfId="12981"/>
    <cellStyle name="Обычный 2 8 2 2 2 3 5" xfId="12982"/>
    <cellStyle name="Обычный 2 8 2 2 2 3 5 2" xfId="12983"/>
    <cellStyle name="Обычный 2 8 2 2 2 3 5 3" xfId="12984"/>
    <cellStyle name="Обычный 2 8 2 2 2 3 5 4" xfId="12985"/>
    <cellStyle name="Обычный 2 8 2 2 2 3 6" xfId="12986"/>
    <cellStyle name="Обычный 2 8 2 2 2 3 7" xfId="12987"/>
    <cellStyle name="Обычный 2 8 2 2 2 3 8" xfId="12988"/>
    <cellStyle name="Обычный 2 8 2 2 2 3 9" xfId="12989"/>
    <cellStyle name="Обычный 2 8 2 2 2 4" xfId="12990"/>
    <cellStyle name="Обычный 2 8 2 2 2 4 2" xfId="12991"/>
    <cellStyle name="Обычный 2 8 2 2 2 4 2 2" xfId="12992"/>
    <cellStyle name="Обычный 2 8 2 2 2 4 2 2 2" xfId="12993"/>
    <cellStyle name="Обычный 2 8 2 2 2 4 2 2 2 2" xfId="12994"/>
    <cellStyle name="Обычный 2 8 2 2 2 4 2 2 3" xfId="12995"/>
    <cellStyle name="Обычный 2 8 2 2 2 4 2 2 4" xfId="12996"/>
    <cellStyle name="Обычный 2 8 2 2 2 4 2 2 5" xfId="12997"/>
    <cellStyle name="Обычный 2 8 2 2 2 4 2 3" xfId="12998"/>
    <cellStyle name="Обычный 2 8 2 2 2 4 2 3 2" xfId="12999"/>
    <cellStyle name="Обычный 2 8 2 2 2 4 2 3 3" xfId="13000"/>
    <cellStyle name="Обычный 2 8 2 2 2 4 2 3 4" xfId="13001"/>
    <cellStyle name="Обычный 2 8 2 2 2 4 2 4" xfId="13002"/>
    <cellStyle name="Обычный 2 8 2 2 2 4 2 5" xfId="13003"/>
    <cellStyle name="Обычный 2 8 2 2 2 4 2 6" xfId="13004"/>
    <cellStyle name="Обычный 2 8 2 2 2 4 2 7" xfId="13005"/>
    <cellStyle name="Обычный 2 8 2 2 2 4 3" xfId="13006"/>
    <cellStyle name="Обычный 2 8 2 2 2 4 3 2" xfId="13007"/>
    <cellStyle name="Обычный 2 8 2 2 2 4 3 2 2" xfId="13008"/>
    <cellStyle name="Обычный 2 8 2 2 2 4 3 3" xfId="13009"/>
    <cellStyle name="Обычный 2 8 2 2 2 4 3 4" xfId="13010"/>
    <cellStyle name="Обычный 2 8 2 2 2 4 3 5" xfId="13011"/>
    <cellStyle name="Обычный 2 8 2 2 2 4 4" xfId="13012"/>
    <cellStyle name="Обычный 2 8 2 2 2 4 4 2" xfId="13013"/>
    <cellStyle name="Обычный 2 8 2 2 2 4 4 3" xfId="13014"/>
    <cellStyle name="Обычный 2 8 2 2 2 4 4 4" xfId="13015"/>
    <cellStyle name="Обычный 2 8 2 2 2 4 5" xfId="13016"/>
    <cellStyle name="Обычный 2 8 2 2 2 4 6" xfId="13017"/>
    <cellStyle name="Обычный 2 8 2 2 2 4 7" xfId="13018"/>
    <cellStyle name="Обычный 2 8 2 2 2 4 8" xfId="13019"/>
    <cellStyle name="Обычный 2 8 2 2 2 5" xfId="13020"/>
    <cellStyle name="Обычный 2 8 2 2 2 5 2" xfId="13021"/>
    <cellStyle name="Обычный 2 8 2 2 2 5 2 2" xfId="13022"/>
    <cellStyle name="Обычный 2 8 2 2 2 5 2 2 2" xfId="13023"/>
    <cellStyle name="Обычный 2 8 2 2 2 5 2 2 2 2" xfId="13024"/>
    <cellStyle name="Обычный 2 8 2 2 2 5 2 2 3" xfId="13025"/>
    <cellStyle name="Обычный 2 8 2 2 2 5 2 2 4" xfId="13026"/>
    <cellStyle name="Обычный 2 8 2 2 2 5 2 2 5" xfId="13027"/>
    <cellStyle name="Обычный 2 8 2 2 2 5 2 3" xfId="13028"/>
    <cellStyle name="Обычный 2 8 2 2 2 5 2 3 2" xfId="13029"/>
    <cellStyle name="Обычный 2 8 2 2 2 5 2 3 3" xfId="13030"/>
    <cellStyle name="Обычный 2 8 2 2 2 5 2 3 4" xfId="13031"/>
    <cellStyle name="Обычный 2 8 2 2 2 5 2 4" xfId="13032"/>
    <cellStyle name="Обычный 2 8 2 2 2 5 2 5" xfId="13033"/>
    <cellStyle name="Обычный 2 8 2 2 2 5 2 6" xfId="13034"/>
    <cellStyle name="Обычный 2 8 2 2 2 5 2 7" xfId="13035"/>
    <cellStyle name="Обычный 2 8 2 2 2 5 3" xfId="13036"/>
    <cellStyle name="Обычный 2 8 2 2 2 5 3 2" xfId="13037"/>
    <cellStyle name="Обычный 2 8 2 2 2 5 3 2 2" xfId="13038"/>
    <cellStyle name="Обычный 2 8 2 2 2 5 3 3" xfId="13039"/>
    <cellStyle name="Обычный 2 8 2 2 2 5 3 4" xfId="13040"/>
    <cellStyle name="Обычный 2 8 2 2 2 5 3 5" xfId="13041"/>
    <cellStyle name="Обычный 2 8 2 2 2 5 4" xfId="13042"/>
    <cellStyle name="Обычный 2 8 2 2 2 5 4 2" xfId="13043"/>
    <cellStyle name="Обычный 2 8 2 2 2 5 4 3" xfId="13044"/>
    <cellStyle name="Обычный 2 8 2 2 2 5 4 4" xfId="13045"/>
    <cellStyle name="Обычный 2 8 2 2 2 5 5" xfId="13046"/>
    <cellStyle name="Обычный 2 8 2 2 2 5 6" xfId="13047"/>
    <cellStyle name="Обычный 2 8 2 2 2 5 7" xfId="13048"/>
    <cellStyle name="Обычный 2 8 2 2 2 5 8" xfId="13049"/>
    <cellStyle name="Обычный 2 8 2 2 2 6" xfId="13050"/>
    <cellStyle name="Обычный 2 8 2 2 2 6 2" xfId="13051"/>
    <cellStyle name="Обычный 2 8 2 2 2 6 2 2" xfId="13052"/>
    <cellStyle name="Обычный 2 8 2 2 2 6 2 2 2" xfId="13053"/>
    <cellStyle name="Обычный 2 8 2 2 2 6 2 2 2 2" xfId="13054"/>
    <cellStyle name="Обычный 2 8 2 2 2 6 2 2 3" xfId="13055"/>
    <cellStyle name="Обычный 2 8 2 2 2 6 2 2 4" xfId="13056"/>
    <cellStyle name="Обычный 2 8 2 2 2 6 2 2 5" xfId="13057"/>
    <cellStyle name="Обычный 2 8 2 2 2 6 2 3" xfId="13058"/>
    <cellStyle name="Обычный 2 8 2 2 2 6 2 3 2" xfId="13059"/>
    <cellStyle name="Обычный 2 8 2 2 2 6 2 3 3" xfId="13060"/>
    <cellStyle name="Обычный 2 8 2 2 2 6 2 3 4" xfId="13061"/>
    <cellStyle name="Обычный 2 8 2 2 2 6 2 4" xfId="13062"/>
    <cellStyle name="Обычный 2 8 2 2 2 6 2 5" xfId="13063"/>
    <cellStyle name="Обычный 2 8 2 2 2 6 2 6" xfId="13064"/>
    <cellStyle name="Обычный 2 8 2 2 2 6 2 7" xfId="13065"/>
    <cellStyle name="Обычный 2 8 2 2 2 6 3" xfId="13066"/>
    <cellStyle name="Обычный 2 8 2 2 2 6 3 2" xfId="13067"/>
    <cellStyle name="Обычный 2 8 2 2 2 6 3 2 2" xfId="13068"/>
    <cellStyle name="Обычный 2 8 2 2 2 6 3 3" xfId="13069"/>
    <cellStyle name="Обычный 2 8 2 2 2 6 3 4" xfId="13070"/>
    <cellStyle name="Обычный 2 8 2 2 2 6 3 5" xfId="13071"/>
    <cellStyle name="Обычный 2 8 2 2 2 6 4" xfId="13072"/>
    <cellStyle name="Обычный 2 8 2 2 2 6 4 2" xfId="13073"/>
    <cellStyle name="Обычный 2 8 2 2 2 6 4 3" xfId="13074"/>
    <cellStyle name="Обычный 2 8 2 2 2 6 4 4" xfId="13075"/>
    <cellStyle name="Обычный 2 8 2 2 2 6 5" xfId="13076"/>
    <cellStyle name="Обычный 2 8 2 2 2 6 6" xfId="13077"/>
    <cellStyle name="Обычный 2 8 2 2 2 6 7" xfId="13078"/>
    <cellStyle name="Обычный 2 8 2 2 2 6 8" xfId="13079"/>
    <cellStyle name="Обычный 2 8 2 2 2 7" xfId="13080"/>
    <cellStyle name="Обычный 2 8 2 2 2 7 2" xfId="13081"/>
    <cellStyle name="Обычный 2 8 2 2 2 7 2 2" xfId="13082"/>
    <cellStyle name="Обычный 2 8 2 2 2 7 2 2 2" xfId="13083"/>
    <cellStyle name="Обычный 2 8 2 2 2 7 2 2 2 2" xfId="13084"/>
    <cellStyle name="Обычный 2 8 2 2 2 7 2 2 3" xfId="13085"/>
    <cellStyle name="Обычный 2 8 2 2 2 7 2 2 4" xfId="13086"/>
    <cellStyle name="Обычный 2 8 2 2 2 7 2 2 5" xfId="13087"/>
    <cellStyle name="Обычный 2 8 2 2 2 7 2 3" xfId="13088"/>
    <cellStyle name="Обычный 2 8 2 2 2 7 2 3 2" xfId="13089"/>
    <cellStyle name="Обычный 2 8 2 2 2 7 2 3 3" xfId="13090"/>
    <cellStyle name="Обычный 2 8 2 2 2 7 2 3 4" xfId="13091"/>
    <cellStyle name="Обычный 2 8 2 2 2 7 2 4" xfId="13092"/>
    <cellStyle name="Обычный 2 8 2 2 2 7 2 5" xfId="13093"/>
    <cellStyle name="Обычный 2 8 2 2 2 7 2 6" xfId="13094"/>
    <cellStyle name="Обычный 2 8 2 2 2 7 2 7" xfId="13095"/>
    <cellStyle name="Обычный 2 8 2 2 2 7 3" xfId="13096"/>
    <cellStyle name="Обычный 2 8 2 2 2 7 3 2" xfId="13097"/>
    <cellStyle name="Обычный 2 8 2 2 2 7 3 2 2" xfId="13098"/>
    <cellStyle name="Обычный 2 8 2 2 2 7 3 3" xfId="13099"/>
    <cellStyle name="Обычный 2 8 2 2 2 7 3 4" xfId="13100"/>
    <cellStyle name="Обычный 2 8 2 2 2 7 3 5" xfId="13101"/>
    <cellStyle name="Обычный 2 8 2 2 2 7 4" xfId="13102"/>
    <cellStyle name="Обычный 2 8 2 2 2 7 4 2" xfId="13103"/>
    <cellStyle name="Обычный 2 8 2 2 2 7 4 3" xfId="13104"/>
    <cellStyle name="Обычный 2 8 2 2 2 7 4 4" xfId="13105"/>
    <cellStyle name="Обычный 2 8 2 2 2 7 5" xfId="13106"/>
    <cellStyle name="Обычный 2 8 2 2 2 7 6" xfId="13107"/>
    <cellStyle name="Обычный 2 8 2 2 2 7 7" xfId="13108"/>
    <cellStyle name="Обычный 2 8 2 2 2 7 8" xfId="13109"/>
    <cellStyle name="Обычный 2 8 2 2 2 8" xfId="13110"/>
    <cellStyle name="Обычный 2 8 2 2 2 8 2" xfId="13111"/>
    <cellStyle name="Обычный 2 8 2 2 2 8 2 2" xfId="13112"/>
    <cellStyle name="Обычный 2 8 2 2 2 8 2 2 2" xfId="13113"/>
    <cellStyle name="Обычный 2 8 2 2 2 8 2 3" xfId="13114"/>
    <cellStyle name="Обычный 2 8 2 2 2 8 2 4" xfId="13115"/>
    <cellStyle name="Обычный 2 8 2 2 2 8 2 5" xfId="13116"/>
    <cellStyle name="Обычный 2 8 2 2 2 8 3" xfId="13117"/>
    <cellStyle name="Обычный 2 8 2 2 2 8 3 2" xfId="13118"/>
    <cellStyle name="Обычный 2 8 2 2 2 8 3 3" xfId="13119"/>
    <cellStyle name="Обычный 2 8 2 2 2 8 3 4" xfId="13120"/>
    <cellStyle name="Обычный 2 8 2 2 2 8 4" xfId="13121"/>
    <cellStyle name="Обычный 2 8 2 2 2 8 5" xfId="13122"/>
    <cellStyle name="Обычный 2 8 2 2 2 8 6" xfId="13123"/>
    <cellStyle name="Обычный 2 8 2 2 2 8 7" xfId="13124"/>
    <cellStyle name="Обычный 2 8 2 2 2 9" xfId="13125"/>
    <cellStyle name="Обычный 2 8 2 2 2 9 2" xfId="13126"/>
    <cellStyle name="Обычный 2 8 2 2 2 9 2 2" xfId="13127"/>
    <cellStyle name="Обычный 2 8 2 2 2 9 2 2 2" xfId="13128"/>
    <cellStyle name="Обычный 2 8 2 2 2 9 2 3" xfId="13129"/>
    <cellStyle name="Обычный 2 8 2 2 2 9 2 4" xfId="13130"/>
    <cellStyle name="Обычный 2 8 2 2 2 9 2 5" xfId="13131"/>
    <cellStyle name="Обычный 2 8 2 2 2 9 3" xfId="13132"/>
    <cellStyle name="Обычный 2 8 2 2 2 9 3 2" xfId="13133"/>
    <cellStyle name="Обычный 2 8 2 2 2 9 3 3" xfId="13134"/>
    <cellStyle name="Обычный 2 8 2 2 2 9 3 4" xfId="13135"/>
    <cellStyle name="Обычный 2 8 2 2 2 9 4" xfId="13136"/>
    <cellStyle name="Обычный 2 8 2 2 2 9 5" xfId="13137"/>
    <cellStyle name="Обычный 2 8 2 2 2 9 6" xfId="13138"/>
    <cellStyle name="Обычный 2 8 2 2 2 9 7" xfId="13139"/>
    <cellStyle name="Обычный 2 8 2 2 3" xfId="13140"/>
    <cellStyle name="Обычный 2 8 2 2 3 2" xfId="13141"/>
    <cellStyle name="Обычный 2 8 2 2 3 2 2" xfId="13142"/>
    <cellStyle name="Обычный 2 8 2 2 3 2 2 2" xfId="13143"/>
    <cellStyle name="Обычный 2 8 2 2 3 2 2 2 2" xfId="13144"/>
    <cellStyle name="Обычный 2 8 2 2 3 2 2 3" xfId="13145"/>
    <cellStyle name="Обычный 2 8 2 2 3 2 2 4" xfId="13146"/>
    <cellStyle name="Обычный 2 8 2 2 3 2 2 5" xfId="13147"/>
    <cellStyle name="Обычный 2 8 2 2 3 2 3" xfId="13148"/>
    <cellStyle name="Обычный 2 8 2 2 3 2 3 2" xfId="13149"/>
    <cellStyle name="Обычный 2 8 2 2 3 2 3 3" xfId="13150"/>
    <cellStyle name="Обычный 2 8 2 2 3 2 3 4" xfId="13151"/>
    <cellStyle name="Обычный 2 8 2 2 3 2 4" xfId="13152"/>
    <cellStyle name="Обычный 2 8 2 2 3 2 5" xfId="13153"/>
    <cellStyle name="Обычный 2 8 2 2 3 2 6" xfId="13154"/>
    <cellStyle name="Обычный 2 8 2 2 3 2 7" xfId="13155"/>
    <cellStyle name="Обычный 2 8 2 2 3 3" xfId="13156"/>
    <cellStyle name="Обычный 2 8 2 2 3 3 2" xfId="13157"/>
    <cellStyle name="Обычный 2 8 2 2 3 3 2 2" xfId="13158"/>
    <cellStyle name="Обычный 2 8 2 2 3 3 3" xfId="13159"/>
    <cellStyle name="Обычный 2 8 2 2 3 3 4" xfId="13160"/>
    <cellStyle name="Обычный 2 8 2 2 3 3 5" xfId="13161"/>
    <cellStyle name="Обычный 2 8 2 2 3 4" xfId="13162"/>
    <cellStyle name="Обычный 2 8 2 2 3 4 2" xfId="13163"/>
    <cellStyle name="Обычный 2 8 2 2 3 4 2 2" xfId="13164"/>
    <cellStyle name="Обычный 2 8 2 2 3 4 3" xfId="13165"/>
    <cellStyle name="Обычный 2 8 2 2 3 4 4" xfId="13166"/>
    <cellStyle name="Обычный 2 8 2 2 3 4 5" xfId="13167"/>
    <cellStyle name="Обычный 2 8 2 2 3 5" xfId="13168"/>
    <cellStyle name="Обычный 2 8 2 2 3 5 2" xfId="13169"/>
    <cellStyle name="Обычный 2 8 2 2 3 5 3" xfId="13170"/>
    <cellStyle name="Обычный 2 8 2 2 3 5 4" xfId="13171"/>
    <cellStyle name="Обычный 2 8 2 2 3 6" xfId="13172"/>
    <cellStyle name="Обычный 2 8 2 2 3 7" xfId="13173"/>
    <cellStyle name="Обычный 2 8 2 2 3 8" xfId="13174"/>
    <cellStyle name="Обычный 2 8 2 2 3 9" xfId="13175"/>
    <cellStyle name="Обычный 2 8 2 2 4" xfId="13176"/>
    <cellStyle name="Обычный 2 8 2 2 4 2" xfId="13177"/>
    <cellStyle name="Обычный 2 8 2 2 4 2 2" xfId="13178"/>
    <cellStyle name="Обычный 2 8 2 2 4 2 2 2" xfId="13179"/>
    <cellStyle name="Обычный 2 8 2 2 4 2 2 2 2" xfId="13180"/>
    <cellStyle name="Обычный 2 8 2 2 4 2 2 3" xfId="13181"/>
    <cellStyle name="Обычный 2 8 2 2 4 2 2 4" xfId="13182"/>
    <cellStyle name="Обычный 2 8 2 2 4 2 2 5" xfId="13183"/>
    <cellStyle name="Обычный 2 8 2 2 4 2 3" xfId="13184"/>
    <cellStyle name="Обычный 2 8 2 2 4 2 3 2" xfId="13185"/>
    <cellStyle name="Обычный 2 8 2 2 4 2 3 3" xfId="13186"/>
    <cellStyle name="Обычный 2 8 2 2 4 2 3 4" xfId="13187"/>
    <cellStyle name="Обычный 2 8 2 2 4 2 4" xfId="13188"/>
    <cellStyle name="Обычный 2 8 2 2 4 2 5" xfId="13189"/>
    <cellStyle name="Обычный 2 8 2 2 4 2 6" xfId="13190"/>
    <cellStyle name="Обычный 2 8 2 2 4 2 7" xfId="13191"/>
    <cellStyle name="Обычный 2 8 2 2 4 3" xfId="13192"/>
    <cellStyle name="Обычный 2 8 2 2 4 3 2" xfId="13193"/>
    <cellStyle name="Обычный 2 8 2 2 4 3 2 2" xfId="13194"/>
    <cellStyle name="Обычный 2 8 2 2 4 3 3" xfId="13195"/>
    <cellStyle name="Обычный 2 8 2 2 4 3 4" xfId="13196"/>
    <cellStyle name="Обычный 2 8 2 2 4 3 5" xfId="13197"/>
    <cellStyle name="Обычный 2 8 2 2 4 4" xfId="13198"/>
    <cellStyle name="Обычный 2 8 2 2 4 4 2" xfId="13199"/>
    <cellStyle name="Обычный 2 8 2 2 4 4 2 2" xfId="13200"/>
    <cellStyle name="Обычный 2 8 2 2 4 4 3" xfId="13201"/>
    <cellStyle name="Обычный 2 8 2 2 4 4 4" xfId="13202"/>
    <cellStyle name="Обычный 2 8 2 2 4 4 5" xfId="13203"/>
    <cellStyle name="Обычный 2 8 2 2 4 5" xfId="13204"/>
    <cellStyle name="Обычный 2 8 2 2 4 5 2" xfId="13205"/>
    <cellStyle name="Обычный 2 8 2 2 4 5 3" xfId="13206"/>
    <cellStyle name="Обычный 2 8 2 2 4 5 4" xfId="13207"/>
    <cellStyle name="Обычный 2 8 2 2 4 6" xfId="13208"/>
    <cellStyle name="Обычный 2 8 2 2 4 7" xfId="13209"/>
    <cellStyle name="Обычный 2 8 2 2 4 8" xfId="13210"/>
    <cellStyle name="Обычный 2 8 2 2 4 9" xfId="13211"/>
    <cellStyle name="Обычный 2 8 2 2 5" xfId="13212"/>
    <cellStyle name="Обычный 2 8 2 2 5 2" xfId="13213"/>
    <cellStyle name="Обычный 2 8 2 2 5 2 2" xfId="13214"/>
    <cellStyle name="Обычный 2 8 2 2 5 2 2 2" xfId="13215"/>
    <cellStyle name="Обычный 2 8 2 2 5 2 2 2 2" xfId="13216"/>
    <cellStyle name="Обычный 2 8 2 2 5 2 2 3" xfId="13217"/>
    <cellStyle name="Обычный 2 8 2 2 5 2 2 4" xfId="13218"/>
    <cellStyle name="Обычный 2 8 2 2 5 2 2 5" xfId="13219"/>
    <cellStyle name="Обычный 2 8 2 2 5 2 3" xfId="13220"/>
    <cellStyle name="Обычный 2 8 2 2 5 2 3 2" xfId="13221"/>
    <cellStyle name="Обычный 2 8 2 2 5 2 3 3" xfId="13222"/>
    <cellStyle name="Обычный 2 8 2 2 5 2 3 4" xfId="13223"/>
    <cellStyle name="Обычный 2 8 2 2 5 2 4" xfId="13224"/>
    <cellStyle name="Обычный 2 8 2 2 5 2 5" xfId="13225"/>
    <cellStyle name="Обычный 2 8 2 2 5 2 6" xfId="13226"/>
    <cellStyle name="Обычный 2 8 2 2 5 2 7" xfId="13227"/>
    <cellStyle name="Обычный 2 8 2 2 5 3" xfId="13228"/>
    <cellStyle name="Обычный 2 8 2 2 5 3 2" xfId="13229"/>
    <cellStyle name="Обычный 2 8 2 2 5 3 2 2" xfId="13230"/>
    <cellStyle name="Обычный 2 8 2 2 5 3 3" xfId="13231"/>
    <cellStyle name="Обычный 2 8 2 2 5 3 4" xfId="13232"/>
    <cellStyle name="Обычный 2 8 2 2 5 3 5" xfId="13233"/>
    <cellStyle name="Обычный 2 8 2 2 5 4" xfId="13234"/>
    <cellStyle name="Обычный 2 8 2 2 5 4 2" xfId="13235"/>
    <cellStyle name="Обычный 2 8 2 2 5 4 2 2" xfId="13236"/>
    <cellStyle name="Обычный 2 8 2 2 5 4 3" xfId="13237"/>
    <cellStyle name="Обычный 2 8 2 2 5 4 4" xfId="13238"/>
    <cellStyle name="Обычный 2 8 2 2 5 4 5" xfId="13239"/>
    <cellStyle name="Обычный 2 8 2 2 5 5" xfId="13240"/>
    <cellStyle name="Обычный 2 8 2 2 5 5 2" xfId="13241"/>
    <cellStyle name="Обычный 2 8 2 2 5 5 3" xfId="13242"/>
    <cellStyle name="Обычный 2 8 2 2 5 5 4" xfId="13243"/>
    <cellStyle name="Обычный 2 8 2 2 5 6" xfId="13244"/>
    <cellStyle name="Обычный 2 8 2 2 5 7" xfId="13245"/>
    <cellStyle name="Обычный 2 8 2 2 5 8" xfId="13246"/>
    <cellStyle name="Обычный 2 8 2 2 5 9" xfId="13247"/>
    <cellStyle name="Обычный 2 8 2 2 6" xfId="13248"/>
    <cellStyle name="Обычный 2 8 2 2 6 2" xfId="13249"/>
    <cellStyle name="Обычный 2 8 2 2 6 2 2" xfId="13250"/>
    <cellStyle name="Обычный 2 8 2 2 6 2 2 2" xfId="13251"/>
    <cellStyle name="Обычный 2 8 2 2 6 2 2 2 2" xfId="13252"/>
    <cellStyle name="Обычный 2 8 2 2 6 2 2 3" xfId="13253"/>
    <cellStyle name="Обычный 2 8 2 2 6 2 2 4" xfId="13254"/>
    <cellStyle name="Обычный 2 8 2 2 6 2 2 5" xfId="13255"/>
    <cellStyle name="Обычный 2 8 2 2 6 2 3" xfId="13256"/>
    <cellStyle name="Обычный 2 8 2 2 6 2 3 2" xfId="13257"/>
    <cellStyle name="Обычный 2 8 2 2 6 2 3 3" xfId="13258"/>
    <cellStyle name="Обычный 2 8 2 2 6 2 3 4" xfId="13259"/>
    <cellStyle name="Обычный 2 8 2 2 6 2 4" xfId="13260"/>
    <cellStyle name="Обычный 2 8 2 2 6 2 5" xfId="13261"/>
    <cellStyle name="Обычный 2 8 2 2 6 2 6" xfId="13262"/>
    <cellStyle name="Обычный 2 8 2 2 6 2 7" xfId="13263"/>
    <cellStyle name="Обычный 2 8 2 2 6 3" xfId="13264"/>
    <cellStyle name="Обычный 2 8 2 2 6 3 2" xfId="13265"/>
    <cellStyle name="Обычный 2 8 2 2 6 3 2 2" xfId="13266"/>
    <cellStyle name="Обычный 2 8 2 2 6 3 3" xfId="13267"/>
    <cellStyle name="Обычный 2 8 2 2 6 3 4" xfId="13268"/>
    <cellStyle name="Обычный 2 8 2 2 6 3 5" xfId="13269"/>
    <cellStyle name="Обычный 2 8 2 2 6 4" xfId="13270"/>
    <cellStyle name="Обычный 2 8 2 2 6 4 2" xfId="13271"/>
    <cellStyle name="Обычный 2 8 2 2 6 4 3" xfId="13272"/>
    <cellStyle name="Обычный 2 8 2 2 6 4 4" xfId="13273"/>
    <cellStyle name="Обычный 2 8 2 2 6 5" xfId="13274"/>
    <cellStyle name="Обычный 2 8 2 2 6 6" xfId="13275"/>
    <cellStyle name="Обычный 2 8 2 2 6 7" xfId="13276"/>
    <cellStyle name="Обычный 2 8 2 2 6 8" xfId="13277"/>
    <cellStyle name="Обычный 2 8 2 2 7" xfId="13278"/>
    <cellStyle name="Обычный 2 8 2 2 7 2" xfId="13279"/>
    <cellStyle name="Обычный 2 8 2 2 7 2 2" xfId="13280"/>
    <cellStyle name="Обычный 2 8 2 2 7 2 2 2" xfId="13281"/>
    <cellStyle name="Обычный 2 8 2 2 7 2 2 2 2" xfId="13282"/>
    <cellStyle name="Обычный 2 8 2 2 7 2 2 3" xfId="13283"/>
    <cellStyle name="Обычный 2 8 2 2 7 2 2 4" xfId="13284"/>
    <cellStyle name="Обычный 2 8 2 2 7 2 2 5" xfId="13285"/>
    <cellStyle name="Обычный 2 8 2 2 7 2 3" xfId="13286"/>
    <cellStyle name="Обычный 2 8 2 2 7 2 3 2" xfId="13287"/>
    <cellStyle name="Обычный 2 8 2 2 7 2 3 3" xfId="13288"/>
    <cellStyle name="Обычный 2 8 2 2 7 2 3 4" xfId="13289"/>
    <cellStyle name="Обычный 2 8 2 2 7 2 4" xfId="13290"/>
    <cellStyle name="Обычный 2 8 2 2 7 2 5" xfId="13291"/>
    <cellStyle name="Обычный 2 8 2 2 7 2 6" xfId="13292"/>
    <cellStyle name="Обычный 2 8 2 2 7 2 7" xfId="13293"/>
    <cellStyle name="Обычный 2 8 2 2 7 3" xfId="13294"/>
    <cellStyle name="Обычный 2 8 2 2 7 3 2" xfId="13295"/>
    <cellStyle name="Обычный 2 8 2 2 7 3 2 2" xfId="13296"/>
    <cellStyle name="Обычный 2 8 2 2 7 3 3" xfId="13297"/>
    <cellStyle name="Обычный 2 8 2 2 7 3 4" xfId="13298"/>
    <cellStyle name="Обычный 2 8 2 2 7 3 5" xfId="13299"/>
    <cellStyle name="Обычный 2 8 2 2 7 4" xfId="13300"/>
    <cellStyle name="Обычный 2 8 2 2 7 4 2" xfId="13301"/>
    <cellStyle name="Обычный 2 8 2 2 7 4 3" xfId="13302"/>
    <cellStyle name="Обычный 2 8 2 2 7 4 4" xfId="13303"/>
    <cellStyle name="Обычный 2 8 2 2 7 5" xfId="13304"/>
    <cellStyle name="Обычный 2 8 2 2 7 6" xfId="13305"/>
    <cellStyle name="Обычный 2 8 2 2 7 7" xfId="13306"/>
    <cellStyle name="Обычный 2 8 2 2 7 8" xfId="13307"/>
    <cellStyle name="Обычный 2 8 2 2 8" xfId="13308"/>
    <cellStyle name="Обычный 2 8 2 2 8 2" xfId="13309"/>
    <cellStyle name="Обычный 2 8 2 2 8 2 2" xfId="13310"/>
    <cellStyle name="Обычный 2 8 2 2 8 2 2 2" xfId="13311"/>
    <cellStyle name="Обычный 2 8 2 2 8 2 2 2 2" xfId="13312"/>
    <cellStyle name="Обычный 2 8 2 2 8 2 2 3" xfId="13313"/>
    <cellStyle name="Обычный 2 8 2 2 8 2 2 4" xfId="13314"/>
    <cellStyle name="Обычный 2 8 2 2 8 2 2 5" xfId="13315"/>
    <cellStyle name="Обычный 2 8 2 2 8 2 3" xfId="13316"/>
    <cellStyle name="Обычный 2 8 2 2 8 2 3 2" xfId="13317"/>
    <cellStyle name="Обычный 2 8 2 2 8 2 3 3" xfId="13318"/>
    <cellStyle name="Обычный 2 8 2 2 8 2 3 4" xfId="13319"/>
    <cellStyle name="Обычный 2 8 2 2 8 2 4" xfId="13320"/>
    <cellStyle name="Обычный 2 8 2 2 8 2 5" xfId="13321"/>
    <cellStyle name="Обычный 2 8 2 2 8 2 6" xfId="13322"/>
    <cellStyle name="Обычный 2 8 2 2 8 2 7" xfId="13323"/>
    <cellStyle name="Обычный 2 8 2 2 8 3" xfId="13324"/>
    <cellStyle name="Обычный 2 8 2 2 8 3 2" xfId="13325"/>
    <cellStyle name="Обычный 2 8 2 2 8 3 2 2" xfId="13326"/>
    <cellStyle name="Обычный 2 8 2 2 8 3 3" xfId="13327"/>
    <cellStyle name="Обычный 2 8 2 2 8 3 4" xfId="13328"/>
    <cellStyle name="Обычный 2 8 2 2 8 3 5" xfId="13329"/>
    <cellStyle name="Обычный 2 8 2 2 8 4" xfId="13330"/>
    <cellStyle name="Обычный 2 8 2 2 8 4 2" xfId="13331"/>
    <cellStyle name="Обычный 2 8 2 2 8 4 3" xfId="13332"/>
    <cellStyle name="Обычный 2 8 2 2 8 4 4" xfId="13333"/>
    <cellStyle name="Обычный 2 8 2 2 8 5" xfId="13334"/>
    <cellStyle name="Обычный 2 8 2 2 8 6" xfId="13335"/>
    <cellStyle name="Обычный 2 8 2 2 8 7" xfId="13336"/>
    <cellStyle name="Обычный 2 8 2 2 8 8" xfId="13337"/>
    <cellStyle name="Обычный 2 8 2 2 9" xfId="13338"/>
    <cellStyle name="Обычный 2 8 2 2 9 2" xfId="13339"/>
    <cellStyle name="Обычный 2 8 2 2 9 2 2" xfId="13340"/>
    <cellStyle name="Обычный 2 8 2 2 9 2 2 2" xfId="13341"/>
    <cellStyle name="Обычный 2 8 2 2 9 2 3" xfId="13342"/>
    <cellStyle name="Обычный 2 8 2 2 9 2 4" xfId="13343"/>
    <cellStyle name="Обычный 2 8 2 2 9 2 5" xfId="13344"/>
    <cellStyle name="Обычный 2 8 2 2 9 3" xfId="13345"/>
    <cellStyle name="Обычный 2 8 2 2 9 3 2" xfId="13346"/>
    <cellStyle name="Обычный 2 8 2 2 9 3 3" xfId="13347"/>
    <cellStyle name="Обычный 2 8 2 2 9 3 4" xfId="13348"/>
    <cellStyle name="Обычный 2 8 2 2 9 4" xfId="13349"/>
    <cellStyle name="Обычный 2 8 2 2 9 5" xfId="13350"/>
    <cellStyle name="Обычный 2 8 2 2 9 6" xfId="13351"/>
    <cellStyle name="Обычный 2 8 2 2 9 7" xfId="13352"/>
    <cellStyle name="Обычный 2 8 2 3" xfId="13353"/>
    <cellStyle name="Обычный 2 8 2 3 10" xfId="13354"/>
    <cellStyle name="Обычный 2 8 2 3 10 2" xfId="13355"/>
    <cellStyle name="Обычный 2 8 2 3 10 2 2" xfId="13356"/>
    <cellStyle name="Обычный 2 8 2 3 10 3" xfId="13357"/>
    <cellStyle name="Обычный 2 8 2 3 10 4" xfId="13358"/>
    <cellStyle name="Обычный 2 8 2 3 10 5" xfId="13359"/>
    <cellStyle name="Обычный 2 8 2 3 11" xfId="13360"/>
    <cellStyle name="Обычный 2 8 2 3 11 2" xfId="13361"/>
    <cellStyle name="Обычный 2 8 2 3 11 2 2" xfId="13362"/>
    <cellStyle name="Обычный 2 8 2 3 11 3" xfId="13363"/>
    <cellStyle name="Обычный 2 8 2 3 11 4" xfId="13364"/>
    <cellStyle name="Обычный 2 8 2 3 11 5" xfId="13365"/>
    <cellStyle name="Обычный 2 8 2 3 12" xfId="13366"/>
    <cellStyle name="Обычный 2 8 2 3 12 2" xfId="13367"/>
    <cellStyle name="Обычный 2 8 2 3 12 2 2" xfId="13368"/>
    <cellStyle name="Обычный 2 8 2 3 12 3" xfId="13369"/>
    <cellStyle name="Обычный 2 8 2 3 13" xfId="13370"/>
    <cellStyle name="Обычный 2 8 2 3 13 2" xfId="13371"/>
    <cellStyle name="Обычный 2 8 2 3 14" xfId="13372"/>
    <cellStyle name="Обычный 2 8 2 3 15" xfId="13373"/>
    <cellStyle name="Обычный 2 8 2 3 2" xfId="13374"/>
    <cellStyle name="Обычный 2 8 2 3 2 2" xfId="13375"/>
    <cellStyle name="Обычный 2 8 2 3 2 2 2" xfId="13376"/>
    <cellStyle name="Обычный 2 8 2 3 2 2 2 2" xfId="13377"/>
    <cellStyle name="Обычный 2 8 2 3 2 2 2 2 2" xfId="13378"/>
    <cellStyle name="Обычный 2 8 2 3 2 2 2 3" xfId="13379"/>
    <cellStyle name="Обычный 2 8 2 3 2 2 2 4" xfId="13380"/>
    <cellStyle name="Обычный 2 8 2 3 2 2 2 5" xfId="13381"/>
    <cellStyle name="Обычный 2 8 2 3 2 2 3" xfId="13382"/>
    <cellStyle name="Обычный 2 8 2 3 2 2 3 2" xfId="13383"/>
    <cellStyle name="Обычный 2 8 2 3 2 2 3 3" xfId="13384"/>
    <cellStyle name="Обычный 2 8 2 3 2 2 3 4" xfId="13385"/>
    <cellStyle name="Обычный 2 8 2 3 2 2 4" xfId="13386"/>
    <cellStyle name="Обычный 2 8 2 3 2 2 5" xfId="13387"/>
    <cellStyle name="Обычный 2 8 2 3 2 2 6" xfId="13388"/>
    <cellStyle name="Обычный 2 8 2 3 2 2 7" xfId="13389"/>
    <cellStyle name="Обычный 2 8 2 3 2 3" xfId="13390"/>
    <cellStyle name="Обычный 2 8 2 3 2 3 2" xfId="13391"/>
    <cellStyle name="Обычный 2 8 2 3 2 3 2 2" xfId="13392"/>
    <cellStyle name="Обычный 2 8 2 3 2 3 3" xfId="13393"/>
    <cellStyle name="Обычный 2 8 2 3 2 3 4" xfId="13394"/>
    <cellStyle name="Обычный 2 8 2 3 2 3 5" xfId="13395"/>
    <cellStyle name="Обычный 2 8 2 3 2 4" xfId="13396"/>
    <cellStyle name="Обычный 2 8 2 3 2 4 2" xfId="13397"/>
    <cellStyle name="Обычный 2 8 2 3 2 4 2 2" xfId="13398"/>
    <cellStyle name="Обычный 2 8 2 3 2 4 3" xfId="13399"/>
    <cellStyle name="Обычный 2 8 2 3 2 4 4" xfId="13400"/>
    <cellStyle name="Обычный 2 8 2 3 2 4 5" xfId="13401"/>
    <cellStyle name="Обычный 2 8 2 3 2 5" xfId="13402"/>
    <cellStyle name="Обычный 2 8 2 3 2 5 2" xfId="13403"/>
    <cellStyle name="Обычный 2 8 2 3 2 5 3" xfId="13404"/>
    <cellStyle name="Обычный 2 8 2 3 2 5 4" xfId="13405"/>
    <cellStyle name="Обычный 2 8 2 3 2 6" xfId="13406"/>
    <cellStyle name="Обычный 2 8 2 3 2 7" xfId="13407"/>
    <cellStyle name="Обычный 2 8 2 3 2 8" xfId="13408"/>
    <cellStyle name="Обычный 2 8 2 3 2 9" xfId="13409"/>
    <cellStyle name="Обычный 2 8 2 3 3" xfId="13410"/>
    <cellStyle name="Обычный 2 8 2 3 3 2" xfId="13411"/>
    <cellStyle name="Обычный 2 8 2 3 3 2 2" xfId="13412"/>
    <cellStyle name="Обычный 2 8 2 3 3 2 2 2" xfId="13413"/>
    <cellStyle name="Обычный 2 8 2 3 3 2 2 2 2" xfId="13414"/>
    <cellStyle name="Обычный 2 8 2 3 3 2 2 3" xfId="13415"/>
    <cellStyle name="Обычный 2 8 2 3 3 2 2 4" xfId="13416"/>
    <cellStyle name="Обычный 2 8 2 3 3 2 2 5" xfId="13417"/>
    <cellStyle name="Обычный 2 8 2 3 3 2 3" xfId="13418"/>
    <cellStyle name="Обычный 2 8 2 3 3 2 3 2" xfId="13419"/>
    <cellStyle name="Обычный 2 8 2 3 3 2 3 3" xfId="13420"/>
    <cellStyle name="Обычный 2 8 2 3 3 2 3 4" xfId="13421"/>
    <cellStyle name="Обычный 2 8 2 3 3 2 4" xfId="13422"/>
    <cellStyle name="Обычный 2 8 2 3 3 2 5" xfId="13423"/>
    <cellStyle name="Обычный 2 8 2 3 3 2 6" xfId="13424"/>
    <cellStyle name="Обычный 2 8 2 3 3 2 7" xfId="13425"/>
    <cellStyle name="Обычный 2 8 2 3 3 3" xfId="13426"/>
    <cellStyle name="Обычный 2 8 2 3 3 3 2" xfId="13427"/>
    <cellStyle name="Обычный 2 8 2 3 3 3 2 2" xfId="13428"/>
    <cellStyle name="Обычный 2 8 2 3 3 3 3" xfId="13429"/>
    <cellStyle name="Обычный 2 8 2 3 3 3 4" xfId="13430"/>
    <cellStyle name="Обычный 2 8 2 3 3 3 5" xfId="13431"/>
    <cellStyle name="Обычный 2 8 2 3 3 4" xfId="13432"/>
    <cellStyle name="Обычный 2 8 2 3 3 4 2" xfId="13433"/>
    <cellStyle name="Обычный 2 8 2 3 3 4 2 2" xfId="13434"/>
    <cellStyle name="Обычный 2 8 2 3 3 4 3" xfId="13435"/>
    <cellStyle name="Обычный 2 8 2 3 3 4 4" xfId="13436"/>
    <cellStyle name="Обычный 2 8 2 3 3 4 5" xfId="13437"/>
    <cellStyle name="Обычный 2 8 2 3 3 5" xfId="13438"/>
    <cellStyle name="Обычный 2 8 2 3 3 5 2" xfId="13439"/>
    <cellStyle name="Обычный 2 8 2 3 3 5 3" xfId="13440"/>
    <cellStyle name="Обычный 2 8 2 3 3 5 4" xfId="13441"/>
    <cellStyle name="Обычный 2 8 2 3 3 6" xfId="13442"/>
    <cellStyle name="Обычный 2 8 2 3 3 7" xfId="13443"/>
    <cellStyle name="Обычный 2 8 2 3 3 8" xfId="13444"/>
    <cellStyle name="Обычный 2 8 2 3 3 9" xfId="13445"/>
    <cellStyle name="Обычный 2 8 2 3 4" xfId="13446"/>
    <cellStyle name="Обычный 2 8 2 3 4 2" xfId="13447"/>
    <cellStyle name="Обычный 2 8 2 3 4 2 2" xfId="13448"/>
    <cellStyle name="Обычный 2 8 2 3 4 2 2 2" xfId="13449"/>
    <cellStyle name="Обычный 2 8 2 3 4 2 2 2 2" xfId="13450"/>
    <cellStyle name="Обычный 2 8 2 3 4 2 2 3" xfId="13451"/>
    <cellStyle name="Обычный 2 8 2 3 4 2 2 4" xfId="13452"/>
    <cellStyle name="Обычный 2 8 2 3 4 2 2 5" xfId="13453"/>
    <cellStyle name="Обычный 2 8 2 3 4 2 3" xfId="13454"/>
    <cellStyle name="Обычный 2 8 2 3 4 2 3 2" xfId="13455"/>
    <cellStyle name="Обычный 2 8 2 3 4 2 3 3" xfId="13456"/>
    <cellStyle name="Обычный 2 8 2 3 4 2 3 4" xfId="13457"/>
    <cellStyle name="Обычный 2 8 2 3 4 2 4" xfId="13458"/>
    <cellStyle name="Обычный 2 8 2 3 4 2 5" xfId="13459"/>
    <cellStyle name="Обычный 2 8 2 3 4 2 6" xfId="13460"/>
    <cellStyle name="Обычный 2 8 2 3 4 2 7" xfId="13461"/>
    <cellStyle name="Обычный 2 8 2 3 4 3" xfId="13462"/>
    <cellStyle name="Обычный 2 8 2 3 4 3 2" xfId="13463"/>
    <cellStyle name="Обычный 2 8 2 3 4 3 2 2" xfId="13464"/>
    <cellStyle name="Обычный 2 8 2 3 4 3 3" xfId="13465"/>
    <cellStyle name="Обычный 2 8 2 3 4 3 4" xfId="13466"/>
    <cellStyle name="Обычный 2 8 2 3 4 3 5" xfId="13467"/>
    <cellStyle name="Обычный 2 8 2 3 4 4" xfId="13468"/>
    <cellStyle name="Обычный 2 8 2 3 4 4 2" xfId="13469"/>
    <cellStyle name="Обычный 2 8 2 3 4 4 2 2" xfId="13470"/>
    <cellStyle name="Обычный 2 8 2 3 4 4 3" xfId="13471"/>
    <cellStyle name="Обычный 2 8 2 3 4 4 4" xfId="13472"/>
    <cellStyle name="Обычный 2 8 2 3 4 4 5" xfId="13473"/>
    <cellStyle name="Обычный 2 8 2 3 4 5" xfId="13474"/>
    <cellStyle name="Обычный 2 8 2 3 4 5 2" xfId="13475"/>
    <cellStyle name="Обычный 2 8 2 3 4 5 3" xfId="13476"/>
    <cellStyle name="Обычный 2 8 2 3 4 5 4" xfId="13477"/>
    <cellStyle name="Обычный 2 8 2 3 4 6" xfId="13478"/>
    <cellStyle name="Обычный 2 8 2 3 4 7" xfId="13479"/>
    <cellStyle name="Обычный 2 8 2 3 4 8" xfId="13480"/>
    <cellStyle name="Обычный 2 8 2 3 4 9" xfId="13481"/>
    <cellStyle name="Обычный 2 8 2 3 5" xfId="13482"/>
    <cellStyle name="Обычный 2 8 2 3 5 2" xfId="13483"/>
    <cellStyle name="Обычный 2 8 2 3 5 2 2" xfId="13484"/>
    <cellStyle name="Обычный 2 8 2 3 5 2 2 2" xfId="13485"/>
    <cellStyle name="Обычный 2 8 2 3 5 2 2 2 2" xfId="13486"/>
    <cellStyle name="Обычный 2 8 2 3 5 2 2 3" xfId="13487"/>
    <cellStyle name="Обычный 2 8 2 3 5 2 2 4" xfId="13488"/>
    <cellStyle name="Обычный 2 8 2 3 5 2 2 5" xfId="13489"/>
    <cellStyle name="Обычный 2 8 2 3 5 2 3" xfId="13490"/>
    <cellStyle name="Обычный 2 8 2 3 5 2 3 2" xfId="13491"/>
    <cellStyle name="Обычный 2 8 2 3 5 2 3 3" xfId="13492"/>
    <cellStyle name="Обычный 2 8 2 3 5 2 3 4" xfId="13493"/>
    <cellStyle name="Обычный 2 8 2 3 5 2 4" xfId="13494"/>
    <cellStyle name="Обычный 2 8 2 3 5 2 5" xfId="13495"/>
    <cellStyle name="Обычный 2 8 2 3 5 2 6" xfId="13496"/>
    <cellStyle name="Обычный 2 8 2 3 5 2 7" xfId="13497"/>
    <cellStyle name="Обычный 2 8 2 3 5 3" xfId="13498"/>
    <cellStyle name="Обычный 2 8 2 3 5 3 2" xfId="13499"/>
    <cellStyle name="Обычный 2 8 2 3 5 3 2 2" xfId="13500"/>
    <cellStyle name="Обычный 2 8 2 3 5 3 3" xfId="13501"/>
    <cellStyle name="Обычный 2 8 2 3 5 3 4" xfId="13502"/>
    <cellStyle name="Обычный 2 8 2 3 5 3 5" xfId="13503"/>
    <cellStyle name="Обычный 2 8 2 3 5 4" xfId="13504"/>
    <cellStyle name="Обычный 2 8 2 3 5 4 2" xfId="13505"/>
    <cellStyle name="Обычный 2 8 2 3 5 4 3" xfId="13506"/>
    <cellStyle name="Обычный 2 8 2 3 5 4 4" xfId="13507"/>
    <cellStyle name="Обычный 2 8 2 3 5 5" xfId="13508"/>
    <cellStyle name="Обычный 2 8 2 3 5 6" xfId="13509"/>
    <cellStyle name="Обычный 2 8 2 3 5 7" xfId="13510"/>
    <cellStyle name="Обычный 2 8 2 3 5 8" xfId="13511"/>
    <cellStyle name="Обычный 2 8 2 3 6" xfId="13512"/>
    <cellStyle name="Обычный 2 8 2 3 6 2" xfId="13513"/>
    <cellStyle name="Обычный 2 8 2 3 6 2 2" xfId="13514"/>
    <cellStyle name="Обычный 2 8 2 3 6 2 2 2" xfId="13515"/>
    <cellStyle name="Обычный 2 8 2 3 6 2 2 2 2" xfId="13516"/>
    <cellStyle name="Обычный 2 8 2 3 6 2 2 3" xfId="13517"/>
    <cellStyle name="Обычный 2 8 2 3 6 2 2 4" xfId="13518"/>
    <cellStyle name="Обычный 2 8 2 3 6 2 2 5" xfId="13519"/>
    <cellStyle name="Обычный 2 8 2 3 6 2 3" xfId="13520"/>
    <cellStyle name="Обычный 2 8 2 3 6 2 3 2" xfId="13521"/>
    <cellStyle name="Обычный 2 8 2 3 6 2 3 3" xfId="13522"/>
    <cellStyle name="Обычный 2 8 2 3 6 2 3 4" xfId="13523"/>
    <cellStyle name="Обычный 2 8 2 3 6 2 4" xfId="13524"/>
    <cellStyle name="Обычный 2 8 2 3 6 2 5" xfId="13525"/>
    <cellStyle name="Обычный 2 8 2 3 6 2 6" xfId="13526"/>
    <cellStyle name="Обычный 2 8 2 3 6 2 7" xfId="13527"/>
    <cellStyle name="Обычный 2 8 2 3 6 3" xfId="13528"/>
    <cellStyle name="Обычный 2 8 2 3 6 3 2" xfId="13529"/>
    <cellStyle name="Обычный 2 8 2 3 6 3 2 2" xfId="13530"/>
    <cellStyle name="Обычный 2 8 2 3 6 3 3" xfId="13531"/>
    <cellStyle name="Обычный 2 8 2 3 6 3 4" xfId="13532"/>
    <cellStyle name="Обычный 2 8 2 3 6 3 5" xfId="13533"/>
    <cellStyle name="Обычный 2 8 2 3 6 4" xfId="13534"/>
    <cellStyle name="Обычный 2 8 2 3 6 4 2" xfId="13535"/>
    <cellStyle name="Обычный 2 8 2 3 6 4 3" xfId="13536"/>
    <cellStyle name="Обычный 2 8 2 3 6 4 4" xfId="13537"/>
    <cellStyle name="Обычный 2 8 2 3 6 5" xfId="13538"/>
    <cellStyle name="Обычный 2 8 2 3 6 6" xfId="13539"/>
    <cellStyle name="Обычный 2 8 2 3 6 7" xfId="13540"/>
    <cellStyle name="Обычный 2 8 2 3 6 8" xfId="13541"/>
    <cellStyle name="Обычный 2 8 2 3 7" xfId="13542"/>
    <cellStyle name="Обычный 2 8 2 3 7 2" xfId="13543"/>
    <cellStyle name="Обычный 2 8 2 3 7 2 2" xfId="13544"/>
    <cellStyle name="Обычный 2 8 2 3 7 2 2 2" xfId="13545"/>
    <cellStyle name="Обычный 2 8 2 3 7 2 2 2 2" xfId="13546"/>
    <cellStyle name="Обычный 2 8 2 3 7 2 2 3" xfId="13547"/>
    <cellStyle name="Обычный 2 8 2 3 7 2 2 4" xfId="13548"/>
    <cellStyle name="Обычный 2 8 2 3 7 2 2 5" xfId="13549"/>
    <cellStyle name="Обычный 2 8 2 3 7 2 3" xfId="13550"/>
    <cellStyle name="Обычный 2 8 2 3 7 2 3 2" xfId="13551"/>
    <cellStyle name="Обычный 2 8 2 3 7 2 3 3" xfId="13552"/>
    <cellStyle name="Обычный 2 8 2 3 7 2 3 4" xfId="13553"/>
    <cellStyle name="Обычный 2 8 2 3 7 2 4" xfId="13554"/>
    <cellStyle name="Обычный 2 8 2 3 7 2 5" xfId="13555"/>
    <cellStyle name="Обычный 2 8 2 3 7 2 6" xfId="13556"/>
    <cellStyle name="Обычный 2 8 2 3 7 2 7" xfId="13557"/>
    <cellStyle name="Обычный 2 8 2 3 7 3" xfId="13558"/>
    <cellStyle name="Обычный 2 8 2 3 7 3 2" xfId="13559"/>
    <cellStyle name="Обычный 2 8 2 3 7 3 2 2" xfId="13560"/>
    <cellStyle name="Обычный 2 8 2 3 7 3 3" xfId="13561"/>
    <cellStyle name="Обычный 2 8 2 3 7 3 4" xfId="13562"/>
    <cellStyle name="Обычный 2 8 2 3 7 3 5" xfId="13563"/>
    <cellStyle name="Обычный 2 8 2 3 7 4" xfId="13564"/>
    <cellStyle name="Обычный 2 8 2 3 7 4 2" xfId="13565"/>
    <cellStyle name="Обычный 2 8 2 3 7 4 3" xfId="13566"/>
    <cellStyle name="Обычный 2 8 2 3 7 4 4" xfId="13567"/>
    <cellStyle name="Обычный 2 8 2 3 7 5" xfId="13568"/>
    <cellStyle name="Обычный 2 8 2 3 7 6" xfId="13569"/>
    <cellStyle name="Обычный 2 8 2 3 7 7" xfId="13570"/>
    <cellStyle name="Обычный 2 8 2 3 7 8" xfId="13571"/>
    <cellStyle name="Обычный 2 8 2 3 8" xfId="13572"/>
    <cellStyle name="Обычный 2 8 2 3 8 2" xfId="13573"/>
    <cellStyle name="Обычный 2 8 2 3 8 2 2" xfId="13574"/>
    <cellStyle name="Обычный 2 8 2 3 8 2 2 2" xfId="13575"/>
    <cellStyle name="Обычный 2 8 2 3 8 2 3" xfId="13576"/>
    <cellStyle name="Обычный 2 8 2 3 8 2 4" xfId="13577"/>
    <cellStyle name="Обычный 2 8 2 3 8 2 5" xfId="13578"/>
    <cellStyle name="Обычный 2 8 2 3 8 3" xfId="13579"/>
    <cellStyle name="Обычный 2 8 2 3 8 3 2" xfId="13580"/>
    <cellStyle name="Обычный 2 8 2 3 8 3 3" xfId="13581"/>
    <cellStyle name="Обычный 2 8 2 3 8 3 4" xfId="13582"/>
    <cellStyle name="Обычный 2 8 2 3 8 4" xfId="13583"/>
    <cellStyle name="Обычный 2 8 2 3 8 5" xfId="13584"/>
    <cellStyle name="Обычный 2 8 2 3 8 6" xfId="13585"/>
    <cellStyle name="Обычный 2 8 2 3 8 7" xfId="13586"/>
    <cellStyle name="Обычный 2 8 2 3 9" xfId="13587"/>
    <cellStyle name="Обычный 2 8 2 3 9 2" xfId="13588"/>
    <cellStyle name="Обычный 2 8 2 3 9 2 2" xfId="13589"/>
    <cellStyle name="Обычный 2 8 2 3 9 2 2 2" xfId="13590"/>
    <cellStyle name="Обычный 2 8 2 3 9 2 3" xfId="13591"/>
    <cellStyle name="Обычный 2 8 2 3 9 2 4" xfId="13592"/>
    <cellStyle name="Обычный 2 8 2 3 9 2 5" xfId="13593"/>
    <cellStyle name="Обычный 2 8 2 3 9 3" xfId="13594"/>
    <cellStyle name="Обычный 2 8 2 3 9 3 2" xfId="13595"/>
    <cellStyle name="Обычный 2 8 2 3 9 3 3" xfId="13596"/>
    <cellStyle name="Обычный 2 8 2 3 9 3 4" xfId="13597"/>
    <cellStyle name="Обычный 2 8 2 3 9 4" xfId="13598"/>
    <cellStyle name="Обычный 2 8 2 3 9 5" xfId="13599"/>
    <cellStyle name="Обычный 2 8 2 3 9 6" xfId="13600"/>
    <cellStyle name="Обычный 2 8 2 3 9 7" xfId="13601"/>
    <cellStyle name="Обычный 2 8 2 4" xfId="13602"/>
    <cellStyle name="Обычный 2 8 2 4 10" xfId="13603"/>
    <cellStyle name="Обычный 2 8 2 4 10 2" xfId="13604"/>
    <cellStyle name="Обычный 2 8 2 4 10 2 2" xfId="13605"/>
    <cellStyle name="Обычный 2 8 2 4 10 3" xfId="13606"/>
    <cellStyle name="Обычный 2 8 2 4 10 4" xfId="13607"/>
    <cellStyle name="Обычный 2 8 2 4 10 5" xfId="13608"/>
    <cellStyle name="Обычный 2 8 2 4 11" xfId="13609"/>
    <cellStyle name="Обычный 2 8 2 4 11 2" xfId="13610"/>
    <cellStyle name="Обычный 2 8 2 4 11 3" xfId="13611"/>
    <cellStyle name="Обычный 2 8 2 4 11 4" xfId="13612"/>
    <cellStyle name="Обычный 2 8 2 4 12" xfId="13613"/>
    <cellStyle name="Обычный 2 8 2 4 13" xfId="13614"/>
    <cellStyle name="Обычный 2 8 2 4 14" xfId="13615"/>
    <cellStyle name="Обычный 2 8 2 4 15" xfId="13616"/>
    <cellStyle name="Обычный 2 8 2 4 2" xfId="13617"/>
    <cellStyle name="Обычный 2 8 2 4 2 2" xfId="13618"/>
    <cellStyle name="Обычный 2 8 2 4 2 2 2" xfId="13619"/>
    <cellStyle name="Обычный 2 8 2 4 2 2 2 2" xfId="13620"/>
    <cellStyle name="Обычный 2 8 2 4 2 2 2 2 2" xfId="13621"/>
    <cellStyle name="Обычный 2 8 2 4 2 2 2 3" xfId="13622"/>
    <cellStyle name="Обычный 2 8 2 4 2 2 2 4" xfId="13623"/>
    <cellStyle name="Обычный 2 8 2 4 2 2 2 5" xfId="13624"/>
    <cellStyle name="Обычный 2 8 2 4 2 2 3" xfId="13625"/>
    <cellStyle name="Обычный 2 8 2 4 2 2 3 2" xfId="13626"/>
    <cellStyle name="Обычный 2 8 2 4 2 2 3 3" xfId="13627"/>
    <cellStyle name="Обычный 2 8 2 4 2 2 3 4" xfId="13628"/>
    <cellStyle name="Обычный 2 8 2 4 2 2 4" xfId="13629"/>
    <cellStyle name="Обычный 2 8 2 4 2 2 5" xfId="13630"/>
    <cellStyle name="Обычный 2 8 2 4 2 2 6" xfId="13631"/>
    <cellStyle name="Обычный 2 8 2 4 2 2 7" xfId="13632"/>
    <cellStyle name="Обычный 2 8 2 4 2 3" xfId="13633"/>
    <cellStyle name="Обычный 2 8 2 4 2 3 2" xfId="13634"/>
    <cellStyle name="Обычный 2 8 2 4 2 3 2 2" xfId="13635"/>
    <cellStyle name="Обычный 2 8 2 4 2 3 3" xfId="13636"/>
    <cellStyle name="Обычный 2 8 2 4 2 3 4" xfId="13637"/>
    <cellStyle name="Обычный 2 8 2 4 2 3 5" xfId="13638"/>
    <cellStyle name="Обычный 2 8 2 4 2 4" xfId="13639"/>
    <cellStyle name="Обычный 2 8 2 4 2 4 2" xfId="13640"/>
    <cellStyle name="Обычный 2 8 2 4 2 4 2 2" xfId="13641"/>
    <cellStyle name="Обычный 2 8 2 4 2 4 3" xfId="13642"/>
    <cellStyle name="Обычный 2 8 2 4 2 4 4" xfId="13643"/>
    <cellStyle name="Обычный 2 8 2 4 2 4 5" xfId="13644"/>
    <cellStyle name="Обычный 2 8 2 4 2 5" xfId="13645"/>
    <cellStyle name="Обычный 2 8 2 4 2 5 2" xfId="13646"/>
    <cellStyle name="Обычный 2 8 2 4 2 5 3" xfId="13647"/>
    <cellStyle name="Обычный 2 8 2 4 2 5 4" xfId="13648"/>
    <cellStyle name="Обычный 2 8 2 4 2 6" xfId="13649"/>
    <cellStyle name="Обычный 2 8 2 4 2 7" xfId="13650"/>
    <cellStyle name="Обычный 2 8 2 4 2 8" xfId="13651"/>
    <cellStyle name="Обычный 2 8 2 4 2 9" xfId="13652"/>
    <cellStyle name="Обычный 2 8 2 4 3" xfId="13653"/>
    <cellStyle name="Обычный 2 8 2 4 3 2" xfId="13654"/>
    <cellStyle name="Обычный 2 8 2 4 3 2 2" xfId="13655"/>
    <cellStyle name="Обычный 2 8 2 4 3 2 2 2" xfId="13656"/>
    <cellStyle name="Обычный 2 8 2 4 3 2 2 2 2" xfId="13657"/>
    <cellStyle name="Обычный 2 8 2 4 3 2 2 3" xfId="13658"/>
    <cellStyle name="Обычный 2 8 2 4 3 2 2 4" xfId="13659"/>
    <cellStyle name="Обычный 2 8 2 4 3 2 2 5" xfId="13660"/>
    <cellStyle name="Обычный 2 8 2 4 3 2 3" xfId="13661"/>
    <cellStyle name="Обычный 2 8 2 4 3 2 3 2" xfId="13662"/>
    <cellStyle name="Обычный 2 8 2 4 3 2 3 3" xfId="13663"/>
    <cellStyle name="Обычный 2 8 2 4 3 2 3 4" xfId="13664"/>
    <cellStyle name="Обычный 2 8 2 4 3 2 4" xfId="13665"/>
    <cellStyle name="Обычный 2 8 2 4 3 2 5" xfId="13666"/>
    <cellStyle name="Обычный 2 8 2 4 3 2 6" xfId="13667"/>
    <cellStyle name="Обычный 2 8 2 4 3 2 7" xfId="13668"/>
    <cellStyle name="Обычный 2 8 2 4 3 3" xfId="13669"/>
    <cellStyle name="Обычный 2 8 2 4 3 3 2" xfId="13670"/>
    <cellStyle name="Обычный 2 8 2 4 3 3 2 2" xfId="13671"/>
    <cellStyle name="Обычный 2 8 2 4 3 3 3" xfId="13672"/>
    <cellStyle name="Обычный 2 8 2 4 3 3 4" xfId="13673"/>
    <cellStyle name="Обычный 2 8 2 4 3 3 5" xfId="13674"/>
    <cellStyle name="Обычный 2 8 2 4 3 4" xfId="13675"/>
    <cellStyle name="Обычный 2 8 2 4 3 4 2" xfId="13676"/>
    <cellStyle name="Обычный 2 8 2 4 3 4 2 2" xfId="13677"/>
    <cellStyle name="Обычный 2 8 2 4 3 4 3" xfId="13678"/>
    <cellStyle name="Обычный 2 8 2 4 3 4 4" xfId="13679"/>
    <cellStyle name="Обычный 2 8 2 4 3 4 5" xfId="13680"/>
    <cellStyle name="Обычный 2 8 2 4 3 5" xfId="13681"/>
    <cellStyle name="Обычный 2 8 2 4 3 5 2" xfId="13682"/>
    <cellStyle name="Обычный 2 8 2 4 3 5 3" xfId="13683"/>
    <cellStyle name="Обычный 2 8 2 4 3 5 4" xfId="13684"/>
    <cellStyle name="Обычный 2 8 2 4 3 6" xfId="13685"/>
    <cellStyle name="Обычный 2 8 2 4 3 7" xfId="13686"/>
    <cellStyle name="Обычный 2 8 2 4 3 8" xfId="13687"/>
    <cellStyle name="Обычный 2 8 2 4 3 9" xfId="13688"/>
    <cellStyle name="Обычный 2 8 2 4 4" xfId="13689"/>
    <cellStyle name="Обычный 2 8 2 4 4 2" xfId="13690"/>
    <cellStyle name="Обычный 2 8 2 4 4 2 2" xfId="13691"/>
    <cellStyle name="Обычный 2 8 2 4 4 2 2 2" xfId="13692"/>
    <cellStyle name="Обычный 2 8 2 4 4 2 2 2 2" xfId="13693"/>
    <cellStyle name="Обычный 2 8 2 4 4 2 2 3" xfId="13694"/>
    <cellStyle name="Обычный 2 8 2 4 4 2 2 4" xfId="13695"/>
    <cellStyle name="Обычный 2 8 2 4 4 2 2 5" xfId="13696"/>
    <cellStyle name="Обычный 2 8 2 4 4 2 3" xfId="13697"/>
    <cellStyle name="Обычный 2 8 2 4 4 2 3 2" xfId="13698"/>
    <cellStyle name="Обычный 2 8 2 4 4 2 3 3" xfId="13699"/>
    <cellStyle name="Обычный 2 8 2 4 4 2 3 4" xfId="13700"/>
    <cellStyle name="Обычный 2 8 2 4 4 2 4" xfId="13701"/>
    <cellStyle name="Обычный 2 8 2 4 4 2 5" xfId="13702"/>
    <cellStyle name="Обычный 2 8 2 4 4 2 6" xfId="13703"/>
    <cellStyle name="Обычный 2 8 2 4 4 2 7" xfId="13704"/>
    <cellStyle name="Обычный 2 8 2 4 4 3" xfId="13705"/>
    <cellStyle name="Обычный 2 8 2 4 4 3 2" xfId="13706"/>
    <cellStyle name="Обычный 2 8 2 4 4 3 2 2" xfId="13707"/>
    <cellStyle name="Обычный 2 8 2 4 4 3 3" xfId="13708"/>
    <cellStyle name="Обычный 2 8 2 4 4 3 4" xfId="13709"/>
    <cellStyle name="Обычный 2 8 2 4 4 3 5" xfId="13710"/>
    <cellStyle name="Обычный 2 8 2 4 4 4" xfId="13711"/>
    <cellStyle name="Обычный 2 8 2 4 4 4 2" xfId="13712"/>
    <cellStyle name="Обычный 2 8 2 4 4 4 3" xfId="13713"/>
    <cellStyle name="Обычный 2 8 2 4 4 4 4" xfId="13714"/>
    <cellStyle name="Обычный 2 8 2 4 4 5" xfId="13715"/>
    <cellStyle name="Обычный 2 8 2 4 4 6" xfId="13716"/>
    <cellStyle name="Обычный 2 8 2 4 4 7" xfId="13717"/>
    <cellStyle name="Обычный 2 8 2 4 4 8" xfId="13718"/>
    <cellStyle name="Обычный 2 8 2 4 5" xfId="13719"/>
    <cellStyle name="Обычный 2 8 2 4 5 2" xfId="13720"/>
    <cellStyle name="Обычный 2 8 2 4 5 2 2" xfId="13721"/>
    <cellStyle name="Обычный 2 8 2 4 5 2 2 2" xfId="13722"/>
    <cellStyle name="Обычный 2 8 2 4 5 2 2 2 2" xfId="13723"/>
    <cellStyle name="Обычный 2 8 2 4 5 2 2 3" xfId="13724"/>
    <cellStyle name="Обычный 2 8 2 4 5 2 2 4" xfId="13725"/>
    <cellStyle name="Обычный 2 8 2 4 5 2 2 5" xfId="13726"/>
    <cellStyle name="Обычный 2 8 2 4 5 2 3" xfId="13727"/>
    <cellStyle name="Обычный 2 8 2 4 5 2 3 2" xfId="13728"/>
    <cellStyle name="Обычный 2 8 2 4 5 2 3 3" xfId="13729"/>
    <cellStyle name="Обычный 2 8 2 4 5 2 3 4" xfId="13730"/>
    <cellStyle name="Обычный 2 8 2 4 5 2 4" xfId="13731"/>
    <cellStyle name="Обычный 2 8 2 4 5 2 5" xfId="13732"/>
    <cellStyle name="Обычный 2 8 2 4 5 2 6" xfId="13733"/>
    <cellStyle name="Обычный 2 8 2 4 5 2 7" xfId="13734"/>
    <cellStyle name="Обычный 2 8 2 4 5 3" xfId="13735"/>
    <cellStyle name="Обычный 2 8 2 4 5 3 2" xfId="13736"/>
    <cellStyle name="Обычный 2 8 2 4 5 3 2 2" xfId="13737"/>
    <cellStyle name="Обычный 2 8 2 4 5 3 3" xfId="13738"/>
    <cellStyle name="Обычный 2 8 2 4 5 3 4" xfId="13739"/>
    <cellStyle name="Обычный 2 8 2 4 5 3 5" xfId="13740"/>
    <cellStyle name="Обычный 2 8 2 4 5 4" xfId="13741"/>
    <cellStyle name="Обычный 2 8 2 4 5 4 2" xfId="13742"/>
    <cellStyle name="Обычный 2 8 2 4 5 4 3" xfId="13743"/>
    <cellStyle name="Обычный 2 8 2 4 5 4 4" xfId="13744"/>
    <cellStyle name="Обычный 2 8 2 4 5 5" xfId="13745"/>
    <cellStyle name="Обычный 2 8 2 4 5 6" xfId="13746"/>
    <cellStyle name="Обычный 2 8 2 4 5 7" xfId="13747"/>
    <cellStyle name="Обычный 2 8 2 4 5 8" xfId="13748"/>
    <cellStyle name="Обычный 2 8 2 4 6" xfId="13749"/>
    <cellStyle name="Обычный 2 8 2 4 6 2" xfId="13750"/>
    <cellStyle name="Обычный 2 8 2 4 6 2 2" xfId="13751"/>
    <cellStyle name="Обычный 2 8 2 4 6 2 2 2" xfId="13752"/>
    <cellStyle name="Обычный 2 8 2 4 6 2 2 2 2" xfId="13753"/>
    <cellStyle name="Обычный 2 8 2 4 6 2 2 3" xfId="13754"/>
    <cellStyle name="Обычный 2 8 2 4 6 2 2 4" xfId="13755"/>
    <cellStyle name="Обычный 2 8 2 4 6 2 2 5" xfId="13756"/>
    <cellStyle name="Обычный 2 8 2 4 6 2 3" xfId="13757"/>
    <cellStyle name="Обычный 2 8 2 4 6 2 3 2" xfId="13758"/>
    <cellStyle name="Обычный 2 8 2 4 6 2 3 3" xfId="13759"/>
    <cellStyle name="Обычный 2 8 2 4 6 2 3 4" xfId="13760"/>
    <cellStyle name="Обычный 2 8 2 4 6 2 4" xfId="13761"/>
    <cellStyle name="Обычный 2 8 2 4 6 2 5" xfId="13762"/>
    <cellStyle name="Обычный 2 8 2 4 6 2 6" xfId="13763"/>
    <cellStyle name="Обычный 2 8 2 4 6 2 7" xfId="13764"/>
    <cellStyle name="Обычный 2 8 2 4 6 3" xfId="13765"/>
    <cellStyle name="Обычный 2 8 2 4 6 3 2" xfId="13766"/>
    <cellStyle name="Обычный 2 8 2 4 6 3 2 2" xfId="13767"/>
    <cellStyle name="Обычный 2 8 2 4 6 3 3" xfId="13768"/>
    <cellStyle name="Обычный 2 8 2 4 6 3 4" xfId="13769"/>
    <cellStyle name="Обычный 2 8 2 4 6 3 5" xfId="13770"/>
    <cellStyle name="Обычный 2 8 2 4 6 4" xfId="13771"/>
    <cellStyle name="Обычный 2 8 2 4 6 4 2" xfId="13772"/>
    <cellStyle name="Обычный 2 8 2 4 6 4 3" xfId="13773"/>
    <cellStyle name="Обычный 2 8 2 4 6 4 4" xfId="13774"/>
    <cellStyle name="Обычный 2 8 2 4 6 5" xfId="13775"/>
    <cellStyle name="Обычный 2 8 2 4 6 6" xfId="13776"/>
    <cellStyle name="Обычный 2 8 2 4 6 7" xfId="13777"/>
    <cellStyle name="Обычный 2 8 2 4 6 8" xfId="13778"/>
    <cellStyle name="Обычный 2 8 2 4 7" xfId="13779"/>
    <cellStyle name="Обычный 2 8 2 4 7 2" xfId="13780"/>
    <cellStyle name="Обычный 2 8 2 4 7 2 2" xfId="13781"/>
    <cellStyle name="Обычный 2 8 2 4 7 2 2 2" xfId="13782"/>
    <cellStyle name="Обычный 2 8 2 4 7 2 2 2 2" xfId="13783"/>
    <cellStyle name="Обычный 2 8 2 4 7 2 2 3" xfId="13784"/>
    <cellStyle name="Обычный 2 8 2 4 7 2 2 4" xfId="13785"/>
    <cellStyle name="Обычный 2 8 2 4 7 2 2 5" xfId="13786"/>
    <cellStyle name="Обычный 2 8 2 4 7 2 3" xfId="13787"/>
    <cellStyle name="Обычный 2 8 2 4 7 2 3 2" xfId="13788"/>
    <cellStyle name="Обычный 2 8 2 4 7 2 3 3" xfId="13789"/>
    <cellStyle name="Обычный 2 8 2 4 7 2 3 4" xfId="13790"/>
    <cellStyle name="Обычный 2 8 2 4 7 2 4" xfId="13791"/>
    <cellStyle name="Обычный 2 8 2 4 7 2 5" xfId="13792"/>
    <cellStyle name="Обычный 2 8 2 4 7 2 6" xfId="13793"/>
    <cellStyle name="Обычный 2 8 2 4 7 2 7" xfId="13794"/>
    <cellStyle name="Обычный 2 8 2 4 7 3" xfId="13795"/>
    <cellStyle name="Обычный 2 8 2 4 7 3 2" xfId="13796"/>
    <cellStyle name="Обычный 2 8 2 4 7 3 2 2" xfId="13797"/>
    <cellStyle name="Обычный 2 8 2 4 7 3 3" xfId="13798"/>
    <cellStyle name="Обычный 2 8 2 4 7 3 4" xfId="13799"/>
    <cellStyle name="Обычный 2 8 2 4 7 3 5" xfId="13800"/>
    <cellStyle name="Обычный 2 8 2 4 7 4" xfId="13801"/>
    <cellStyle name="Обычный 2 8 2 4 7 4 2" xfId="13802"/>
    <cellStyle name="Обычный 2 8 2 4 7 4 3" xfId="13803"/>
    <cellStyle name="Обычный 2 8 2 4 7 4 4" xfId="13804"/>
    <cellStyle name="Обычный 2 8 2 4 7 5" xfId="13805"/>
    <cellStyle name="Обычный 2 8 2 4 7 6" xfId="13806"/>
    <cellStyle name="Обычный 2 8 2 4 7 7" xfId="13807"/>
    <cellStyle name="Обычный 2 8 2 4 7 8" xfId="13808"/>
    <cellStyle name="Обычный 2 8 2 4 8" xfId="13809"/>
    <cellStyle name="Обычный 2 8 2 4 8 2" xfId="13810"/>
    <cellStyle name="Обычный 2 8 2 4 8 2 2" xfId="13811"/>
    <cellStyle name="Обычный 2 8 2 4 8 2 2 2" xfId="13812"/>
    <cellStyle name="Обычный 2 8 2 4 8 2 3" xfId="13813"/>
    <cellStyle name="Обычный 2 8 2 4 8 2 4" xfId="13814"/>
    <cellStyle name="Обычный 2 8 2 4 8 2 5" xfId="13815"/>
    <cellStyle name="Обычный 2 8 2 4 8 3" xfId="13816"/>
    <cellStyle name="Обычный 2 8 2 4 8 3 2" xfId="13817"/>
    <cellStyle name="Обычный 2 8 2 4 8 3 3" xfId="13818"/>
    <cellStyle name="Обычный 2 8 2 4 8 3 4" xfId="13819"/>
    <cellStyle name="Обычный 2 8 2 4 8 4" xfId="13820"/>
    <cellStyle name="Обычный 2 8 2 4 8 5" xfId="13821"/>
    <cellStyle name="Обычный 2 8 2 4 8 6" xfId="13822"/>
    <cellStyle name="Обычный 2 8 2 4 8 7" xfId="13823"/>
    <cellStyle name="Обычный 2 8 2 4 9" xfId="13824"/>
    <cellStyle name="Обычный 2 8 2 4 9 2" xfId="13825"/>
    <cellStyle name="Обычный 2 8 2 4 9 2 2" xfId="13826"/>
    <cellStyle name="Обычный 2 8 2 4 9 2 2 2" xfId="13827"/>
    <cellStyle name="Обычный 2 8 2 4 9 2 3" xfId="13828"/>
    <cellStyle name="Обычный 2 8 2 4 9 2 4" xfId="13829"/>
    <cellStyle name="Обычный 2 8 2 4 9 2 5" xfId="13830"/>
    <cellStyle name="Обычный 2 8 2 4 9 3" xfId="13831"/>
    <cellStyle name="Обычный 2 8 2 4 9 3 2" xfId="13832"/>
    <cellStyle name="Обычный 2 8 2 4 9 3 3" xfId="13833"/>
    <cellStyle name="Обычный 2 8 2 4 9 3 4" xfId="13834"/>
    <cellStyle name="Обычный 2 8 2 4 9 4" xfId="13835"/>
    <cellStyle name="Обычный 2 8 2 4 9 5" xfId="13836"/>
    <cellStyle name="Обычный 2 8 2 4 9 6" xfId="13837"/>
    <cellStyle name="Обычный 2 8 2 4 9 7" xfId="13838"/>
    <cellStyle name="Обычный 2 8 2 5" xfId="13839"/>
    <cellStyle name="Обычный 2 8 2 5 2" xfId="13840"/>
    <cellStyle name="Обычный 2 8 2 5 2 2" xfId="13841"/>
    <cellStyle name="Обычный 2 8 2 5 2 2 2" xfId="13842"/>
    <cellStyle name="Обычный 2 8 2 5 2 2 2 2" xfId="13843"/>
    <cellStyle name="Обычный 2 8 2 5 2 2 3" xfId="13844"/>
    <cellStyle name="Обычный 2 8 2 5 2 2 4" xfId="13845"/>
    <cellStyle name="Обычный 2 8 2 5 2 2 5" xfId="13846"/>
    <cellStyle name="Обычный 2 8 2 5 2 3" xfId="13847"/>
    <cellStyle name="Обычный 2 8 2 5 2 3 2" xfId="13848"/>
    <cellStyle name="Обычный 2 8 2 5 2 3 3" xfId="13849"/>
    <cellStyle name="Обычный 2 8 2 5 2 3 4" xfId="13850"/>
    <cellStyle name="Обычный 2 8 2 5 2 4" xfId="13851"/>
    <cellStyle name="Обычный 2 8 2 5 2 5" xfId="13852"/>
    <cellStyle name="Обычный 2 8 2 5 2 6" xfId="13853"/>
    <cellStyle name="Обычный 2 8 2 5 2 7" xfId="13854"/>
    <cellStyle name="Обычный 2 8 2 5 3" xfId="13855"/>
    <cellStyle name="Обычный 2 8 2 5 3 2" xfId="13856"/>
    <cellStyle name="Обычный 2 8 2 5 3 2 2" xfId="13857"/>
    <cellStyle name="Обычный 2 8 2 5 3 3" xfId="13858"/>
    <cellStyle name="Обычный 2 8 2 5 3 4" xfId="13859"/>
    <cellStyle name="Обычный 2 8 2 5 3 5" xfId="13860"/>
    <cellStyle name="Обычный 2 8 2 5 4" xfId="13861"/>
    <cellStyle name="Обычный 2 8 2 5 4 2" xfId="13862"/>
    <cellStyle name="Обычный 2 8 2 5 4 2 2" xfId="13863"/>
    <cellStyle name="Обычный 2 8 2 5 4 3" xfId="13864"/>
    <cellStyle name="Обычный 2 8 2 5 4 4" xfId="13865"/>
    <cellStyle name="Обычный 2 8 2 5 4 5" xfId="13866"/>
    <cellStyle name="Обычный 2 8 2 5 5" xfId="13867"/>
    <cellStyle name="Обычный 2 8 2 5 5 2" xfId="13868"/>
    <cellStyle name="Обычный 2 8 2 5 5 3" xfId="13869"/>
    <cellStyle name="Обычный 2 8 2 5 5 4" xfId="13870"/>
    <cellStyle name="Обычный 2 8 2 5 6" xfId="13871"/>
    <cellStyle name="Обычный 2 8 2 5 7" xfId="13872"/>
    <cellStyle name="Обычный 2 8 2 5 8" xfId="13873"/>
    <cellStyle name="Обычный 2 8 2 5 9" xfId="13874"/>
    <cellStyle name="Обычный 2 8 2 6" xfId="13875"/>
    <cellStyle name="Обычный 2 8 2 6 2" xfId="13876"/>
    <cellStyle name="Обычный 2 8 2 6 2 2" xfId="13877"/>
    <cellStyle name="Обычный 2 8 2 6 2 2 2" xfId="13878"/>
    <cellStyle name="Обычный 2 8 2 6 2 2 2 2" xfId="13879"/>
    <cellStyle name="Обычный 2 8 2 6 2 2 3" xfId="13880"/>
    <cellStyle name="Обычный 2 8 2 6 2 2 4" xfId="13881"/>
    <cellStyle name="Обычный 2 8 2 6 2 2 5" xfId="13882"/>
    <cellStyle name="Обычный 2 8 2 6 2 3" xfId="13883"/>
    <cellStyle name="Обычный 2 8 2 6 2 3 2" xfId="13884"/>
    <cellStyle name="Обычный 2 8 2 6 2 3 3" xfId="13885"/>
    <cellStyle name="Обычный 2 8 2 6 2 3 4" xfId="13886"/>
    <cellStyle name="Обычный 2 8 2 6 2 4" xfId="13887"/>
    <cellStyle name="Обычный 2 8 2 6 2 5" xfId="13888"/>
    <cellStyle name="Обычный 2 8 2 6 2 6" xfId="13889"/>
    <cellStyle name="Обычный 2 8 2 6 2 7" xfId="13890"/>
    <cellStyle name="Обычный 2 8 2 6 3" xfId="13891"/>
    <cellStyle name="Обычный 2 8 2 6 3 2" xfId="13892"/>
    <cellStyle name="Обычный 2 8 2 6 3 2 2" xfId="13893"/>
    <cellStyle name="Обычный 2 8 2 6 3 3" xfId="13894"/>
    <cellStyle name="Обычный 2 8 2 6 3 4" xfId="13895"/>
    <cellStyle name="Обычный 2 8 2 6 3 5" xfId="13896"/>
    <cellStyle name="Обычный 2 8 2 6 4" xfId="13897"/>
    <cellStyle name="Обычный 2 8 2 6 4 2" xfId="13898"/>
    <cellStyle name="Обычный 2 8 2 6 4 2 2" xfId="13899"/>
    <cellStyle name="Обычный 2 8 2 6 4 3" xfId="13900"/>
    <cellStyle name="Обычный 2 8 2 6 4 4" xfId="13901"/>
    <cellStyle name="Обычный 2 8 2 6 4 5" xfId="13902"/>
    <cellStyle name="Обычный 2 8 2 6 5" xfId="13903"/>
    <cellStyle name="Обычный 2 8 2 6 5 2" xfId="13904"/>
    <cellStyle name="Обычный 2 8 2 6 5 3" xfId="13905"/>
    <cellStyle name="Обычный 2 8 2 6 5 4" xfId="13906"/>
    <cellStyle name="Обычный 2 8 2 6 6" xfId="13907"/>
    <cellStyle name="Обычный 2 8 2 6 7" xfId="13908"/>
    <cellStyle name="Обычный 2 8 2 6 8" xfId="13909"/>
    <cellStyle name="Обычный 2 8 2 6 9" xfId="13910"/>
    <cellStyle name="Обычный 2 8 2 7" xfId="13911"/>
    <cellStyle name="Обычный 2 8 2 7 2" xfId="13912"/>
    <cellStyle name="Обычный 2 8 2 7 2 2" xfId="13913"/>
    <cellStyle name="Обычный 2 8 2 7 2 2 2" xfId="13914"/>
    <cellStyle name="Обычный 2 8 2 7 2 2 2 2" xfId="13915"/>
    <cellStyle name="Обычный 2 8 2 7 2 2 3" xfId="13916"/>
    <cellStyle name="Обычный 2 8 2 7 2 2 4" xfId="13917"/>
    <cellStyle name="Обычный 2 8 2 7 2 2 5" xfId="13918"/>
    <cellStyle name="Обычный 2 8 2 7 2 3" xfId="13919"/>
    <cellStyle name="Обычный 2 8 2 7 2 3 2" xfId="13920"/>
    <cellStyle name="Обычный 2 8 2 7 2 3 3" xfId="13921"/>
    <cellStyle name="Обычный 2 8 2 7 2 3 4" xfId="13922"/>
    <cellStyle name="Обычный 2 8 2 7 2 4" xfId="13923"/>
    <cellStyle name="Обычный 2 8 2 7 2 5" xfId="13924"/>
    <cellStyle name="Обычный 2 8 2 7 2 6" xfId="13925"/>
    <cellStyle name="Обычный 2 8 2 7 2 7" xfId="13926"/>
    <cellStyle name="Обычный 2 8 2 7 3" xfId="13927"/>
    <cellStyle name="Обычный 2 8 2 7 3 2" xfId="13928"/>
    <cellStyle name="Обычный 2 8 2 7 3 2 2" xfId="13929"/>
    <cellStyle name="Обычный 2 8 2 7 3 3" xfId="13930"/>
    <cellStyle name="Обычный 2 8 2 7 3 4" xfId="13931"/>
    <cellStyle name="Обычный 2 8 2 7 3 5" xfId="13932"/>
    <cellStyle name="Обычный 2 8 2 7 4" xfId="13933"/>
    <cellStyle name="Обычный 2 8 2 7 4 2" xfId="13934"/>
    <cellStyle name="Обычный 2 8 2 7 4 2 2" xfId="13935"/>
    <cellStyle name="Обычный 2 8 2 7 4 3" xfId="13936"/>
    <cellStyle name="Обычный 2 8 2 7 4 4" xfId="13937"/>
    <cellStyle name="Обычный 2 8 2 7 4 5" xfId="13938"/>
    <cellStyle name="Обычный 2 8 2 7 5" xfId="13939"/>
    <cellStyle name="Обычный 2 8 2 7 5 2" xfId="13940"/>
    <cellStyle name="Обычный 2 8 2 7 5 3" xfId="13941"/>
    <cellStyle name="Обычный 2 8 2 7 5 4" xfId="13942"/>
    <cellStyle name="Обычный 2 8 2 7 6" xfId="13943"/>
    <cellStyle name="Обычный 2 8 2 7 7" xfId="13944"/>
    <cellStyle name="Обычный 2 8 2 7 8" xfId="13945"/>
    <cellStyle name="Обычный 2 8 2 7 9" xfId="13946"/>
    <cellStyle name="Обычный 2 8 2 8" xfId="13947"/>
    <cellStyle name="Обычный 2 8 2 8 2" xfId="13948"/>
    <cellStyle name="Обычный 2 8 2 8 2 2" xfId="13949"/>
    <cellStyle name="Обычный 2 8 2 8 2 2 2" xfId="13950"/>
    <cellStyle name="Обычный 2 8 2 8 2 2 2 2" xfId="13951"/>
    <cellStyle name="Обычный 2 8 2 8 2 2 3" xfId="13952"/>
    <cellStyle name="Обычный 2 8 2 8 2 2 4" xfId="13953"/>
    <cellStyle name="Обычный 2 8 2 8 2 2 5" xfId="13954"/>
    <cellStyle name="Обычный 2 8 2 8 2 3" xfId="13955"/>
    <cellStyle name="Обычный 2 8 2 8 2 3 2" xfId="13956"/>
    <cellStyle name="Обычный 2 8 2 8 2 3 3" xfId="13957"/>
    <cellStyle name="Обычный 2 8 2 8 2 3 4" xfId="13958"/>
    <cellStyle name="Обычный 2 8 2 8 2 4" xfId="13959"/>
    <cellStyle name="Обычный 2 8 2 8 2 5" xfId="13960"/>
    <cellStyle name="Обычный 2 8 2 8 2 6" xfId="13961"/>
    <cellStyle name="Обычный 2 8 2 8 2 7" xfId="13962"/>
    <cellStyle name="Обычный 2 8 2 8 3" xfId="13963"/>
    <cellStyle name="Обычный 2 8 2 8 3 2" xfId="13964"/>
    <cellStyle name="Обычный 2 8 2 8 3 2 2" xfId="13965"/>
    <cellStyle name="Обычный 2 8 2 8 3 3" xfId="13966"/>
    <cellStyle name="Обычный 2 8 2 8 3 4" xfId="13967"/>
    <cellStyle name="Обычный 2 8 2 8 3 5" xfId="13968"/>
    <cellStyle name="Обычный 2 8 2 8 4" xfId="13969"/>
    <cellStyle name="Обычный 2 8 2 8 4 2" xfId="13970"/>
    <cellStyle name="Обычный 2 8 2 8 4 3" xfId="13971"/>
    <cellStyle name="Обычный 2 8 2 8 4 4" xfId="13972"/>
    <cellStyle name="Обычный 2 8 2 8 5" xfId="13973"/>
    <cellStyle name="Обычный 2 8 2 8 6" xfId="13974"/>
    <cellStyle name="Обычный 2 8 2 8 7" xfId="13975"/>
    <cellStyle name="Обычный 2 8 2 8 8" xfId="13976"/>
    <cellStyle name="Обычный 2 8 2 9" xfId="13977"/>
    <cellStyle name="Обычный 2 8 2 9 2" xfId="13978"/>
    <cellStyle name="Обычный 2 8 2 9 2 2" xfId="13979"/>
    <cellStyle name="Обычный 2 8 2 9 2 2 2" xfId="13980"/>
    <cellStyle name="Обычный 2 8 2 9 2 2 2 2" xfId="13981"/>
    <cellStyle name="Обычный 2 8 2 9 2 2 3" xfId="13982"/>
    <cellStyle name="Обычный 2 8 2 9 2 2 4" xfId="13983"/>
    <cellStyle name="Обычный 2 8 2 9 2 2 5" xfId="13984"/>
    <cellStyle name="Обычный 2 8 2 9 2 3" xfId="13985"/>
    <cellStyle name="Обычный 2 8 2 9 2 3 2" xfId="13986"/>
    <cellStyle name="Обычный 2 8 2 9 2 3 3" xfId="13987"/>
    <cellStyle name="Обычный 2 8 2 9 2 3 4" xfId="13988"/>
    <cellStyle name="Обычный 2 8 2 9 2 4" xfId="13989"/>
    <cellStyle name="Обычный 2 8 2 9 2 5" xfId="13990"/>
    <cellStyle name="Обычный 2 8 2 9 2 6" xfId="13991"/>
    <cellStyle name="Обычный 2 8 2 9 2 7" xfId="13992"/>
    <cellStyle name="Обычный 2 8 2 9 3" xfId="13993"/>
    <cellStyle name="Обычный 2 8 2 9 3 2" xfId="13994"/>
    <cellStyle name="Обычный 2 8 2 9 3 2 2" xfId="13995"/>
    <cellStyle name="Обычный 2 8 2 9 3 3" xfId="13996"/>
    <cellStyle name="Обычный 2 8 2 9 3 4" xfId="13997"/>
    <cellStyle name="Обычный 2 8 2 9 3 5" xfId="13998"/>
    <cellStyle name="Обычный 2 8 2 9 4" xfId="13999"/>
    <cellStyle name="Обычный 2 8 2 9 4 2" xfId="14000"/>
    <cellStyle name="Обычный 2 8 2 9 4 3" xfId="14001"/>
    <cellStyle name="Обычный 2 8 2 9 4 4" xfId="14002"/>
    <cellStyle name="Обычный 2 8 2 9 5" xfId="14003"/>
    <cellStyle name="Обычный 2 8 2 9 6" xfId="14004"/>
    <cellStyle name="Обычный 2 8 2 9 7" xfId="14005"/>
    <cellStyle name="Обычный 2 8 2 9 8" xfId="14006"/>
    <cellStyle name="Обычный 2 8 3" xfId="14007"/>
    <cellStyle name="Обычный 2 8 3 10" xfId="14008"/>
    <cellStyle name="Обычный 2 8 3 10 2" xfId="14009"/>
    <cellStyle name="Обычный 2 8 3 10 2 2" xfId="14010"/>
    <cellStyle name="Обычный 2 8 3 10 2 2 2" xfId="14011"/>
    <cellStyle name="Обычный 2 8 3 10 2 2 2 2" xfId="14012"/>
    <cellStyle name="Обычный 2 8 3 10 2 2 3" xfId="14013"/>
    <cellStyle name="Обычный 2 8 3 10 2 2 4" xfId="14014"/>
    <cellStyle name="Обычный 2 8 3 10 2 2 5" xfId="14015"/>
    <cellStyle name="Обычный 2 8 3 10 2 3" xfId="14016"/>
    <cellStyle name="Обычный 2 8 3 10 2 3 2" xfId="14017"/>
    <cellStyle name="Обычный 2 8 3 10 2 3 3" xfId="14018"/>
    <cellStyle name="Обычный 2 8 3 10 2 3 4" xfId="14019"/>
    <cellStyle name="Обычный 2 8 3 10 2 4" xfId="14020"/>
    <cellStyle name="Обычный 2 8 3 10 2 5" xfId="14021"/>
    <cellStyle name="Обычный 2 8 3 10 2 6" xfId="14022"/>
    <cellStyle name="Обычный 2 8 3 10 2 7" xfId="14023"/>
    <cellStyle name="Обычный 2 8 3 10 3" xfId="14024"/>
    <cellStyle name="Обычный 2 8 3 10 3 2" xfId="14025"/>
    <cellStyle name="Обычный 2 8 3 10 3 2 2" xfId="14026"/>
    <cellStyle name="Обычный 2 8 3 10 3 3" xfId="14027"/>
    <cellStyle name="Обычный 2 8 3 10 3 4" xfId="14028"/>
    <cellStyle name="Обычный 2 8 3 10 3 5" xfId="14029"/>
    <cellStyle name="Обычный 2 8 3 10 4" xfId="14030"/>
    <cellStyle name="Обычный 2 8 3 10 4 2" xfId="14031"/>
    <cellStyle name="Обычный 2 8 3 10 4 3" xfId="14032"/>
    <cellStyle name="Обычный 2 8 3 10 4 4" xfId="14033"/>
    <cellStyle name="Обычный 2 8 3 10 5" xfId="14034"/>
    <cellStyle name="Обычный 2 8 3 10 6" xfId="14035"/>
    <cellStyle name="Обычный 2 8 3 10 7" xfId="14036"/>
    <cellStyle name="Обычный 2 8 3 10 8" xfId="14037"/>
    <cellStyle name="Обычный 2 8 3 11" xfId="14038"/>
    <cellStyle name="Обычный 2 8 3 11 2" xfId="14039"/>
    <cellStyle name="Обычный 2 8 3 11 2 2" xfId="14040"/>
    <cellStyle name="Обычный 2 8 3 11 2 2 2" xfId="14041"/>
    <cellStyle name="Обычный 2 8 3 11 2 3" xfId="14042"/>
    <cellStyle name="Обычный 2 8 3 11 2 4" xfId="14043"/>
    <cellStyle name="Обычный 2 8 3 11 2 5" xfId="14044"/>
    <cellStyle name="Обычный 2 8 3 11 3" xfId="14045"/>
    <cellStyle name="Обычный 2 8 3 11 3 2" xfId="14046"/>
    <cellStyle name="Обычный 2 8 3 11 3 3" xfId="14047"/>
    <cellStyle name="Обычный 2 8 3 11 3 4" xfId="14048"/>
    <cellStyle name="Обычный 2 8 3 11 4" xfId="14049"/>
    <cellStyle name="Обычный 2 8 3 11 5" xfId="14050"/>
    <cellStyle name="Обычный 2 8 3 11 6" xfId="14051"/>
    <cellStyle name="Обычный 2 8 3 11 7" xfId="14052"/>
    <cellStyle name="Обычный 2 8 3 12" xfId="14053"/>
    <cellStyle name="Обычный 2 8 3 12 2" xfId="14054"/>
    <cellStyle name="Обычный 2 8 3 12 2 2" xfId="14055"/>
    <cellStyle name="Обычный 2 8 3 12 2 2 2" xfId="14056"/>
    <cellStyle name="Обычный 2 8 3 12 2 3" xfId="14057"/>
    <cellStyle name="Обычный 2 8 3 12 2 4" xfId="14058"/>
    <cellStyle name="Обычный 2 8 3 12 2 5" xfId="14059"/>
    <cellStyle name="Обычный 2 8 3 12 3" xfId="14060"/>
    <cellStyle name="Обычный 2 8 3 12 3 2" xfId="14061"/>
    <cellStyle name="Обычный 2 8 3 12 3 3" xfId="14062"/>
    <cellStyle name="Обычный 2 8 3 12 3 4" xfId="14063"/>
    <cellStyle name="Обычный 2 8 3 12 4" xfId="14064"/>
    <cellStyle name="Обычный 2 8 3 12 5" xfId="14065"/>
    <cellStyle name="Обычный 2 8 3 12 6" xfId="14066"/>
    <cellStyle name="Обычный 2 8 3 12 7" xfId="14067"/>
    <cellStyle name="Обычный 2 8 3 13" xfId="14068"/>
    <cellStyle name="Обычный 2 8 3 13 2" xfId="14069"/>
    <cellStyle name="Обычный 2 8 3 13 2 2" xfId="14070"/>
    <cellStyle name="Обычный 2 8 3 13 3" xfId="14071"/>
    <cellStyle name="Обычный 2 8 3 13 4" xfId="14072"/>
    <cellStyle name="Обычный 2 8 3 13 5" xfId="14073"/>
    <cellStyle name="Обычный 2 8 3 14" xfId="14074"/>
    <cellStyle name="Обычный 2 8 3 14 2" xfId="14075"/>
    <cellStyle name="Обычный 2 8 3 14 2 2" xfId="14076"/>
    <cellStyle name="Обычный 2 8 3 14 3" xfId="14077"/>
    <cellStyle name="Обычный 2 8 3 14 4" xfId="14078"/>
    <cellStyle name="Обычный 2 8 3 14 5" xfId="14079"/>
    <cellStyle name="Обычный 2 8 3 15" xfId="14080"/>
    <cellStyle name="Обычный 2 8 3 15 2" xfId="14081"/>
    <cellStyle name="Обычный 2 8 3 15 2 2" xfId="14082"/>
    <cellStyle name="Обычный 2 8 3 15 3" xfId="14083"/>
    <cellStyle name="Обычный 2 8 3 16" xfId="14084"/>
    <cellStyle name="Обычный 2 8 3 16 2" xfId="14085"/>
    <cellStyle name="Обычный 2 8 3 17" xfId="14086"/>
    <cellStyle name="Обычный 2 8 3 18" xfId="14087"/>
    <cellStyle name="Обычный 2 8 3 2" xfId="14088"/>
    <cellStyle name="Обычный 2 8 3 2 10" xfId="14089"/>
    <cellStyle name="Обычный 2 8 3 2 10 2" xfId="14090"/>
    <cellStyle name="Обычный 2 8 3 2 10 2 2" xfId="14091"/>
    <cellStyle name="Обычный 2 8 3 2 10 2 2 2" xfId="14092"/>
    <cellStyle name="Обычный 2 8 3 2 10 2 3" xfId="14093"/>
    <cellStyle name="Обычный 2 8 3 2 10 2 4" xfId="14094"/>
    <cellStyle name="Обычный 2 8 3 2 10 2 5" xfId="14095"/>
    <cellStyle name="Обычный 2 8 3 2 10 3" xfId="14096"/>
    <cellStyle name="Обычный 2 8 3 2 10 3 2" xfId="14097"/>
    <cellStyle name="Обычный 2 8 3 2 10 3 3" xfId="14098"/>
    <cellStyle name="Обычный 2 8 3 2 10 3 4" xfId="14099"/>
    <cellStyle name="Обычный 2 8 3 2 10 4" xfId="14100"/>
    <cellStyle name="Обычный 2 8 3 2 10 5" xfId="14101"/>
    <cellStyle name="Обычный 2 8 3 2 10 6" xfId="14102"/>
    <cellStyle name="Обычный 2 8 3 2 10 7" xfId="14103"/>
    <cellStyle name="Обычный 2 8 3 2 11" xfId="14104"/>
    <cellStyle name="Обычный 2 8 3 2 11 2" xfId="14105"/>
    <cellStyle name="Обычный 2 8 3 2 11 2 2" xfId="14106"/>
    <cellStyle name="Обычный 2 8 3 2 11 3" xfId="14107"/>
    <cellStyle name="Обычный 2 8 3 2 11 4" xfId="14108"/>
    <cellStyle name="Обычный 2 8 3 2 11 5" xfId="14109"/>
    <cellStyle name="Обычный 2 8 3 2 12" xfId="14110"/>
    <cellStyle name="Обычный 2 8 3 2 12 2" xfId="14111"/>
    <cellStyle name="Обычный 2 8 3 2 12 3" xfId="14112"/>
    <cellStyle name="Обычный 2 8 3 2 12 4" xfId="14113"/>
    <cellStyle name="Обычный 2 8 3 2 13" xfId="14114"/>
    <cellStyle name="Обычный 2 8 3 2 14" xfId="14115"/>
    <cellStyle name="Обычный 2 8 3 2 15" xfId="14116"/>
    <cellStyle name="Обычный 2 8 3 2 16" xfId="14117"/>
    <cellStyle name="Обычный 2 8 3 2 2" xfId="14118"/>
    <cellStyle name="Обычный 2 8 3 2 2 10" xfId="14119"/>
    <cellStyle name="Обычный 2 8 3 2 2 10 2" xfId="14120"/>
    <cellStyle name="Обычный 2 8 3 2 2 10 2 2" xfId="14121"/>
    <cellStyle name="Обычный 2 8 3 2 2 10 3" xfId="14122"/>
    <cellStyle name="Обычный 2 8 3 2 2 10 4" xfId="14123"/>
    <cellStyle name="Обычный 2 8 3 2 2 10 5" xfId="14124"/>
    <cellStyle name="Обычный 2 8 3 2 2 11" xfId="14125"/>
    <cellStyle name="Обычный 2 8 3 2 2 11 2" xfId="14126"/>
    <cellStyle name="Обычный 2 8 3 2 2 11 3" xfId="14127"/>
    <cellStyle name="Обычный 2 8 3 2 2 11 4" xfId="14128"/>
    <cellStyle name="Обычный 2 8 3 2 2 12" xfId="14129"/>
    <cellStyle name="Обычный 2 8 3 2 2 13" xfId="14130"/>
    <cellStyle name="Обычный 2 8 3 2 2 14" xfId="14131"/>
    <cellStyle name="Обычный 2 8 3 2 2 15" xfId="14132"/>
    <cellStyle name="Обычный 2 8 3 2 2 2" xfId="14133"/>
    <cellStyle name="Обычный 2 8 3 2 2 2 2" xfId="14134"/>
    <cellStyle name="Обычный 2 8 3 2 2 2 2 2" xfId="14135"/>
    <cellStyle name="Обычный 2 8 3 2 2 2 2 2 2" xfId="14136"/>
    <cellStyle name="Обычный 2 8 3 2 2 2 2 2 2 2" xfId="14137"/>
    <cellStyle name="Обычный 2 8 3 2 2 2 2 2 3" xfId="14138"/>
    <cellStyle name="Обычный 2 8 3 2 2 2 2 2 4" xfId="14139"/>
    <cellStyle name="Обычный 2 8 3 2 2 2 2 2 5" xfId="14140"/>
    <cellStyle name="Обычный 2 8 3 2 2 2 2 3" xfId="14141"/>
    <cellStyle name="Обычный 2 8 3 2 2 2 2 3 2" xfId="14142"/>
    <cellStyle name="Обычный 2 8 3 2 2 2 2 3 3" xfId="14143"/>
    <cellStyle name="Обычный 2 8 3 2 2 2 2 3 4" xfId="14144"/>
    <cellStyle name="Обычный 2 8 3 2 2 2 2 4" xfId="14145"/>
    <cellStyle name="Обычный 2 8 3 2 2 2 2 5" xfId="14146"/>
    <cellStyle name="Обычный 2 8 3 2 2 2 2 6" xfId="14147"/>
    <cellStyle name="Обычный 2 8 3 2 2 2 2 7" xfId="14148"/>
    <cellStyle name="Обычный 2 8 3 2 2 2 3" xfId="14149"/>
    <cellStyle name="Обычный 2 8 3 2 2 2 3 2" xfId="14150"/>
    <cellStyle name="Обычный 2 8 3 2 2 2 3 2 2" xfId="14151"/>
    <cellStyle name="Обычный 2 8 3 2 2 2 3 3" xfId="14152"/>
    <cellStyle name="Обычный 2 8 3 2 2 2 3 4" xfId="14153"/>
    <cellStyle name="Обычный 2 8 3 2 2 2 3 5" xfId="14154"/>
    <cellStyle name="Обычный 2 8 3 2 2 2 4" xfId="14155"/>
    <cellStyle name="Обычный 2 8 3 2 2 2 4 2" xfId="14156"/>
    <cellStyle name="Обычный 2 8 3 2 2 2 4 2 2" xfId="14157"/>
    <cellStyle name="Обычный 2 8 3 2 2 2 4 3" xfId="14158"/>
    <cellStyle name="Обычный 2 8 3 2 2 2 4 4" xfId="14159"/>
    <cellStyle name="Обычный 2 8 3 2 2 2 4 5" xfId="14160"/>
    <cellStyle name="Обычный 2 8 3 2 2 2 5" xfId="14161"/>
    <cellStyle name="Обычный 2 8 3 2 2 2 5 2" xfId="14162"/>
    <cellStyle name="Обычный 2 8 3 2 2 2 5 3" xfId="14163"/>
    <cellStyle name="Обычный 2 8 3 2 2 2 5 4" xfId="14164"/>
    <cellStyle name="Обычный 2 8 3 2 2 2 6" xfId="14165"/>
    <cellStyle name="Обычный 2 8 3 2 2 2 7" xfId="14166"/>
    <cellStyle name="Обычный 2 8 3 2 2 2 8" xfId="14167"/>
    <cellStyle name="Обычный 2 8 3 2 2 2 9" xfId="14168"/>
    <cellStyle name="Обычный 2 8 3 2 2 3" xfId="14169"/>
    <cellStyle name="Обычный 2 8 3 2 2 3 2" xfId="14170"/>
    <cellStyle name="Обычный 2 8 3 2 2 3 2 2" xfId="14171"/>
    <cellStyle name="Обычный 2 8 3 2 2 3 2 2 2" xfId="14172"/>
    <cellStyle name="Обычный 2 8 3 2 2 3 2 2 2 2" xfId="14173"/>
    <cellStyle name="Обычный 2 8 3 2 2 3 2 2 3" xfId="14174"/>
    <cellStyle name="Обычный 2 8 3 2 2 3 2 2 4" xfId="14175"/>
    <cellStyle name="Обычный 2 8 3 2 2 3 2 2 5" xfId="14176"/>
    <cellStyle name="Обычный 2 8 3 2 2 3 2 3" xfId="14177"/>
    <cellStyle name="Обычный 2 8 3 2 2 3 2 3 2" xfId="14178"/>
    <cellStyle name="Обычный 2 8 3 2 2 3 2 3 3" xfId="14179"/>
    <cellStyle name="Обычный 2 8 3 2 2 3 2 3 4" xfId="14180"/>
    <cellStyle name="Обычный 2 8 3 2 2 3 2 4" xfId="14181"/>
    <cellStyle name="Обычный 2 8 3 2 2 3 2 5" xfId="14182"/>
    <cellStyle name="Обычный 2 8 3 2 2 3 2 6" xfId="14183"/>
    <cellStyle name="Обычный 2 8 3 2 2 3 2 7" xfId="14184"/>
    <cellStyle name="Обычный 2 8 3 2 2 3 3" xfId="14185"/>
    <cellStyle name="Обычный 2 8 3 2 2 3 3 2" xfId="14186"/>
    <cellStyle name="Обычный 2 8 3 2 2 3 3 2 2" xfId="14187"/>
    <cellStyle name="Обычный 2 8 3 2 2 3 3 3" xfId="14188"/>
    <cellStyle name="Обычный 2 8 3 2 2 3 3 4" xfId="14189"/>
    <cellStyle name="Обычный 2 8 3 2 2 3 3 5" xfId="14190"/>
    <cellStyle name="Обычный 2 8 3 2 2 3 4" xfId="14191"/>
    <cellStyle name="Обычный 2 8 3 2 2 3 4 2" xfId="14192"/>
    <cellStyle name="Обычный 2 8 3 2 2 3 4 2 2" xfId="14193"/>
    <cellStyle name="Обычный 2 8 3 2 2 3 4 3" xfId="14194"/>
    <cellStyle name="Обычный 2 8 3 2 2 3 4 4" xfId="14195"/>
    <cellStyle name="Обычный 2 8 3 2 2 3 4 5" xfId="14196"/>
    <cellStyle name="Обычный 2 8 3 2 2 3 5" xfId="14197"/>
    <cellStyle name="Обычный 2 8 3 2 2 3 5 2" xfId="14198"/>
    <cellStyle name="Обычный 2 8 3 2 2 3 5 3" xfId="14199"/>
    <cellStyle name="Обычный 2 8 3 2 2 3 5 4" xfId="14200"/>
    <cellStyle name="Обычный 2 8 3 2 2 3 6" xfId="14201"/>
    <cellStyle name="Обычный 2 8 3 2 2 3 7" xfId="14202"/>
    <cellStyle name="Обычный 2 8 3 2 2 3 8" xfId="14203"/>
    <cellStyle name="Обычный 2 8 3 2 2 3 9" xfId="14204"/>
    <cellStyle name="Обычный 2 8 3 2 2 4" xfId="14205"/>
    <cellStyle name="Обычный 2 8 3 2 2 4 2" xfId="14206"/>
    <cellStyle name="Обычный 2 8 3 2 2 4 2 2" xfId="14207"/>
    <cellStyle name="Обычный 2 8 3 2 2 4 2 2 2" xfId="14208"/>
    <cellStyle name="Обычный 2 8 3 2 2 4 2 2 2 2" xfId="14209"/>
    <cellStyle name="Обычный 2 8 3 2 2 4 2 2 3" xfId="14210"/>
    <cellStyle name="Обычный 2 8 3 2 2 4 2 2 4" xfId="14211"/>
    <cellStyle name="Обычный 2 8 3 2 2 4 2 2 5" xfId="14212"/>
    <cellStyle name="Обычный 2 8 3 2 2 4 2 3" xfId="14213"/>
    <cellStyle name="Обычный 2 8 3 2 2 4 2 3 2" xfId="14214"/>
    <cellStyle name="Обычный 2 8 3 2 2 4 2 3 3" xfId="14215"/>
    <cellStyle name="Обычный 2 8 3 2 2 4 2 3 4" xfId="14216"/>
    <cellStyle name="Обычный 2 8 3 2 2 4 2 4" xfId="14217"/>
    <cellStyle name="Обычный 2 8 3 2 2 4 2 5" xfId="14218"/>
    <cellStyle name="Обычный 2 8 3 2 2 4 2 6" xfId="14219"/>
    <cellStyle name="Обычный 2 8 3 2 2 4 2 7" xfId="14220"/>
    <cellStyle name="Обычный 2 8 3 2 2 4 3" xfId="14221"/>
    <cellStyle name="Обычный 2 8 3 2 2 4 3 2" xfId="14222"/>
    <cellStyle name="Обычный 2 8 3 2 2 4 3 2 2" xfId="14223"/>
    <cellStyle name="Обычный 2 8 3 2 2 4 3 3" xfId="14224"/>
    <cellStyle name="Обычный 2 8 3 2 2 4 3 4" xfId="14225"/>
    <cellStyle name="Обычный 2 8 3 2 2 4 3 5" xfId="14226"/>
    <cellStyle name="Обычный 2 8 3 2 2 4 4" xfId="14227"/>
    <cellStyle name="Обычный 2 8 3 2 2 4 4 2" xfId="14228"/>
    <cellStyle name="Обычный 2 8 3 2 2 4 4 3" xfId="14229"/>
    <cellStyle name="Обычный 2 8 3 2 2 4 4 4" xfId="14230"/>
    <cellStyle name="Обычный 2 8 3 2 2 4 5" xfId="14231"/>
    <cellStyle name="Обычный 2 8 3 2 2 4 6" xfId="14232"/>
    <cellStyle name="Обычный 2 8 3 2 2 4 7" xfId="14233"/>
    <cellStyle name="Обычный 2 8 3 2 2 4 8" xfId="14234"/>
    <cellStyle name="Обычный 2 8 3 2 2 5" xfId="14235"/>
    <cellStyle name="Обычный 2 8 3 2 2 5 2" xfId="14236"/>
    <cellStyle name="Обычный 2 8 3 2 2 5 2 2" xfId="14237"/>
    <cellStyle name="Обычный 2 8 3 2 2 5 2 2 2" xfId="14238"/>
    <cellStyle name="Обычный 2 8 3 2 2 5 2 2 2 2" xfId="14239"/>
    <cellStyle name="Обычный 2 8 3 2 2 5 2 2 3" xfId="14240"/>
    <cellStyle name="Обычный 2 8 3 2 2 5 2 2 4" xfId="14241"/>
    <cellStyle name="Обычный 2 8 3 2 2 5 2 2 5" xfId="14242"/>
    <cellStyle name="Обычный 2 8 3 2 2 5 2 3" xfId="14243"/>
    <cellStyle name="Обычный 2 8 3 2 2 5 2 3 2" xfId="14244"/>
    <cellStyle name="Обычный 2 8 3 2 2 5 2 3 3" xfId="14245"/>
    <cellStyle name="Обычный 2 8 3 2 2 5 2 3 4" xfId="14246"/>
    <cellStyle name="Обычный 2 8 3 2 2 5 2 4" xfId="14247"/>
    <cellStyle name="Обычный 2 8 3 2 2 5 2 5" xfId="14248"/>
    <cellStyle name="Обычный 2 8 3 2 2 5 2 6" xfId="14249"/>
    <cellStyle name="Обычный 2 8 3 2 2 5 2 7" xfId="14250"/>
    <cellStyle name="Обычный 2 8 3 2 2 5 3" xfId="14251"/>
    <cellStyle name="Обычный 2 8 3 2 2 5 3 2" xfId="14252"/>
    <cellStyle name="Обычный 2 8 3 2 2 5 3 2 2" xfId="14253"/>
    <cellStyle name="Обычный 2 8 3 2 2 5 3 3" xfId="14254"/>
    <cellStyle name="Обычный 2 8 3 2 2 5 3 4" xfId="14255"/>
    <cellStyle name="Обычный 2 8 3 2 2 5 3 5" xfId="14256"/>
    <cellStyle name="Обычный 2 8 3 2 2 5 4" xfId="14257"/>
    <cellStyle name="Обычный 2 8 3 2 2 5 4 2" xfId="14258"/>
    <cellStyle name="Обычный 2 8 3 2 2 5 4 3" xfId="14259"/>
    <cellStyle name="Обычный 2 8 3 2 2 5 4 4" xfId="14260"/>
    <cellStyle name="Обычный 2 8 3 2 2 5 5" xfId="14261"/>
    <cellStyle name="Обычный 2 8 3 2 2 5 6" xfId="14262"/>
    <cellStyle name="Обычный 2 8 3 2 2 5 7" xfId="14263"/>
    <cellStyle name="Обычный 2 8 3 2 2 5 8" xfId="14264"/>
    <cellStyle name="Обычный 2 8 3 2 2 6" xfId="14265"/>
    <cellStyle name="Обычный 2 8 3 2 2 6 2" xfId="14266"/>
    <cellStyle name="Обычный 2 8 3 2 2 6 2 2" xfId="14267"/>
    <cellStyle name="Обычный 2 8 3 2 2 6 2 2 2" xfId="14268"/>
    <cellStyle name="Обычный 2 8 3 2 2 6 2 2 2 2" xfId="14269"/>
    <cellStyle name="Обычный 2 8 3 2 2 6 2 2 3" xfId="14270"/>
    <cellStyle name="Обычный 2 8 3 2 2 6 2 2 4" xfId="14271"/>
    <cellStyle name="Обычный 2 8 3 2 2 6 2 2 5" xfId="14272"/>
    <cellStyle name="Обычный 2 8 3 2 2 6 2 3" xfId="14273"/>
    <cellStyle name="Обычный 2 8 3 2 2 6 2 3 2" xfId="14274"/>
    <cellStyle name="Обычный 2 8 3 2 2 6 2 3 3" xfId="14275"/>
    <cellStyle name="Обычный 2 8 3 2 2 6 2 3 4" xfId="14276"/>
    <cellStyle name="Обычный 2 8 3 2 2 6 2 4" xfId="14277"/>
    <cellStyle name="Обычный 2 8 3 2 2 6 2 5" xfId="14278"/>
    <cellStyle name="Обычный 2 8 3 2 2 6 2 6" xfId="14279"/>
    <cellStyle name="Обычный 2 8 3 2 2 6 2 7" xfId="14280"/>
    <cellStyle name="Обычный 2 8 3 2 2 6 3" xfId="14281"/>
    <cellStyle name="Обычный 2 8 3 2 2 6 3 2" xfId="14282"/>
    <cellStyle name="Обычный 2 8 3 2 2 6 3 2 2" xfId="14283"/>
    <cellStyle name="Обычный 2 8 3 2 2 6 3 3" xfId="14284"/>
    <cellStyle name="Обычный 2 8 3 2 2 6 3 4" xfId="14285"/>
    <cellStyle name="Обычный 2 8 3 2 2 6 3 5" xfId="14286"/>
    <cellStyle name="Обычный 2 8 3 2 2 6 4" xfId="14287"/>
    <cellStyle name="Обычный 2 8 3 2 2 6 4 2" xfId="14288"/>
    <cellStyle name="Обычный 2 8 3 2 2 6 4 3" xfId="14289"/>
    <cellStyle name="Обычный 2 8 3 2 2 6 4 4" xfId="14290"/>
    <cellStyle name="Обычный 2 8 3 2 2 6 5" xfId="14291"/>
    <cellStyle name="Обычный 2 8 3 2 2 6 6" xfId="14292"/>
    <cellStyle name="Обычный 2 8 3 2 2 6 7" xfId="14293"/>
    <cellStyle name="Обычный 2 8 3 2 2 6 8" xfId="14294"/>
    <cellStyle name="Обычный 2 8 3 2 2 7" xfId="14295"/>
    <cellStyle name="Обычный 2 8 3 2 2 7 2" xfId="14296"/>
    <cellStyle name="Обычный 2 8 3 2 2 7 2 2" xfId="14297"/>
    <cellStyle name="Обычный 2 8 3 2 2 7 2 2 2" xfId="14298"/>
    <cellStyle name="Обычный 2 8 3 2 2 7 2 2 2 2" xfId="14299"/>
    <cellStyle name="Обычный 2 8 3 2 2 7 2 2 3" xfId="14300"/>
    <cellStyle name="Обычный 2 8 3 2 2 7 2 2 4" xfId="14301"/>
    <cellStyle name="Обычный 2 8 3 2 2 7 2 2 5" xfId="14302"/>
    <cellStyle name="Обычный 2 8 3 2 2 7 2 3" xfId="14303"/>
    <cellStyle name="Обычный 2 8 3 2 2 7 2 3 2" xfId="14304"/>
    <cellStyle name="Обычный 2 8 3 2 2 7 2 3 3" xfId="14305"/>
    <cellStyle name="Обычный 2 8 3 2 2 7 2 3 4" xfId="14306"/>
    <cellStyle name="Обычный 2 8 3 2 2 7 2 4" xfId="14307"/>
    <cellStyle name="Обычный 2 8 3 2 2 7 2 5" xfId="14308"/>
    <cellStyle name="Обычный 2 8 3 2 2 7 2 6" xfId="14309"/>
    <cellStyle name="Обычный 2 8 3 2 2 7 2 7" xfId="14310"/>
    <cellStyle name="Обычный 2 8 3 2 2 7 3" xfId="14311"/>
    <cellStyle name="Обычный 2 8 3 2 2 7 3 2" xfId="14312"/>
    <cellStyle name="Обычный 2 8 3 2 2 7 3 2 2" xfId="14313"/>
    <cellStyle name="Обычный 2 8 3 2 2 7 3 3" xfId="14314"/>
    <cellStyle name="Обычный 2 8 3 2 2 7 3 4" xfId="14315"/>
    <cellStyle name="Обычный 2 8 3 2 2 7 3 5" xfId="14316"/>
    <cellStyle name="Обычный 2 8 3 2 2 7 4" xfId="14317"/>
    <cellStyle name="Обычный 2 8 3 2 2 7 4 2" xfId="14318"/>
    <cellStyle name="Обычный 2 8 3 2 2 7 4 3" xfId="14319"/>
    <cellStyle name="Обычный 2 8 3 2 2 7 4 4" xfId="14320"/>
    <cellStyle name="Обычный 2 8 3 2 2 7 5" xfId="14321"/>
    <cellStyle name="Обычный 2 8 3 2 2 7 6" xfId="14322"/>
    <cellStyle name="Обычный 2 8 3 2 2 7 7" xfId="14323"/>
    <cellStyle name="Обычный 2 8 3 2 2 7 8" xfId="14324"/>
    <cellStyle name="Обычный 2 8 3 2 2 8" xfId="14325"/>
    <cellStyle name="Обычный 2 8 3 2 2 8 2" xfId="14326"/>
    <cellStyle name="Обычный 2 8 3 2 2 8 2 2" xfId="14327"/>
    <cellStyle name="Обычный 2 8 3 2 2 8 2 2 2" xfId="14328"/>
    <cellStyle name="Обычный 2 8 3 2 2 8 2 3" xfId="14329"/>
    <cellStyle name="Обычный 2 8 3 2 2 8 2 4" xfId="14330"/>
    <cellStyle name="Обычный 2 8 3 2 2 8 2 5" xfId="14331"/>
    <cellStyle name="Обычный 2 8 3 2 2 8 3" xfId="14332"/>
    <cellStyle name="Обычный 2 8 3 2 2 8 3 2" xfId="14333"/>
    <cellStyle name="Обычный 2 8 3 2 2 8 3 3" xfId="14334"/>
    <cellStyle name="Обычный 2 8 3 2 2 8 3 4" xfId="14335"/>
    <cellStyle name="Обычный 2 8 3 2 2 8 4" xfId="14336"/>
    <cellStyle name="Обычный 2 8 3 2 2 8 5" xfId="14337"/>
    <cellStyle name="Обычный 2 8 3 2 2 8 6" xfId="14338"/>
    <cellStyle name="Обычный 2 8 3 2 2 8 7" xfId="14339"/>
    <cellStyle name="Обычный 2 8 3 2 2 9" xfId="14340"/>
    <cellStyle name="Обычный 2 8 3 2 2 9 2" xfId="14341"/>
    <cellStyle name="Обычный 2 8 3 2 2 9 2 2" xfId="14342"/>
    <cellStyle name="Обычный 2 8 3 2 2 9 2 2 2" xfId="14343"/>
    <cellStyle name="Обычный 2 8 3 2 2 9 2 3" xfId="14344"/>
    <cellStyle name="Обычный 2 8 3 2 2 9 2 4" xfId="14345"/>
    <cellStyle name="Обычный 2 8 3 2 2 9 2 5" xfId="14346"/>
    <cellStyle name="Обычный 2 8 3 2 2 9 3" xfId="14347"/>
    <cellStyle name="Обычный 2 8 3 2 2 9 3 2" xfId="14348"/>
    <cellStyle name="Обычный 2 8 3 2 2 9 3 3" xfId="14349"/>
    <cellStyle name="Обычный 2 8 3 2 2 9 3 4" xfId="14350"/>
    <cellStyle name="Обычный 2 8 3 2 2 9 4" xfId="14351"/>
    <cellStyle name="Обычный 2 8 3 2 2 9 5" xfId="14352"/>
    <cellStyle name="Обычный 2 8 3 2 2 9 6" xfId="14353"/>
    <cellStyle name="Обычный 2 8 3 2 2 9 7" xfId="14354"/>
    <cellStyle name="Обычный 2 8 3 2 3" xfId="14355"/>
    <cellStyle name="Обычный 2 8 3 2 3 2" xfId="14356"/>
    <cellStyle name="Обычный 2 8 3 2 3 2 2" xfId="14357"/>
    <cellStyle name="Обычный 2 8 3 2 3 2 2 2" xfId="14358"/>
    <cellStyle name="Обычный 2 8 3 2 3 2 2 2 2" xfId="14359"/>
    <cellStyle name="Обычный 2 8 3 2 3 2 2 3" xfId="14360"/>
    <cellStyle name="Обычный 2 8 3 2 3 2 2 4" xfId="14361"/>
    <cellStyle name="Обычный 2 8 3 2 3 2 2 5" xfId="14362"/>
    <cellStyle name="Обычный 2 8 3 2 3 2 3" xfId="14363"/>
    <cellStyle name="Обычный 2 8 3 2 3 2 3 2" xfId="14364"/>
    <cellStyle name="Обычный 2 8 3 2 3 2 3 3" xfId="14365"/>
    <cellStyle name="Обычный 2 8 3 2 3 2 3 4" xfId="14366"/>
    <cellStyle name="Обычный 2 8 3 2 3 2 4" xfId="14367"/>
    <cellStyle name="Обычный 2 8 3 2 3 2 5" xfId="14368"/>
    <cellStyle name="Обычный 2 8 3 2 3 2 6" xfId="14369"/>
    <cellStyle name="Обычный 2 8 3 2 3 2 7" xfId="14370"/>
    <cellStyle name="Обычный 2 8 3 2 3 3" xfId="14371"/>
    <cellStyle name="Обычный 2 8 3 2 3 3 2" xfId="14372"/>
    <cellStyle name="Обычный 2 8 3 2 3 3 2 2" xfId="14373"/>
    <cellStyle name="Обычный 2 8 3 2 3 3 3" xfId="14374"/>
    <cellStyle name="Обычный 2 8 3 2 3 3 4" xfId="14375"/>
    <cellStyle name="Обычный 2 8 3 2 3 3 5" xfId="14376"/>
    <cellStyle name="Обычный 2 8 3 2 3 4" xfId="14377"/>
    <cellStyle name="Обычный 2 8 3 2 3 4 2" xfId="14378"/>
    <cellStyle name="Обычный 2 8 3 2 3 4 2 2" xfId="14379"/>
    <cellStyle name="Обычный 2 8 3 2 3 4 3" xfId="14380"/>
    <cellStyle name="Обычный 2 8 3 2 3 4 4" xfId="14381"/>
    <cellStyle name="Обычный 2 8 3 2 3 4 5" xfId="14382"/>
    <cellStyle name="Обычный 2 8 3 2 3 5" xfId="14383"/>
    <cellStyle name="Обычный 2 8 3 2 3 5 2" xfId="14384"/>
    <cellStyle name="Обычный 2 8 3 2 3 5 3" xfId="14385"/>
    <cellStyle name="Обычный 2 8 3 2 3 5 4" xfId="14386"/>
    <cellStyle name="Обычный 2 8 3 2 3 6" xfId="14387"/>
    <cellStyle name="Обычный 2 8 3 2 3 7" xfId="14388"/>
    <cellStyle name="Обычный 2 8 3 2 3 8" xfId="14389"/>
    <cellStyle name="Обычный 2 8 3 2 3 9" xfId="14390"/>
    <cellStyle name="Обычный 2 8 3 2 4" xfId="14391"/>
    <cellStyle name="Обычный 2 8 3 2 4 2" xfId="14392"/>
    <cellStyle name="Обычный 2 8 3 2 4 2 2" xfId="14393"/>
    <cellStyle name="Обычный 2 8 3 2 4 2 2 2" xfId="14394"/>
    <cellStyle name="Обычный 2 8 3 2 4 2 2 2 2" xfId="14395"/>
    <cellStyle name="Обычный 2 8 3 2 4 2 2 3" xfId="14396"/>
    <cellStyle name="Обычный 2 8 3 2 4 2 2 4" xfId="14397"/>
    <cellStyle name="Обычный 2 8 3 2 4 2 2 5" xfId="14398"/>
    <cellStyle name="Обычный 2 8 3 2 4 2 3" xfId="14399"/>
    <cellStyle name="Обычный 2 8 3 2 4 2 3 2" xfId="14400"/>
    <cellStyle name="Обычный 2 8 3 2 4 2 3 3" xfId="14401"/>
    <cellStyle name="Обычный 2 8 3 2 4 2 3 4" xfId="14402"/>
    <cellStyle name="Обычный 2 8 3 2 4 2 4" xfId="14403"/>
    <cellStyle name="Обычный 2 8 3 2 4 2 5" xfId="14404"/>
    <cellStyle name="Обычный 2 8 3 2 4 2 6" xfId="14405"/>
    <cellStyle name="Обычный 2 8 3 2 4 2 7" xfId="14406"/>
    <cellStyle name="Обычный 2 8 3 2 4 3" xfId="14407"/>
    <cellStyle name="Обычный 2 8 3 2 4 3 2" xfId="14408"/>
    <cellStyle name="Обычный 2 8 3 2 4 3 2 2" xfId="14409"/>
    <cellStyle name="Обычный 2 8 3 2 4 3 3" xfId="14410"/>
    <cellStyle name="Обычный 2 8 3 2 4 3 4" xfId="14411"/>
    <cellStyle name="Обычный 2 8 3 2 4 3 5" xfId="14412"/>
    <cellStyle name="Обычный 2 8 3 2 4 4" xfId="14413"/>
    <cellStyle name="Обычный 2 8 3 2 4 4 2" xfId="14414"/>
    <cellStyle name="Обычный 2 8 3 2 4 4 2 2" xfId="14415"/>
    <cellStyle name="Обычный 2 8 3 2 4 4 3" xfId="14416"/>
    <cellStyle name="Обычный 2 8 3 2 4 4 4" xfId="14417"/>
    <cellStyle name="Обычный 2 8 3 2 4 4 5" xfId="14418"/>
    <cellStyle name="Обычный 2 8 3 2 4 5" xfId="14419"/>
    <cellStyle name="Обычный 2 8 3 2 4 5 2" xfId="14420"/>
    <cellStyle name="Обычный 2 8 3 2 4 5 3" xfId="14421"/>
    <cellStyle name="Обычный 2 8 3 2 4 5 4" xfId="14422"/>
    <cellStyle name="Обычный 2 8 3 2 4 6" xfId="14423"/>
    <cellStyle name="Обычный 2 8 3 2 4 7" xfId="14424"/>
    <cellStyle name="Обычный 2 8 3 2 4 8" xfId="14425"/>
    <cellStyle name="Обычный 2 8 3 2 4 9" xfId="14426"/>
    <cellStyle name="Обычный 2 8 3 2 5" xfId="14427"/>
    <cellStyle name="Обычный 2 8 3 2 5 2" xfId="14428"/>
    <cellStyle name="Обычный 2 8 3 2 5 2 2" xfId="14429"/>
    <cellStyle name="Обычный 2 8 3 2 5 2 2 2" xfId="14430"/>
    <cellStyle name="Обычный 2 8 3 2 5 2 2 2 2" xfId="14431"/>
    <cellStyle name="Обычный 2 8 3 2 5 2 2 3" xfId="14432"/>
    <cellStyle name="Обычный 2 8 3 2 5 2 2 4" xfId="14433"/>
    <cellStyle name="Обычный 2 8 3 2 5 2 2 5" xfId="14434"/>
    <cellStyle name="Обычный 2 8 3 2 5 2 3" xfId="14435"/>
    <cellStyle name="Обычный 2 8 3 2 5 2 3 2" xfId="14436"/>
    <cellStyle name="Обычный 2 8 3 2 5 2 3 3" xfId="14437"/>
    <cellStyle name="Обычный 2 8 3 2 5 2 3 4" xfId="14438"/>
    <cellStyle name="Обычный 2 8 3 2 5 2 4" xfId="14439"/>
    <cellStyle name="Обычный 2 8 3 2 5 2 5" xfId="14440"/>
    <cellStyle name="Обычный 2 8 3 2 5 2 6" xfId="14441"/>
    <cellStyle name="Обычный 2 8 3 2 5 2 7" xfId="14442"/>
    <cellStyle name="Обычный 2 8 3 2 5 3" xfId="14443"/>
    <cellStyle name="Обычный 2 8 3 2 5 3 2" xfId="14444"/>
    <cellStyle name="Обычный 2 8 3 2 5 3 2 2" xfId="14445"/>
    <cellStyle name="Обычный 2 8 3 2 5 3 3" xfId="14446"/>
    <cellStyle name="Обычный 2 8 3 2 5 3 4" xfId="14447"/>
    <cellStyle name="Обычный 2 8 3 2 5 3 5" xfId="14448"/>
    <cellStyle name="Обычный 2 8 3 2 5 4" xfId="14449"/>
    <cellStyle name="Обычный 2 8 3 2 5 4 2" xfId="14450"/>
    <cellStyle name="Обычный 2 8 3 2 5 4 3" xfId="14451"/>
    <cellStyle name="Обычный 2 8 3 2 5 4 4" xfId="14452"/>
    <cellStyle name="Обычный 2 8 3 2 5 5" xfId="14453"/>
    <cellStyle name="Обычный 2 8 3 2 5 6" xfId="14454"/>
    <cellStyle name="Обычный 2 8 3 2 5 7" xfId="14455"/>
    <cellStyle name="Обычный 2 8 3 2 5 8" xfId="14456"/>
    <cellStyle name="Обычный 2 8 3 2 6" xfId="14457"/>
    <cellStyle name="Обычный 2 8 3 2 6 2" xfId="14458"/>
    <cellStyle name="Обычный 2 8 3 2 6 2 2" xfId="14459"/>
    <cellStyle name="Обычный 2 8 3 2 6 2 2 2" xfId="14460"/>
    <cellStyle name="Обычный 2 8 3 2 6 2 2 2 2" xfId="14461"/>
    <cellStyle name="Обычный 2 8 3 2 6 2 2 3" xfId="14462"/>
    <cellStyle name="Обычный 2 8 3 2 6 2 2 4" xfId="14463"/>
    <cellStyle name="Обычный 2 8 3 2 6 2 2 5" xfId="14464"/>
    <cellStyle name="Обычный 2 8 3 2 6 2 3" xfId="14465"/>
    <cellStyle name="Обычный 2 8 3 2 6 2 3 2" xfId="14466"/>
    <cellStyle name="Обычный 2 8 3 2 6 2 3 3" xfId="14467"/>
    <cellStyle name="Обычный 2 8 3 2 6 2 3 4" xfId="14468"/>
    <cellStyle name="Обычный 2 8 3 2 6 2 4" xfId="14469"/>
    <cellStyle name="Обычный 2 8 3 2 6 2 5" xfId="14470"/>
    <cellStyle name="Обычный 2 8 3 2 6 2 6" xfId="14471"/>
    <cellStyle name="Обычный 2 8 3 2 6 2 7" xfId="14472"/>
    <cellStyle name="Обычный 2 8 3 2 6 3" xfId="14473"/>
    <cellStyle name="Обычный 2 8 3 2 6 3 2" xfId="14474"/>
    <cellStyle name="Обычный 2 8 3 2 6 3 2 2" xfId="14475"/>
    <cellStyle name="Обычный 2 8 3 2 6 3 3" xfId="14476"/>
    <cellStyle name="Обычный 2 8 3 2 6 3 4" xfId="14477"/>
    <cellStyle name="Обычный 2 8 3 2 6 3 5" xfId="14478"/>
    <cellStyle name="Обычный 2 8 3 2 6 4" xfId="14479"/>
    <cellStyle name="Обычный 2 8 3 2 6 4 2" xfId="14480"/>
    <cellStyle name="Обычный 2 8 3 2 6 4 3" xfId="14481"/>
    <cellStyle name="Обычный 2 8 3 2 6 4 4" xfId="14482"/>
    <cellStyle name="Обычный 2 8 3 2 6 5" xfId="14483"/>
    <cellStyle name="Обычный 2 8 3 2 6 6" xfId="14484"/>
    <cellStyle name="Обычный 2 8 3 2 6 7" xfId="14485"/>
    <cellStyle name="Обычный 2 8 3 2 6 8" xfId="14486"/>
    <cellStyle name="Обычный 2 8 3 2 7" xfId="14487"/>
    <cellStyle name="Обычный 2 8 3 2 7 2" xfId="14488"/>
    <cellStyle name="Обычный 2 8 3 2 7 2 2" xfId="14489"/>
    <cellStyle name="Обычный 2 8 3 2 7 2 2 2" xfId="14490"/>
    <cellStyle name="Обычный 2 8 3 2 7 2 2 2 2" xfId="14491"/>
    <cellStyle name="Обычный 2 8 3 2 7 2 2 3" xfId="14492"/>
    <cellStyle name="Обычный 2 8 3 2 7 2 2 4" xfId="14493"/>
    <cellStyle name="Обычный 2 8 3 2 7 2 2 5" xfId="14494"/>
    <cellStyle name="Обычный 2 8 3 2 7 2 3" xfId="14495"/>
    <cellStyle name="Обычный 2 8 3 2 7 2 3 2" xfId="14496"/>
    <cellStyle name="Обычный 2 8 3 2 7 2 3 3" xfId="14497"/>
    <cellStyle name="Обычный 2 8 3 2 7 2 3 4" xfId="14498"/>
    <cellStyle name="Обычный 2 8 3 2 7 2 4" xfId="14499"/>
    <cellStyle name="Обычный 2 8 3 2 7 2 5" xfId="14500"/>
    <cellStyle name="Обычный 2 8 3 2 7 2 6" xfId="14501"/>
    <cellStyle name="Обычный 2 8 3 2 7 2 7" xfId="14502"/>
    <cellStyle name="Обычный 2 8 3 2 7 3" xfId="14503"/>
    <cellStyle name="Обычный 2 8 3 2 7 3 2" xfId="14504"/>
    <cellStyle name="Обычный 2 8 3 2 7 3 2 2" xfId="14505"/>
    <cellStyle name="Обычный 2 8 3 2 7 3 3" xfId="14506"/>
    <cellStyle name="Обычный 2 8 3 2 7 3 4" xfId="14507"/>
    <cellStyle name="Обычный 2 8 3 2 7 3 5" xfId="14508"/>
    <cellStyle name="Обычный 2 8 3 2 7 4" xfId="14509"/>
    <cellStyle name="Обычный 2 8 3 2 7 4 2" xfId="14510"/>
    <cellStyle name="Обычный 2 8 3 2 7 4 3" xfId="14511"/>
    <cellStyle name="Обычный 2 8 3 2 7 4 4" xfId="14512"/>
    <cellStyle name="Обычный 2 8 3 2 7 5" xfId="14513"/>
    <cellStyle name="Обычный 2 8 3 2 7 6" xfId="14514"/>
    <cellStyle name="Обычный 2 8 3 2 7 7" xfId="14515"/>
    <cellStyle name="Обычный 2 8 3 2 7 8" xfId="14516"/>
    <cellStyle name="Обычный 2 8 3 2 8" xfId="14517"/>
    <cellStyle name="Обычный 2 8 3 2 8 2" xfId="14518"/>
    <cellStyle name="Обычный 2 8 3 2 8 2 2" xfId="14519"/>
    <cellStyle name="Обычный 2 8 3 2 8 2 2 2" xfId="14520"/>
    <cellStyle name="Обычный 2 8 3 2 8 2 2 2 2" xfId="14521"/>
    <cellStyle name="Обычный 2 8 3 2 8 2 2 3" xfId="14522"/>
    <cellStyle name="Обычный 2 8 3 2 8 2 2 4" xfId="14523"/>
    <cellStyle name="Обычный 2 8 3 2 8 2 2 5" xfId="14524"/>
    <cellStyle name="Обычный 2 8 3 2 8 2 3" xfId="14525"/>
    <cellStyle name="Обычный 2 8 3 2 8 2 3 2" xfId="14526"/>
    <cellStyle name="Обычный 2 8 3 2 8 2 3 3" xfId="14527"/>
    <cellStyle name="Обычный 2 8 3 2 8 2 3 4" xfId="14528"/>
    <cellStyle name="Обычный 2 8 3 2 8 2 4" xfId="14529"/>
    <cellStyle name="Обычный 2 8 3 2 8 2 5" xfId="14530"/>
    <cellStyle name="Обычный 2 8 3 2 8 2 6" xfId="14531"/>
    <cellStyle name="Обычный 2 8 3 2 8 2 7" xfId="14532"/>
    <cellStyle name="Обычный 2 8 3 2 8 3" xfId="14533"/>
    <cellStyle name="Обычный 2 8 3 2 8 3 2" xfId="14534"/>
    <cellStyle name="Обычный 2 8 3 2 8 3 2 2" xfId="14535"/>
    <cellStyle name="Обычный 2 8 3 2 8 3 3" xfId="14536"/>
    <cellStyle name="Обычный 2 8 3 2 8 3 4" xfId="14537"/>
    <cellStyle name="Обычный 2 8 3 2 8 3 5" xfId="14538"/>
    <cellStyle name="Обычный 2 8 3 2 8 4" xfId="14539"/>
    <cellStyle name="Обычный 2 8 3 2 8 4 2" xfId="14540"/>
    <cellStyle name="Обычный 2 8 3 2 8 4 3" xfId="14541"/>
    <cellStyle name="Обычный 2 8 3 2 8 4 4" xfId="14542"/>
    <cellStyle name="Обычный 2 8 3 2 8 5" xfId="14543"/>
    <cellStyle name="Обычный 2 8 3 2 8 6" xfId="14544"/>
    <cellStyle name="Обычный 2 8 3 2 8 7" xfId="14545"/>
    <cellStyle name="Обычный 2 8 3 2 8 8" xfId="14546"/>
    <cellStyle name="Обычный 2 8 3 2 9" xfId="14547"/>
    <cellStyle name="Обычный 2 8 3 2 9 2" xfId="14548"/>
    <cellStyle name="Обычный 2 8 3 2 9 2 2" xfId="14549"/>
    <cellStyle name="Обычный 2 8 3 2 9 2 2 2" xfId="14550"/>
    <cellStyle name="Обычный 2 8 3 2 9 2 3" xfId="14551"/>
    <cellStyle name="Обычный 2 8 3 2 9 2 4" xfId="14552"/>
    <cellStyle name="Обычный 2 8 3 2 9 2 5" xfId="14553"/>
    <cellStyle name="Обычный 2 8 3 2 9 3" xfId="14554"/>
    <cellStyle name="Обычный 2 8 3 2 9 3 2" xfId="14555"/>
    <cellStyle name="Обычный 2 8 3 2 9 3 3" xfId="14556"/>
    <cellStyle name="Обычный 2 8 3 2 9 3 4" xfId="14557"/>
    <cellStyle name="Обычный 2 8 3 2 9 4" xfId="14558"/>
    <cellStyle name="Обычный 2 8 3 2 9 5" xfId="14559"/>
    <cellStyle name="Обычный 2 8 3 2 9 6" xfId="14560"/>
    <cellStyle name="Обычный 2 8 3 2 9 7" xfId="14561"/>
    <cellStyle name="Обычный 2 8 3 3" xfId="14562"/>
    <cellStyle name="Обычный 2 8 3 3 10" xfId="14563"/>
    <cellStyle name="Обычный 2 8 3 3 10 2" xfId="14564"/>
    <cellStyle name="Обычный 2 8 3 3 10 2 2" xfId="14565"/>
    <cellStyle name="Обычный 2 8 3 3 10 3" xfId="14566"/>
    <cellStyle name="Обычный 2 8 3 3 10 4" xfId="14567"/>
    <cellStyle name="Обычный 2 8 3 3 10 5" xfId="14568"/>
    <cellStyle name="Обычный 2 8 3 3 11" xfId="14569"/>
    <cellStyle name="Обычный 2 8 3 3 11 2" xfId="14570"/>
    <cellStyle name="Обычный 2 8 3 3 11 3" xfId="14571"/>
    <cellStyle name="Обычный 2 8 3 3 11 4" xfId="14572"/>
    <cellStyle name="Обычный 2 8 3 3 12" xfId="14573"/>
    <cellStyle name="Обычный 2 8 3 3 13" xfId="14574"/>
    <cellStyle name="Обычный 2 8 3 3 14" xfId="14575"/>
    <cellStyle name="Обычный 2 8 3 3 15" xfId="14576"/>
    <cellStyle name="Обычный 2 8 3 3 2" xfId="14577"/>
    <cellStyle name="Обычный 2 8 3 3 2 2" xfId="14578"/>
    <cellStyle name="Обычный 2 8 3 3 2 2 2" xfId="14579"/>
    <cellStyle name="Обычный 2 8 3 3 2 2 2 2" xfId="14580"/>
    <cellStyle name="Обычный 2 8 3 3 2 2 2 2 2" xfId="14581"/>
    <cellStyle name="Обычный 2 8 3 3 2 2 2 3" xfId="14582"/>
    <cellStyle name="Обычный 2 8 3 3 2 2 2 4" xfId="14583"/>
    <cellStyle name="Обычный 2 8 3 3 2 2 2 5" xfId="14584"/>
    <cellStyle name="Обычный 2 8 3 3 2 2 3" xfId="14585"/>
    <cellStyle name="Обычный 2 8 3 3 2 2 3 2" xfId="14586"/>
    <cellStyle name="Обычный 2 8 3 3 2 2 3 3" xfId="14587"/>
    <cellStyle name="Обычный 2 8 3 3 2 2 3 4" xfId="14588"/>
    <cellStyle name="Обычный 2 8 3 3 2 2 4" xfId="14589"/>
    <cellStyle name="Обычный 2 8 3 3 2 2 5" xfId="14590"/>
    <cellStyle name="Обычный 2 8 3 3 2 2 6" xfId="14591"/>
    <cellStyle name="Обычный 2 8 3 3 2 2 7" xfId="14592"/>
    <cellStyle name="Обычный 2 8 3 3 2 3" xfId="14593"/>
    <cellStyle name="Обычный 2 8 3 3 2 3 2" xfId="14594"/>
    <cellStyle name="Обычный 2 8 3 3 2 3 2 2" xfId="14595"/>
    <cellStyle name="Обычный 2 8 3 3 2 3 3" xfId="14596"/>
    <cellStyle name="Обычный 2 8 3 3 2 3 4" xfId="14597"/>
    <cellStyle name="Обычный 2 8 3 3 2 3 5" xfId="14598"/>
    <cellStyle name="Обычный 2 8 3 3 2 4" xfId="14599"/>
    <cellStyle name="Обычный 2 8 3 3 2 4 2" xfId="14600"/>
    <cellStyle name="Обычный 2 8 3 3 2 4 2 2" xfId="14601"/>
    <cellStyle name="Обычный 2 8 3 3 2 4 3" xfId="14602"/>
    <cellStyle name="Обычный 2 8 3 3 2 4 4" xfId="14603"/>
    <cellStyle name="Обычный 2 8 3 3 2 4 5" xfId="14604"/>
    <cellStyle name="Обычный 2 8 3 3 2 5" xfId="14605"/>
    <cellStyle name="Обычный 2 8 3 3 2 5 2" xfId="14606"/>
    <cellStyle name="Обычный 2 8 3 3 2 5 3" xfId="14607"/>
    <cellStyle name="Обычный 2 8 3 3 2 5 4" xfId="14608"/>
    <cellStyle name="Обычный 2 8 3 3 2 6" xfId="14609"/>
    <cellStyle name="Обычный 2 8 3 3 2 7" xfId="14610"/>
    <cellStyle name="Обычный 2 8 3 3 2 8" xfId="14611"/>
    <cellStyle name="Обычный 2 8 3 3 2 9" xfId="14612"/>
    <cellStyle name="Обычный 2 8 3 3 3" xfId="14613"/>
    <cellStyle name="Обычный 2 8 3 3 3 2" xfId="14614"/>
    <cellStyle name="Обычный 2 8 3 3 3 2 2" xfId="14615"/>
    <cellStyle name="Обычный 2 8 3 3 3 2 2 2" xfId="14616"/>
    <cellStyle name="Обычный 2 8 3 3 3 2 2 2 2" xfId="14617"/>
    <cellStyle name="Обычный 2 8 3 3 3 2 2 3" xfId="14618"/>
    <cellStyle name="Обычный 2 8 3 3 3 2 2 4" xfId="14619"/>
    <cellStyle name="Обычный 2 8 3 3 3 2 2 5" xfId="14620"/>
    <cellStyle name="Обычный 2 8 3 3 3 2 3" xfId="14621"/>
    <cellStyle name="Обычный 2 8 3 3 3 2 3 2" xfId="14622"/>
    <cellStyle name="Обычный 2 8 3 3 3 2 3 3" xfId="14623"/>
    <cellStyle name="Обычный 2 8 3 3 3 2 3 4" xfId="14624"/>
    <cellStyle name="Обычный 2 8 3 3 3 2 4" xfId="14625"/>
    <cellStyle name="Обычный 2 8 3 3 3 2 5" xfId="14626"/>
    <cellStyle name="Обычный 2 8 3 3 3 2 6" xfId="14627"/>
    <cellStyle name="Обычный 2 8 3 3 3 2 7" xfId="14628"/>
    <cellStyle name="Обычный 2 8 3 3 3 3" xfId="14629"/>
    <cellStyle name="Обычный 2 8 3 3 3 3 2" xfId="14630"/>
    <cellStyle name="Обычный 2 8 3 3 3 3 2 2" xfId="14631"/>
    <cellStyle name="Обычный 2 8 3 3 3 3 3" xfId="14632"/>
    <cellStyle name="Обычный 2 8 3 3 3 3 4" xfId="14633"/>
    <cellStyle name="Обычный 2 8 3 3 3 3 5" xfId="14634"/>
    <cellStyle name="Обычный 2 8 3 3 3 4" xfId="14635"/>
    <cellStyle name="Обычный 2 8 3 3 3 4 2" xfId="14636"/>
    <cellStyle name="Обычный 2 8 3 3 3 4 2 2" xfId="14637"/>
    <cellStyle name="Обычный 2 8 3 3 3 4 3" xfId="14638"/>
    <cellStyle name="Обычный 2 8 3 3 3 4 4" xfId="14639"/>
    <cellStyle name="Обычный 2 8 3 3 3 4 5" xfId="14640"/>
    <cellStyle name="Обычный 2 8 3 3 3 5" xfId="14641"/>
    <cellStyle name="Обычный 2 8 3 3 3 5 2" xfId="14642"/>
    <cellStyle name="Обычный 2 8 3 3 3 5 3" xfId="14643"/>
    <cellStyle name="Обычный 2 8 3 3 3 5 4" xfId="14644"/>
    <cellStyle name="Обычный 2 8 3 3 3 6" xfId="14645"/>
    <cellStyle name="Обычный 2 8 3 3 3 7" xfId="14646"/>
    <cellStyle name="Обычный 2 8 3 3 3 8" xfId="14647"/>
    <cellStyle name="Обычный 2 8 3 3 3 9" xfId="14648"/>
    <cellStyle name="Обычный 2 8 3 3 4" xfId="14649"/>
    <cellStyle name="Обычный 2 8 3 3 4 2" xfId="14650"/>
    <cellStyle name="Обычный 2 8 3 3 4 2 2" xfId="14651"/>
    <cellStyle name="Обычный 2 8 3 3 4 2 2 2" xfId="14652"/>
    <cellStyle name="Обычный 2 8 3 3 4 2 2 2 2" xfId="14653"/>
    <cellStyle name="Обычный 2 8 3 3 4 2 2 3" xfId="14654"/>
    <cellStyle name="Обычный 2 8 3 3 4 2 2 4" xfId="14655"/>
    <cellStyle name="Обычный 2 8 3 3 4 2 2 5" xfId="14656"/>
    <cellStyle name="Обычный 2 8 3 3 4 2 3" xfId="14657"/>
    <cellStyle name="Обычный 2 8 3 3 4 2 3 2" xfId="14658"/>
    <cellStyle name="Обычный 2 8 3 3 4 2 3 3" xfId="14659"/>
    <cellStyle name="Обычный 2 8 3 3 4 2 3 4" xfId="14660"/>
    <cellStyle name="Обычный 2 8 3 3 4 2 4" xfId="14661"/>
    <cellStyle name="Обычный 2 8 3 3 4 2 5" xfId="14662"/>
    <cellStyle name="Обычный 2 8 3 3 4 2 6" xfId="14663"/>
    <cellStyle name="Обычный 2 8 3 3 4 2 7" xfId="14664"/>
    <cellStyle name="Обычный 2 8 3 3 4 3" xfId="14665"/>
    <cellStyle name="Обычный 2 8 3 3 4 3 2" xfId="14666"/>
    <cellStyle name="Обычный 2 8 3 3 4 3 2 2" xfId="14667"/>
    <cellStyle name="Обычный 2 8 3 3 4 3 3" xfId="14668"/>
    <cellStyle name="Обычный 2 8 3 3 4 3 4" xfId="14669"/>
    <cellStyle name="Обычный 2 8 3 3 4 3 5" xfId="14670"/>
    <cellStyle name="Обычный 2 8 3 3 4 4" xfId="14671"/>
    <cellStyle name="Обычный 2 8 3 3 4 4 2" xfId="14672"/>
    <cellStyle name="Обычный 2 8 3 3 4 4 3" xfId="14673"/>
    <cellStyle name="Обычный 2 8 3 3 4 4 4" xfId="14674"/>
    <cellStyle name="Обычный 2 8 3 3 4 5" xfId="14675"/>
    <cellStyle name="Обычный 2 8 3 3 4 6" xfId="14676"/>
    <cellStyle name="Обычный 2 8 3 3 4 7" xfId="14677"/>
    <cellStyle name="Обычный 2 8 3 3 4 8" xfId="14678"/>
    <cellStyle name="Обычный 2 8 3 3 5" xfId="14679"/>
    <cellStyle name="Обычный 2 8 3 3 5 2" xfId="14680"/>
    <cellStyle name="Обычный 2 8 3 3 5 2 2" xfId="14681"/>
    <cellStyle name="Обычный 2 8 3 3 5 2 2 2" xfId="14682"/>
    <cellStyle name="Обычный 2 8 3 3 5 2 2 2 2" xfId="14683"/>
    <cellStyle name="Обычный 2 8 3 3 5 2 2 3" xfId="14684"/>
    <cellStyle name="Обычный 2 8 3 3 5 2 2 4" xfId="14685"/>
    <cellStyle name="Обычный 2 8 3 3 5 2 2 5" xfId="14686"/>
    <cellStyle name="Обычный 2 8 3 3 5 2 3" xfId="14687"/>
    <cellStyle name="Обычный 2 8 3 3 5 2 3 2" xfId="14688"/>
    <cellStyle name="Обычный 2 8 3 3 5 2 3 3" xfId="14689"/>
    <cellStyle name="Обычный 2 8 3 3 5 2 3 4" xfId="14690"/>
    <cellStyle name="Обычный 2 8 3 3 5 2 4" xfId="14691"/>
    <cellStyle name="Обычный 2 8 3 3 5 2 5" xfId="14692"/>
    <cellStyle name="Обычный 2 8 3 3 5 2 6" xfId="14693"/>
    <cellStyle name="Обычный 2 8 3 3 5 2 7" xfId="14694"/>
    <cellStyle name="Обычный 2 8 3 3 5 3" xfId="14695"/>
    <cellStyle name="Обычный 2 8 3 3 5 3 2" xfId="14696"/>
    <cellStyle name="Обычный 2 8 3 3 5 3 2 2" xfId="14697"/>
    <cellStyle name="Обычный 2 8 3 3 5 3 3" xfId="14698"/>
    <cellStyle name="Обычный 2 8 3 3 5 3 4" xfId="14699"/>
    <cellStyle name="Обычный 2 8 3 3 5 3 5" xfId="14700"/>
    <cellStyle name="Обычный 2 8 3 3 5 4" xfId="14701"/>
    <cellStyle name="Обычный 2 8 3 3 5 4 2" xfId="14702"/>
    <cellStyle name="Обычный 2 8 3 3 5 4 3" xfId="14703"/>
    <cellStyle name="Обычный 2 8 3 3 5 4 4" xfId="14704"/>
    <cellStyle name="Обычный 2 8 3 3 5 5" xfId="14705"/>
    <cellStyle name="Обычный 2 8 3 3 5 6" xfId="14706"/>
    <cellStyle name="Обычный 2 8 3 3 5 7" xfId="14707"/>
    <cellStyle name="Обычный 2 8 3 3 5 8" xfId="14708"/>
    <cellStyle name="Обычный 2 8 3 3 6" xfId="14709"/>
    <cellStyle name="Обычный 2 8 3 3 6 2" xfId="14710"/>
    <cellStyle name="Обычный 2 8 3 3 6 2 2" xfId="14711"/>
    <cellStyle name="Обычный 2 8 3 3 6 2 2 2" xfId="14712"/>
    <cellStyle name="Обычный 2 8 3 3 6 2 2 2 2" xfId="14713"/>
    <cellStyle name="Обычный 2 8 3 3 6 2 2 3" xfId="14714"/>
    <cellStyle name="Обычный 2 8 3 3 6 2 2 4" xfId="14715"/>
    <cellStyle name="Обычный 2 8 3 3 6 2 2 5" xfId="14716"/>
    <cellStyle name="Обычный 2 8 3 3 6 2 3" xfId="14717"/>
    <cellStyle name="Обычный 2 8 3 3 6 2 3 2" xfId="14718"/>
    <cellStyle name="Обычный 2 8 3 3 6 2 3 3" xfId="14719"/>
    <cellStyle name="Обычный 2 8 3 3 6 2 3 4" xfId="14720"/>
    <cellStyle name="Обычный 2 8 3 3 6 2 4" xfId="14721"/>
    <cellStyle name="Обычный 2 8 3 3 6 2 5" xfId="14722"/>
    <cellStyle name="Обычный 2 8 3 3 6 2 6" xfId="14723"/>
    <cellStyle name="Обычный 2 8 3 3 6 2 7" xfId="14724"/>
    <cellStyle name="Обычный 2 8 3 3 6 3" xfId="14725"/>
    <cellStyle name="Обычный 2 8 3 3 6 3 2" xfId="14726"/>
    <cellStyle name="Обычный 2 8 3 3 6 3 2 2" xfId="14727"/>
    <cellStyle name="Обычный 2 8 3 3 6 3 3" xfId="14728"/>
    <cellStyle name="Обычный 2 8 3 3 6 3 4" xfId="14729"/>
    <cellStyle name="Обычный 2 8 3 3 6 3 5" xfId="14730"/>
    <cellStyle name="Обычный 2 8 3 3 6 4" xfId="14731"/>
    <cellStyle name="Обычный 2 8 3 3 6 4 2" xfId="14732"/>
    <cellStyle name="Обычный 2 8 3 3 6 4 3" xfId="14733"/>
    <cellStyle name="Обычный 2 8 3 3 6 4 4" xfId="14734"/>
    <cellStyle name="Обычный 2 8 3 3 6 5" xfId="14735"/>
    <cellStyle name="Обычный 2 8 3 3 6 6" xfId="14736"/>
    <cellStyle name="Обычный 2 8 3 3 6 7" xfId="14737"/>
    <cellStyle name="Обычный 2 8 3 3 6 8" xfId="14738"/>
    <cellStyle name="Обычный 2 8 3 3 7" xfId="14739"/>
    <cellStyle name="Обычный 2 8 3 3 7 2" xfId="14740"/>
    <cellStyle name="Обычный 2 8 3 3 7 2 2" xfId="14741"/>
    <cellStyle name="Обычный 2 8 3 3 7 2 2 2" xfId="14742"/>
    <cellStyle name="Обычный 2 8 3 3 7 2 2 2 2" xfId="14743"/>
    <cellStyle name="Обычный 2 8 3 3 7 2 2 3" xfId="14744"/>
    <cellStyle name="Обычный 2 8 3 3 7 2 2 4" xfId="14745"/>
    <cellStyle name="Обычный 2 8 3 3 7 2 2 5" xfId="14746"/>
    <cellStyle name="Обычный 2 8 3 3 7 2 3" xfId="14747"/>
    <cellStyle name="Обычный 2 8 3 3 7 2 3 2" xfId="14748"/>
    <cellStyle name="Обычный 2 8 3 3 7 2 3 3" xfId="14749"/>
    <cellStyle name="Обычный 2 8 3 3 7 2 3 4" xfId="14750"/>
    <cellStyle name="Обычный 2 8 3 3 7 2 4" xfId="14751"/>
    <cellStyle name="Обычный 2 8 3 3 7 2 5" xfId="14752"/>
    <cellStyle name="Обычный 2 8 3 3 7 2 6" xfId="14753"/>
    <cellStyle name="Обычный 2 8 3 3 7 2 7" xfId="14754"/>
    <cellStyle name="Обычный 2 8 3 3 7 3" xfId="14755"/>
    <cellStyle name="Обычный 2 8 3 3 7 3 2" xfId="14756"/>
    <cellStyle name="Обычный 2 8 3 3 7 3 2 2" xfId="14757"/>
    <cellStyle name="Обычный 2 8 3 3 7 3 3" xfId="14758"/>
    <cellStyle name="Обычный 2 8 3 3 7 3 4" xfId="14759"/>
    <cellStyle name="Обычный 2 8 3 3 7 3 5" xfId="14760"/>
    <cellStyle name="Обычный 2 8 3 3 7 4" xfId="14761"/>
    <cellStyle name="Обычный 2 8 3 3 7 4 2" xfId="14762"/>
    <cellStyle name="Обычный 2 8 3 3 7 4 3" xfId="14763"/>
    <cellStyle name="Обычный 2 8 3 3 7 4 4" xfId="14764"/>
    <cellStyle name="Обычный 2 8 3 3 7 5" xfId="14765"/>
    <cellStyle name="Обычный 2 8 3 3 7 6" xfId="14766"/>
    <cellStyle name="Обычный 2 8 3 3 7 7" xfId="14767"/>
    <cellStyle name="Обычный 2 8 3 3 7 8" xfId="14768"/>
    <cellStyle name="Обычный 2 8 3 3 8" xfId="14769"/>
    <cellStyle name="Обычный 2 8 3 3 8 2" xfId="14770"/>
    <cellStyle name="Обычный 2 8 3 3 8 2 2" xfId="14771"/>
    <cellStyle name="Обычный 2 8 3 3 8 2 2 2" xfId="14772"/>
    <cellStyle name="Обычный 2 8 3 3 8 2 3" xfId="14773"/>
    <cellStyle name="Обычный 2 8 3 3 8 2 4" xfId="14774"/>
    <cellStyle name="Обычный 2 8 3 3 8 2 5" xfId="14775"/>
    <cellStyle name="Обычный 2 8 3 3 8 3" xfId="14776"/>
    <cellStyle name="Обычный 2 8 3 3 8 3 2" xfId="14777"/>
    <cellStyle name="Обычный 2 8 3 3 8 3 3" xfId="14778"/>
    <cellStyle name="Обычный 2 8 3 3 8 3 4" xfId="14779"/>
    <cellStyle name="Обычный 2 8 3 3 8 4" xfId="14780"/>
    <cellStyle name="Обычный 2 8 3 3 8 5" xfId="14781"/>
    <cellStyle name="Обычный 2 8 3 3 8 6" xfId="14782"/>
    <cellStyle name="Обычный 2 8 3 3 8 7" xfId="14783"/>
    <cellStyle name="Обычный 2 8 3 3 9" xfId="14784"/>
    <cellStyle name="Обычный 2 8 3 3 9 2" xfId="14785"/>
    <cellStyle name="Обычный 2 8 3 3 9 2 2" xfId="14786"/>
    <cellStyle name="Обычный 2 8 3 3 9 2 2 2" xfId="14787"/>
    <cellStyle name="Обычный 2 8 3 3 9 2 3" xfId="14788"/>
    <cellStyle name="Обычный 2 8 3 3 9 2 4" xfId="14789"/>
    <cellStyle name="Обычный 2 8 3 3 9 2 5" xfId="14790"/>
    <cellStyle name="Обычный 2 8 3 3 9 3" xfId="14791"/>
    <cellStyle name="Обычный 2 8 3 3 9 3 2" xfId="14792"/>
    <cellStyle name="Обычный 2 8 3 3 9 3 3" xfId="14793"/>
    <cellStyle name="Обычный 2 8 3 3 9 3 4" xfId="14794"/>
    <cellStyle name="Обычный 2 8 3 3 9 4" xfId="14795"/>
    <cellStyle name="Обычный 2 8 3 3 9 5" xfId="14796"/>
    <cellStyle name="Обычный 2 8 3 3 9 6" xfId="14797"/>
    <cellStyle name="Обычный 2 8 3 3 9 7" xfId="14798"/>
    <cellStyle name="Обычный 2 8 3 4" xfId="14799"/>
    <cellStyle name="Обычный 2 8 3 4 10" xfId="14800"/>
    <cellStyle name="Обычный 2 8 3 4 10 2" xfId="14801"/>
    <cellStyle name="Обычный 2 8 3 4 10 2 2" xfId="14802"/>
    <cellStyle name="Обычный 2 8 3 4 10 3" xfId="14803"/>
    <cellStyle name="Обычный 2 8 3 4 10 4" xfId="14804"/>
    <cellStyle name="Обычный 2 8 3 4 10 5" xfId="14805"/>
    <cellStyle name="Обычный 2 8 3 4 11" xfId="14806"/>
    <cellStyle name="Обычный 2 8 3 4 11 2" xfId="14807"/>
    <cellStyle name="Обычный 2 8 3 4 11 3" xfId="14808"/>
    <cellStyle name="Обычный 2 8 3 4 11 4" xfId="14809"/>
    <cellStyle name="Обычный 2 8 3 4 12" xfId="14810"/>
    <cellStyle name="Обычный 2 8 3 4 13" xfId="14811"/>
    <cellStyle name="Обычный 2 8 3 4 14" xfId="14812"/>
    <cellStyle name="Обычный 2 8 3 4 15" xfId="14813"/>
    <cellStyle name="Обычный 2 8 3 4 2" xfId="14814"/>
    <cellStyle name="Обычный 2 8 3 4 2 2" xfId="14815"/>
    <cellStyle name="Обычный 2 8 3 4 2 2 2" xfId="14816"/>
    <cellStyle name="Обычный 2 8 3 4 2 2 2 2" xfId="14817"/>
    <cellStyle name="Обычный 2 8 3 4 2 2 2 2 2" xfId="14818"/>
    <cellStyle name="Обычный 2 8 3 4 2 2 2 3" xfId="14819"/>
    <cellStyle name="Обычный 2 8 3 4 2 2 2 4" xfId="14820"/>
    <cellStyle name="Обычный 2 8 3 4 2 2 2 5" xfId="14821"/>
    <cellStyle name="Обычный 2 8 3 4 2 2 3" xfId="14822"/>
    <cellStyle name="Обычный 2 8 3 4 2 2 3 2" xfId="14823"/>
    <cellStyle name="Обычный 2 8 3 4 2 2 3 3" xfId="14824"/>
    <cellStyle name="Обычный 2 8 3 4 2 2 3 4" xfId="14825"/>
    <cellStyle name="Обычный 2 8 3 4 2 2 4" xfId="14826"/>
    <cellStyle name="Обычный 2 8 3 4 2 2 5" xfId="14827"/>
    <cellStyle name="Обычный 2 8 3 4 2 2 6" xfId="14828"/>
    <cellStyle name="Обычный 2 8 3 4 2 2 7" xfId="14829"/>
    <cellStyle name="Обычный 2 8 3 4 2 3" xfId="14830"/>
    <cellStyle name="Обычный 2 8 3 4 2 3 2" xfId="14831"/>
    <cellStyle name="Обычный 2 8 3 4 2 3 2 2" xfId="14832"/>
    <cellStyle name="Обычный 2 8 3 4 2 3 3" xfId="14833"/>
    <cellStyle name="Обычный 2 8 3 4 2 3 4" xfId="14834"/>
    <cellStyle name="Обычный 2 8 3 4 2 3 5" xfId="14835"/>
    <cellStyle name="Обычный 2 8 3 4 2 4" xfId="14836"/>
    <cellStyle name="Обычный 2 8 3 4 2 4 2" xfId="14837"/>
    <cellStyle name="Обычный 2 8 3 4 2 4 2 2" xfId="14838"/>
    <cellStyle name="Обычный 2 8 3 4 2 4 3" xfId="14839"/>
    <cellStyle name="Обычный 2 8 3 4 2 4 4" xfId="14840"/>
    <cellStyle name="Обычный 2 8 3 4 2 4 5" xfId="14841"/>
    <cellStyle name="Обычный 2 8 3 4 2 5" xfId="14842"/>
    <cellStyle name="Обычный 2 8 3 4 2 5 2" xfId="14843"/>
    <cellStyle name="Обычный 2 8 3 4 2 5 3" xfId="14844"/>
    <cellStyle name="Обычный 2 8 3 4 2 5 4" xfId="14845"/>
    <cellStyle name="Обычный 2 8 3 4 2 6" xfId="14846"/>
    <cellStyle name="Обычный 2 8 3 4 2 7" xfId="14847"/>
    <cellStyle name="Обычный 2 8 3 4 2 8" xfId="14848"/>
    <cellStyle name="Обычный 2 8 3 4 2 9" xfId="14849"/>
    <cellStyle name="Обычный 2 8 3 4 3" xfId="14850"/>
    <cellStyle name="Обычный 2 8 3 4 3 2" xfId="14851"/>
    <cellStyle name="Обычный 2 8 3 4 3 2 2" xfId="14852"/>
    <cellStyle name="Обычный 2 8 3 4 3 2 2 2" xfId="14853"/>
    <cellStyle name="Обычный 2 8 3 4 3 2 2 2 2" xfId="14854"/>
    <cellStyle name="Обычный 2 8 3 4 3 2 2 3" xfId="14855"/>
    <cellStyle name="Обычный 2 8 3 4 3 2 2 4" xfId="14856"/>
    <cellStyle name="Обычный 2 8 3 4 3 2 2 5" xfId="14857"/>
    <cellStyle name="Обычный 2 8 3 4 3 2 3" xfId="14858"/>
    <cellStyle name="Обычный 2 8 3 4 3 2 3 2" xfId="14859"/>
    <cellStyle name="Обычный 2 8 3 4 3 2 3 3" xfId="14860"/>
    <cellStyle name="Обычный 2 8 3 4 3 2 3 4" xfId="14861"/>
    <cellStyle name="Обычный 2 8 3 4 3 2 4" xfId="14862"/>
    <cellStyle name="Обычный 2 8 3 4 3 2 5" xfId="14863"/>
    <cellStyle name="Обычный 2 8 3 4 3 2 6" xfId="14864"/>
    <cellStyle name="Обычный 2 8 3 4 3 2 7" xfId="14865"/>
    <cellStyle name="Обычный 2 8 3 4 3 3" xfId="14866"/>
    <cellStyle name="Обычный 2 8 3 4 3 3 2" xfId="14867"/>
    <cellStyle name="Обычный 2 8 3 4 3 3 2 2" xfId="14868"/>
    <cellStyle name="Обычный 2 8 3 4 3 3 3" xfId="14869"/>
    <cellStyle name="Обычный 2 8 3 4 3 3 4" xfId="14870"/>
    <cellStyle name="Обычный 2 8 3 4 3 3 5" xfId="14871"/>
    <cellStyle name="Обычный 2 8 3 4 3 4" xfId="14872"/>
    <cellStyle name="Обычный 2 8 3 4 3 4 2" xfId="14873"/>
    <cellStyle name="Обычный 2 8 3 4 3 4 2 2" xfId="14874"/>
    <cellStyle name="Обычный 2 8 3 4 3 4 3" xfId="14875"/>
    <cellStyle name="Обычный 2 8 3 4 3 4 4" xfId="14876"/>
    <cellStyle name="Обычный 2 8 3 4 3 4 5" xfId="14877"/>
    <cellStyle name="Обычный 2 8 3 4 3 5" xfId="14878"/>
    <cellStyle name="Обычный 2 8 3 4 3 5 2" xfId="14879"/>
    <cellStyle name="Обычный 2 8 3 4 3 5 3" xfId="14880"/>
    <cellStyle name="Обычный 2 8 3 4 3 5 4" xfId="14881"/>
    <cellStyle name="Обычный 2 8 3 4 3 6" xfId="14882"/>
    <cellStyle name="Обычный 2 8 3 4 3 7" xfId="14883"/>
    <cellStyle name="Обычный 2 8 3 4 3 8" xfId="14884"/>
    <cellStyle name="Обычный 2 8 3 4 3 9" xfId="14885"/>
    <cellStyle name="Обычный 2 8 3 4 4" xfId="14886"/>
    <cellStyle name="Обычный 2 8 3 4 4 2" xfId="14887"/>
    <cellStyle name="Обычный 2 8 3 4 4 2 2" xfId="14888"/>
    <cellStyle name="Обычный 2 8 3 4 4 2 2 2" xfId="14889"/>
    <cellStyle name="Обычный 2 8 3 4 4 2 2 2 2" xfId="14890"/>
    <cellStyle name="Обычный 2 8 3 4 4 2 2 3" xfId="14891"/>
    <cellStyle name="Обычный 2 8 3 4 4 2 2 4" xfId="14892"/>
    <cellStyle name="Обычный 2 8 3 4 4 2 2 5" xfId="14893"/>
    <cellStyle name="Обычный 2 8 3 4 4 2 3" xfId="14894"/>
    <cellStyle name="Обычный 2 8 3 4 4 2 3 2" xfId="14895"/>
    <cellStyle name="Обычный 2 8 3 4 4 2 3 3" xfId="14896"/>
    <cellStyle name="Обычный 2 8 3 4 4 2 3 4" xfId="14897"/>
    <cellStyle name="Обычный 2 8 3 4 4 2 4" xfId="14898"/>
    <cellStyle name="Обычный 2 8 3 4 4 2 5" xfId="14899"/>
    <cellStyle name="Обычный 2 8 3 4 4 2 6" xfId="14900"/>
    <cellStyle name="Обычный 2 8 3 4 4 2 7" xfId="14901"/>
    <cellStyle name="Обычный 2 8 3 4 4 3" xfId="14902"/>
    <cellStyle name="Обычный 2 8 3 4 4 3 2" xfId="14903"/>
    <cellStyle name="Обычный 2 8 3 4 4 3 2 2" xfId="14904"/>
    <cellStyle name="Обычный 2 8 3 4 4 3 3" xfId="14905"/>
    <cellStyle name="Обычный 2 8 3 4 4 3 4" xfId="14906"/>
    <cellStyle name="Обычный 2 8 3 4 4 3 5" xfId="14907"/>
    <cellStyle name="Обычный 2 8 3 4 4 4" xfId="14908"/>
    <cellStyle name="Обычный 2 8 3 4 4 4 2" xfId="14909"/>
    <cellStyle name="Обычный 2 8 3 4 4 4 3" xfId="14910"/>
    <cellStyle name="Обычный 2 8 3 4 4 4 4" xfId="14911"/>
    <cellStyle name="Обычный 2 8 3 4 4 5" xfId="14912"/>
    <cellStyle name="Обычный 2 8 3 4 4 6" xfId="14913"/>
    <cellStyle name="Обычный 2 8 3 4 4 7" xfId="14914"/>
    <cellStyle name="Обычный 2 8 3 4 4 8" xfId="14915"/>
    <cellStyle name="Обычный 2 8 3 4 5" xfId="14916"/>
    <cellStyle name="Обычный 2 8 3 4 5 2" xfId="14917"/>
    <cellStyle name="Обычный 2 8 3 4 5 2 2" xfId="14918"/>
    <cellStyle name="Обычный 2 8 3 4 5 2 2 2" xfId="14919"/>
    <cellStyle name="Обычный 2 8 3 4 5 2 2 2 2" xfId="14920"/>
    <cellStyle name="Обычный 2 8 3 4 5 2 2 3" xfId="14921"/>
    <cellStyle name="Обычный 2 8 3 4 5 2 2 4" xfId="14922"/>
    <cellStyle name="Обычный 2 8 3 4 5 2 2 5" xfId="14923"/>
    <cellStyle name="Обычный 2 8 3 4 5 2 3" xfId="14924"/>
    <cellStyle name="Обычный 2 8 3 4 5 2 3 2" xfId="14925"/>
    <cellStyle name="Обычный 2 8 3 4 5 2 3 3" xfId="14926"/>
    <cellStyle name="Обычный 2 8 3 4 5 2 3 4" xfId="14927"/>
    <cellStyle name="Обычный 2 8 3 4 5 2 4" xfId="14928"/>
    <cellStyle name="Обычный 2 8 3 4 5 2 5" xfId="14929"/>
    <cellStyle name="Обычный 2 8 3 4 5 2 6" xfId="14930"/>
    <cellStyle name="Обычный 2 8 3 4 5 2 7" xfId="14931"/>
    <cellStyle name="Обычный 2 8 3 4 5 3" xfId="14932"/>
    <cellStyle name="Обычный 2 8 3 4 5 3 2" xfId="14933"/>
    <cellStyle name="Обычный 2 8 3 4 5 3 2 2" xfId="14934"/>
    <cellStyle name="Обычный 2 8 3 4 5 3 3" xfId="14935"/>
    <cellStyle name="Обычный 2 8 3 4 5 3 4" xfId="14936"/>
    <cellStyle name="Обычный 2 8 3 4 5 3 5" xfId="14937"/>
    <cellStyle name="Обычный 2 8 3 4 5 4" xfId="14938"/>
    <cellStyle name="Обычный 2 8 3 4 5 4 2" xfId="14939"/>
    <cellStyle name="Обычный 2 8 3 4 5 4 3" xfId="14940"/>
    <cellStyle name="Обычный 2 8 3 4 5 4 4" xfId="14941"/>
    <cellStyle name="Обычный 2 8 3 4 5 5" xfId="14942"/>
    <cellStyle name="Обычный 2 8 3 4 5 6" xfId="14943"/>
    <cellStyle name="Обычный 2 8 3 4 5 7" xfId="14944"/>
    <cellStyle name="Обычный 2 8 3 4 5 8" xfId="14945"/>
    <cellStyle name="Обычный 2 8 3 4 6" xfId="14946"/>
    <cellStyle name="Обычный 2 8 3 4 6 2" xfId="14947"/>
    <cellStyle name="Обычный 2 8 3 4 6 2 2" xfId="14948"/>
    <cellStyle name="Обычный 2 8 3 4 6 2 2 2" xfId="14949"/>
    <cellStyle name="Обычный 2 8 3 4 6 2 2 2 2" xfId="14950"/>
    <cellStyle name="Обычный 2 8 3 4 6 2 2 3" xfId="14951"/>
    <cellStyle name="Обычный 2 8 3 4 6 2 2 4" xfId="14952"/>
    <cellStyle name="Обычный 2 8 3 4 6 2 2 5" xfId="14953"/>
    <cellStyle name="Обычный 2 8 3 4 6 2 3" xfId="14954"/>
    <cellStyle name="Обычный 2 8 3 4 6 2 3 2" xfId="14955"/>
    <cellStyle name="Обычный 2 8 3 4 6 2 3 3" xfId="14956"/>
    <cellStyle name="Обычный 2 8 3 4 6 2 3 4" xfId="14957"/>
    <cellStyle name="Обычный 2 8 3 4 6 2 4" xfId="14958"/>
    <cellStyle name="Обычный 2 8 3 4 6 2 5" xfId="14959"/>
    <cellStyle name="Обычный 2 8 3 4 6 2 6" xfId="14960"/>
    <cellStyle name="Обычный 2 8 3 4 6 2 7" xfId="14961"/>
    <cellStyle name="Обычный 2 8 3 4 6 3" xfId="14962"/>
    <cellStyle name="Обычный 2 8 3 4 6 3 2" xfId="14963"/>
    <cellStyle name="Обычный 2 8 3 4 6 3 2 2" xfId="14964"/>
    <cellStyle name="Обычный 2 8 3 4 6 3 3" xfId="14965"/>
    <cellStyle name="Обычный 2 8 3 4 6 3 4" xfId="14966"/>
    <cellStyle name="Обычный 2 8 3 4 6 3 5" xfId="14967"/>
    <cellStyle name="Обычный 2 8 3 4 6 4" xfId="14968"/>
    <cellStyle name="Обычный 2 8 3 4 6 4 2" xfId="14969"/>
    <cellStyle name="Обычный 2 8 3 4 6 4 3" xfId="14970"/>
    <cellStyle name="Обычный 2 8 3 4 6 4 4" xfId="14971"/>
    <cellStyle name="Обычный 2 8 3 4 6 5" xfId="14972"/>
    <cellStyle name="Обычный 2 8 3 4 6 6" xfId="14973"/>
    <cellStyle name="Обычный 2 8 3 4 6 7" xfId="14974"/>
    <cellStyle name="Обычный 2 8 3 4 6 8" xfId="14975"/>
    <cellStyle name="Обычный 2 8 3 4 7" xfId="14976"/>
    <cellStyle name="Обычный 2 8 3 4 7 2" xfId="14977"/>
    <cellStyle name="Обычный 2 8 3 4 7 2 2" xfId="14978"/>
    <cellStyle name="Обычный 2 8 3 4 7 2 2 2" xfId="14979"/>
    <cellStyle name="Обычный 2 8 3 4 7 2 2 2 2" xfId="14980"/>
    <cellStyle name="Обычный 2 8 3 4 7 2 2 3" xfId="14981"/>
    <cellStyle name="Обычный 2 8 3 4 7 2 2 4" xfId="14982"/>
    <cellStyle name="Обычный 2 8 3 4 7 2 2 5" xfId="14983"/>
    <cellStyle name="Обычный 2 8 3 4 7 2 3" xfId="14984"/>
    <cellStyle name="Обычный 2 8 3 4 7 2 3 2" xfId="14985"/>
    <cellStyle name="Обычный 2 8 3 4 7 2 3 3" xfId="14986"/>
    <cellStyle name="Обычный 2 8 3 4 7 2 3 4" xfId="14987"/>
    <cellStyle name="Обычный 2 8 3 4 7 2 4" xfId="14988"/>
    <cellStyle name="Обычный 2 8 3 4 7 2 5" xfId="14989"/>
    <cellStyle name="Обычный 2 8 3 4 7 2 6" xfId="14990"/>
    <cellStyle name="Обычный 2 8 3 4 7 2 7" xfId="14991"/>
    <cellStyle name="Обычный 2 8 3 4 7 3" xfId="14992"/>
    <cellStyle name="Обычный 2 8 3 4 7 3 2" xfId="14993"/>
    <cellStyle name="Обычный 2 8 3 4 7 3 2 2" xfId="14994"/>
    <cellStyle name="Обычный 2 8 3 4 7 3 3" xfId="14995"/>
    <cellStyle name="Обычный 2 8 3 4 7 3 4" xfId="14996"/>
    <cellStyle name="Обычный 2 8 3 4 7 3 5" xfId="14997"/>
    <cellStyle name="Обычный 2 8 3 4 7 4" xfId="14998"/>
    <cellStyle name="Обычный 2 8 3 4 7 4 2" xfId="14999"/>
    <cellStyle name="Обычный 2 8 3 4 7 4 3" xfId="15000"/>
    <cellStyle name="Обычный 2 8 3 4 7 4 4" xfId="15001"/>
    <cellStyle name="Обычный 2 8 3 4 7 5" xfId="15002"/>
    <cellStyle name="Обычный 2 8 3 4 7 6" xfId="15003"/>
    <cellStyle name="Обычный 2 8 3 4 7 7" xfId="15004"/>
    <cellStyle name="Обычный 2 8 3 4 7 8" xfId="15005"/>
    <cellStyle name="Обычный 2 8 3 4 8" xfId="15006"/>
    <cellStyle name="Обычный 2 8 3 4 8 2" xfId="15007"/>
    <cellStyle name="Обычный 2 8 3 4 8 2 2" xfId="15008"/>
    <cellStyle name="Обычный 2 8 3 4 8 2 2 2" xfId="15009"/>
    <cellStyle name="Обычный 2 8 3 4 8 2 3" xfId="15010"/>
    <cellStyle name="Обычный 2 8 3 4 8 2 4" xfId="15011"/>
    <cellStyle name="Обычный 2 8 3 4 8 2 5" xfId="15012"/>
    <cellStyle name="Обычный 2 8 3 4 8 3" xfId="15013"/>
    <cellStyle name="Обычный 2 8 3 4 8 3 2" xfId="15014"/>
    <cellStyle name="Обычный 2 8 3 4 8 3 3" xfId="15015"/>
    <cellStyle name="Обычный 2 8 3 4 8 3 4" xfId="15016"/>
    <cellStyle name="Обычный 2 8 3 4 8 4" xfId="15017"/>
    <cellStyle name="Обычный 2 8 3 4 8 5" xfId="15018"/>
    <cellStyle name="Обычный 2 8 3 4 8 6" xfId="15019"/>
    <cellStyle name="Обычный 2 8 3 4 8 7" xfId="15020"/>
    <cellStyle name="Обычный 2 8 3 4 9" xfId="15021"/>
    <cellStyle name="Обычный 2 8 3 4 9 2" xfId="15022"/>
    <cellStyle name="Обычный 2 8 3 4 9 2 2" xfId="15023"/>
    <cellStyle name="Обычный 2 8 3 4 9 2 2 2" xfId="15024"/>
    <cellStyle name="Обычный 2 8 3 4 9 2 3" xfId="15025"/>
    <cellStyle name="Обычный 2 8 3 4 9 2 4" xfId="15026"/>
    <cellStyle name="Обычный 2 8 3 4 9 2 5" xfId="15027"/>
    <cellStyle name="Обычный 2 8 3 4 9 3" xfId="15028"/>
    <cellStyle name="Обычный 2 8 3 4 9 3 2" xfId="15029"/>
    <cellStyle name="Обычный 2 8 3 4 9 3 3" xfId="15030"/>
    <cellStyle name="Обычный 2 8 3 4 9 3 4" xfId="15031"/>
    <cellStyle name="Обычный 2 8 3 4 9 4" xfId="15032"/>
    <cellStyle name="Обычный 2 8 3 4 9 5" xfId="15033"/>
    <cellStyle name="Обычный 2 8 3 4 9 6" xfId="15034"/>
    <cellStyle name="Обычный 2 8 3 4 9 7" xfId="15035"/>
    <cellStyle name="Обычный 2 8 3 5" xfId="15036"/>
    <cellStyle name="Обычный 2 8 3 5 2" xfId="15037"/>
    <cellStyle name="Обычный 2 8 3 5 2 2" xfId="15038"/>
    <cellStyle name="Обычный 2 8 3 5 2 2 2" xfId="15039"/>
    <cellStyle name="Обычный 2 8 3 5 2 2 2 2" xfId="15040"/>
    <cellStyle name="Обычный 2 8 3 5 2 2 3" xfId="15041"/>
    <cellStyle name="Обычный 2 8 3 5 2 2 4" xfId="15042"/>
    <cellStyle name="Обычный 2 8 3 5 2 2 5" xfId="15043"/>
    <cellStyle name="Обычный 2 8 3 5 2 3" xfId="15044"/>
    <cellStyle name="Обычный 2 8 3 5 2 3 2" xfId="15045"/>
    <cellStyle name="Обычный 2 8 3 5 2 3 3" xfId="15046"/>
    <cellStyle name="Обычный 2 8 3 5 2 3 4" xfId="15047"/>
    <cellStyle name="Обычный 2 8 3 5 2 4" xfId="15048"/>
    <cellStyle name="Обычный 2 8 3 5 2 5" xfId="15049"/>
    <cellStyle name="Обычный 2 8 3 5 2 6" xfId="15050"/>
    <cellStyle name="Обычный 2 8 3 5 2 7" xfId="15051"/>
    <cellStyle name="Обычный 2 8 3 5 3" xfId="15052"/>
    <cellStyle name="Обычный 2 8 3 5 3 2" xfId="15053"/>
    <cellStyle name="Обычный 2 8 3 5 3 2 2" xfId="15054"/>
    <cellStyle name="Обычный 2 8 3 5 3 3" xfId="15055"/>
    <cellStyle name="Обычный 2 8 3 5 3 4" xfId="15056"/>
    <cellStyle name="Обычный 2 8 3 5 3 5" xfId="15057"/>
    <cellStyle name="Обычный 2 8 3 5 4" xfId="15058"/>
    <cellStyle name="Обычный 2 8 3 5 4 2" xfId="15059"/>
    <cellStyle name="Обычный 2 8 3 5 4 2 2" xfId="15060"/>
    <cellStyle name="Обычный 2 8 3 5 4 3" xfId="15061"/>
    <cellStyle name="Обычный 2 8 3 5 4 4" xfId="15062"/>
    <cellStyle name="Обычный 2 8 3 5 4 5" xfId="15063"/>
    <cellStyle name="Обычный 2 8 3 5 5" xfId="15064"/>
    <cellStyle name="Обычный 2 8 3 5 5 2" xfId="15065"/>
    <cellStyle name="Обычный 2 8 3 5 5 3" xfId="15066"/>
    <cellStyle name="Обычный 2 8 3 5 5 4" xfId="15067"/>
    <cellStyle name="Обычный 2 8 3 5 6" xfId="15068"/>
    <cellStyle name="Обычный 2 8 3 5 7" xfId="15069"/>
    <cellStyle name="Обычный 2 8 3 5 8" xfId="15070"/>
    <cellStyle name="Обычный 2 8 3 5 9" xfId="15071"/>
    <cellStyle name="Обычный 2 8 3 6" xfId="15072"/>
    <cellStyle name="Обычный 2 8 3 6 2" xfId="15073"/>
    <cellStyle name="Обычный 2 8 3 6 2 2" xfId="15074"/>
    <cellStyle name="Обычный 2 8 3 6 2 2 2" xfId="15075"/>
    <cellStyle name="Обычный 2 8 3 6 2 2 2 2" xfId="15076"/>
    <cellStyle name="Обычный 2 8 3 6 2 2 3" xfId="15077"/>
    <cellStyle name="Обычный 2 8 3 6 2 2 4" xfId="15078"/>
    <cellStyle name="Обычный 2 8 3 6 2 2 5" xfId="15079"/>
    <cellStyle name="Обычный 2 8 3 6 2 3" xfId="15080"/>
    <cellStyle name="Обычный 2 8 3 6 2 3 2" xfId="15081"/>
    <cellStyle name="Обычный 2 8 3 6 2 3 3" xfId="15082"/>
    <cellStyle name="Обычный 2 8 3 6 2 3 4" xfId="15083"/>
    <cellStyle name="Обычный 2 8 3 6 2 4" xfId="15084"/>
    <cellStyle name="Обычный 2 8 3 6 2 5" xfId="15085"/>
    <cellStyle name="Обычный 2 8 3 6 2 6" xfId="15086"/>
    <cellStyle name="Обычный 2 8 3 6 2 7" xfId="15087"/>
    <cellStyle name="Обычный 2 8 3 6 3" xfId="15088"/>
    <cellStyle name="Обычный 2 8 3 6 3 2" xfId="15089"/>
    <cellStyle name="Обычный 2 8 3 6 3 2 2" xfId="15090"/>
    <cellStyle name="Обычный 2 8 3 6 3 3" xfId="15091"/>
    <cellStyle name="Обычный 2 8 3 6 3 4" xfId="15092"/>
    <cellStyle name="Обычный 2 8 3 6 3 5" xfId="15093"/>
    <cellStyle name="Обычный 2 8 3 6 4" xfId="15094"/>
    <cellStyle name="Обычный 2 8 3 6 4 2" xfId="15095"/>
    <cellStyle name="Обычный 2 8 3 6 4 2 2" xfId="15096"/>
    <cellStyle name="Обычный 2 8 3 6 4 3" xfId="15097"/>
    <cellStyle name="Обычный 2 8 3 6 4 4" xfId="15098"/>
    <cellStyle name="Обычный 2 8 3 6 4 5" xfId="15099"/>
    <cellStyle name="Обычный 2 8 3 6 5" xfId="15100"/>
    <cellStyle name="Обычный 2 8 3 6 5 2" xfId="15101"/>
    <cellStyle name="Обычный 2 8 3 6 5 3" xfId="15102"/>
    <cellStyle name="Обычный 2 8 3 6 5 4" xfId="15103"/>
    <cellStyle name="Обычный 2 8 3 6 6" xfId="15104"/>
    <cellStyle name="Обычный 2 8 3 6 7" xfId="15105"/>
    <cellStyle name="Обычный 2 8 3 6 8" xfId="15106"/>
    <cellStyle name="Обычный 2 8 3 6 9" xfId="15107"/>
    <cellStyle name="Обычный 2 8 3 7" xfId="15108"/>
    <cellStyle name="Обычный 2 8 3 7 2" xfId="15109"/>
    <cellStyle name="Обычный 2 8 3 7 2 2" xfId="15110"/>
    <cellStyle name="Обычный 2 8 3 7 2 2 2" xfId="15111"/>
    <cellStyle name="Обычный 2 8 3 7 2 2 2 2" xfId="15112"/>
    <cellStyle name="Обычный 2 8 3 7 2 2 3" xfId="15113"/>
    <cellStyle name="Обычный 2 8 3 7 2 2 4" xfId="15114"/>
    <cellStyle name="Обычный 2 8 3 7 2 2 5" xfId="15115"/>
    <cellStyle name="Обычный 2 8 3 7 2 3" xfId="15116"/>
    <cellStyle name="Обычный 2 8 3 7 2 3 2" xfId="15117"/>
    <cellStyle name="Обычный 2 8 3 7 2 3 3" xfId="15118"/>
    <cellStyle name="Обычный 2 8 3 7 2 3 4" xfId="15119"/>
    <cellStyle name="Обычный 2 8 3 7 2 4" xfId="15120"/>
    <cellStyle name="Обычный 2 8 3 7 2 5" xfId="15121"/>
    <cellStyle name="Обычный 2 8 3 7 2 6" xfId="15122"/>
    <cellStyle name="Обычный 2 8 3 7 2 7" xfId="15123"/>
    <cellStyle name="Обычный 2 8 3 7 3" xfId="15124"/>
    <cellStyle name="Обычный 2 8 3 7 3 2" xfId="15125"/>
    <cellStyle name="Обычный 2 8 3 7 3 2 2" xfId="15126"/>
    <cellStyle name="Обычный 2 8 3 7 3 3" xfId="15127"/>
    <cellStyle name="Обычный 2 8 3 7 3 4" xfId="15128"/>
    <cellStyle name="Обычный 2 8 3 7 3 5" xfId="15129"/>
    <cellStyle name="Обычный 2 8 3 7 4" xfId="15130"/>
    <cellStyle name="Обычный 2 8 3 7 4 2" xfId="15131"/>
    <cellStyle name="Обычный 2 8 3 7 4 2 2" xfId="15132"/>
    <cellStyle name="Обычный 2 8 3 7 4 3" xfId="15133"/>
    <cellStyle name="Обычный 2 8 3 7 4 4" xfId="15134"/>
    <cellStyle name="Обычный 2 8 3 7 4 5" xfId="15135"/>
    <cellStyle name="Обычный 2 8 3 7 5" xfId="15136"/>
    <cellStyle name="Обычный 2 8 3 7 5 2" xfId="15137"/>
    <cellStyle name="Обычный 2 8 3 7 5 3" xfId="15138"/>
    <cellStyle name="Обычный 2 8 3 7 5 4" xfId="15139"/>
    <cellStyle name="Обычный 2 8 3 7 6" xfId="15140"/>
    <cellStyle name="Обычный 2 8 3 7 7" xfId="15141"/>
    <cellStyle name="Обычный 2 8 3 7 8" xfId="15142"/>
    <cellStyle name="Обычный 2 8 3 7 9" xfId="15143"/>
    <cellStyle name="Обычный 2 8 3 8" xfId="15144"/>
    <cellStyle name="Обычный 2 8 3 8 2" xfId="15145"/>
    <cellStyle name="Обычный 2 8 3 8 2 2" xfId="15146"/>
    <cellStyle name="Обычный 2 8 3 8 2 2 2" xfId="15147"/>
    <cellStyle name="Обычный 2 8 3 8 2 2 2 2" xfId="15148"/>
    <cellStyle name="Обычный 2 8 3 8 2 2 3" xfId="15149"/>
    <cellStyle name="Обычный 2 8 3 8 2 2 4" xfId="15150"/>
    <cellStyle name="Обычный 2 8 3 8 2 2 5" xfId="15151"/>
    <cellStyle name="Обычный 2 8 3 8 2 3" xfId="15152"/>
    <cellStyle name="Обычный 2 8 3 8 2 3 2" xfId="15153"/>
    <cellStyle name="Обычный 2 8 3 8 2 3 3" xfId="15154"/>
    <cellStyle name="Обычный 2 8 3 8 2 3 4" xfId="15155"/>
    <cellStyle name="Обычный 2 8 3 8 2 4" xfId="15156"/>
    <cellStyle name="Обычный 2 8 3 8 2 5" xfId="15157"/>
    <cellStyle name="Обычный 2 8 3 8 2 6" xfId="15158"/>
    <cellStyle name="Обычный 2 8 3 8 2 7" xfId="15159"/>
    <cellStyle name="Обычный 2 8 3 8 3" xfId="15160"/>
    <cellStyle name="Обычный 2 8 3 8 3 2" xfId="15161"/>
    <cellStyle name="Обычный 2 8 3 8 3 2 2" xfId="15162"/>
    <cellStyle name="Обычный 2 8 3 8 3 3" xfId="15163"/>
    <cellStyle name="Обычный 2 8 3 8 3 4" xfId="15164"/>
    <cellStyle name="Обычный 2 8 3 8 3 5" xfId="15165"/>
    <cellStyle name="Обычный 2 8 3 8 4" xfId="15166"/>
    <cellStyle name="Обычный 2 8 3 8 4 2" xfId="15167"/>
    <cellStyle name="Обычный 2 8 3 8 4 3" xfId="15168"/>
    <cellStyle name="Обычный 2 8 3 8 4 4" xfId="15169"/>
    <cellStyle name="Обычный 2 8 3 8 5" xfId="15170"/>
    <cellStyle name="Обычный 2 8 3 8 6" xfId="15171"/>
    <cellStyle name="Обычный 2 8 3 8 7" xfId="15172"/>
    <cellStyle name="Обычный 2 8 3 8 8" xfId="15173"/>
    <cellStyle name="Обычный 2 8 3 9" xfId="15174"/>
    <cellStyle name="Обычный 2 8 3 9 2" xfId="15175"/>
    <cellStyle name="Обычный 2 8 3 9 2 2" xfId="15176"/>
    <cellStyle name="Обычный 2 8 3 9 2 2 2" xfId="15177"/>
    <cellStyle name="Обычный 2 8 3 9 2 2 2 2" xfId="15178"/>
    <cellStyle name="Обычный 2 8 3 9 2 2 3" xfId="15179"/>
    <cellStyle name="Обычный 2 8 3 9 2 2 4" xfId="15180"/>
    <cellStyle name="Обычный 2 8 3 9 2 2 5" xfId="15181"/>
    <cellStyle name="Обычный 2 8 3 9 2 3" xfId="15182"/>
    <cellStyle name="Обычный 2 8 3 9 2 3 2" xfId="15183"/>
    <cellStyle name="Обычный 2 8 3 9 2 3 3" xfId="15184"/>
    <cellStyle name="Обычный 2 8 3 9 2 3 4" xfId="15185"/>
    <cellStyle name="Обычный 2 8 3 9 2 4" xfId="15186"/>
    <cellStyle name="Обычный 2 8 3 9 2 5" xfId="15187"/>
    <cellStyle name="Обычный 2 8 3 9 2 6" xfId="15188"/>
    <cellStyle name="Обычный 2 8 3 9 2 7" xfId="15189"/>
    <cellStyle name="Обычный 2 8 3 9 3" xfId="15190"/>
    <cellStyle name="Обычный 2 8 3 9 3 2" xfId="15191"/>
    <cellStyle name="Обычный 2 8 3 9 3 2 2" xfId="15192"/>
    <cellStyle name="Обычный 2 8 3 9 3 3" xfId="15193"/>
    <cellStyle name="Обычный 2 8 3 9 3 4" xfId="15194"/>
    <cellStyle name="Обычный 2 8 3 9 3 5" xfId="15195"/>
    <cellStyle name="Обычный 2 8 3 9 4" xfId="15196"/>
    <cellStyle name="Обычный 2 8 3 9 4 2" xfId="15197"/>
    <cellStyle name="Обычный 2 8 3 9 4 3" xfId="15198"/>
    <cellStyle name="Обычный 2 8 3 9 4 4" xfId="15199"/>
    <cellStyle name="Обычный 2 8 3 9 5" xfId="15200"/>
    <cellStyle name="Обычный 2 8 3 9 6" xfId="15201"/>
    <cellStyle name="Обычный 2 8 3 9 7" xfId="15202"/>
    <cellStyle name="Обычный 2 8 3 9 8" xfId="15203"/>
    <cellStyle name="Обычный 2 8 4" xfId="15204"/>
    <cellStyle name="Обычный 2 8 4 2" xfId="15205"/>
    <cellStyle name="Обычный 2 8 4 2 2" xfId="15206"/>
    <cellStyle name="Обычный 2 8 4 2 2 2" xfId="15207"/>
    <cellStyle name="Обычный 2 8 4 2 2 2 2" xfId="15208"/>
    <cellStyle name="Обычный 2 8 4 2 2 3" xfId="15209"/>
    <cellStyle name="Обычный 2 8 4 2 2 4" xfId="15210"/>
    <cellStyle name="Обычный 2 8 4 2 2 5" xfId="15211"/>
    <cellStyle name="Обычный 2 8 4 2 3" xfId="15212"/>
    <cellStyle name="Обычный 2 8 4 2 3 2" xfId="15213"/>
    <cellStyle name="Обычный 2 8 4 2 3 2 2" xfId="15214"/>
    <cellStyle name="Обычный 2 8 4 2 3 3" xfId="15215"/>
    <cellStyle name="Обычный 2 8 4 2 3 4" xfId="15216"/>
    <cellStyle name="Обычный 2 8 4 2 3 5" xfId="15217"/>
    <cellStyle name="Обычный 2 8 4 2 4" xfId="15218"/>
    <cellStyle name="Обычный 2 8 4 2 4 2" xfId="15219"/>
    <cellStyle name="Обычный 2 8 4 2 4 3" xfId="15220"/>
    <cellStyle name="Обычный 2 8 4 2 4 4" xfId="15221"/>
    <cellStyle name="Обычный 2 8 4 2 5" xfId="15222"/>
    <cellStyle name="Обычный 2 8 4 2 6" xfId="15223"/>
    <cellStyle name="Обычный 2 8 4 2 7" xfId="15224"/>
    <cellStyle name="Обычный 2 8 4 2 8" xfId="15225"/>
    <cellStyle name="Обычный 2 8 4 3" xfId="15226"/>
    <cellStyle name="Обычный 2 8 4 3 2" xfId="15227"/>
    <cellStyle name="Обычный 2 8 4 3 2 2" xfId="15228"/>
    <cellStyle name="Обычный 2 8 4 3 3" xfId="15229"/>
    <cellStyle name="Обычный 2 8 4 3 4" xfId="15230"/>
    <cellStyle name="Обычный 2 8 4 3 5" xfId="15231"/>
    <cellStyle name="Обычный 2 8 4 4" xfId="15232"/>
    <cellStyle name="Обычный 2 8 4 4 2" xfId="15233"/>
    <cellStyle name="Обычный 2 8 4 4 2 2" xfId="15234"/>
    <cellStyle name="Обычный 2 8 4 4 3" xfId="15235"/>
    <cellStyle name="Обычный 2 8 4 4 4" xfId="15236"/>
    <cellStyle name="Обычный 2 8 4 4 5" xfId="15237"/>
    <cellStyle name="Обычный 2 8 4 5" xfId="15238"/>
    <cellStyle name="Обычный 2 8 4 5 2" xfId="15239"/>
    <cellStyle name="Обычный 2 8 4 5 2 2" xfId="15240"/>
    <cellStyle name="Обычный 2 8 4 5 3" xfId="15241"/>
    <cellStyle name="Обычный 2 8 4 5 4" xfId="15242"/>
    <cellStyle name="Обычный 2 8 4 5 5" xfId="15243"/>
    <cellStyle name="Обычный 2 8 4 6" xfId="15244"/>
    <cellStyle name="Обычный 2 8 4 6 2" xfId="15245"/>
    <cellStyle name="Обычный 2 8 4 6 2 2" xfId="15246"/>
    <cellStyle name="Обычный 2 8 4 6 3" xfId="15247"/>
    <cellStyle name="Обычный 2 8 4 7" xfId="15248"/>
    <cellStyle name="Обычный 2 8 4 7 2" xfId="15249"/>
    <cellStyle name="Обычный 2 8 4 8" xfId="15250"/>
    <cellStyle name="Обычный 2 8 4 9" xfId="15251"/>
    <cellStyle name="Обычный 2 8 5" xfId="15252"/>
    <cellStyle name="Обычный 2 8 5 2" xfId="15253"/>
    <cellStyle name="Обычный 2 8 5 2 2" xfId="15254"/>
    <cellStyle name="Обычный 2 8 5 2 2 2" xfId="15255"/>
    <cellStyle name="Обычный 2 8 5 2 2 2 2" xfId="15256"/>
    <cellStyle name="Обычный 2 8 5 2 2 3" xfId="15257"/>
    <cellStyle name="Обычный 2 8 5 2 2 4" xfId="15258"/>
    <cellStyle name="Обычный 2 8 5 2 2 5" xfId="15259"/>
    <cellStyle name="Обычный 2 8 5 2 3" xfId="15260"/>
    <cellStyle name="Обычный 2 8 5 2 3 2" xfId="15261"/>
    <cellStyle name="Обычный 2 8 5 2 3 3" xfId="15262"/>
    <cellStyle name="Обычный 2 8 5 2 3 4" xfId="15263"/>
    <cellStyle name="Обычный 2 8 5 2 4" xfId="15264"/>
    <cellStyle name="Обычный 2 8 5 2 5" xfId="15265"/>
    <cellStyle name="Обычный 2 8 5 2 6" xfId="15266"/>
    <cellStyle name="Обычный 2 8 5 2 7" xfId="15267"/>
    <cellStyle name="Обычный 2 8 5 3" xfId="15268"/>
    <cellStyle name="Обычный 2 8 5 3 2" xfId="15269"/>
    <cellStyle name="Обычный 2 8 5 3 2 2" xfId="15270"/>
    <cellStyle name="Обычный 2 8 5 3 3" xfId="15271"/>
    <cellStyle name="Обычный 2 8 5 3 4" xfId="15272"/>
    <cellStyle name="Обычный 2 8 5 3 5" xfId="15273"/>
    <cellStyle name="Обычный 2 8 5 4" xfId="15274"/>
    <cellStyle name="Обычный 2 8 5 4 2" xfId="15275"/>
    <cellStyle name="Обычный 2 8 5 4 2 2" xfId="15276"/>
    <cellStyle name="Обычный 2 8 5 4 3" xfId="15277"/>
    <cellStyle name="Обычный 2 8 5 4 4" xfId="15278"/>
    <cellStyle name="Обычный 2 8 5 4 5" xfId="15279"/>
    <cellStyle name="Обычный 2 8 5 5" xfId="15280"/>
    <cellStyle name="Обычный 2 8 5 5 2" xfId="15281"/>
    <cellStyle name="Обычный 2 8 5 5 3" xfId="15282"/>
    <cellStyle name="Обычный 2 8 5 5 4" xfId="15283"/>
    <cellStyle name="Обычный 2 8 5 6" xfId="15284"/>
    <cellStyle name="Обычный 2 8 5 7" xfId="15285"/>
    <cellStyle name="Обычный 2 8 5 8" xfId="15286"/>
    <cellStyle name="Обычный 2 8 5 9" xfId="15287"/>
    <cellStyle name="Обычный 2 8 6" xfId="15288"/>
    <cellStyle name="Обычный 2 8 7" xfId="15289"/>
    <cellStyle name="Обычный 2 8 7 2" xfId="15290"/>
    <cellStyle name="Обычный 2 8 7 2 2" xfId="15291"/>
    <cellStyle name="Обычный 2 8 7 3" xfId="15292"/>
    <cellStyle name="Обычный 2 8 8" xfId="15293"/>
    <cellStyle name="Обычный 2 8 8 2" xfId="15294"/>
    <cellStyle name="Обычный 2 8 9" xfId="15295"/>
    <cellStyle name="Обычный 2 9" xfId="15296"/>
    <cellStyle name="Обычный 2 9 2" xfId="15297"/>
    <cellStyle name="Обычный 2 9 2 10" xfId="15298"/>
    <cellStyle name="Обычный 2 9 2 10 2" xfId="15299"/>
    <cellStyle name="Обычный 2 9 2 10 2 2" xfId="15300"/>
    <cellStyle name="Обычный 2 9 2 10 2 2 2" xfId="15301"/>
    <cellStyle name="Обычный 2 9 2 10 2 2 2 2" xfId="15302"/>
    <cellStyle name="Обычный 2 9 2 10 2 2 3" xfId="15303"/>
    <cellStyle name="Обычный 2 9 2 10 2 2 4" xfId="15304"/>
    <cellStyle name="Обычный 2 9 2 10 2 2 5" xfId="15305"/>
    <cellStyle name="Обычный 2 9 2 10 2 3" xfId="15306"/>
    <cellStyle name="Обычный 2 9 2 10 2 3 2" xfId="15307"/>
    <cellStyle name="Обычный 2 9 2 10 2 3 3" xfId="15308"/>
    <cellStyle name="Обычный 2 9 2 10 2 3 4" xfId="15309"/>
    <cellStyle name="Обычный 2 9 2 10 2 4" xfId="15310"/>
    <cellStyle name="Обычный 2 9 2 10 2 5" xfId="15311"/>
    <cellStyle name="Обычный 2 9 2 10 2 6" xfId="15312"/>
    <cellStyle name="Обычный 2 9 2 10 2 7" xfId="15313"/>
    <cellStyle name="Обычный 2 9 2 10 3" xfId="15314"/>
    <cellStyle name="Обычный 2 9 2 10 3 2" xfId="15315"/>
    <cellStyle name="Обычный 2 9 2 10 3 2 2" xfId="15316"/>
    <cellStyle name="Обычный 2 9 2 10 3 3" xfId="15317"/>
    <cellStyle name="Обычный 2 9 2 10 3 4" xfId="15318"/>
    <cellStyle name="Обычный 2 9 2 10 3 5" xfId="15319"/>
    <cellStyle name="Обычный 2 9 2 10 4" xfId="15320"/>
    <cellStyle name="Обычный 2 9 2 10 4 2" xfId="15321"/>
    <cellStyle name="Обычный 2 9 2 10 4 3" xfId="15322"/>
    <cellStyle name="Обычный 2 9 2 10 4 4" xfId="15323"/>
    <cellStyle name="Обычный 2 9 2 10 5" xfId="15324"/>
    <cellStyle name="Обычный 2 9 2 10 6" xfId="15325"/>
    <cellStyle name="Обычный 2 9 2 10 7" xfId="15326"/>
    <cellStyle name="Обычный 2 9 2 10 8" xfId="15327"/>
    <cellStyle name="Обычный 2 9 2 11" xfId="15328"/>
    <cellStyle name="Обычный 2 9 2 11 2" xfId="15329"/>
    <cellStyle name="Обычный 2 9 2 11 2 2" xfId="15330"/>
    <cellStyle name="Обычный 2 9 2 11 2 2 2" xfId="15331"/>
    <cellStyle name="Обычный 2 9 2 11 2 3" xfId="15332"/>
    <cellStyle name="Обычный 2 9 2 11 2 4" xfId="15333"/>
    <cellStyle name="Обычный 2 9 2 11 2 5" xfId="15334"/>
    <cellStyle name="Обычный 2 9 2 11 3" xfId="15335"/>
    <cellStyle name="Обычный 2 9 2 11 3 2" xfId="15336"/>
    <cellStyle name="Обычный 2 9 2 11 3 3" xfId="15337"/>
    <cellStyle name="Обычный 2 9 2 11 3 4" xfId="15338"/>
    <cellStyle name="Обычный 2 9 2 11 4" xfId="15339"/>
    <cellStyle name="Обычный 2 9 2 11 5" xfId="15340"/>
    <cellStyle name="Обычный 2 9 2 11 6" xfId="15341"/>
    <cellStyle name="Обычный 2 9 2 11 7" xfId="15342"/>
    <cellStyle name="Обычный 2 9 2 12" xfId="15343"/>
    <cellStyle name="Обычный 2 9 2 12 2" xfId="15344"/>
    <cellStyle name="Обычный 2 9 2 12 2 2" xfId="15345"/>
    <cellStyle name="Обычный 2 9 2 12 2 2 2" xfId="15346"/>
    <cellStyle name="Обычный 2 9 2 12 2 3" xfId="15347"/>
    <cellStyle name="Обычный 2 9 2 12 2 4" xfId="15348"/>
    <cellStyle name="Обычный 2 9 2 12 2 5" xfId="15349"/>
    <cellStyle name="Обычный 2 9 2 12 3" xfId="15350"/>
    <cellStyle name="Обычный 2 9 2 12 3 2" xfId="15351"/>
    <cellStyle name="Обычный 2 9 2 12 3 3" xfId="15352"/>
    <cellStyle name="Обычный 2 9 2 12 3 4" xfId="15353"/>
    <cellStyle name="Обычный 2 9 2 12 4" xfId="15354"/>
    <cellStyle name="Обычный 2 9 2 12 5" xfId="15355"/>
    <cellStyle name="Обычный 2 9 2 12 6" xfId="15356"/>
    <cellStyle name="Обычный 2 9 2 12 7" xfId="15357"/>
    <cellStyle name="Обычный 2 9 2 13" xfId="15358"/>
    <cellStyle name="Обычный 2 9 2 13 2" xfId="15359"/>
    <cellStyle name="Обычный 2 9 2 13 2 2" xfId="15360"/>
    <cellStyle name="Обычный 2 9 2 13 3" xfId="15361"/>
    <cellStyle name="Обычный 2 9 2 13 4" xfId="15362"/>
    <cellStyle name="Обычный 2 9 2 13 5" xfId="15363"/>
    <cellStyle name="Обычный 2 9 2 14" xfId="15364"/>
    <cellStyle name="Обычный 2 9 2 14 2" xfId="15365"/>
    <cellStyle name="Обычный 2 9 2 14 2 2" xfId="15366"/>
    <cellStyle name="Обычный 2 9 2 14 3" xfId="15367"/>
    <cellStyle name="Обычный 2 9 2 14 4" xfId="15368"/>
    <cellStyle name="Обычный 2 9 2 14 5" xfId="15369"/>
    <cellStyle name="Обычный 2 9 2 15" xfId="15370"/>
    <cellStyle name="Обычный 2 9 2 15 2" xfId="15371"/>
    <cellStyle name="Обычный 2 9 2 15 2 2" xfId="15372"/>
    <cellStyle name="Обычный 2 9 2 15 3" xfId="15373"/>
    <cellStyle name="Обычный 2 9 2 16" xfId="15374"/>
    <cellStyle name="Обычный 2 9 2 16 2" xfId="15375"/>
    <cellStyle name="Обычный 2 9 2 17" xfId="15376"/>
    <cellStyle name="Обычный 2 9 2 18" xfId="15377"/>
    <cellStyle name="Обычный 2 9 2 2" xfId="15378"/>
    <cellStyle name="Обычный 2 9 2 2 10" xfId="15379"/>
    <cellStyle name="Обычный 2 9 2 2 10 2" xfId="15380"/>
    <cellStyle name="Обычный 2 9 2 2 10 2 2" xfId="15381"/>
    <cellStyle name="Обычный 2 9 2 2 10 2 2 2" xfId="15382"/>
    <cellStyle name="Обычный 2 9 2 2 10 2 3" xfId="15383"/>
    <cellStyle name="Обычный 2 9 2 2 10 2 4" xfId="15384"/>
    <cellStyle name="Обычный 2 9 2 2 10 2 5" xfId="15385"/>
    <cellStyle name="Обычный 2 9 2 2 10 3" xfId="15386"/>
    <cellStyle name="Обычный 2 9 2 2 10 3 2" xfId="15387"/>
    <cellStyle name="Обычный 2 9 2 2 10 3 3" xfId="15388"/>
    <cellStyle name="Обычный 2 9 2 2 10 3 4" xfId="15389"/>
    <cellStyle name="Обычный 2 9 2 2 10 4" xfId="15390"/>
    <cellStyle name="Обычный 2 9 2 2 10 5" xfId="15391"/>
    <cellStyle name="Обычный 2 9 2 2 10 6" xfId="15392"/>
    <cellStyle name="Обычный 2 9 2 2 10 7" xfId="15393"/>
    <cellStyle name="Обычный 2 9 2 2 11" xfId="15394"/>
    <cellStyle name="Обычный 2 9 2 2 11 2" xfId="15395"/>
    <cellStyle name="Обычный 2 9 2 2 11 2 2" xfId="15396"/>
    <cellStyle name="Обычный 2 9 2 2 11 3" xfId="15397"/>
    <cellStyle name="Обычный 2 9 2 2 11 4" xfId="15398"/>
    <cellStyle name="Обычный 2 9 2 2 11 5" xfId="15399"/>
    <cellStyle name="Обычный 2 9 2 2 12" xfId="15400"/>
    <cellStyle name="Обычный 2 9 2 2 12 2" xfId="15401"/>
    <cellStyle name="Обычный 2 9 2 2 12 2 2" xfId="15402"/>
    <cellStyle name="Обычный 2 9 2 2 12 3" xfId="15403"/>
    <cellStyle name="Обычный 2 9 2 2 12 4" xfId="15404"/>
    <cellStyle name="Обычный 2 9 2 2 12 5" xfId="15405"/>
    <cellStyle name="Обычный 2 9 2 2 13" xfId="15406"/>
    <cellStyle name="Обычный 2 9 2 2 13 2" xfId="15407"/>
    <cellStyle name="Обычный 2 9 2 2 13 2 2" xfId="15408"/>
    <cellStyle name="Обычный 2 9 2 2 13 3" xfId="15409"/>
    <cellStyle name="Обычный 2 9 2 2 14" xfId="15410"/>
    <cellStyle name="Обычный 2 9 2 2 14 2" xfId="15411"/>
    <cellStyle name="Обычный 2 9 2 2 15" xfId="15412"/>
    <cellStyle name="Обычный 2 9 2 2 16" xfId="15413"/>
    <cellStyle name="Обычный 2 9 2 2 2" xfId="15414"/>
    <cellStyle name="Обычный 2 9 2 2 2 10" xfId="15415"/>
    <cellStyle name="Обычный 2 9 2 2 2 10 2" xfId="15416"/>
    <cellStyle name="Обычный 2 9 2 2 2 10 2 2" xfId="15417"/>
    <cellStyle name="Обычный 2 9 2 2 2 10 3" xfId="15418"/>
    <cellStyle name="Обычный 2 9 2 2 2 10 4" xfId="15419"/>
    <cellStyle name="Обычный 2 9 2 2 2 10 5" xfId="15420"/>
    <cellStyle name="Обычный 2 9 2 2 2 11" xfId="15421"/>
    <cellStyle name="Обычный 2 9 2 2 2 11 2" xfId="15422"/>
    <cellStyle name="Обычный 2 9 2 2 2 11 3" xfId="15423"/>
    <cellStyle name="Обычный 2 9 2 2 2 11 4" xfId="15424"/>
    <cellStyle name="Обычный 2 9 2 2 2 12" xfId="15425"/>
    <cellStyle name="Обычный 2 9 2 2 2 13" xfId="15426"/>
    <cellStyle name="Обычный 2 9 2 2 2 14" xfId="15427"/>
    <cellStyle name="Обычный 2 9 2 2 2 15" xfId="15428"/>
    <cellStyle name="Обычный 2 9 2 2 2 2" xfId="15429"/>
    <cellStyle name="Обычный 2 9 2 2 2 2 2" xfId="15430"/>
    <cellStyle name="Обычный 2 9 2 2 2 2 2 2" xfId="15431"/>
    <cellStyle name="Обычный 2 9 2 2 2 2 2 2 2" xfId="15432"/>
    <cellStyle name="Обычный 2 9 2 2 2 2 2 2 2 2" xfId="15433"/>
    <cellStyle name="Обычный 2 9 2 2 2 2 2 2 3" xfId="15434"/>
    <cellStyle name="Обычный 2 9 2 2 2 2 2 2 4" xfId="15435"/>
    <cellStyle name="Обычный 2 9 2 2 2 2 2 2 5" xfId="15436"/>
    <cellStyle name="Обычный 2 9 2 2 2 2 2 3" xfId="15437"/>
    <cellStyle name="Обычный 2 9 2 2 2 2 2 3 2" xfId="15438"/>
    <cellStyle name="Обычный 2 9 2 2 2 2 2 3 3" xfId="15439"/>
    <cellStyle name="Обычный 2 9 2 2 2 2 2 3 4" xfId="15440"/>
    <cellStyle name="Обычный 2 9 2 2 2 2 2 4" xfId="15441"/>
    <cellStyle name="Обычный 2 9 2 2 2 2 2 5" xfId="15442"/>
    <cellStyle name="Обычный 2 9 2 2 2 2 2 6" xfId="15443"/>
    <cellStyle name="Обычный 2 9 2 2 2 2 2 7" xfId="15444"/>
    <cellStyle name="Обычный 2 9 2 2 2 2 3" xfId="15445"/>
    <cellStyle name="Обычный 2 9 2 2 2 2 3 2" xfId="15446"/>
    <cellStyle name="Обычный 2 9 2 2 2 2 3 2 2" xfId="15447"/>
    <cellStyle name="Обычный 2 9 2 2 2 2 3 3" xfId="15448"/>
    <cellStyle name="Обычный 2 9 2 2 2 2 3 4" xfId="15449"/>
    <cellStyle name="Обычный 2 9 2 2 2 2 3 5" xfId="15450"/>
    <cellStyle name="Обычный 2 9 2 2 2 2 4" xfId="15451"/>
    <cellStyle name="Обычный 2 9 2 2 2 2 4 2" xfId="15452"/>
    <cellStyle name="Обычный 2 9 2 2 2 2 4 2 2" xfId="15453"/>
    <cellStyle name="Обычный 2 9 2 2 2 2 4 3" xfId="15454"/>
    <cellStyle name="Обычный 2 9 2 2 2 2 4 4" xfId="15455"/>
    <cellStyle name="Обычный 2 9 2 2 2 2 4 5" xfId="15456"/>
    <cellStyle name="Обычный 2 9 2 2 2 2 5" xfId="15457"/>
    <cellStyle name="Обычный 2 9 2 2 2 2 5 2" xfId="15458"/>
    <cellStyle name="Обычный 2 9 2 2 2 2 5 3" xfId="15459"/>
    <cellStyle name="Обычный 2 9 2 2 2 2 5 4" xfId="15460"/>
    <cellStyle name="Обычный 2 9 2 2 2 2 6" xfId="15461"/>
    <cellStyle name="Обычный 2 9 2 2 2 2 7" xfId="15462"/>
    <cellStyle name="Обычный 2 9 2 2 2 2 8" xfId="15463"/>
    <cellStyle name="Обычный 2 9 2 2 2 2 9" xfId="15464"/>
    <cellStyle name="Обычный 2 9 2 2 2 3" xfId="15465"/>
    <cellStyle name="Обычный 2 9 2 2 2 3 2" xfId="15466"/>
    <cellStyle name="Обычный 2 9 2 2 2 3 2 2" xfId="15467"/>
    <cellStyle name="Обычный 2 9 2 2 2 3 2 2 2" xfId="15468"/>
    <cellStyle name="Обычный 2 9 2 2 2 3 2 2 2 2" xfId="15469"/>
    <cellStyle name="Обычный 2 9 2 2 2 3 2 2 3" xfId="15470"/>
    <cellStyle name="Обычный 2 9 2 2 2 3 2 2 4" xfId="15471"/>
    <cellStyle name="Обычный 2 9 2 2 2 3 2 2 5" xfId="15472"/>
    <cellStyle name="Обычный 2 9 2 2 2 3 2 3" xfId="15473"/>
    <cellStyle name="Обычный 2 9 2 2 2 3 2 3 2" xfId="15474"/>
    <cellStyle name="Обычный 2 9 2 2 2 3 2 3 3" xfId="15475"/>
    <cellStyle name="Обычный 2 9 2 2 2 3 2 3 4" xfId="15476"/>
    <cellStyle name="Обычный 2 9 2 2 2 3 2 4" xfId="15477"/>
    <cellStyle name="Обычный 2 9 2 2 2 3 2 5" xfId="15478"/>
    <cellStyle name="Обычный 2 9 2 2 2 3 2 6" xfId="15479"/>
    <cellStyle name="Обычный 2 9 2 2 2 3 2 7" xfId="15480"/>
    <cellStyle name="Обычный 2 9 2 2 2 3 3" xfId="15481"/>
    <cellStyle name="Обычный 2 9 2 2 2 3 3 2" xfId="15482"/>
    <cellStyle name="Обычный 2 9 2 2 2 3 3 2 2" xfId="15483"/>
    <cellStyle name="Обычный 2 9 2 2 2 3 3 3" xfId="15484"/>
    <cellStyle name="Обычный 2 9 2 2 2 3 3 4" xfId="15485"/>
    <cellStyle name="Обычный 2 9 2 2 2 3 3 5" xfId="15486"/>
    <cellStyle name="Обычный 2 9 2 2 2 3 4" xfId="15487"/>
    <cellStyle name="Обычный 2 9 2 2 2 3 4 2" xfId="15488"/>
    <cellStyle name="Обычный 2 9 2 2 2 3 4 2 2" xfId="15489"/>
    <cellStyle name="Обычный 2 9 2 2 2 3 4 3" xfId="15490"/>
    <cellStyle name="Обычный 2 9 2 2 2 3 4 4" xfId="15491"/>
    <cellStyle name="Обычный 2 9 2 2 2 3 4 5" xfId="15492"/>
    <cellStyle name="Обычный 2 9 2 2 2 3 5" xfId="15493"/>
    <cellStyle name="Обычный 2 9 2 2 2 3 5 2" xfId="15494"/>
    <cellStyle name="Обычный 2 9 2 2 2 3 5 3" xfId="15495"/>
    <cellStyle name="Обычный 2 9 2 2 2 3 5 4" xfId="15496"/>
    <cellStyle name="Обычный 2 9 2 2 2 3 6" xfId="15497"/>
    <cellStyle name="Обычный 2 9 2 2 2 3 7" xfId="15498"/>
    <cellStyle name="Обычный 2 9 2 2 2 3 8" xfId="15499"/>
    <cellStyle name="Обычный 2 9 2 2 2 3 9" xfId="15500"/>
    <cellStyle name="Обычный 2 9 2 2 2 4" xfId="15501"/>
    <cellStyle name="Обычный 2 9 2 2 2 4 2" xfId="15502"/>
    <cellStyle name="Обычный 2 9 2 2 2 4 2 2" xfId="15503"/>
    <cellStyle name="Обычный 2 9 2 2 2 4 2 2 2" xfId="15504"/>
    <cellStyle name="Обычный 2 9 2 2 2 4 2 2 2 2" xfId="15505"/>
    <cellStyle name="Обычный 2 9 2 2 2 4 2 2 3" xfId="15506"/>
    <cellStyle name="Обычный 2 9 2 2 2 4 2 2 4" xfId="15507"/>
    <cellStyle name="Обычный 2 9 2 2 2 4 2 2 5" xfId="15508"/>
    <cellStyle name="Обычный 2 9 2 2 2 4 2 3" xfId="15509"/>
    <cellStyle name="Обычный 2 9 2 2 2 4 2 3 2" xfId="15510"/>
    <cellStyle name="Обычный 2 9 2 2 2 4 2 3 3" xfId="15511"/>
    <cellStyle name="Обычный 2 9 2 2 2 4 2 3 4" xfId="15512"/>
    <cellStyle name="Обычный 2 9 2 2 2 4 2 4" xfId="15513"/>
    <cellStyle name="Обычный 2 9 2 2 2 4 2 5" xfId="15514"/>
    <cellStyle name="Обычный 2 9 2 2 2 4 2 6" xfId="15515"/>
    <cellStyle name="Обычный 2 9 2 2 2 4 2 7" xfId="15516"/>
    <cellStyle name="Обычный 2 9 2 2 2 4 3" xfId="15517"/>
    <cellStyle name="Обычный 2 9 2 2 2 4 3 2" xfId="15518"/>
    <cellStyle name="Обычный 2 9 2 2 2 4 3 2 2" xfId="15519"/>
    <cellStyle name="Обычный 2 9 2 2 2 4 3 3" xfId="15520"/>
    <cellStyle name="Обычный 2 9 2 2 2 4 3 4" xfId="15521"/>
    <cellStyle name="Обычный 2 9 2 2 2 4 3 5" xfId="15522"/>
    <cellStyle name="Обычный 2 9 2 2 2 4 4" xfId="15523"/>
    <cellStyle name="Обычный 2 9 2 2 2 4 4 2" xfId="15524"/>
    <cellStyle name="Обычный 2 9 2 2 2 4 4 3" xfId="15525"/>
    <cellStyle name="Обычный 2 9 2 2 2 4 4 4" xfId="15526"/>
    <cellStyle name="Обычный 2 9 2 2 2 4 5" xfId="15527"/>
    <cellStyle name="Обычный 2 9 2 2 2 4 6" xfId="15528"/>
    <cellStyle name="Обычный 2 9 2 2 2 4 7" xfId="15529"/>
    <cellStyle name="Обычный 2 9 2 2 2 4 8" xfId="15530"/>
    <cellStyle name="Обычный 2 9 2 2 2 5" xfId="15531"/>
    <cellStyle name="Обычный 2 9 2 2 2 5 2" xfId="15532"/>
    <cellStyle name="Обычный 2 9 2 2 2 5 2 2" xfId="15533"/>
    <cellStyle name="Обычный 2 9 2 2 2 5 2 2 2" xfId="15534"/>
    <cellStyle name="Обычный 2 9 2 2 2 5 2 2 2 2" xfId="15535"/>
    <cellStyle name="Обычный 2 9 2 2 2 5 2 2 3" xfId="15536"/>
    <cellStyle name="Обычный 2 9 2 2 2 5 2 2 4" xfId="15537"/>
    <cellStyle name="Обычный 2 9 2 2 2 5 2 2 5" xfId="15538"/>
    <cellStyle name="Обычный 2 9 2 2 2 5 2 3" xfId="15539"/>
    <cellStyle name="Обычный 2 9 2 2 2 5 2 3 2" xfId="15540"/>
    <cellStyle name="Обычный 2 9 2 2 2 5 2 3 3" xfId="15541"/>
    <cellStyle name="Обычный 2 9 2 2 2 5 2 3 4" xfId="15542"/>
    <cellStyle name="Обычный 2 9 2 2 2 5 2 4" xfId="15543"/>
    <cellStyle name="Обычный 2 9 2 2 2 5 2 5" xfId="15544"/>
    <cellStyle name="Обычный 2 9 2 2 2 5 2 6" xfId="15545"/>
    <cellStyle name="Обычный 2 9 2 2 2 5 2 7" xfId="15546"/>
    <cellStyle name="Обычный 2 9 2 2 2 5 3" xfId="15547"/>
    <cellStyle name="Обычный 2 9 2 2 2 5 3 2" xfId="15548"/>
    <cellStyle name="Обычный 2 9 2 2 2 5 3 2 2" xfId="15549"/>
    <cellStyle name="Обычный 2 9 2 2 2 5 3 3" xfId="15550"/>
    <cellStyle name="Обычный 2 9 2 2 2 5 3 4" xfId="15551"/>
    <cellStyle name="Обычный 2 9 2 2 2 5 3 5" xfId="15552"/>
    <cellStyle name="Обычный 2 9 2 2 2 5 4" xfId="15553"/>
    <cellStyle name="Обычный 2 9 2 2 2 5 4 2" xfId="15554"/>
    <cellStyle name="Обычный 2 9 2 2 2 5 4 3" xfId="15555"/>
    <cellStyle name="Обычный 2 9 2 2 2 5 4 4" xfId="15556"/>
    <cellStyle name="Обычный 2 9 2 2 2 5 5" xfId="15557"/>
    <cellStyle name="Обычный 2 9 2 2 2 5 6" xfId="15558"/>
    <cellStyle name="Обычный 2 9 2 2 2 5 7" xfId="15559"/>
    <cellStyle name="Обычный 2 9 2 2 2 5 8" xfId="15560"/>
    <cellStyle name="Обычный 2 9 2 2 2 6" xfId="15561"/>
    <cellStyle name="Обычный 2 9 2 2 2 6 2" xfId="15562"/>
    <cellStyle name="Обычный 2 9 2 2 2 6 2 2" xfId="15563"/>
    <cellStyle name="Обычный 2 9 2 2 2 6 2 2 2" xfId="15564"/>
    <cellStyle name="Обычный 2 9 2 2 2 6 2 2 2 2" xfId="15565"/>
    <cellStyle name="Обычный 2 9 2 2 2 6 2 2 3" xfId="15566"/>
    <cellStyle name="Обычный 2 9 2 2 2 6 2 2 4" xfId="15567"/>
    <cellStyle name="Обычный 2 9 2 2 2 6 2 2 5" xfId="15568"/>
    <cellStyle name="Обычный 2 9 2 2 2 6 2 3" xfId="15569"/>
    <cellStyle name="Обычный 2 9 2 2 2 6 2 3 2" xfId="15570"/>
    <cellStyle name="Обычный 2 9 2 2 2 6 2 3 3" xfId="15571"/>
    <cellStyle name="Обычный 2 9 2 2 2 6 2 3 4" xfId="15572"/>
    <cellStyle name="Обычный 2 9 2 2 2 6 2 4" xfId="15573"/>
    <cellStyle name="Обычный 2 9 2 2 2 6 2 5" xfId="15574"/>
    <cellStyle name="Обычный 2 9 2 2 2 6 2 6" xfId="15575"/>
    <cellStyle name="Обычный 2 9 2 2 2 6 2 7" xfId="15576"/>
    <cellStyle name="Обычный 2 9 2 2 2 6 3" xfId="15577"/>
    <cellStyle name="Обычный 2 9 2 2 2 6 3 2" xfId="15578"/>
    <cellStyle name="Обычный 2 9 2 2 2 6 3 2 2" xfId="15579"/>
    <cellStyle name="Обычный 2 9 2 2 2 6 3 3" xfId="15580"/>
    <cellStyle name="Обычный 2 9 2 2 2 6 3 4" xfId="15581"/>
    <cellStyle name="Обычный 2 9 2 2 2 6 3 5" xfId="15582"/>
    <cellStyle name="Обычный 2 9 2 2 2 6 4" xfId="15583"/>
    <cellStyle name="Обычный 2 9 2 2 2 6 4 2" xfId="15584"/>
    <cellStyle name="Обычный 2 9 2 2 2 6 4 3" xfId="15585"/>
    <cellStyle name="Обычный 2 9 2 2 2 6 4 4" xfId="15586"/>
    <cellStyle name="Обычный 2 9 2 2 2 6 5" xfId="15587"/>
    <cellStyle name="Обычный 2 9 2 2 2 6 6" xfId="15588"/>
    <cellStyle name="Обычный 2 9 2 2 2 6 7" xfId="15589"/>
    <cellStyle name="Обычный 2 9 2 2 2 6 8" xfId="15590"/>
    <cellStyle name="Обычный 2 9 2 2 2 7" xfId="15591"/>
    <cellStyle name="Обычный 2 9 2 2 2 7 2" xfId="15592"/>
    <cellStyle name="Обычный 2 9 2 2 2 7 2 2" xfId="15593"/>
    <cellStyle name="Обычный 2 9 2 2 2 7 2 2 2" xfId="15594"/>
    <cellStyle name="Обычный 2 9 2 2 2 7 2 2 2 2" xfId="15595"/>
    <cellStyle name="Обычный 2 9 2 2 2 7 2 2 3" xfId="15596"/>
    <cellStyle name="Обычный 2 9 2 2 2 7 2 2 4" xfId="15597"/>
    <cellStyle name="Обычный 2 9 2 2 2 7 2 2 5" xfId="15598"/>
    <cellStyle name="Обычный 2 9 2 2 2 7 2 3" xfId="15599"/>
    <cellStyle name="Обычный 2 9 2 2 2 7 2 3 2" xfId="15600"/>
    <cellStyle name="Обычный 2 9 2 2 2 7 2 3 3" xfId="15601"/>
    <cellStyle name="Обычный 2 9 2 2 2 7 2 3 4" xfId="15602"/>
    <cellStyle name="Обычный 2 9 2 2 2 7 2 4" xfId="15603"/>
    <cellStyle name="Обычный 2 9 2 2 2 7 2 5" xfId="15604"/>
    <cellStyle name="Обычный 2 9 2 2 2 7 2 6" xfId="15605"/>
    <cellStyle name="Обычный 2 9 2 2 2 7 2 7" xfId="15606"/>
    <cellStyle name="Обычный 2 9 2 2 2 7 3" xfId="15607"/>
    <cellStyle name="Обычный 2 9 2 2 2 7 3 2" xfId="15608"/>
    <cellStyle name="Обычный 2 9 2 2 2 7 3 2 2" xfId="15609"/>
    <cellStyle name="Обычный 2 9 2 2 2 7 3 3" xfId="15610"/>
    <cellStyle name="Обычный 2 9 2 2 2 7 3 4" xfId="15611"/>
    <cellStyle name="Обычный 2 9 2 2 2 7 3 5" xfId="15612"/>
    <cellStyle name="Обычный 2 9 2 2 2 7 4" xfId="15613"/>
    <cellStyle name="Обычный 2 9 2 2 2 7 4 2" xfId="15614"/>
    <cellStyle name="Обычный 2 9 2 2 2 7 4 3" xfId="15615"/>
    <cellStyle name="Обычный 2 9 2 2 2 7 4 4" xfId="15616"/>
    <cellStyle name="Обычный 2 9 2 2 2 7 5" xfId="15617"/>
    <cellStyle name="Обычный 2 9 2 2 2 7 6" xfId="15618"/>
    <cellStyle name="Обычный 2 9 2 2 2 7 7" xfId="15619"/>
    <cellStyle name="Обычный 2 9 2 2 2 7 8" xfId="15620"/>
    <cellStyle name="Обычный 2 9 2 2 2 8" xfId="15621"/>
    <cellStyle name="Обычный 2 9 2 2 2 8 2" xfId="15622"/>
    <cellStyle name="Обычный 2 9 2 2 2 8 2 2" xfId="15623"/>
    <cellStyle name="Обычный 2 9 2 2 2 8 2 2 2" xfId="15624"/>
    <cellStyle name="Обычный 2 9 2 2 2 8 2 3" xfId="15625"/>
    <cellStyle name="Обычный 2 9 2 2 2 8 2 4" xfId="15626"/>
    <cellStyle name="Обычный 2 9 2 2 2 8 2 5" xfId="15627"/>
    <cellStyle name="Обычный 2 9 2 2 2 8 3" xfId="15628"/>
    <cellStyle name="Обычный 2 9 2 2 2 8 3 2" xfId="15629"/>
    <cellStyle name="Обычный 2 9 2 2 2 8 3 3" xfId="15630"/>
    <cellStyle name="Обычный 2 9 2 2 2 8 3 4" xfId="15631"/>
    <cellStyle name="Обычный 2 9 2 2 2 8 4" xfId="15632"/>
    <cellStyle name="Обычный 2 9 2 2 2 8 5" xfId="15633"/>
    <cellStyle name="Обычный 2 9 2 2 2 8 6" xfId="15634"/>
    <cellStyle name="Обычный 2 9 2 2 2 8 7" xfId="15635"/>
    <cellStyle name="Обычный 2 9 2 2 2 9" xfId="15636"/>
    <cellStyle name="Обычный 2 9 2 2 2 9 2" xfId="15637"/>
    <cellStyle name="Обычный 2 9 2 2 2 9 2 2" xfId="15638"/>
    <cellStyle name="Обычный 2 9 2 2 2 9 2 2 2" xfId="15639"/>
    <cellStyle name="Обычный 2 9 2 2 2 9 2 3" xfId="15640"/>
    <cellStyle name="Обычный 2 9 2 2 2 9 2 4" xfId="15641"/>
    <cellStyle name="Обычный 2 9 2 2 2 9 2 5" xfId="15642"/>
    <cellStyle name="Обычный 2 9 2 2 2 9 3" xfId="15643"/>
    <cellStyle name="Обычный 2 9 2 2 2 9 3 2" xfId="15644"/>
    <cellStyle name="Обычный 2 9 2 2 2 9 3 3" xfId="15645"/>
    <cellStyle name="Обычный 2 9 2 2 2 9 3 4" xfId="15646"/>
    <cellStyle name="Обычный 2 9 2 2 2 9 4" xfId="15647"/>
    <cellStyle name="Обычный 2 9 2 2 2 9 5" xfId="15648"/>
    <cellStyle name="Обычный 2 9 2 2 2 9 6" xfId="15649"/>
    <cellStyle name="Обычный 2 9 2 2 2 9 7" xfId="15650"/>
    <cellStyle name="Обычный 2 9 2 2 3" xfId="15651"/>
    <cellStyle name="Обычный 2 9 2 2 3 2" xfId="15652"/>
    <cellStyle name="Обычный 2 9 2 2 3 2 2" xfId="15653"/>
    <cellStyle name="Обычный 2 9 2 2 3 2 2 2" xfId="15654"/>
    <cellStyle name="Обычный 2 9 2 2 3 2 2 2 2" xfId="15655"/>
    <cellStyle name="Обычный 2 9 2 2 3 2 2 3" xfId="15656"/>
    <cellStyle name="Обычный 2 9 2 2 3 2 2 4" xfId="15657"/>
    <cellStyle name="Обычный 2 9 2 2 3 2 2 5" xfId="15658"/>
    <cellStyle name="Обычный 2 9 2 2 3 2 3" xfId="15659"/>
    <cellStyle name="Обычный 2 9 2 2 3 2 3 2" xfId="15660"/>
    <cellStyle name="Обычный 2 9 2 2 3 2 3 3" xfId="15661"/>
    <cellStyle name="Обычный 2 9 2 2 3 2 3 4" xfId="15662"/>
    <cellStyle name="Обычный 2 9 2 2 3 2 4" xfId="15663"/>
    <cellStyle name="Обычный 2 9 2 2 3 2 5" xfId="15664"/>
    <cellStyle name="Обычный 2 9 2 2 3 2 6" xfId="15665"/>
    <cellStyle name="Обычный 2 9 2 2 3 2 7" xfId="15666"/>
    <cellStyle name="Обычный 2 9 2 2 3 3" xfId="15667"/>
    <cellStyle name="Обычный 2 9 2 2 3 3 2" xfId="15668"/>
    <cellStyle name="Обычный 2 9 2 2 3 3 2 2" xfId="15669"/>
    <cellStyle name="Обычный 2 9 2 2 3 3 3" xfId="15670"/>
    <cellStyle name="Обычный 2 9 2 2 3 3 4" xfId="15671"/>
    <cellStyle name="Обычный 2 9 2 2 3 3 5" xfId="15672"/>
    <cellStyle name="Обычный 2 9 2 2 3 4" xfId="15673"/>
    <cellStyle name="Обычный 2 9 2 2 3 4 2" xfId="15674"/>
    <cellStyle name="Обычный 2 9 2 2 3 4 2 2" xfId="15675"/>
    <cellStyle name="Обычный 2 9 2 2 3 4 3" xfId="15676"/>
    <cellStyle name="Обычный 2 9 2 2 3 4 4" xfId="15677"/>
    <cellStyle name="Обычный 2 9 2 2 3 4 5" xfId="15678"/>
    <cellStyle name="Обычный 2 9 2 2 3 5" xfId="15679"/>
    <cellStyle name="Обычный 2 9 2 2 3 5 2" xfId="15680"/>
    <cellStyle name="Обычный 2 9 2 2 3 5 3" xfId="15681"/>
    <cellStyle name="Обычный 2 9 2 2 3 5 4" xfId="15682"/>
    <cellStyle name="Обычный 2 9 2 2 3 6" xfId="15683"/>
    <cellStyle name="Обычный 2 9 2 2 3 7" xfId="15684"/>
    <cellStyle name="Обычный 2 9 2 2 3 8" xfId="15685"/>
    <cellStyle name="Обычный 2 9 2 2 3 9" xfId="15686"/>
    <cellStyle name="Обычный 2 9 2 2 4" xfId="15687"/>
    <cellStyle name="Обычный 2 9 2 2 4 2" xfId="15688"/>
    <cellStyle name="Обычный 2 9 2 2 4 2 2" xfId="15689"/>
    <cellStyle name="Обычный 2 9 2 2 4 2 2 2" xfId="15690"/>
    <cellStyle name="Обычный 2 9 2 2 4 2 2 2 2" xfId="15691"/>
    <cellStyle name="Обычный 2 9 2 2 4 2 2 3" xfId="15692"/>
    <cellStyle name="Обычный 2 9 2 2 4 2 2 4" xfId="15693"/>
    <cellStyle name="Обычный 2 9 2 2 4 2 2 5" xfId="15694"/>
    <cellStyle name="Обычный 2 9 2 2 4 2 3" xfId="15695"/>
    <cellStyle name="Обычный 2 9 2 2 4 2 3 2" xfId="15696"/>
    <cellStyle name="Обычный 2 9 2 2 4 2 3 3" xfId="15697"/>
    <cellStyle name="Обычный 2 9 2 2 4 2 3 4" xfId="15698"/>
    <cellStyle name="Обычный 2 9 2 2 4 2 4" xfId="15699"/>
    <cellStyle name="Обычный 2 9 2 2 4 2 5" xfId="15700"/>
    <cellStyle name="Обычный 2 9 2 2 4 2 6" xfId="15701"/>
    <cellStyle name="Обычный 2 9 2 2 4 2 7" xfId="15702"/>
    <cellStyle name="Обычный 2 9 2 2 4 3" xfId="15703"/>
    <cellStyle name="Обычный 2 9 2 2 4 3 2" xfId="15704"/>
    <cellStyle name="Обычный 2 9 2 2 4 3 2 2" xfId="15705"/>
    <cellStyle name="Обычный 2 9 2 2 4 3 3" xfId="15706"/>
    <cellStyle name="Обычный 2 9 2 2 4 3 4" xfId="15707"/>
    <cellStyle name="Обычный 2 9 2 2 4 3 5" xfId="15708"/>
    <cellStyle name="Обычный 2 9 2 2 4 4" xfId="15709"/>
    <cellStyle name="Обычный 2 9 2 2 4 4 2" xfId="15710"/>
    <cellStyle name="Обычный 2 9 2 2 4 4 2 2" xfId="15711"/>
    <cellStyle name="Обычный 2 9 2 2 4 4 3" xfId="15712"/>
    <cellStyle name="Обычный 2 9 2 2 4 4 4" xfId="15713"/>
    <cellStyle name="Обычный 2 9 2 2 4 4 5" xfId="15714"/>
    <cellStyle name="Обычный 2 9 2 2 4 5" xfId="15715"/>
    <cellStyle name="Обычный 2 9 2 2 4 5 2" xfId="15716"/>
    <cellStyle name="Обычный 2 9 2 2 4 5 3" xfId="15717"/>
    <cellStyle name="Обычный 2 9 2 2 4 5 4" xfId="15718"/>
    <cellStyle name="Обычный 2 9 2 2 4 6" xfId="15719"/>
    <cellStyle name="Обычный 2 9 2 2 4 7" xfId="15720"/>
    <cellStyle name="Обычный 2 9 2 2 4 8" xfId="15721"/>
    <cellStyle name="Обычный 2 9 2 2 4 9" xfId="15722"/>
    <cellStyle name="Обычный 2 9 2 2 5" xfId="15723"/>
    <cellStyle name="Обычный 2 9 2 2 5 2" xfId="15724"/>
    <cellStyle name="Обычный 2 9 2 2 5 2 2" xfId="15725"/>
    <cellStyle name="Обычный 2 9 2 2 5 2 2 2" xfId="15726"/>
    <cellStyle name="Обычный 2 9 2 2 5 2 2 2 2" xfId="15727"/>
    <cellStyle name="Обычный 2 9 2 2 5 2 2 3" xfId="15728"/>
    <cellStyle name="Обычный 2 9 2 2 5 2 2 4" xfId="15729"/>
    <cellStyle name="Обычный 2 9 2 2 5 2 2 5" xfId="15730"/>
    <cellStyle name="Обычный 2 9 2 2 5 2 3" xfId="15731"/>
    <cellStyle name="Обычный 2 9 2 2 5 2 3 2" xfId="15732"/>
    <cellStyle name="Обычный 2 9 2 2 5 2 3 3" xfId="15733"/>
    <cellStyle name="Обычный 2 9 2 2 5 2 3 4" xfId="15734"/>
    <cellStyle name="Обычный 2 9 2 2 5 2 4" xfId="15735"/>
    <cellStyle name="Обычный 2 9 2 2 5 2 5" xfId="15736"/>
    <cellStyle name="Обычный 2 9 2 2 5 2 6" xfId="15737"/>
    <cellStyle name="Обычный 2 9 2 2 5 2 7" xfId="15738"/>
    <cellStyle name="Обычный 2 9 2 2 5 3" xfId="15739"/>
    <cellStyle name="Обычный 2 9 2 2 5 3 2" xfId="15740"/>
    <cellStyle name="Обычный 2 9 2 2 5 3 2 2" xfId="15741"/>
    <cellStyle name="Обычный 2 9 2 2 5 3 3" xfId="15742"/>
    <cellStyle name="Обычный 2 9 2 2 5 3 4" xfId="15743"/>
    <cellStyle name="Обычный 2 9 2 2 5 3 5" xfId="15744"/>
    <cellStyle name="Обычный 2 9 2 2 5 4" xfId="15745"/>
    <cellStyle name="Обычный 2 9 2 2 5 4 2" xfId="15746"/>
    <cellStyle name="Обычный 2 9 2 2 5 4 2 2" xfId="15747"/>
    <cellStyle name="Обычный 2 9 2 2 5 4 3" xfId="15748"/>
    <cellStyle name="Обычный 2 9 2 2 5 4 4" xfId="15749"/>
    <cellStyle name="Обычный 2 9 2 2 5 4 5" xfId="15750"/>
    <cellStyle name="Обычный 2 9 2 2 5 5" xfId="15751"/>
    <cellStyle name="Обычный 2 9 2 2 5 5 2" xfId="15752"/>
    <cellStyle name="Обычный 2 9 2 2 5 5 3" xfId="15753"/>
    <cellStyle name="Обычный 2 9 2 2 5 5 4" xfId="15754"/>
    <cellStyle name="Обычный 2 9 2 2 5 6" xfId="15755"/>
    <cellStyle name="Обычный 2 9 2 2 5 7" xfId="15756"/>
    <cellStyle name="Обычный 2 9 2 2 5 8" xfId="15757"/>
    <cellStyle name="Обычный 2 9 2 2 5 9" xfId="15758"/>
    <cellStyle name="Обычный 2 9 2 2 6" xfId="15759"/>
    <cellStyle name="Обычный 2 9 2 2 6 2" xfId="15760"/>
    <cellStyle name="Обычный 2 9 2 2 6 2 2" xfId="15761"/>
    <cellStyle name="Обычный 2 9 2 2 6 2 2 2" xfId="15762"/>
    <cellStyle name="Обычный 2 9 2 2 6 2 2 2 2" xfId="15763"/>
    <cellStyle name="Обычный 2 9 2 2 6 2 2 3" xfId="15764"/>
    <cellStyle name="Обычный 2 9 2 2 6 2 2 4" xfId="15765"/>
    <cellStyle name="Обычный 2 9 2 2 6 2 2 5" xfId="15766"/>
    <cellStyle name="Обычный 2 9 2 2 6 2 3" xfId="15767"/>
    <cellStyle name="Обычный 2 9 2 2 6 2 3 2" xfId="15768"/>
    <cellStyle name="Обычный 2 9 2 2 6 2 3 3" xfId="15769"/>
    <cellStyle name="Обычный 2 9 2 2 6 2 3 4" xfId="15770"/>
    <cellStyle name="Обычный 2 9 2 2 6 2 4" xfId="15771"/>
    <cellStyle name="Обычный 2 9 2 2 6 2 5" xfId="15772"/>
    <cellStyle name="Обычный 2 9 2 2 6 2 6" xfId="15773"/>
    <cellStyle name="Обычный 2 9 2 2 6 2 7" xfId="15774"/>
    <cellStyle name="Обычный 2 9 2 2 6 3" xfId="15775"/>
    <cellStyle name="Обычный 2 9 2 2 6 3 2" xfId="15776"/>
    <cellStyle name="Обычный 2 9 2 2 6 3 2 2" xfId="15777"/>
    <cellStyle name="Обычный 2 9 2 2 6 3 3" xfId="15778"/>
    <cellStyle name="Обычный 2 9 2 2 6 3 4" xfId="15779"/>
    <cellStyle name="Обычный 2 9 2 2 6 3 5" xfId="15780"/>
    <cellStyle name="Обычный 2 9 2 2 6 4" xfId="15781"/>
    <cellStyle name="Обычный 2 9 2 2 6 4 2" xfId="15782"/>
    <cellStyle name="Обычный 2 9 2 2 6 4 3" xfId="15783"/>
    <cellStyle name="Обычный 2 9 2 2 6 4 4" xfId="15784"/>
    <cellStyle name="Обычный 2 9 2 2 6 5" xfId="15785"/>
    <cellStyle name="Обычный 2 9 2 2 6 6" xfId="15786"/>
    <cellStyle name="Обычный 2 9 2 2 6 7" xfId="15787"/>
    <cellStyle name="Обычный 2 9 2 2 6 8" xfId="15788"/>
    <cellStyle name="Обычный 2 9 2 2 7" xfId="15789"/>
    <cellStyle name="Обычный 2 9 2 2 7 2" xfId="15790"/>
    <cellStyle name="Обычный 2 9 2 2 7 2 2" xfId="15791"/>
    <cellStyle name="Обычный 2 9 2 2 7 2 2 2" xfId="15792"/>
    <cellStyle name="Обычный 2 9 2 2 7 2 2 2 2" xfId="15793"/>
    <cellStyle name="Обычный 2 9 2 2 7 2 2 3" xfId="15794"/>
    <cellStyle name="Обычный 2 9 2 2 7 2 2 4" xfId="15795"/>
    <cellStyle name="Обычный 2 9 2 2 7 2 2 5" xfId="15796"/>
    <cellStyle name="Обычный 2 9 2 2 7 2 3" xfId="15797"/>
    <cellStyle name="Обычный 2 9 2 2 7 2 3 2" xfId="15798"/>
    <cellStyle name="Обычный 2 9 2 2 7 2 3 3" xfId="15799"/>
    <cellStyle name="Обычный 2 9 2 2 7 2 3 4" xfId="15800"/>
    <cellStyle name="Обычный 2 9 2 2 7 2 4" xfId="15801"/>
    <cellStyle name="Обычный 2 9 2 2 7 2 5" xfId="15802"/>
    <cellStyle name="Обычный 2 9 2 2 7 2 6" xfId="15803"/>
    <cellStyle name="Обычный 2 9 2 2 7 2 7" xfId="15804"/>
    <cellStyle name="Обычный 2 9 2 2 7 3" xfId="15805"/>
    <cellStyle name="Обычный 2 9 2 2 7 3 2" xfId="15806"/>
    <cellStyle name="Обычный 2 9 2 2 7 3 2 2" xfId="15807"/>
    <cellStyle name="Обычный 2 9 2 2 7 3 3" xfId="15808"/>
    <cellStyle name="Обычный 2 9 2 2 7 3 4" xfId="15809"/>
    <cellStyle name="Обычный 2 9 2 2 7 3 5" xfId="15810"/>
    <cellStyle name="Обычный 2 9 2 2 7 4" xfId="15811"/>
    <cellStyle name="Обычный 2 9 2 2 7 4 2" xfId="15812"/>
    <cellStyle name="Обычный 2 9 2 2 7 4 3" xfId="15813"/>
    <cellStyle name="Обычный 2 9 2 2 7 4 4" xfId="15814"/>
    <cellStyle name="Обычный 2 9 2 2 7 5" xfId="15815"/>
    <cellStyle name="Обычный 2 9 2 2 7 6" xfId="15816"/>
    <cellStyle name="Обычный 2 9 2 2 7 7" xfId="15817"/>
    <cellStyle name="Обычный 2 9 2 2 7 8" xfId="15818"/>
    <cellStyle name="Обычный 2 9 2 2 8" xfId="15819"/>
    <cellStyle name="Обычный 2 9 2 2 8 2" xfId="15820"/>
    <cellStyle name="Обычный 2 9 2 2 8 2 2" xfId="15821"/>
    <cellStyle name="Обычный 2 9 2 2 8 2 2 2" xfId="15822"/>
    <cellStyle name="Обычный 2 9 2 2 8 2 2 2 2" xfId="15823"/>
    <cellStyle name="Обычный 2 9 2 2 8 2 2 3" xfId="15824"/>
    <cellStyle name="Обычный 2 9 2 2 8 2 2 4" xfId="15825"/>
    <cellStyle name="Обычный 2 9 2 2 8 2 2 5" xfId="15826"/>
    <cellStyle name="Обычный 2 9 2 2 8 2 3" xfId="15827"/>
    <cellStyle name="Обычный 2 9 2 2 8 2 3 2" xfId="15828"/>
    <cellStyle name="Обычный 2 9 2 2 8 2 3 3" xfId="15829"/>
    <cellStyle name="Обычный 2 9 2 2 8 2 3 4" xfId="15830"/>
    <cellStyle name="Обычный 2 9 2 2 8 2 4" xfId="15831"/>
    <cellStyle name="Обычный 2 9 2 2 8 2 5" xfId="15832"/>
    <cellStyle name="Обычный 2 9 2 2 8 2 6" xfId="15833"/>
    <cellStyle name="Обычный 2 9 2 2 8 2 7" xfId="15834"/>
    <cellStyle name="Обычный 2 9 2 2 8 3" xfId="15835"/>
    <cellStyle name="Обычный 2 9 2 2 8 3 2" xfId="15836"/>
    <cellStyle name="Обычный 2 9 2 2 8 3 2 2" xfId="15837"/>
    <cellStyle name="Обычный 2 9 2 2 8 3 3" xfId="15838"/>
    <cellStyle name="Обычный 2 9 2 2 8 3 4" xfId="15839"/>
    <cellStyle name="Обычный 2 9 2 2 8 3 5" xfId="15840"/>
    <cellStyle name="Обычный 2 9 2 2 8 4" xfId="15841"/>
    <cellStyle name="Обычный 2 9 2 2 8 4 2" xfId="15842"/>
    <cellStyle name="Обычный 2 9 2 2 8 4 3" xfId="15843"/>
    <cellStyle name="Обычный 2 9 2 2 8 4 4" xfId="15844"/>
    <cellStyle name="Обычный 2 9 2 2 8 5" xfId="15845"/>
    <cellStyle name="Обычный 2 9 2 2 8 6" xfId="15846"/>
    <cellStyle name="Обычный 2 9 2 2 8 7" xfId="15847"/>
    <cellStyle name="Обычный 2 9 2 2 8 8" xfId="15848"/>
    <cellStyle name="Обычный 2 9 2 2 9" xfId="15849"/>
    <cellStyle name="Обычный 2 9 2 2 9 2" xfId="15850"/>
    <cellStyle name="Обычный 2 9 2 2 9 2 2" xfId="15851"/>
    <cellStyle name="Обычный 2 9 2 2 9 2 2 2" xfId="15852"/>
    <cellStyle name="Обычный 2 9 2 2 9 2 3" xfId="15853"/>
    <cellStyle name="Обычный 2 9 2 2 9 2 4" xfId="15854"/>
    <cellStyle name="Обычный 2 9 2 2 9 2 5" xfId="15855"/>
    <cellStyle name="Обычный 2 9 2 2 9 3" xfId="15856"/>
    <cellStyle name="Обычный 2 9 2 2 9 3 2" xfId="15857"/>
    <cellStyle name="Обычный 2 9 2 2 9 3 3" xfId="15858"/>
    <cellStyle name="Обычный 2 9 2 2 9 3 4" xfId="15859"/>
    <cellStyle name="Обычный 2 9 2 2 9 4" xfId="15860"/>
    <cellStyle name="Обычный 2 9 2 2 9 5" xfId="15861"/>
    <cellStyle name="Обычный 2 9 2 2 9 6" xfId="15862"/>
    <cellStyle name="Обычный 2 9 2 2 9 7" xfId="15863"/>
    <cellStyle name="Обычный 2 9 2 3" xfId="15864"/>
    <cellStyle name="Обычный 2 9 2 3 10" xfId="15865"/>
    <cellStyle name="Обычный 2 9 2 3 10 2" xfId="15866"/>
    <cellStyle name="Обычный 2 9 2 3 10 2 2" xfId="15867"/>
    <cellStyle name="Обычный 2 9 2 3 10 3" xfId="15868"/>
    <cellStyle name="Обычный 2 9 2 3 10 4" xfId="15869"/>
    <cellStyle name="Обычный 2 9 2 3 10 5" xfId="15870"/>
    <cellStyle name="Обычный 2 9 2 3 11" xfId="15871"/>
    <cellStyle name="Обычный 2 9 2 3 11 2" xfId="15872"/>
    <cellStyle name="Обычный 2 9 2 3 11 2 2" xfId="15873"/>
    <cellStyle name="Обычный 2 9 2 3 11 3" xfId="15874"/>
    <cellStyle name="Обычный 2 9 2 3 11 4" xfId="15875"/>
    <cellStyle name="Обычный 2 9 2 3 11 5" xfId="15876"/>
    <cellStyle name="Обычный 2 9 2 3 12" xfId="15877"/>
    <cellStyle name="Обычный 2 9 2 3 12 2" xfId="15878"/>
    <cellStyle name="Обычный 2 9 2 3 12 2 2" xfId="15879"/>
    <cellStyle name="Обычный 2 9 2 3 12 3" xfId="15880"/>
    <cellStyle name="Обычный 2 9 2 3 13" xfId="15881"/>
    <cellStyle name="Обычный 2 9 2 3 13 2" xfId="15882"/>
    <cellStyle name="Обычный 2 9 2 3 14" xfId="15883"/>
    <cellStyle name="Обычный 2 9 2 3 15" xfId="15884"/>
    <cellStyle name="Обычный 2 9 2 3 2" xfId="15885"/>
    <cellStyle name="Обычный 2 9 2 3 2 2" xfId="15886"/>
    <cellStyle name="Обычный 2 9 2 3 2 2 2" xfId="15887"/>
    <cellStyle name="Обычный 2 9 2 3 2 2 2 2" xfId="15888"/>
    <cellStyle name="Обычный 2 9 2 3 2 2 2 2 2" xfId="15889"/>
    <cellStyle name="Обычный 2 9 2 3 2 2 2 3" xfId="15890"/>
    <cellStyle name="Обычный 2 9 2 3 2 2 2 4" xfId="15891"/>
    <cellStyle name="Обычный 2 9 2 3 2 2 2 5" xfId="15892"/>
    <cellStyle name="Обычный 2 9 2 3 2 2 3" xfId="15893"/>
    <cellStyle name="Обычный 2 9 2 3 2 2 3 2" xfId="15894"/>
    <cellStyle name="Обычный 2 9 2 3 2 2 3 3" xfId="15895"/>
    <cellStyle name="Обычный 2 9 2 3 2 2 3 4" xfId="15896"/>
    <cellStyle name="Обычный 2 9 2 3 2 2 4" xfId="15897"/>
    <cellStyle name="Обычный 2 9 2 3 2 2 5" xfId="15898"/>
    <cellStyle name="Обычный 2 9 2 3 2 2 6" xfId="15899"/>
    <cellStyle name="Обычный 2 9 2 3 2 2 7" xfId="15900"/>
    <cellStyle name="Обычный 2 9 2 3 2 3" xfId="15901"/>
    <cellStyle name="Обычный 2 9 2 3 2 3 2" xfId="15902"/>
    <cellStyle name="Обычный 2 9 2 3 2 3 2 2" xfId="15903"/>
    <cellStyle name="Обычный 2 9 2 3 2 3 3" xfId="15904"/>
    <cellStyle name="Обычный 2 9 2 3 2 3 4" xfId="15905"/>
    <cellStyle name="Обычный 2 9 2 3 2 3 5" xfId="15906"/>
    <cellStyle name="Обычный 2 9 2 3 2 4" xfId="15907"/>
    <cellStyle name="Обычный 2 9 2 3 2 4 2" xfId="15908"/>
    <cellStyle name="Обычный 2 9 2 3 2 4 2 2" xfId="15909"/>
    <cellStyle name="Обычный 2 9 2 3 2 4 3" xfId="15910"/>
    <cellStyle name="Обычный 2 9 2 3 2 4 4" xfId="15911"/>
    <cellStyle name="Обычный 2 9 2 3 2 4 5" xfId="15912"/>
    <cellStyle name="Обычный 2 9 2 3 2 5" xfId="15913"/>
    <cellStyle name="Обычный 2 9 2 3 2 5 2" xfId="15914"/>
    <cellStyle name="Обычный 2 9 2 3 2 5 3" xfId="15915"/>
    <cellStyle name="Обычный 2 9 2 3 2 5 4" xfId="15916"/>
    <cellStyle name="Обычный 2 9 2 3 2 6" xfId="15917"/>
    <cellStyle name="Обычный 2 9 2 3 2 7" xfId="15918"/>
    <cellStyle name="Обычный 2 9 2 3 2 8" xfId="15919"/>
    <cellStyle name="Обычный 2 9 2 3 2 9" xfId="15920"/>
    <cellStyle name="Обычный 2 9 2 3 3" xfId="15921"/>
    <cellStyle name="Обычный 2 9 2 3 3 2" xfId="15922"/>
    <cellStyle name="Обычный 2 9 2 3 3 2 2" xfId="15923"/>
    <cellStyle name="Обычный 2 9 2 3 3 2 2 2" xfId="15924"/>
    <cellStyle name="Обычный 2 9 2 3 3 2 2 2 2" xfId="15925"/>
    <cellStyle name="Обычный 2 9 2 3 3 2 2 3" xfId="15926"/>
    <cellStyle name="Обычный 2 9 2 3 3 2 2 4" xfId="15927"/>
    <cellStyle name="Обычный 2 9 2 3 3 2 2 5" xfId="15928"/>
    <cellStyle name="Обычный 2 9 2 3 3 2 3" xfId="15929"/>
    <cellStyle name="Обычный 2 9 2 3 3 2 3 2" xfId="15930"/>
    <cellStyle name="Обычный 2 9 2 3 3 2 3 3" xfId="15931"/>
    <cellStyle name="Обычный 2 9 2 3 3 2 3 4" xfId="15932"/>
    <cellStyle name="Обычный 2 9 2 3 3 2 4" xfId="15933"/>
    <cellStyle name="Обычный 2 9 2 3 3 2 5" xfId="15934"/>
    <cellStyle name="Обычный 2 9 2 3 3 2 6" xfId="15935"/>
    <cellStyle name="Обычный 2 9 2 3 3 2 7" xfId="15936"/>
    <cellStyle name="Обычный 2 9 2 3 3 3" xfId="15937"/>
    <cellStyle name="Обычный 2 9 2 3 3 3 2" xfId="15938"/>
    <cellStyle name="Обычный 2 9 2 3 3 3 2 2" xfId="15939"/>
    <cellStyle name="Обычный 2 9 2 3 3 3 3" xfId="15940"/>
    <cellStyle name="Обычный 2 9 2 3 3 3 4" xfId="15941"/>
    <cellStyle name="Обычный 2 9 2 3 3 3 5" xfId="15942"/>
    <cellStyle name="Обычный 2 9 2 3 3 4" xfId="15943"/>
    <cellStyle name="Обычный 2 9 2 3 3 4 2" xfId="15944"/>
    <cellStyle name="Обычный 2 9 2 3 3 4 2 2" xfId="15945"/>
    <cellStyle name="Обычный 2 9 2 3 3 4 3" xfId="15946"/>
    <cellStyle name="Обычный 2 9 2 3 3 4 4" xfId="15947"/>
    <cellStyle name="Обычный 2 9 2 3 3 4 5" xfId="15948"/>
    <cellStyle name="Обычный 2 9 2 3 3 5" xfId="15949"/>
    <cellStyle name="Обычный 2 9 2 3 3 5 2" xfId="15950"/>
    <cellStyle name="Обычный 2 9 2 3 3 5 3" xfId="15951"/>
    <cellStyle name="Обычный 2 9 2 3 3 5 4" xfId="15952"/>
    <cellStyle name="Обычный 2 9 2 3 3 6" xfId="15953"/>
    <cellStyle name="Обычный 2 9 2 3 3 7" xfId="15954"/>
    <cellStyle name="Обычный 2 9 2 3 3 8" xfId="15955"/>
    <cellStyle name="Обычный 2 9 2 3 3 9" xfId="15956"/>
    <cellStyle name="Обычный 2 9 2 3 4" xfId="15957"/>
    <cellStyle name="Обычный 2 9 2 3 4 2" xfId="15958"/>
    <cellStyle name="Обычный 2 9 2 3 4 2 2" xfId="15959"/>
    <cellStyle name="Обычный 2 9 2 3 4 2 2 2" xfId="15960"/>
    <cellStyle name="Обычный 2 9 2 3 4 2 2 2 2" xfId="15961"/>
    <cellStyle name="Обычный 2 9 2 3 4 2 2 3" xfId="15962"/>
    <cellStyle name="Обычный 2 9 2 3 4 2 2 4" xfId="15963"/>
    <cellStyle name="Обычный 2 9 2 3 4 2 2 5" xfId="15964"/>
    <cellStyle name="Обычный 2 9 2 3 4 2 3" xfId="15965"/>
    <cellStyle name="Обычный 2 9 2 3 4 2 3 2" xfId="15966"/>
    <cellStyle name="Обычный 2 9 2 3 4 2 3 3" xfId="15967"/>
    <cellStyle name="Обычный 2 9 2 3 4 2 3 4" xfId="15968"/>
    <cellStyle name="Обычный 2 9 2 3 4 2 4" xfId="15969"/>
    <cellStyle name="Обычный 2 9 2 3 4 2 5" xfId="15970"/>
    <cellStyle name="Обычный 2 9 2 3 4 2 6" xfId="15971"/>
    <cellStyle name="Обычный 2 9 2 3 4 2 7" xfId="15972"/>
    <cellStyle name="Обычный 2 9 2 3 4 3" xfId="15973"/>
    <cellStyle name="Обычный 2 9 2 3 4 3 2" xfId="15974"/>
    <cellStyle name="Обычный 2 9 2 3 4 3 2 2" xfId="15975"/>
    <cellStyle name="Обычный 2 9 2 3 4 3 3" xfId="15976"/>
    <cellStyle name="Обычный 2 9 2 3 4 3 4" xfId="15977"/>
    <cellStyle name="Обычный 2 9 2 3 4 3 5" xfId="15978"/>
    <cellStyle name="Обычный 2 9 2 3 4 4" xfId="15979"/>
    <cellStyle name="Обычный 2 9 2 3 4 4 2" xfId="15980"/>
    <cellStyle name="Обычный 2 9 2 3 4 4 2 2" xfId="15981"/>
    <cellStyle name="Обычный 2 9 2 3 4 4 3" xfId="15982"/>
    <cellStyle name="Обычный 2 9 2 3 4 4 4" xfId="15983"/>
    <cellStyle name="Обычный 2 9 2 3 4 4 5" xfId="15984"/>
    <cellStyle name="Обычный 2 9 2 3 4 5" xfId="15985"/>
    <cellStyle name="Обычный 2 9 2 3 4 5 2" xfId="15986"/>
    <cellStyle name="Обычный 2 9 2 3 4 5 3" xfId="15987"/>
    <cellStyle name="Обычный 2 9 2 3 4 5 4" xfId="15988"/>
    <cellStyle name="Обычный 2 9 2 3 4 6" xfId="15989"/>
    <cellStyle name="Обычный 2 9 2 3 4 7" xfId="15990"/>
    <cellStyle name="Обычный 2 9 2 3 4 8" xfId="15991"/>
    <cellStyle name="Обычный 2 9 2 3 4 9" xfId="15992"/>
    <cellStyle name="Обычный 2 9 2 3 5" xfId="15993"/>
    <cellStyle name="Обычный 2 9 2 3 5 2" xfId="15994"/>
    <cellStyle name="Обычный 2 9 2 3 5 2 2" xfId="15995"/>
    <cellStyle name="Обычный 2 9 2 3 5 2 2 2" xfId="15996"/>
    <cellStyle name="Обычный 2 9 2 3 5 2 2 2 2" xfId="15997"/>
    <cellStyle name="Обычный 2 9 2 3 5 2 2 3" xfId="15998"/>
    <cellStyle name="Обычный 2 9 2 3 5 2 2 4" xfId="15999"/>
    <cellStyle name="Обычный 2 9 2 3 5 2 2 5" xfId="16000"/>
    <cellStyle name="Обычный 2 9 2 3 5 2 3" xfId="16001"/>
    <cellStyle name="Обычный 2 9 2 3 5 2 3 2" xfId="16002"/>
    <cellStyle name="Обычный 2 9 2 3 5 2 3 3" xfId="16003"/>
    <cellStyle name="Обычный 2 9 2 3 5 2 3 4" xfId="16004"/>
    <cellStyle name="Обычный 2 9 2 3 5 2 4" xfId="16005"/>
    <cellStyle name="Обычный 2 9 2 3 5 2 5" xfId="16006"/>
    <cellStyle name="Обычный 2 9 2 3 5 2 6" xfId="16007"/>
    <cellStyle name="Обычный 2 9 2 3 5 2 7" xfId="16008"/>
    <cellStyle name="Обычный 2 9 2 3 5 3" xfId="16009"/>
    <cellStyle name="Обычный 2 9 2 3 5 3 2" xfId="16010"/>
    <cellStyle name="Обычный 2 9 2 3 5 3 2 2" xfId="16011"/>
    <cellStyle name="Обычный 2 9 2 3 5 3 3" xfId="16012"/>
    <cellStyle name="Обычный 2 9 2 3 5 3 4" xfId="16013"/>
    <cellStyle name="Обычный 2 9 2 3 5 3 5" xfId="16014"/>
    <cellStyle name="Обычный 2 9 2 3 5 4" xfId="16015"/>
    <cellStyle name="Обычный 2 9 2 3 5 4 2" xfId="16016"/>
    <cellStyle name="Обычный 2 9 2 3 5 4 3" xfId="16017"/>
    <cellStyle name="Обычный 2 9 2 3 5 4 4" xfId="16018"/>
    <cellStyle name="Обычный 2 9 2 3 5 5" xfId="16019"/>
    <cellStyle name="Обычный 2 9 2 3 5 6" xfId="16020"/>
    <cellStyle name="Обычный 2 9 2 3 5 7" xfId="16021"/>
    <cellStyle name="Обычный 2 9 2 3 5 8" xfId="16022"/>
    <cellStyle name="Обычный 2 9 2 3 6" xfId="16023"/>
    <cellStyle name="Обычный 2 9 2 3 6 2" xfId="16024"/>
    <cellStyle name="Обычный 2 9 2 3 6 2 2" xfId="16025"/>
    <cellStyle name="Обычный 2 9 2 3 6 2 2 2" xfId="16026"/>
    <cellStyle name="Обычный 2 9 2 3 6 2 2 2 2" xfId="16027"/>
    <cellStyle name="Обычный 2 9 2 3 6 2 2 3" xfId="16028"/>
    <cellStyle name="Обычный 2 9 2 3 6 2 2 4" xfId="16029"/>
    <cellStyle name="Обычный 2 9 2 3 6 2 2 5" xfId="16030"/>
    <cellStyle name="Обычный 2 9 2 3 6 2 3" xfId="16031"/>
    <cellStyle name="Обычный 2 9 2 3 6 2 3 2" xfId="16032"/>
    <cellStyle name="Обычный 2 9 2 3 6 2 3 3" xfId="16033"/>
    <cellStyle name="Обычный 2 9 2 3 6 2 3 4" xfId="16034"/>
    <cellStyle name="Обычный 2 9 2 3 6 2 4" xfId="16035"/>
    <cellStyle name="Обычный 2 9 2 3 6 2 5" xfId="16036"/>
    <cellStyle name="Обычный 2 9 2 3 6 2 6" xfId="16037"/>
    <cellStyle name="Обычный 2 9 2 3 6 2 7" xfId="16038"/>
    <cellStyle name="Обычный 2 9 2 3 6 3" xfId="16039"/>
    <cellStyle name="Обычный 2 9 2 3 6 3 2" xfId="16040"/>
    <cellStyle name="Обычный 2 9 2 3 6 3 2 2" xfId="16041"/>
    <cellStyle name="Обычный 2 9 2 3 6 3 3" xfId="16042"/>
    <cellStyle name="Обычный 2 9 2 3 6 3 4" xfId="16043"/>
    <cellStyle name="Обычный 2 9 2 3 6 3 5" xfId="16044"/>
    <cellStyle name="Обычный 2 9 2 3 6 4" xfId="16045"/>
    <cellStyle name="Обычный 2 9 2 3 6 4 2" xfId="16046"/>
    <cellStyle name="Обычный 2 9 2 3 6 4 3" xfId="16047"/>
    <cellStyle name="Обычный 2 9 2 3 6 4 4" xfId="16048"/>
    <cellStyle name="Обычный 2 9 2 3 6 5" xfId="16049"/>
    <cellStyle name="Обычный 2 9 2 3 6 6" xfId="16050"/>
    <cellStyle name="Обычный 2 9 2 3 6 7" xfId="16051"/>
    <cellStyle name="Обычный 2 9 2 3 6 8" xfId="16052"/>
    <cellStyle name="Обычный 2 9 2 3 7" xfId="16053"/>
    <cellStyle name="Обычный 2 9 2 3 7 2" xfId="16054"/>
    <cellStyle name="Обычный 2 9 2 3 7 2 2" xfId="16055"/>
    <cellStyle name="Обычный 2 9 2 3 7 2 2 2" xfId="16056"/>
    <cellStyle name="Обычный 2 9 2 3 7 2 2 2 2" xfId="16057"/>
    <cellStyle name="Обычный 2 9 2 3 7 2 2 3" xfId="16058"/>
    <cellStyle name="Обычный 2 9 2 3 7 2 2 4" xfId="16059"/>
    <cellStyle name="Обычный 2 9 2 3 7 2 2 5" xfId="16060"/>
    <cellStyle name="Обычный 2 9 2 3 7 2 3" xfId="16061"/>
    <cellStyle name="Обычный 2 9 2 3 7 2 3 2" xfId="16062"/>
    <cellStyle name="Обычный 2 9 2 3 7 2 3 3" xfId="16063"/>
    <cellStyle name="Обычный 2 9 2 3 7 2 3 4" xfId="16064"/>
    <cellStyle name="Обычный 2 9 2 3 7 2 4" xfId="16065"/>
    <cellStyle name="Обычный 2 9 2 3 7 2 5" xfId="16066"/>
    <cellStyle name="Обычный 2 9 2 3 7 2 6" xfId="16067"/>
    <cellStyle name="Обычный 2 9 2 3 7 2 7" xfId="16068"/>
    <cellStyle name="Обычный 2 9 2 3 7 3" xfId="16069"/>
    <cellStyle name="Обычный 2 9 2 3 7 3 2" xfId="16070"/>
    <cellStyle name="Обычный 2 9 2 3 7 3 2 2" xfId="16071"/>
    <cellStyle name="Обычный 2 9 2 3 7 3 3" xfId="16072"/>
    <cellStyle name="Обычный 2 9 2 3 7 3 4" xfId="16073"/>
    <cellStyle name="Обычный 2 9 2 3 7 3 5" xfId="16074"/>
    <cellStyle name="Обычный 2 9 2 3 7 4" xfId="16075"/>
    <cellStyle name="Обычный 2 9 2 3 7 4 2" xfId="16076"/>
    <cellStyle name="Обычный 2 9 2 3 7 4 3" xfId="16077"/>
    <cellStyle name="Обычный 2 9 2 3 7 4 4" xfId="16078"/>
    <cellStyle name="Обычный 2 9 2 3 7 5" xfId="16079"/>
    <cellStyle name="Обычный 2 9 2 3 7 6" xfId="16080"/>
    <cellStyle name="Обычный 2 9 2 3 7 7" xfId="16081"/>
    <cellStyle name="Обычный 2 9 2 3 7 8" xfId="16082"/>
    <cellStyle name="Обычный 2 9 2 3 8" xfId="16083"/>
    <cellStyle name="Обычный 2 9 2 3 8 2" xfId="16084"/>
    <cellStyle name="Обычный 2 9 2 3 8 2 2" xfId="16085"/>
    <cellStyle name="Обычный 2 9 2 3 8 2 2 2" xfId="16086"/>
    <cellStyle name="Обычный 2 9 2 3 8 2 3" xfId="16087"/>
    <cellStyle name="Обычный 2 9 2 3 8 2 4" xfId="16088"/>
    <cellStyle name="Обычный 2 9 2 3 8 2 5" xfId="16089"/>
    <cellStyle name="Обычный 2 9 2 3 8 3" xfId="16090"/>
    <cellStyle name="Обычный 2 9 2 3 8 3 2" xfId="16091"/>
    <cellStyle name="Обычный 2 9 2 3 8 3 3" xfId="16092"/>
    <cellStyle name="Обычный 2 9 2 3 8 3 4" xfId="16093"/>
    <cellStyle name="Обычный 2 9 2 3 8 4" xfId="16094"/>
    <cellStyle name="Обычный 2 9 2 3 8 5" xfId="16095"/>
    <cellStyle name="Обычный 2 9 2 3 8 6" xfId="16096"/>
    <cellStyle name="Обычный 2 9 2 3 8 7" xfId="16097"/>
    <cellStyle name="Обычный 2 9 2 3 9" xfId="16098"/>
    <cellStyle name="Обычный 2 9 2 3 9 2" xfId="16099"/>
    <cellStyle name="Обычный 2 9 2 3 9 2 2" xfId="16100"/>
    <cellStyle name="Обычный 2 9 2 3 9 2 2 2" xfId="16101"/>
    <cellStyle name="Обычный 2 9 2 3 9 2 3" xfId="16102"/>
    <cellStyle name="Обычный 2 9 2 3 9 2 4" xfId="16103"/>
    <cellStyle name="Обычный 2 9 2 3 9 2 5" xfId="16104"/>
    <cellStyle name="Обычный 2 9 2 3 9 3" xfId="16105"/>
    <cellStyle name="Обычный 2 9 2 3 9 3 2" xfId="16106"/>
    <cellStyle name="Обычный 2 9 2 3 9 3 3" xfId="16107"/>
    <cellStyle name="Обычный 2 9 2 3 9 3 4" xfId="16108"/>
    <cellStyle name="Обычный 2 9 2 3 9 4" xfId="16109"/>
    <cellStyle name="Обычный 2 9 2 3 9 5" xfId="16110"/>
    <cellStyle name="Обычный 2 9 2 3 9 6" xfId="16111"/>
    <cellStyle name="Обычный 2 9 2 3 9 7" xfId="16112"/>
    <cellStyle name="Обычный 2 9 2 4" xfId="16113"/>
    <cellStyle name="Обычный 2 9 2 4 10" xfId="16114"/>
    <cellStyle name="Обычный 2 9 2 4 10 2" xfId="16115"/>
    <cellStyle name="Обычный 2 9 2 4 10 2 2" xfId="16116"/>
    <cellStyle name="Обычный 2 9 2 4 10 3" xfId="16117"/>
    <cellStyle name="Обычный 2 9 2 4 10 4" xfId="16118"/>
    <cellStyle name="Обычный 2 9 2 4 10 5" xfId="16119"/>
    <cellStyle name="Обычный 2 9 2 4 11" xfId="16120"/>
    <cellStyle name="Обычный 2 9 2 4 11 2" xfId="16121"/>
    <cellStyle name="Обычный 2 9 2 4 11 3" xfId="16122"/>
    <cellStyle name="Обычный 2 9 2 4 11 4" xfId="16123"/>
    <cellStyle name="Обычный 2 9 2 4 12" xfId="16124"/>
    <cellStyle name="Обычный 2 9 2 4 13" xfId="16125"/>
    <cellStyle name="Обычный 2 9 2 4 14" xfId="16126"/>
    <cellStyle name="Обычный 2 9 2 4 15" xfId="16127"/>
    <cellStyle name="Обычный 2 9 2 4 2" xfId="16128"/>
    <cellStyle name="Обычный 2 9 2 4 2 2" xfId="16129"/>
    <cellStyle name="Обычный 2 9 2 4 2 2 2" xfId="16130"/>
    <cellStyle name="Обычный 2 9 2 4 2 2 2 2" xfId="16131"/>
    <cellStyle name="Обычный 2 9 2 4 2 2 2 2 2" xfId="16132"/>
    <cellStyle name="Обычный 2 9 2 4 2 2 2 3" xfId="16133"/>
    <cellStyle name="Обычный 2 9 2 4 2 2 2 4" xfId="16134"/>
    <cellStyle name="Обычный 2 9 2 4 2 2 2 5" xfId="16135"/>
    <cellStyle name="Обычный 2 9 2 4 2 2 3" xfId="16136"/>
    <cellStyle name="Обычный 2 9 2 4 2 2 3 2" xfId="16137"/>
    <cellStyle name="Обычный 2 9 2 4 2 2 3 3" xfId="16138"/>
    <cellStyle name="Обычный 2 9 2 4 2 2 3 4" xfId="16139"/>
    <cellStyle name="Обычный 2 9 2 4 2 2 4" xfId="16140"/>
    <cellStyle name="Обычный 2 9 2 4 2 2 5" xfId="16141"/>
    <cellStyle name="Обычный 2 9 2 4 2 2 6" xfId="16142"/>
    <cellStyle name="Обычный 2 9 2 4 2 2 7" xfId="16143"/>
    <cellStyle name="Обычный 2 9 2 4 2 3" xfId="16144"/>
    <cellStyle name="Обычный 2 9 2 4 2 3 2" xfId="16145"/>
    <cellStyle name="Обычный 2 9 2 4 2 3 2 2" xfId="16146"/>
    <cellStyle name="Обычный 2 9 2 4 2 3 3" xfId="16147"/>
    <cellStyle name="Обычный 2 9 2 4 2 3 4" xfId="16148"/>
    <cellStyle name="Обычный 2 9 2 4 2 3 5" xfId="16149"/>
    <cellStyle name="Обычный 2 9 2 4 2 4" xfId="16150"/>
    <cellStyle name="Обычный 2 9 2 4 2 4 2" xfId="16151"/>
    <cellStyle name="Обычный 2 9 2 4 2 4 2 2" xfId="16152"/>
    <cellStyle name="Обычный 2 9 2 4 2 4 3" xfId="16153"/>
    <cellStyle name="Обычный 2 9 2 4 2 4 4" xfId="16154"/>
    <cellStyle name="Обычный 2 9 2 4 2 4 5" xfId="16155"/>
    <cellStyle name="Обычный 2 9 2 4 2 5" xfId="16156"/>
    <cellStyle name="Обычный 2 9 2 4 2 5 2" xfId="16157"/>
    <cellStyle name="Обычный 2 9 2 4 2 5 3" xfId="16158"/>
    <cellStyle name="Обычный 2 9 2 4 2 5 4" xfId="16159"/>
    <cellStyle name="Обычный 2 9 2 4 2 6" xfId="16160"/>
    <cellStyle name="Обычный 2 9 2 4 2 7" xfId="16161"/>
    <cellStyle name="Обычный 2 9 2 4 2 8" xfId="16162"/>
    <cellStyle name="Обычный 2 9 2 4 2 9" xfId="16163"/>
    <cellStyle name="Обычный 2 9 2 4 3" xfId="16164"/>
    <cellStyle name="Обычный 2 9 2 4 3 2" xfId="16165"/>
    <cellStyle name="Обычный 2 9 2 4 3 2 2" xfId="16166"/>
    <cellStyle name="Обычный 2 9 2 4 3 2 2 2" xfId="16167"/>
    <cellStyle name="Обычный 2 9 2 4 3 2 2 2 2" xfId="16168"/>
    <cellStyle name="Обычный 2 9 2 4 3 2 2 3" xfId="16169"/>
    <cellStyle name="Обычный 2 9 2 4 3 2 2 4" xfId="16170"/>
    <cellStyle name="Обычный 2 9 2 4 3 2 2 5" xfId="16171"/>
    <cellStyle name="Обычный 2 9 2 4 3 2 3" xfId="16172"/>
    <cellStyle name="Обычный 2 9 2 4 3 2 3 2" xfId="16173"/>
    <cellStyle name="Обычный 2 9 2 4 3 2 3 3" xfId="16174"/>
    <cellStyle name="Обычный 2 9 2 4 3 2 3 4" xfId="16175"/>
    <cellStyle name="Обычный 2 9 2 4 3 2 4" xfId="16176"/>
    <cellStyle name="Обычный 2 9 2 4 3 2 5" xfId="16177"/>
    <cellStyle name="Обычный 2 9 2 4 3 2 6" xfId="16178"/>
    <cellStyle name="Обычный 2 9 2 4 3 2 7" xfId="16179"/>
    <cellStyle name="Обычный 2 9 2 4 3 3" xfId="16180"/>
    <cellStyle name="Обычный 2 9 2 4 3 3 2" xfId="16181"/>
    <cellStyle name="Обычный 2 9 2 4 3 3 2 2" xfId="16182"/>
    <cellStyle name="Обычный 2 9 2 4 3 3 3" xfId="16183"/>
    <cellStyle name="Обычный 2 9 2 4 3 3 4" xfId="16184"/>
    <cellStyle name="Обычный 2 9 2 4 3 3 5" xfId="16185"/>
    <cellStyle name="Обычный 2 9 2 4 3 4" xfId="16186"/>
    <cellStyle name="Обычный 2 9 2 4 3 4 2" xfId="16187"/>
    <cellStyle name="Обычный 2 9 2 4 3 4 2 2" xfId="16188"/>
    <cellStyle name="Обычный 2 9 2 4 3 4 3" xfId="16189"/>
    <cellStyle name="Обычный 2 9 2 4 3 4 4" xfId="16190"/>
    <cellStyle name="Обычный 2 9 2 4 3 4 5" xfId="16191"/>
    <cellStyle name="Обычный 2 9 2 4 3 5" xfId="16192"/>
    <cellStyle name="Обычный 2 9 2 4 3 5 2" xfId="16193"/>
    <cellStyle name="Обычный 2 9 2 4 3 5 3" xfId="16194"/>
    <cellStyle name="Обычный 2 9 2 4 3 5 4" xfId="16195"/>
    <cellStyle name="Обычный 2 9 2 4 3 6" xfId="16196"/>
    <cellStyle name="Обычный 2 9 2 4 3 7" xfId="16197"/>
    <cellStyle name="Обычный 2 9 2 4 3 8" xfId="16198"/>
    <cellStyle name="Обычный 2 9 2 4 3 9" xfId="16199"/>
    <cellStyle name="Обычный 2 9 2 4 4" xfId="16200"/>
    <cellStyle name="Обычный 2 9 2 4 4 2" xfId="16201"/>
    <cellStyle name="Обычный 2 9 2 4 4 2 2" xfId="16202"/>
    <cellStyle name="Обычный 2 9 2 4 4 2 2 2" xfId="16203"/>
    <cellStyle name="Обычный 2 9 2 4 4 2 2 2 2" xfId="16204"/>
    <cellStyle name="Обычный 2 9 2 4 4 2 2 3" xfId="16205"/>
    <cellStyle name="Обычный 2 9 2 4 4 2 2 4" xfId="16206"/>
    <cellStyle name="Обычный 2 9 2 4 4 2 2 5" xfId="16207"/>
    <cellStyle name="Обычный 2 9 2 4 4 2 3" xfId="16208"/>
    <cellStyle name="Обычный 2 9 2 4 4 2 3 2" xfId="16209"/>
    <cellStyle name="Обычный 2 9 2 4 4 2 3 3" xfId="16210"/>
    <cellStyle name="Обычный 2 9 2 4 4 2 3 4" xfId="16211"/>
    <cellStyle name="Обычный 2 9 2 4 4 2 4" xfId="16212"/>
    <cellStyle name="Обычный 2 9 2 4 4 2 5" xfId="16213"/>
    <cellStyle name="Обычный 2 9 2 4 4 2 6" xfId="16214"/>
    <cellStyle name="Обычный 2 9 2 4 4 2 7" xfId="16215"/>
    <cellStyle name="Обычный 2 9 2 4 4 3" xfId="16216"/>
    <cellStyle name="Обычный 2 9 2 4 4 3 2" xfId="16217"/>
    <cellStyle name="Обычный 2 9 2 4 4 3 2 2" xfId="16218"/>
    <cellStyle name="Обычный 2 9 2 4 4 3 3" xfId="16219"/>
    <cellStyle name="Обычный 2 9 2 4 4 3 4" xfId="16220"/>
    <cellStyle name="Обычный 2 9 2 4 4 3 5" xfId="16221"/>
    <cellStyle name="Обычный 2 9 2 4 4 4" xfId="16222"/>
    <cellStyle name="Обычный 2 9 2 4 4 4 2" xfId="16223"/>
    <cellStyle name="Обычный 2 9 2 4 4 4 3" xfId="16224"/>
    <cellStyle name="Обычный 2 9 2 4 4 4 4" xfId="16225"/>
    <cellStyle name="Обычный 2 9 2 4 4 5" xfId="16226"/>
    <cellStyle name="Обычный 2 9 2 4 4 6" xfId="16227"/>
    <cellStyle name="Обычный 2 9 2 4 4 7" xfId="16228"/>
    <cellStyle name="Обычный 2 9 2 4 4 8" xfId="16229"/>
    <cellStyle name="Обычный 2 9 2 4 5" xfId="16230"/>
    <cellStyle name="Обычный 2 9 2 4 5 2" xfId="16231"/>
    <cellStyle name="Обычный 2 9 2 4 5 2 2" xfId="16232"/>
    <cellStyle name="Обычный 2 9 2 4 5 2 2 2" xfId="16233"/>
    <cellStyle name="Обычный 2 9 2 4 5 2 2 2 2" xfId="16234"/>
    <cellStyle name="Обычный 2 9 2 4 5 2 2 3" xfId="16235"/>
    <cellStyle name="Обычный 2 9 2 4 5 2 2 4" xfId="16236"/>
    <cellStyle name="Обычный 2 9 2 4 5 2 2 5" xfId="16237"/>
    <cellStyle name="Обычный 2 9 2 4 5 2 3" xfId="16238"/>
    <cellStyle name="Обычный 2 9 2 4 5 2 3 2" xfId="16239"/>
    <cellStyle name="Обычный 2 9 2 4 5 2 3 3" xfId="16240"/>
    <cellStyle name="Обычный 2 9 2 4 5 2 3 4" xfId="16241"/>
    <cellStyle name="Обычный 2 9 2 4 5 2 4" xfId="16242"/>
    <cellStyle name="Обычный 2 9 2 4 5 2 5" xfId="16243"/>
    <cellStyle name="Обычный 2 9 2 4 5 2 6" xfId="16244"/>
    <cellStyle name="Обычный 2 9 2 4 5 2 7" xfId="16245"/>
    <cellStyle name="Обычный 2 9 2 4 5 3" xfId="16246"/>
    <cellStyle name="Обычный 2 9 2 4 5 3 2" xfId="16247"/>
    <cellStyle name="Обычный 2 9 2 4 5 3 2 2" xfId="16248"/>
    <cellStyle name="Обычный 2 9 2 4 5 3 3" xfId="16249"/>
    <cellStyle name="Обычный 2 9 2 4 5 3 4" xfId="16250"/>
    <cellStyle name="Обычный 2 9 2 4 5 3 5" xfId="16251"/>
    <cellStyle name="Обычный 2 9 2 4 5 4" xfId="16252"/>
    <cellStyle name="Обычный 2 9 2 4 5 4 2" xfId="16253"/>
    <cellStyle name="Обычный 2 9 2 4 5 4 3" xfId="16254"/>
    <cellStyle name="Обычный 2 9 2 4 5 4 4" xfId="16255"/>
    <cellStyle name="Обычный 2 9 2 4 5 5" xfId="16256"/>
    <cellStyle name="Обычный 2 9 2 4 5 6" xfId="16257"/>
    <cellStyle name="Обычный 2 9 2 4 5 7" xfId="16258"/>
    <cellStyle name="Обычный 2 9 2 4 5 8" xfId="16259"/>
    <cellStyle name="Обычный 2 9 2 4 6" xfId="16260"/>
    <cellStyle name="Обычный 2 9 2 4 6 2" xfId="16261"/>
    <cellStyle name="Обычный 2 9 2 4 6 2 2" xfId="16262"/>
    <cellStyle name="Обычный 2 9 2 4 6 2 2 2" xfId="16263"/>
    <cellStyle name="Обычный 2 9 2 4 6 2 2 2 2" xfId="16264"/>
    <cellStyle name="Обычный 2 9 2 4 6 2 2 3" xfId="16265"/>
    <cellStyle name="Обычный 2 9 2 4 6 2 2 4" xfId="16266"/>
    <cellStyle name="Обычный 2 9 2 4 6 2 2 5" xfId="16267"/>
    <cellStyle name="Обычный 2 9 2 4 6 2 3" xfId="16268"/>
    <cellStyle name="Обычный 2 9 2 4 6 2 3 2" xfId="16269"/>
    <cellStyle name="Обычный 2 9 2 4 6 2 3 3" xfId="16270"/>
    <cellStyle name="Обычный 2 9 2 4 6 2 3 4" xfId="16271"/>
    <cellStyle name="Обычный 2 9 2 4 6 2 4" xfId="16272"/>
    <cellStyle name="Обычный 2 9 2 4 6 2 5" xfId="16273"/>
    <cellStyle name="Обычный 2 9 2 4 6 2 6" xfId="16274"/>
    <cellStyle name="Обычный 2 9 2 4 6 2 7" xfId="16275"/>
    <cellStyle name="Обычный 2 9 2 4 6 3" xfId="16276"/>
    <cellStyle name="Обычный 2 9 2 4 6 3 2" xfId="16277"/>
    <cellStyle name="Обычный 2 9 2 4 6 3 2 2" xfId="16278"/>
    <cellStyle name="Обычный 2 9 2 4 6 3 3" xfId="16279"/>
    <cellStyle name="Обычный 2 9 2 4 6 3 4" xfId="16280"/>
    <cellStyle name="Обычный 2 9 2 4 6 3 5" xfId="16281"/>
    <cellStyle name="Обычный 2 9 2 4 6 4" xfId="16282"/>
    <cellStyle name="Обычный 2 9 2 4 6 4 2" xfId="16283"/>
    <cellStyle name="Обычный 2 9 2 4 6 4 3" xfId="16284"/>
    <cellStyle name="Обычный 2 9 2 4 6 4 4" xfId="16285"/>
    <cellStyle name="Обычный 2 9 2 4 6 5" xfId="16286"/>
    <cellStyle name="Обычный 2 9 2 4 6 6" xfId="16287"/>
    <cellStyle name="Обычный 2 9 2 4 6 7" xfId="16288"/>
    <cellStyle name="Обычный 2 9 2 4 6 8" xfId="16289"/>
    <cellStyle name="Обычный 2 9 2 4 7" xfId="16290"/>
    <cellStyle name="Обычный 2 9 2 4 7 2" xfId="16291"/>
    <cellStyle name="Обычный 2 9 2 4 7 2 2" xfId="16292"/>
    <cellStyle name="Обычный 2 9 2 4 7 2 2 2" xfId="16293"/>
    <cellStyle name="Обычный 2 9 2 4 7 2 2 2 2" xfId="16294"/>
    <cellStyle name="Обычный 2 9 2 4 7 2 2 3" xfId="16295"/>
    <cellStyle name="Обычный 2 9 2 4 7 2 2 4" xfId="16296"/>
    <cellStyle name="Обычный 2 9 2 4 7 2 2 5" xfId="16297"/>
    <cellStyle name="Обычный 2 9 2 4 7 2 3" xfId="16298"/>
    <cellStyle name="Обычный 2 9 2 4 7 2 3 2" xfId="16299"/>
    <cellStyle name="Обычный 2 9 2 4 7 2 3 3" xfId="16300"/>
    <cellStyle name="Обычный 2 9 2 4 7 2 3 4" xfId="16301"/>
    <cellStyle name="Обычный 2 9 2 4 7 2 4" xfId="16302"/>
    <cellStyle name="Обычный 2 9 2 4 7 2 5" xfId="16303"/>
    <cellStyle name="Обычный 2 9 2 4 7 2 6" xfId="16304"/>
    <cellStyle name="Обычный 2 9 2 4 7 2 7" xfId="16305"/>
    <cellStyle name="Обычный 2 9 2 4 7 3" xfId="16306"/>
    <cellStyle name="Обычный 2 9 2 4 7 3 2" xfId="16307"/>
    <cellStyle name="Обычный 2 9 2 4 7 3 2 2" xfId="16308"/>
    <cellStyle name="Обычный 2 9 2 4 7 3 3" xfId="16309"/>
    <cellStyle name="Обычный 2 9 2 4 7 3 4" xfId="16310"/>
    <cellStyle name="Обычный 2 9 2 4 7 3 5" xfId="16311"/>
    <cellStyle name="Обычный 2 9 2 4 7 4" xfId="16312"/>
    <cellStyle name="Обычный 2 9 2 4 7 4 2" xfId="16313"/>
    <cellStyle name="Обычный 2 9 2 4 7 4 3" xfId="16314"/>
    <cellStyle name="Обычный 2 9 2 4 7 4 4" xfId="16315"/>
    <cellStyle name="Обычный 2 9 2 4 7 5" xfId="16316"/>
    <cellStyle name="Обычный 2 9 2 4 7 6" xfId="16317"/>
    <cellStyle name="Обычный 2 9 2 4 7 7" xfId="16318"/>
    <cellStyle name="Обычный 2 9 2 4 7 8" xfId="16319"/>
    <cellStyle name="Обычный 2 9 2 4 8" xfId="16320"/>
    <cellStyle name="Обычный 2 9 2 4 8 2" xfId="16321"/>
    <cellStyle name="Обычный 2 9 2 4 8 2 2" xfId="16322"/>
    <cellStyle name="Обычный 2 9 2 4 8 2 2 2" xfId="16323"/>
    <cellStyle name="Обычный 2 9 2 4 8 2 3" xfId="16324"/>
    <cellStyle name="Обычный 2 9 2 4 8 2 4" xfId="16325"/>
    <cellStyle name="Обычный 2 9 2 4 8 2 5" xfId="16326"/>
    <cellStyle name="Обычный 2 9 2 4 8 3" xfId="16327"/>
    <cellStyle name="Обычный 2 9 2 4 8 3 2" xfId="16328"/>
    <cellStyle name="Обычный 2 9 2 4 8 3 3" xfId="16329"/>
    <cellStyle name="Обычный 2 9 2 4 8 3 4" xfId="16330"/>
    <cellStyle name="Обычный 2 9 2 4 8 4" xfId="16331"/>
    <cellStyle name="Обычный 2 9 2 4 8 5" xfId="16332"/>
    <cellStyle name="Обычный 2 9 2 4 8 6" xfId="16333"/>
    <cellStyle name="Обычный 2 9 2 4 8 7" xfId="16334"/>
    <cellStyle name="Обычный 2 9 2 4 9" xfId="16335"/>
    <cellStyle name="Обычный 2 9 2 4 9 2" xfId="16336"/>
    <cellStyle name="Обычный 2 9 2 4 9 2 2" xfId="16337"/>
    <cellStyle name="Обычный 2 9 2 4 9 2 2 2" xfId="16338"/>
    <cellStyle name="Обычный 2 9 2 4 9 2 3" xfId="16339"/>
    <cellStyle name="Обычный 2 9 2 4 9 2 4" xfId="16340"/>
    <cellStyle name="Обычный 2 9 2 4 9 2 5" xfId="16341"/>
    <cellStyle name="Обычный 2 9 2 4 9 3" xfId="16342"/>
    <cellStyle name="Обычный 2 9 2 4 9 3 2" xfId="16343"/>
    <cellStyle name="Обычный 2 9 2 4 9 3 3" xfId="16344"/>
    <cellStyle name="Обычный 2 9 2 4 9 3 4" xfId="16345"/>
    <cellStyle name="Обычный 2 9 2 4 9 4" xfId="16346"/>
    <cellStyle name="Обычный 2 9 2 4 9 5" xfId="16347"/>
    <cellStyle name="Обычный 2 9 2 4 9 6" xfId="16348"/>
    <cellStyle name="Обычный 2 9 2 4 9 7" xfId="16349"/>
    <cellStyle name="Обычный 2 9 2 5" xfId="16350"/>
    <cellStyle name="Обычный 2 9 2 5 2" xfId="16351"/>
    <cellStyle name="Обычный 2 9 2 5 2 2" xfId="16352"/>
    <cellStyle name="Обычный 2 9 2 5 2 2 2" xfId="16353"/>
    <cellStyle name="Обычный 2 9 2 5 2 2 2 2" xfId="16354"/>
    <cellStyle name="Обычный 2 9 2 5 2 2 3" xfId="16355"/>
    <cellStyle name="Обычный 2 9 2 5 2 2 4" xfId="16356"/>
    <cellStyle name="Обычный 2 9 2 5 2 2 5" xfId="16357"/>
    <cellStyle name="Обычный 2 9 2 5 2 3" xfId="16358"/>
    <cellStyle name="Обычный 2 9 2 5 2 3 2" xfId="16359"/>
    <cellStyle name="Обычный 2 9 2 5 2 3 3" xfId="16360"/>
    <cellStyle name="Обычный 2 9 2 5 2 3 4" xfId="16361"/>
    <cellStyle name="Обычный 2 9 2 5 2 4" xfId="16362"/>
    <cellStyle name="Обычный 2 9 2 5 2 5" xfId="16363"/>
    <cellStyle name="Обычный 2 9 2 5 2 6" xfId="16364"/>
    <cellStyle name="Обычный 2 9 2 5 2 7" xfId="16365"/>
    <cellStyle name="Обычный 2 9 2 5 3" xfId="16366"/>
    <cellStyle name="Обычный 2 9 2 5 3 2" xfId="16367"/>
    <cellStyle name="Обычный 2 9 2 5 3 2 2" xfId="16368"/>
    <cellStyle name="Обычный 2 9 2 5 3 3" xfId="16369"/>
    <cellStyle name="Обычный 2 9 2 5 3 4" xfId="16370"/>
    <cellStyle name="Обычный 2 9 2 5 3 5" xfId="16371"/>
    <cellStyle name="Обычный 2 9 2 5 4" xfId="16372"/>
    <cellStyle name="Обычный 2 9 2 5 4 2" xfId="16373"/>
    <cellStyle name="Обычный 2 9 2 5 4 2 2" xfId="16374"/>
    <cellStyle name="Обычный 2 9 2 5 4 3" xfId="16375"/>
    <cellStyle name="Обычный 2 9 2 5 4 4" xfId="16376"/>
    <cellStyle name="Обычный 2 9 2 5 4 5" xfId="16377"/>
    <cellStyle name="Обычный 2 9 2 5 5" xfId="16378"/>
    <cellStyle name="Обычный 2 9 2 5 5 2" xfId="16379"/>
    <cellStyle name="Обычный 2 9 2 5 5 3" xfId="16380"/>
    <cellStyle name="Обычный 2 9 2 5 5 4" xfId="16381"/>
    <cellStyle name="Обычный 2 9 2 5 6" xfId="16382"/>
    <cellStyle name="Обычный 2 9 2 5 7" xfId="16383"/>
    <cellStyle name="Обычный 2 9 2 5 8" xfId="16384"/>
    <cellStyle name="Обычный 2 9 2 5 9" xfId="16385"/>
    <cellStyle name="Обычный 2 9 2 6" xfId="16386"/>
    <cellStyle name="Обычный 2 9 2 6 2" xfId="16387"/>
    <cellStyle name="Обычный 2 9 2 6 2 2" xfId="16388"/>
    <cellStyle name="Обычный 2 9 2 6 2 2 2" xfId="16389"/>
    <cellStyle name="Обычный 2 9 2 6 2 2 2 2" xfId="16390"/>
    <cellStyle name="Обычный 2 9 2 6 2 2 3" xfId="16391"/>
    <cellStyle name="Обычный 2 9 2 6 2 2 4" xfId="16392"/>
    <cellStyle name="Обычный 2 9 2 6 2 2 5" xfId="16393"/>
    <cellStyle name="Обычный 2 9 2 6 2 3" xfId="16394"/>
    <cellStyle name="Обычный 2 9 2 6 2 3 2" xfId="16395"/>
    <cellStyle name="Обычный 2 9 2 6 2 3 3" xfId="16396"/>
    <cellStyle name="Обычный 2 9 2 6 2 3 4" xfId="16397"/>
    <cellStyle name="Обычный 2 9 2 6 2 4" xfId="16398"/>
    <cellStyle name="Обычный 2 9 2 6 2 5" xfId="16399"/>
    <cellStyle name="Обычный 2 9 2 6 2 6" xfId="16400"/>
    <cellStyle name="Обычный 2 9 2 6 2 7" xfId="16401"/>
    <cellStyle name="Обычный 2 9 2 6 3" xfId="16402"/>
    <cellStyle name="Обычный 2 9 2 6 3 2" xfId="16403"/>
    <cellStyle name="Обычный 2 9 2 6 3 2 2" xfId="16404"/>
    <cellStyle name="Обычный 2 9 2 6 3 3" xfId="16405"/>
    <cellStyle name="Обычный 2 9 2 6 3 4" xfId="16406"/>
    <cellStyle name="Обычный 2 9 2 6 3 5" xfId="16407"/>
    <cellStyle name="Обычный 2 9 2 6 4" xfId="16408"/>
    <cellStyle name="Обычный 2 9 2 6 4 2" xfId="16409"/>
    <cellStyle name="Обычный 2 9 2 6 4 2 2" xfId="16410"/>
    <cellStyle name="Обычный 2 9 2 6 4 3" xfId="16411"/>
    <cellStyle name="Обычный 2 9 2 6 4 4" xfId="16412"/>
    <cellStyle name="Обычный 2 9 2 6 4 5" xfId="16413"/>
    <cellStyle name="Обычный 2 9 2 6 5" xfId="16414"/>
    <cellStyle name="Обычный 2 9 2 6 5 2" xfId="16415"/>
    <cellStyle name="Обычный 2 9 2 6 5 3" xfId="16416"/>
    <cellStyle name="Обычный 2 9 2 6 5 4" xfId="16417"/>
    <cellStyle name="Обычный 2 9 2 6 6" xfId="16418"/>
    <cellStyle name="Обычный 2 9 2 6 7" xfId="16419"/>
    <cellStyle name="Обычный 2 9 2 6 8" xfId="16420"/>
    <cellStyle name="Обычный 2 9 2 6 9" xfId="16421"/>
    <cellStyle name="Обычный 2 9 2 7" xfId="16422"/>
    <cellStyle name="Обычный 2 9 2 7 2" xfId="16423"/>
    <cellStyle name="Обычный 2 9 2 7 2 2" xfId="16424"/>
    <cellStyle name="Обычный 2 9 2 7 2 2 2" xfId="16425"/>
    <cellStyle name="Обычный 2 9 2 7 2 2 2 2" xfId="16426"/>
    <cellStyle name="Обычный 2 9 2 7 2 2 3" xfId="16427"/>
    <cellStyle name="Обычный 2 9 2 7 2 2 4" xfId="16428"/>
    <cellStyle name="Обычный 2 9 2 7 2 2 5" xfId="16429"/>
    <cellStyle name="Обычный 2 9 2 7 2 3" xfId="16430"/>
    <cellStyle name="Обычный 2 9 2 7 2 3 2" xfId="16431"/>
    <cellStyle name="Обычный 2 9 2 7 2 3 3" xfId="16432"/>
    <cellStyle name="Обычный 2 9 2 7 2 3 4" xfId="16433"/>
    <cellStyle name="Обычный 2 9 2 7 2 4" xfId="16434"/>
    <cellStyle name="Обычный 2 9 2 7 2 5" xfId="16435"/>
    <cellStyle name="Обычный 2 9 2 7 2 6" xfId="16436"/>
    <cellStyle name="Обычный 2 9 2 7 2 7" xfId="16437"/>
    <cellStyle name="Обычный 2 9 2 7 3" xfId="16438"/>
    <cellStyle name="Обычный 2 9 2 7 3 2" xfId="16439"/>
    <cellStyle name="Обычный 2 9 2 7 3 2 2" xfId="16440"/>
    <cellStyle name="Обычный 2 9 2 7 3 3" xfId="16441"/>
    <cellStyle name="Обычный 2 9 2 7 3 4" xfId="16442"/>
    <cellStyle name="Обычный 2 9 2 7 3 5" xfId="16443"/>
    <cellStyle name="Обычный 2 9 2 7 4" xfId="16444"/>
    <cellStyle name="Обычный 2 9 2 7 4 2" xfId="16445"/>
    <cellStyle name="Обычный 2 9 2 7 4 2 2" xfId="16446"/>
    <cellStyle name="Обычный 2 9 2 7 4 3" xfId="16447"/>
    <cellStyle name="Обычный 2 9 2 7 4 4" xfId="16448"/>
    <cellStyle name="Обычный 2 9 2 7 4 5" xfId="16449"/>
    <cellStyle name="Обычный 2 9 2 7 5" xfId="16450"/>
    <cellStyle name="Обычный 2 9 2 7 5 2" xfId="16451"/>
    <cellStyle name="Обычный 2 9 2 7 5 3" xfId="16452"/>
    <cellStyle name="Обычный 2 9 2 7 5 4" xfId="16453"/>
    <cellStyle name="Обычный 2 9 2 7 6" xfId="16454"/>
    <cellStyle name="Обычный 2 9 2 7 7" xfId="16455"/>
    <cellStyle name="Обычный 2 9 2 7 8" xfId="16456"/>
    <cellStyle name="Обычный 2 9 2 7 9" xfId="16457"/>
    <cellStyle name="Обычный 2 9 2 8" xfId="16458"/>
    <cellStyle name="Обычный 2 9 2 8 2" xfId="16459"/>
    <cellStyle name="Обычный 2 9 2 8 2 2" xfId="16460"/>
    <cellStyle name="Обычный 2 9 2 8 2 2 2" xfId="16461"/>
    <cellStyle name="Обычный 2 9 2 8 2 2 2 2" xfId="16462"/>
    <cellStyle name="Обычный 2 9 2 8 2 2 3" xfId="16463"/>
    <cellStyle name="Обычный 2 9 2 8 2 2 4" xfId="16464"/>
    <cellStyle name="Обычный 2 9 2 8 2 2 5" xfId="16465"/>
    <cellStyle name="Обычный 2 9 2 8 2 3" xfId="16466"/>
    <cellStyle name="Обычный 2 9 2 8 2 3 2" xfId="16467"/>
    <cellStyle name="Обычный 2 9 2 8 2 3 3" xfId="16468"/>
    <cellStyle name="Обычный 2 9 2 8 2 3 4" xfId="16469"/>
    <cellStyle name="Обычный 2 9 2 8 2 4" xfId="16470"/>
    <cellStyle name="Обычный 2 9 2 8 2 5" xfId="16471"/>
    <cellStyle name="Обычный 2 9 2 8 2 6" xfId="16472"/>
    <cellStyle name="Обычный 2 9 2 8 2 7" xfId="16473"/>
    <cellStyle name="Обычный 2 9 2 8 3" xfId="16474"/>
    <cellStyle name="Обычный 2 9 2 8 3 2" xfId="16475"/>
    <cellStyle name="Обычный 2 9 2 8 3 2 2" xfId="16476"/>
    <cellStyle name="Обычный 2 9 2 8 3 3" xfId="16477"/>
    <cellStyle name="Обычный 2 9 2 8 3 4" xfId="16478"/>
    <cellStyle name="Обычный 2 9 2 8 3 5" xfId="16479"/>
    <cellStyle name="Обычный 2 9 2 8 4" xfId="16480"/>
    <cellStyle name="Обычный 2 9 2 8 4 2" xfId="16481"/>
    <cellStyle name="Обычный 2 9 2 8 4 3" xfId="16482"/>
    <cellStyle name="Обычный 2 9 2 8 4 4" xfId="16483"/>
    <cellStyle name="Обычный 2 9 2 8 5" xfId="16484"/>
    <cellStyle name="Обычный 2 9 2 8 6" xfId="16485"/>
    <cellStyle name="Обычный 2 9 2 8 7" xfId="16486"/>
    <cellStyle name="Обычный 2 9 2 8 8" xfId="16487"/>
    <cellStyle name="Обычный 2 9 2 9" xfId="16488"/>
    <cellStyle name="Обычный 2 9 2 9 2" xfId="16489"/>
    <cellStyle name="Обычный 2 9 2 9 2 2" xfId="16490"/>
    <cellStyle name="Обычный 2 9 2 9 2 2 2" xfId="16491"/>
    <cellStyle name="Обычный 2 9 2 9 2 2 2 2" xfId="16492"/>
    <cellStyle name="Обычный 2 9 2 9 2 2 3" xfId="16493"/>
    <cellStyle name="Обычный 2 9 2 9 2 2 4" xfId="16494"/>
    <cellStyle name="Обычный 2 9 2 9 2 2 5" xfId="16495"/>
    <cellStyle name="Обычный 2 9 2 9 2 3" xfId="16496"/>
    <cellStyle name="Обычный 2 9 2 9 2 3 2" xfId="16497"/>
    <cellStyle name="Обычный 2 9 2 9 2 3 3" xfId="16498"/>
    <cellStyle name="Обычный 2 9 2 9 2 3 4" xfId="16499"/>
    <cellStyle name="Обычный 2 9 2 9 2 4" xfId="16500"/>
    <cellStyle name="Обычный 2 9 2 9 2 5" xfId="16501"/>
    <cellStyle name="Обычный 2 9 2 9 2 6" xfId="16502"/>
    <cellStyle name="Обычный 2 9 2 9 2 7" xfId="16503"/>
    <cellStyle name="Обычный 2 9 2 9 3" xfId="16504"/>
    <cellStyle name="Обычный 2 9 2 9 3 2" xfId="16505"/>
    <cellStyle name="Обычный 2 9 2 9 3 2 2" xfId="16506"/>
    <cellStyle name="Обычный 2 9 2 9 3 3" xfId="16507"/>
    <cellStyle name="Обычный 2 9 2 9 3 4" xfId="16508"/>
    <cellStyle name="Обычный 2 9 2 9 3 5" xfId="16509"/>
    <cellStyle name="Обычный 2 9 2 9 4" xfId="16510"/>
    <cellStyle name="Обычный 2 9 2 9 4 2" xfId="16511"/>
    <cellStyle name="Обычный 2 9 2 9 4 3" xfId="16512"/>
    <cellStyle name="Обычный 2 9 2 9 4 4" xfId="16513"/>
    <cellStyle name="Обычный 2 9 2 9 5" xfId="16514"/>
    <cellStyle name="Обычный 2 9 2 9 6" xfId="16515"/>
    <cellStyle name="Обычный 2 9 2 9 7" xfId="16516"/>
    <cellStyle name="Обычный 2 9 2 9 8" xfId="16517"/>
    <cellStyle name="Обычный 2 9 3" xfId="16518"/>
    <cellStyle name="Обычный 2 9 3 10" xfId="16519"/>
    <cellStyle name="Обычный 2 9 3 10 2" xfId="16520"/>
    <cellStyle name="Обычный 2 9 3 10 2 2" xfId="16521"/>
    <cellStyle name="Обычный 2 9 3 10 2 2 2" xfId="16522"/>
    <cellStyle name="Обычный 2 9 3 10 2 2 2 2" xfId="16523"/>
    <cellStyle name="Обычный 2 9 3 10 2 2 3" xfId="16524"/>
    <cellStyle name="Обычный 2 9 3 10 2 2 4" xfId="16525"/>
    <cellStyle name="Обычный 2 9 3 10 2 2 5" xfId="16526"/>
    <cellStyle name="Обычный 2 9 3 10 2 3" xfId="16527"/>
    <cellStyle name="Обычный 2 9 3 10 2 3 2" xfId="16528"/>
    <cellStyle name="Обычный 2 9 3 10 2 3 3" xfId="16529"/>
    <cellStyle name="Обычный 2 9 3 10 2 3 4" xfId="16530"/>
    <cellStyle name="Обычный 2 9 3 10 2 4" xfId="16531"/>
    <cellStyle name="Обычный 2 9 3 10 2 5" xfId="16532"/>
    <cellStyle name="Обычный 2 9 3 10 2 6" xfId="16533"/>
    <cellStyle name="Обычный 2 9 3 10 2 7" xfId="16534"/>
    <cellStyle name="Обычный 2 9 3 10 3" xfId="16535"/>
    <cellStyle name="Обычный 2 9 3 10 3 2" xfId="16536"/>
    <cellStyle name="Обычный 2 9 3 10 3 2 2" xfId="16537"/>
    <cellStyle name="Обычный 2 9 3 10 3 3" xfId="16538"/>
    <cellStyle name="Обычный 2 9 3 10 3 4" xfId="16539"/>
    <cellStyle name="Обычный 2 9 3 10 3 5" xfId="16540"/>
    <cellStyle name="Обычный 2 9 3 10 4" xfId="16541"/>
    <cellStyle name="Обычный 2 9 3 10 4 2" xfId="16542"/>
    <cellStyle name="Обычный 2 9 3 10 4 3" xfId="16543"/>
    <cellStyle name="Обычный 2 9 3 10 4 4" xfId="16544"/>
    <cellStyle name="Обычный 2 9 3 10 5" xfId="16545"/>
    <cellStyle name="Обычный 2 9 3 10 6" xfId="16546"/>
    <cellStyle name="Обычный 2 9 3 10 7" xfId="16547"/>
    <cellStyle name="Обычный 2 9 3 10 8" xfId="16548"/>
    <cellStyle name="Обычный 2 9 3 11" xfId="16549"/>
    <cellStyle name="Обычный 2 9 3 11 2" xfId="16550"/>
    <cellStyle name="Обычный 2 9 3 11 2 2" xfId="16551"/>
    <cellStyle name="Обычный 2 9 3 11 2 2 2" xfId="16552"/>
    <cellStyle name="Обычный 2 9 3 11 2 3" xfId="16553"/>
    <cellStyle name="Обычный 2 9 3 11 2 4" xfId="16554"/>
    <cellStyle name="Обычный 2 9 3 11 2 5" xfId="16555"/>
    <cellStyle name="Обычный 2 9 3 11 3" xfId="16556"/>
    <cellStyle name="Обычный 2 9 3 11 3 2" xfId="16557"/>
    <cellStyle name="Обычный 2 9 3 11 3 3" xfId="16558"/>
    <cellStyle name="Обычный 2 9 3 11 3 4" xfId="16559"/>
    <cellStyle name="Обычный 2 9 3 11 4" xfId="16560"/>
    <cellStyle name="Обычный 2 9 3 11 5" xfId="16561"/>
    <cellStyle name="Обычный 2 9 3 11 6" xfId="16562"/>
    <cellStyle name="Обычный 2 9 3 11 7" xfId="16563"/>
    <cellStyle name="Обычный 2 9 3 12" xfId="16564"/>
    <cellStyle name="Обычный 2 9 3 12 2" xfId="16565"/>
    <cellStyle name="Обычный 2 9 3 12 2 2" xfId="16566"/>
    <cellStyle name="Обычный 2 9 3 12 2 2 2" xfId="16567"/>
    <cellStyle name="Обычный 2 9 3 12 2 3" xfId="16568"/>
    <cellStyle name="Обычный 2 9 3 12 2 4" xfId="16569"/>
    <cellStyle name="Обычный 2 9 3 12 2 5" xfId="16570"/>
    <cellStyle name="Обычный 2 9 3 12 3" xfId="16571"/>
    <cellStyle name="Обычный 2 9 3 12 3 2" xfId="16572"/>
    <cellStyle name="Обычный 2 9 3 12 3 3" xfId="16573"/>
    <cellStyle name="Обычный 2 9 3 12 3 4" xfId="16574"/>
    <cellStyle name="Обычный 2 9 3 12 4" xfId="16575"/>
    <cellStyle name="Обычный 2 9 3 12 5" xfId="16576"/>
    <cellStyle name="Обычный 2 9 3 12 6" xfId="16577"/>
    <cellStyle name="Обычный 2 9 3 12 7" xfId="16578"/>
    <cellStyle name="Обычный 2 9 3 13" xfId="16579"/>
    <cellStyle name="Обычный 2 9 3 13 2" xfId="16580"/>
    <cellStyle name="Обычный 2 9 3 13 2 2" xfId="16581"/>
    <cellStyle name="Обычный 2 9 3 13 3" xfId="16582"/>
    <cellStyle name="Обычный 2 9 3 13 4" xfId="16583"/>
    <cellStyle name="Обычный 2 9 3 13 5" xfId="16584"/>
    <cellStyle name="Обычный 2 9 3 14" xfId="16585"/>
    <cellStyle name="Обычный 2 9 3 14 2" xfId="16586"/>
    <cellStyle name="Обычный 2 9 3 14 2 2" xfId="16587"/>
    <cellStyle name="Обычный 2 9 3 14 3" xfId="16588"/>
    <cellStyle name="Обычный 2 9 3 14 4" xfId="16589"/>
    <cellStyle name="Обычный 2 9 3 14 5" xfId="16590"/>
    <cellStyle name="Обычный 2 9 3 15" xfId="16591"/>
    <cellStyle name="Обычный 2 9 3 15 2" xfId="16592"/>
    <cellStyle name="Обычный 2 9 3 15 2 2" xfId="16593"/>
    <cellStyle name="Обычный 2 9 3 15 3" xfId="16594"/>
    <cellStyle name="Обычный 2 9 3 16" xfId="16595"/>
    <cellStyle name="Обычный 2 9 3 16 2" xfId="16596"/>
    <cellStyle name="Обычный 2 9 3 17" xfId="16597"/>
    <cellStyle name="Обычный 2 9 3 18" xfId="16598"/>
    <cellStyle name="Обычный 2 9 3 2" xfId="16599"/>
    <cellStyle name="Обычный 2 9 3 2 10" xfId="16600"/>
    <cellStyle name="Обычный 2 9 3 2 10 2" xfId="16601"/>
    <cellStyle name="Обычный 2 9 3 2 10 2 2" xfId="16602"/>
    <cellStyle name="Обычный 2 9 3 2 10 2 2 2" xfId="16603"/>
    <cellStyle name="Обычный 2 9 3 2 10 2 3" xfId="16604"/>
    <cellStyle name="Обычный 2 9 3 2 10 2 4" xfId="16605"/>
    <cellStyle name="Обычный 2 9 3 2 10 2 5" xfId="16606"/>
    <cellStyle name="Обычный 2 9 3 2 10 3" xfId="16607"/>
    <cellStyle name="Обычный 2 9 3 2 10 3 2" xfId="16608"/>
    <cellStyle name="Обычный 2 9 3 2 10 3 3" xfId="16609"/>
    <cellStyle name="Обычный 2 9 3 2 10 3 4" xfId="16610"/>
    <cellStyle name="Обычный 2 9 3 2 10 4" xfId="16611"/>
    <cellStyle name="Обычный 2 9 3 2 10 5" xfId="16612"/>
    <cellStyle name="Обычный 2 9 3 2 10 6" xfId="16613"/>
    <cellStyle name="Обычный 2 9 3 2 10 7" xfId="16614"/>
    <cellStyle name="Обычный 2 9 3 2 11" xfId="16615"/>
    <cellStyle name="Обычный 2 9 3 2 11 2" xfId="16616"/>
    <cellStyle name="Обычный 2 9 3 2 11 2 2" xfId="16617"/>
    <cellStyle name="Обычный 2 9 3 2 11 3" xfId="16618"/>
    <cellStyle name="Обычный 2 9 3 2 11 4" xfId="16619"/>
    <cellStyle name="Обычный 2 9 3 2 11 5" xfId="16620"/>
    <cellStyle name="Обычный 2 9 3 2 12" xfId="16621"/>
    <cellStyle name="Обычный 2 9 3 2 12 2" xfId="16622"/>
    <cellStyle name="Обычный 2 9 3 2 12 3" xfId="16623"/>
    <cellStyle name="Обычный 2 9 3 2 12 4" xfId="16624"/>
    <cellStyle name="Обычный 2 9 3 2 13" xfId="16625"/>
    <cellStyle name="Обычный 2 9 3 2 14" xfId="16626"/>
    <cellStyle name="Обычный 2 9 3 2 15" xfId="16627"/>
    <cellStyle name="Обычный 2 9 3 2 16" xfId="16628"/>
    <cellStyle name="Обычный 2 9 3 2 2" xfId="16629"/>
    <cellStyle name="Обычный 2 9 3 2 2 10" xfId="16630"/>
    <cellStyle name="Обычный 2 9 3 2 2 10 2" xfId="16631"/>
    <cellStyle name="Обычный 2 9 3 2 2 10 2 2" xfId="16632"/>
    <cellStyle name="Обычный 2 9 3 2 2 10 3" xfId="16633"/>
    <cellStyle name="Обычный 2 9 3 2 2 10 4" xfId="16634"/>
    <cellStyle name="Обычный 2 9 3 2 2 10 5" xfId="16635"/>
    <cellStyle name="Обычный 2 9 3 2 2 11" xfId="16636"/>
    <cellStyle name="Обычный 2 9 3 2 2 11 2" xfId="16637"/>
    <cellStyle name="Обычный 2 9 3 2 2 11 3" xfId="16638"/>
    <cellStyle name="Обычный 2 9 3 2 2 11 4" xfId="16639"/>
    <cellStyle name="Обычный 2 9 3 2 2 12" xfId="16640"/>
    <cellStyle name="Обычный 2 9 3 2 2 13" xfId="16641"/>
    <cellStyle name="Обычный 2 9 3 2 2 14" xfId="16642"/>
    <cellStyle name="Обычный 2 9 3 2 2 15" xfId="16643"/>
    <cellStyle name="Обычный 2 9 3 2 2 2" xfId="16644"/>
    <cellStyle name="Обычный 2 9 3 2 2 2 2" xfId="16645"/>
    <cellStyle name="Обычный 2 9 3 2 2 2 2 2" xfId="16646"/>
    <cellStyle name="Обычный 2 9 3 2 2 2 2 2 2" xfId="16647"/>
    <cellStyle name="Обычный 2 9 3 2 2 2 2 2 2 2" xfId="16648"/>
    <cellStyle name="Обычный 2 9 3 2 2 2 2 2 3" xfId="16649"/>
    <cellStyle name="Обычный 2 9 3 2 2 2 2 2 4" xfId="16650"/>
    <cellStyle name="Обычный 2 9 3 2 2 2 2 2 5" xfId="16651"/>
    <cellStyle name="Обычный 2 9 3 2 2 2 2 3" xfId="16652"/>
    <cellStyle name="Обычный 2 9 3 2 2 2 2 3 2" xfId="16653"/>
    <cellStyle name="Обычный 2 9 3 2 2 2 2 3 3" xfId="16654"/>
    <cellStyle name="Обычный 2 9 3 2 2 2 2 3 4" xfId="16655"/>
    <cellStyle name="Обычный 2 9 3 2 2 2 2 4" xfId="16656"/>
    <cellStyle name="Обычный 2 9 3 2 2 2 2 5" xfId="16657"/>
    <cellStyle name="Обычный 2 9 3 2 2 2 2 6" xfId="16658"/>
    <cellStyle name="Обычный 2 9 3 2 2 2 2 7" xfId="16659"/>
    <cellStyle name="Обычный 2 9 3 2 2 2 3" xfId="16660"/>
    <cellStyle name="Обычный 2 9 3 2 2 2 3 2" xfId="16661"/>
    <cellStyle name="Обычный 2 9 3 2 2 2 3 2 2" xfId="16662"/>
    <cellStyle name="Обычный 2 9 3 2 2 2 3 3" xfId="16663"/>
    <cellStyle name="Обычный 2 9 3 2 2 2 3 4" xfId="16664"/>
    <cellStyle name="Обычный 2 9 3 2 2 2 3 5" xfId="16665"/>
    <cellStyle name="Обычный 2 9 3 2 2 2 4" xfId="16666"/>
    <cellStyle name="Обычный 2 9 3 2 2 2 4 2" xfId="16667"/>
    <cellStyle name="Обычный 2 9 3 2 2 2 4 2 2" xfId="16668"/>
    <cellStyle name="Обычный 2 9 3 2 2 2 4 3" xfId="16669"/>
    <cellStyle name="Обычный 2 9 3 2 2 2 4 4" xfId="16670"/>
    <cellStyle name="Обычный 2 9 3 2 2 2 4 5" xfId="16671"/>
    <cellStyle name="Обычный 2 9 3 2 2 2 5" xfId="16672"/>
    <cellStyle name="Обычный 2 9 3 2 2 2 5 2" xfId="16673"/>
    <cellStyle name="Обычный 2 9 3 2 2 2 5 3" xfId="16674"/>
    <cellStyle name="Обычный 2 9 3 2 2 2 5 4" xfId="16675"/>
    <cellStyle name="Обычный 2 9 3 2 2 2 6" xfId="16676"/>
    <cellStyle name="Обычный 2 9 3 2 2 2 7" xfId="16677"/>
    <cellStyle name="Обычный 2 9 3 2 2 2 8" xfId="16678"/>
    <cellStyle name="Обычный 2 9 3 2 2 2 9" xfId="16679"/>
    <cellStyle name="Обычный 2 9 3 2 2 3" xfId="16680"/>
    <cellStyle name="Обычный 2 9 3 2 2 3 2" xfId="16681"/>
    <cellStyle name="Обычный 2 9 3 2 2 3 2 2" xfId="16682"/>
    <cellStyle name="Обычный 2 9 3 2 2 3 2 2 2" xfId="16683"/>
    <cellStyle name="Обычный 2 9 3 2 2 3 2 2 2 2" xfId="16684"/>
    <cellStyle name="Обычный 2 9 3 2 2 3 2 2 3" xfId="16685"/>
    <cellStyle name="Обычный 2 9 3 2 2 3 2 2 4" xfId="16686"/>
    <cellStyle name="Обычный 2 9 3 2 2 3 2 2 5" xfId="16687"/>
    <cellStyle name="Обычный 2 9 3 2 2 3 2 3" xfId="16688"/>
    <cellStyle name="Обычный 2 9 3 2 2 3 2 3 2" xfId="16689"/>
    <cellStyle name="Обычный 2 9 3 2 2 3 2 3 3" xfId="16690"/>
    <cellStyle name="Обычный 2 9 3 2 2 3 2 3 4" xfId="16691"/>
    <cellStyle name="Обычный 2 9 3 2 2 3 2 4" xfId="16692"/>
    <cellStyle name="Обычный 2 9 3 2 2 3 2 5" xfId="16693"/>
    <cellStyle name="Обычный 2 9 3 2 2 3 2 6" xfId="16694"/>
    <cellStyle name="Обычный 2 9 3 2 2 3 2 7" xfId="16695"/>
    <cellStyle name="Обычный 2 9 3 2 2 3 3" xfId="16696"/>
    <cellStyle name="Обычный 2 9 3 2 2 3 3 2" xfId="16697"/>
    <cellStyle name="Обычный 2 9 3 2 2 3 3 2 2" xfId="16698"/>
    <cellStyle name="Обычный 2 9 3 2 2 3 3 3" xfId="16699"/>
    <cellStyle name="Обычный 2 9 3 2 2 3 3 4" xfId="16700"/>
    <cellStyle name="Обычный 2 9 3 2 2 3 3 5" xfId="16701"/>
    <cellStyle name="Обычный 2 9 3 2 2 3 4" xfId="16702"/>
    <cellStyle name="Обычный 2 9 3 2 2 3 4 2" xfId="16703"/>
    <cellStyle name="Обычный 2 9 3 2 2 3 4 2 2" xfId="16704"/>
    <cellStyle name="Обычный 2 9 3 2 2 3 4 3" xfId="16705"/>
    <cellStyle name="Обычный 2 9 3 2 2 3 4 4" xfId="16706"/>
    <cellStyle name="Обычный 2 9 3 2 2 3 4 5" xfId="16707"/>
    <cellStyle name="Обычный 2 9 3 2 2 3 5" xfId="16708"/>
    <cellStyle name="Обычный 2 9 3 2 2 3 5 2" xfId="16709"/>
    <cellStyle name="Обычный 2 9 3 2 2 3 5 3" xfId="16710"/>
    <cellStyle name="Обычный 2 9 3 2 2 3 5 4" xfId="16711"/>
    <cellStyle name="Обычный 2 9 3 2 2 3 6" xfId="16712"/>
    <cellStyle name="Обычный 2 9 3 2 2 3 7" xfId="16713"/>
    <cellStyle name="Обычный 2 9 3 2 2 3 8" xfId="16714"/>
    <cellStyle name="Обычный 2 9 3 2 2 3 9" xfId="16715"/>
    <cellStyle name="Обычный 2 9 3 2 2 4" xfId="16716"/>
    <cellStyle name="Обычный 2 9 3 2 2 4 2" xfId="16717"/>
    <cellStyle name="Обычный 2 9 3 2 2 4 2 2" xfId="16718"/>
    <cellStyle name="Обычный 2 9 3 2 2 4 2 2 2" xfId="16719"/>
    <cellStyle name="Обычный 2 9 3 2 2 4 2 2 2 2" xfId="16720"/>
    <cellStyle name="Обычный 2 9 3 2 2 4 2 2 3" xfId="16721"/>
    <cellStyle name="Обычный 2 9 3 2 2 4 2 2 4" xfId="16722"/>
    <cellStyle name="Обычный 2 9 3 2 2 4 2 2 5" xfId="16723"/>
    <cellStyle name="Обычный 2 9 3 2 2 4 2 3" xfId="16724"/>
    <cellStyle name="Обычный 2 9 3 2 2 4 2 3 2" xfId="16725"/>
    <cellStyle name="Обычный 2 9 3 2 2 4 2 3 3" xfId="16726"/>
    <cellStyle name="Обычный 2 9 3 2 2 4 2 3 4" xfId="16727"/>
    <cellStyle name="Обычный 2 9 3 2 2 4 2 4" xfId="16728"/>
    <cellStyle name="Обычный 2 9 3 2 2 4 2 5" xfId="16729"/>
    <cellStyle name="Обычный 2 9 3 2 2 4 2 6" xfId="16730"/>
    <cellStyle name="Обычный 2 9 3 2 2 4 2 7" xfId="16731"/>
    <cellStyle name="Обычный 2 9 3 2 2 4 3" xfId="16732"/>
    <cellStyle name="Обычный 2 9 3 2 2 4 3 2" xfId="16733"/>
    <cellStyle name="Обычный 2 9 3 2 2 4 3 2 2" xfId="16734"/>
    <cellStyle name="Обычный 2 9 3 2 2 4 3 3" xfId="16735"/>
    <cellStyle name="Обычный 2 9 3 2 2 4 3 4" xfId="16736"/>
    <cellStyle name="Обычный 2 9 3 2 2 4 3 5" xfId="16737"/>
    <cellStyle name="Обычный 2 9 3 2 2 4 4" xfId="16738"/>
    <cellStyle name="Обычный 2 9 3 2 2 4 4 2" xfId="16739"/>
    <cellStyle name="Обычный 2 9 3 2 2 4 4 3" xfId="16740"/>
    <cellStyle name="Обычный 2 9 3 2 2 4 4 4" xfId="16741"/>
    <cellStyle name="Обычный 2 9 3 2 2 4 5" xfId="16742"/>
    <cellStyle name="Обычный 2 9 3 2 2 4 6" xfId="16743"/>
    <cellStyle name="Обычный 2 9 3 2 2 4 7" xfId="16744"/>
    <cellStyle name="Обычный 2 9 3 2 2 4 8" xfId="16745"/>
    <cellStyle name="Обычный 2 9 3 2 2 5" xfId="16746"/>
    <cellStyle name="Обычный 2 9 3 2 2 5 2" xfId="16747"/>
    <cellStyle name="Обычный 2 9 3 2 2 5 2 2" xfId="16748"/>
    <cellStyle name="Обычный 2 9 3 2 2 5 2 2 2" xfId="16749"/>
    <cellStyle name="Обычный 2 9 3 2 2 5 2 2 2 2" xfId="16750"/>
    <cellStyle name="Обычный 2 9 3 2 2 5 2 2 3" xfId="16751"/>
    <cellStyle name="Обычный 2 9 3 2 2 5 2 2 4" xfId="16752"/>
    <cellStyle name="Обычный 2 9 3 2 2 5 2 2 5" xfId="16753"/>
    <cellStyle name="Обычный 2 9 3 2 2 5 2 3" xfId="16754"/>
    <cellStyle name="Обычный 2 9 3 2 2 5 2 3 2" xfId="16755"/>
    <cellStyle name="Обычный 2 9 3 2 2 5 2 3 3" xfId="16756"/>
    <cellStyle name="Обычный 2 9 3 2 2 5 2 3 4" xfId="16757"/>
    <cellStyle name="Обычный 2 9 3 2 2 5 2 4" xfId="16758"/>
    <cellStyle name="Обычный 2 9 3 2 2 5 2 5" xfId="16759"/>
    <cellStyle name="Обычный 2 9 3 2 2 5 2 6" xfId="16760"/>
    <cellStyle name="Обычный 2 9 3 2 2 5 2 7" xfId="16761"/>
    <cellStyle name="Обычный 2 9 3 2 2 5 3" xfId="16762"/>
    <cellStyle name="Обычный 2 9 3 2 2 5 3 2" xfId="16763"/>
    <cellStyle name="Обычный 2 9 3 2 2 5 3 2 2" xfId="16764"/>
    <cellStyle name="Обычный 2 9 3 2 2 5 3 3" xfId="16765"/>
    <cellStyle name="Обычный 2 9 3 2 2 5 3 4" xfId="16766"/>
    <cellStyle name="Обычный 2 9 3 2 2 5 3 5" xfId="16767"/>
    <cellStyle name="Обычный 2 9 3 2 2 5 4" xfId="16768"/>
    <cellStyle name="Обычный 2 9 3 2 2 5 4 2" xfId="16769"/>
    <cellStyle name="Обычный 2 9 3 2 2 5 4 3" xfId="16770"/>
    <cellStyle name="Обычный 2 9 3 2 2 5 4 4" xfId="16771"/>
    <cellStyle name="Обычный 2 9 3 2 2 5 5" xfId="16772"/>
    <cellStyle name="Обычный 2 9 3 2 2 5 6" xfId="16773"/>
    <cellStyle name="Обычный 2 9 3 2 2 5 7" xfId="16774"/>
    <cellStyle name="Обычный 2 9 3 2 2 5 8" xfId="16775"/>
    <cellStyle name="Обычный 2 9 3 2 2 6" xfId="16776"/>
    <cellStyle name="Обычный 2 9 3 2 2 6 2" xfId="16777"/>
    <cellStyle name="Обычный 2 9 3 2 2 6 2 2" xfId="16778"/>
    <cellStyle name="Обычный 2 9 3 2 2 6 2 2 2" xfId="16779"/>
    <cellStyle name="Обычный 2 9 3 2 2 6 2 2 2 2" xfId="16780"/>
    <cellStyle name="Обычный 2 9 3 2 2 6 2 2 3" xfId="16781"/>
    <cellStyle name="Обычный 2 9 3 2 2 6 2 2 4" xfId="16782"/>
    <cellStyle name="Обычный 2 9 3 2 2 6 2 2 5" xfId="16783"/>
    <cellStyle name="Обычный 2 9 3 2 2 6 2 3" xfId="16784"/>
    <cellStyle name="Обычный 2 9 3 2 2 6 2 3 2" xfId="16785"/>
    <cellStyle name="Обычный 2 9 3 2 2 6 2 3 3" xfId="16786"/>
    <cellStyle name="Обычный 2 9 3 2 2 6 2 3 4" xfId="16787"/>
    <cellStyle name="Обычный 2 9 3 2 2 6 2 4" xfId="16788"/>
    <cellStyle name="Обычный 2 9 3 2 2 6 2 5" xfId="16789"/>
    <cellStyle name="Обычный 2 9 3 2 2 6 2 6" xfId="16790"/>
    <cellStyle name="Обычный 2 9 3 2 2 6 2 7" xfId="16791"/>
    <cellStyle name="Обычный 2 9 3 2 2 6 3" xfId="16792"/>
    <cellStyle name="Обычный 2 9 3 2 2 6 3 2" xfId="16793"/>
    <cellStyle name="Обычный 2 9 3 2 2 6 3 2 2" xfId="16794"/>
    <cellStyle name="Обычный 2 9 3 2 2 6 3 3" xfId="16795"/>
    <cellStyle name="Обычный 2 9 3 2 2 6 3 4" xfId="16796"/>
    <cellStyle name="Обычный 2 9 3 2 2 6 3 5" xfId="16797"/>
    <cellStyle name="Обычный 2 9 3 2 2 6 4" xfId="16798"/>
    <cellStyle name="Обычный 2 9 3 2 2 6 4 2" xfId="16799"/>
    <cellStyle name="Обычный 2 9 3 2 2 6 4 3" xfId="16800"/>
    <cellStyle name="Обычный 2 9 3 2 2 6 4 4" xfId="16801"/>
    <cellStyle name="Обычный 2 9 3 2 2 6 5" xfId="16802"/>
    <cellStyle name="Обычный 2 9 3 2 2 6 6" xfId="16803"/>
    <cellStyle name="Обычный 2 9 3 2 2 6 7" xfId="16804"/>
    <cellStyle name="Обычный 2 9 3 2 2 6 8" xfId="16805"/>
    <cellStyle name="Обычный 2 9 3 2 2 7" xfId="16806"/>
    <cellStyle name="Обычный 2 9 3 2 2 7 2" xfId="16807"/>
    <cellStyle name="Обычный 2 9 3 2 2 7 2 2" xfId="16808"/>
    <cellStyle name="Обычный 2 9 3 2 2 7 2 2 2" xfId="16809"/>
    <cellStyle name="Обычный 2 9 3 2 2 7 2 2 2 2" xfId="16810"/>
    <cellStyle name="Обычный 2 9 3 2 2 7 2 2 3" xfId="16811"/>
    <cellStyle name="Обычный 2 9 3 2 2 7 2 2 4" xfId="16812"/>
    <cellStyle name="Обычный 2 9 3 2 2 7 2 2 5" xfId="16813"/>
    <cellStyle name="Обычный 2 9 3 2 2 7 2 3" xfId="16814"/>
    <cellStyle name="Обычный 2 9 3 2 2 7 2 3 2" xfId="16815"/>
    <cellStyle name="Обычный 2 9 3 2 2 7 2 3 3" xfId="16816"/>
    <cellStyle name="Обычный 2 9 3 2 2 7 2 3 4" xfId="16817"/>
    <cellStyle name="Обычный 2 9 3 2 2 7 2 4" xfId="16818"/>
    <cellStyle name="Обычный 2 9 3 2 2 7 2 5" xfId="16819"/>
    <cellStyle name="Обычный 2 9 3 2 2 7 2 6" xfId="16820"/>
    <cellStyle name="Обычный 2 9 3 2 2 7 2 7" xfId="16821"/>
    <cellStyle name="Обычный 2 9 3 2 2 7 3" xfId="16822"/>
    <cellStyle name="Обычный 2 9 3 2 2 7 3 2" xfId="16823"/>
    <cellStyle name="Обычный 2 9 3 2 2 7 3 2 2" xfId="16824"/>
    <cellStyle name="Обычный 2 9 3 2 2 7 3 3" xfId="16825"/>
    <cellStyle name="Обычный 2 9 3 2 2 7 3 4" xfId="16826"/>
    <cellStyle name="Обычный 2 9 3 2 2 7 3 5" xfId="16827"/>
    <cellStyle name="Обычный 2 9 3 2 2 7 4" xfId="16828"/>
    <cellStyle name="Обычный 2 9 3 2 2 7 4 2" xfId="16829"/>
    <cellStyle name="Обычный 2 9 3 2 2 7 4 3" xfId="16830"/>
    <cellStyle name="Обычный 2 9 3 2 2 7 4 4" xfId="16831"/>
    <cellStyle name="Обычный 2 9 3 2 2 7 5" xfId="16832"/>
    <cellStyle name="Обычный 2 9 3 2 2 7 6" xfId="16833"/>
    <cellStyle name="Обычный 2 9 3 2 2 7 7" xfId="16834"/>
    <cellStyle name="Обычный 2 9 3 2 2 7 8" xfId="16835"/>
    <cellStyle name="Обычный 2 9 3 2 2 8" xfId="16836"/>
    <cellStyle name="Обычный 2 9 3 2 2 8 2" xfId="16837"/>
    <cellStyle name="Обычный 2 9 3 2 2 8 2 2" xfId="16838"/>
    <cellStyle name="Обычный 2 9 3 2 2 8 2 2 2" xfId="16839"/>
    <cellStyle name="Обычный 2 9 3 2 2 8 2 3" xfId="16840"/>
    <cellStyle name="Обычный 2 9 3 2 2 8 2 4" xfId="16841"/>
    <cellStyle name="Обычный 2 9 3 2 2 8 2 5" xfId="16842"/>
    <cellStyle name="Обычный 2 9 3 2 2 8 3" xfId="16843"/>
    <cellStyle name="Обычный 2 9 3 2 2 8 3 2" xfId="16844"/>
    <cellStyle name="Обычный 2 9 3 2 2 8 3 3" xfId="16845"/>
    <cellStyle name="Обычный 2 9 3 2 2 8 3 4" xfId="16846"/>
    <cellStyle name="Обычный 2 9 3 2 2 8 4" xfId="16847"/>
    <cellStyle name="Обычный 2 9 3 2 2 8 5" xfId="16848"/>
    <cellStyle name="Обычный 2 9 3 2 2 8 6" xfId="16849"/>
    <cellStyle name="Обычный 2 9 3 2 2 8 7" xfId="16850"/>
    <cellStyle name="Обычный 2 9 3 2 2 9" xfId="16851"/>
    <cellStyle name="Обычный 2 9 3 2 2 9 2" xfId="16852"/>
    <cellStyle name="Обычный 2 9 3 2 2 9 2 2" xfId="16853"/>
    <cellStyle name="Обычный 2 9 3 2 2 9 2 2 2" xfId="16854"/>
    <cellStyle name="Обычный 2 9 3 2 2 9 2 3" xfId="16855"/>
    <cellStyle name="Обычный 2 9 3 2 2 9 2 4" xfId="16856"/>
    <cellStyle name="Обычный 2 9 3 2 2 9 2 5" xfId="16857"/>
    <cellStyle name="Обычный 2 9 3 2 2 9 3" xfId="16858"/>
    <cellStyle name="Обычный 2 9 3 2 2 9 3 2" xfId="16859"/>
    <cellStyle name="Обычный 2 9 3 2 2 9 3 3" xfId="16860"/>
    <cellStyle name="Обычный 2 9 3 2 2 9 3 4" xfId="16861"/>
    <cellStyle name="Обычный 2 9 3 2 2 9 4" xfId="16862"/>
    <cellStyle name="Обычный 2 9 3 2 2 9 5" xfId="16863"/>
    <cellStyle name="Обычный 2 9 3 2 2 9 6" xfId="16864"/>
    <cellStyle name="Обычный 2 9 3 2 2 9 7" xfId="16865"/>
    <cellStyle name="Обычный 2 9 3 2 3" xfId="16866"/>
    <cellStyle name="Обычный 2 9 3 2 3 2" xfId="16867"/>
    <cellStyle name="Обычный 2 9 3 2 3 2 2" xfId="16868"/>
    <cellStyle name="Обычный 2 9 3 2 3 2 2 2" xfId="16869"/>
    <cellStyle name="Обычный 2 9 3 2 3 2 2 2 2" xfId="16870"/>
    <cellStyle name="Обычный 2 9 3 2 3 2 2 3" xfId="16871"/>
    <cellStyle name="Обычный 2 9 3 2 3 2 2 4" xfId="16872"/>
    <cellStyle name="Обычный 2 9 3 2 3 2 2 5" xfId="16873"/>
    <cellStyle name="Обычный 2 9 3 2 3 2 3" xfId="16874"/>
    <cellStyle name="Обычный 2 9 3 2 3 2 3 2" xfId="16875"/>
    <cellStyle name="Обычный 2 9 3 2 3 2 3 3" xfId="16876"/>
    <cellStyle name="Обычный 2 9 3 2 3 2 3 4" xfId="16877"/>
    <cellStyle name="Обычный 2 9 3 2 3 2 4" xfId="16878"/>
    <cellStyle name="Обычный 2 9 3 2 3 2 5" xfId="16879"/>
    <cellStyle name="Обычный 2 9 3 2 3 2 6" xfId="16880"/>
    <cellStyle name="Обычный 2 9 3 2 3 2 7" xfId="16881"/>
    <cellStyle name="Обычный 2 9 3 2 3 3" xfId="16882"/>
    <cellStyle name="Обычный 2 9 3 2 3 3 2" xfId="16883"/>
    <cellStyle name="Обычный 2 9 3 2 3 3 2 2" xfId="16884"/>
    <cellStyle name="Обычный 2 9 3 2 3 3 3" xfId="16885"/>
    <cellStyle name="Обычный 2 9 3 2 3 3 4" xfId="16886"/>
    <cellStyle name="Обычный 2 9 3 2 3 3 5" xfId="16887"/>
    <cellStyle name="Обычный 2 9 3 2 3 4" xfId="16888"/>
    <cellStyle name="Обычный 2 9 3 2 3 4 2" xfId="16889"/>
    <cellStyle name="Обычный 2 9 3 2 3 4 2 2" xfId="16890"/>
    <cellStyle name="Обычный 2 9 3 2 3 4 3" xfId="16891"/>
    <cellStyle name="Обычный 2 9 3 2 3 4 4" xfId="16892"/>
    <cellStyle name="Обычный 2 9 3 2 3 4 5" xfId="16893"/>
    <cellStyle name="Обычный 2 9 3 2 3 5" xfId="16894"/>
    <cellStyle name="Обычный 2 9 3 2 3 5 2" xfId="16895"/>
    <cellStyle name="Обычный 2 9 3 2 3 5 3" xfId="16896"/>
    <cellStyle name="Обычный 2 9 3 2 3 5 4" xfId="16897"/>
    <cellStyle name="Обычный 2 9 3 2 3 6" xfId="16898"/>
    <cellStyle name="Обычный 2 9 3 2 3 7" xfId="16899"/>
    <cellStyle name="Обычный 2 9 3 2 3 8" xfId="16900"/>
    <cellStyle name="Обычный 2 9 3 2 3 9" xfId="16901"/>
    <cellStyle name="Обычный 2 9 3 2 4" xfId="16902"/>
    <cellStyle name="Обычный 2 9 3 2 4 2" xfId="16903"/>
    <cellStyle name="Обычный 2 9 3 2 4 2 2" xfId="16904"/>
    <cellStyle name="Обычный 2 9 3 2 4 2 2 2" xfId="16905"/>
    <cellStyle name="Обычный 2 9 3 2 4 2 2 2 2" xfId="16906"/>
    <cellStyle name="Обычный 2 9 3 2 4 2 2 3" xfId="16907"/>
    <cellStyle name="Обычный 2 9 3 2 4 2 2 4" xfId="16908"/>
    <cellStyle name="Обычный 2 9 3 2 4 2 2 5" xfId="16909"/>
    <cellStyle name="Обычный 2 9 3 2 4 2 3" xfId="16910"/>
    <cellStyle name="Обычный 2 9 3 2 4 2 3 2" xfId="16911"/>
    <cellStyle name="Обычный 2 9 3 2 4 2 3 3" xfId="16912"/>
    <cellStyle name="Обычный 2 9 3 2 4 2 3 4" xfId="16913"/>
    <cellStyle name="Обычный 2 9 3 2 4 2 4" xfId="16914"/>
    <cellStyle name="Обычный 2 9 3 2 4 2 5" xfId="16915"/>
    <cellStyle name="Обычный 2 9 3 2 4 2 6" xfId="16916"/>
    <cellStyle name="Обычный 2 9 3 2 4 2 7" xfId="16917"/>
    <cellStyle name="Обычный 2 9 3 2 4 3" xfId="16918"/>
    <cellStyle name="Обычный 2 9 3 2 4 3 2" xfId="16919"/>
    <cellStyle name="Обычный 2 9 3 2 4 3 2 2" xfId="16920"/>
    <cellStyle name="Обычный 2 9 3 2 4 3 3" xfId="16921"/>
    <cellStyle name="Обычный 2 9 3 2 4 3 4" xfId="16922"/>
    <cellStyle name="Обычный 2 9 3 2 4 3 5" xfId="16923"/>
    <cellStyle name="Обычный 2 9 3 2 4 4" xfId="16924"/>
    <cellStyle name="Обычный 2 9 3 2 4 4 2" xfId="16925"/>
    <cellStyle name="Обычный 2 9 3 2 4 4 2 2" xfId="16926"/>
    <cellStyle name="Обычный 2 9 3 2 4 4 3" xfId="16927"/>
    <cellStyle name="Обычный 2 9 3 2 4 4 4" xfId="16928"/>
    <cellStyle name="Обычный 2 9 3 2 4 4 5" xfId="16929"/>
    <cellStyle name="Обычный 2 9 3 2 4 5" xfId="16930"/>
    <cellStyle name="Обычный 2 9 3 2 4 5 2" xfId="16931"/>
    <cellStyle name="Обычный 2 9 3 2 4 5 3" xfId="16932"/>
    <cellStyle name="Обычный 2 9 3 2 4 5 4" xfId="16933"/>
    <cellStyle name="Обычный 2 9 3 2 4 6" xfId="16934"/>
    <cellStyle name="Обычный 2 9 3 2 4 7" xfId="16935"/>
    <cellStyle name="Обычный 2 9 3 2 4 8" xfId="16936"/>
    <cellStyle name="Обычный 2 9 3 2 4 9" xfId="16937"/>
    <cellStyle name="Обычный 2 9 3 2 5" xfId="16938"/>
    <cellStyle name="Обычный 2 9 3 2 5 2" xfId="16939"/>
    <cellStyle name="Обычный 2 9 3 2 5 2 2" xfId="16940"/>
    <cellStyle name="Обычный 2 9 3 2 5 2 2 2" xfId="16941"/>
    <cellStyle name="Обычный 2 9 3 2 5 2 2 2 2" xfId="16942"/>
    <cellStyle name="Обычный 2 9 3 2 5 2 2 3" xfId="16943"/>
    <cellStyle name="Обычный 2 9 3 2 5 2 2 4" xfId="16944"/>
    <cellStyle name="Обычный 2 9 3 2 5 2 2 5" xfId="16945"/>
    <cellStyle name="Обычный 2 9 3 2 5 2 3" xfId="16946"/>
    <cellStyle name="Обычный 2 9 3 2 5 2 3 2" xfId="16947"/>
    <cellStyle name="Обычный 2 9 3 2 5 2 3 3" xfId="16948"/>
    <cellStyle name="Обычный 2 9 3 2 5 2 3 4" xfId="16949"/>
    <cellStyle name="Обычный 2 9 3 2 5 2 4" xfId="16950"/>
    <cellStyle name="Обычный 2 9 3 2 5 2 5" xfId="16951"/>
    <cellStyle name="Обычный 2 9 3 2 5 2 6" xfId="16952"/>
    <cellStyle name="Обычный 2 9 3 2 5 2 7" xfId="16953"/>
    <cellStyle name="Обычный 2 9 3 2 5 3" xfId="16954"/>
    <cellStyle name="Обычный 2 9 3 2 5 3 2" xfId="16955"/>
    <cellStyle name="Обычный 2 9 3 2 5 3 2 2" xfId="16956"/>
    <cellStyle name="Обычный 2 9 3 2 5 3 3" xfId="16957"/>
    <cellStyle name="Обычный 2 9 3 2 5 3 4" xfId="16958"/>
    <cellStyle name="Обычный 2 9 3 2 5 3 5" xfId="16959"/>
    <cellStyle name="Обычный 2 9 3 2 5 4" xfId="16960"/>
    <cellStyle name="Обычный 2 9 3 2 5 4 2" xfId="16961"/>
    <cellStyle name="Обычный 2 9 3 2 5 4 3" xfId="16962"/>
    <cellStyle name="Обычный 2 9 3 2 5 4 4" xfId="16963"/>
    <cellStyle name="Обычный 2 9 3 2 5 5" xfId="16964"/>
    <cellStyle name="Обычный 2 9 3 2 5 6" xfId="16965"/>
    <cellStyle name="Обычный 2 9 3 2 5 7" xfId="16966"/>
    <cellStyle name="Обычный 2 9 3 2 5 8" xfId="16967"/>
    <cellStyle name="Обычный 2 9 3 2 6" xfId="16968"/>
    <cellStyle name="Обычный 2 9 3 2 6 2" xfId="16969"/>
    <cellStyle name="Обычный 2 9 3 2 6 2 2" xfId="16970"/>
    <cellStyle name="Обычный 2 9 3 2 6 2 2 2" xfId="16971"/>
    <cellStyle name="Обычный 2 9 3 2 6 2 2 2 2" xfId="16972"/>
    <cellStyle name="Обычный 2 9 3 2 6 2 2 3" xfId="16973"/>
    <cellStyle name="Обычный 2 9 3 2 6 2 2 4" xfId="16974"/>
    <cellStyle name="Обычный 2 9 3 2 6 2 2 5" xfId="16975"/>
    <cellStyle name="Обычный 2 9 3 2 6 2 3" xfId="16976"/>
    <cellStyle name="Обычный 2 9 3 2 6 2 3 2" xfId="16977"/>
    <cellStyle name="Обычный 2 9 3 2 6 2 3 3" xfId="16978"/>
    <cellStyle name="Обычный 2 9 3 2 6 2 3 4" xfId="16979"/>
    <cellStyle name="Обычный 2 9 3 2 6 2 4" xfId="16980"/>
    <cellStyle name="Обычный 2 9 3 2 6 2 5" xfId="16981"/>
    <cellStyle name="Обычный 2 9 3 2 6 2 6" xfId="16982"/>
    <cellStyle name="Обычный 2 9 3 2 6 2 7" xfId="16983"/>
    <cellStyle name="Обычный 2 9 3 2 6 3" xfId="16984"/>
    <cellStyle name="Обычный 2 9 3 2 6 3 2" xfId="16985"/>
    <cellStyle name="Обычный 2 9 3 2 6 3 2 2" xfId="16986"/>
    <cellStyle name="Обычный 2 9 3 2 6 3 3" xfId="16987"/>
    <cellStyle name="Обычный 2 9 3 2 6 3 4" xfId="16988"/>
    <cellStyle name="Обычный 2 9 3 2 6 3 5" xfId="16989"/>
    <cellStyle name="Обычный 2 9 3 2 6 4" xfId="16990"/>
    <cellStyle name="Обычный 2 9 3 2 6 4 2" xfId="16991"/>
    <cellStyle name="Обычный 2 9 3 2 6 4 3" xfId="16992"/>
    <cellStyle name="Обычный 2 9 3 2 6 4 4" xfId="16993"/>
    <cellStyle name="Обычный 2 9 3 2 6 5" xfId="16994"/>
    <cellStyle name="Обычный 2 9 3 2 6 6" xfId="16995"/>
    <cellStyle name="Обычный 2 9 3 2 6 7" xfId="16996"/>
    <cellStyle name="Обычный 2 9 3 2 6 8" xfId="16997"/>
    <cellStyle name="Обычный 2 9 3 2 7" xfId="16998"/>
    <cellStyle name="Обычный 2 9 3 2 7 2" xfId="16999"/>
    <cellStyle name="Обычный 2 9 3 2 7 2 2" xfId="17000"/>
    <cellStyle name="Обычный 2 9 3 2 7 2 2 2" xfId="17001"/>
    <cellStyle name="Обычный 2 9 3 2 7 2 2 2 2" xfId="17002"/>
    <cellStyle name="Обычный 2 9 3 2 7 2 2 3" xfId="17003"/>
    <cellStyle name="Обычный 2 9 3 2 7 2 2 4" xfId="17004"/>
    <cellStyle name="Обычный 2 9 3 2 7 2 2 5" xfId="17005"/>
    <cellStyle name="Обычный 2 9 3 2 7 2 3" xfId="17006"/>
    <cellStyle name="Обычный 2 9 3 2 7 2 3 2" xfId="17007"/>
    <cellStyle name="Обычный 2 9 3 2 7 2 3 3" xfId="17008"/>
    <cellStyle name="Обычный 2 9 3 2 7 2 3 4" xfId="17009"/>
    <cellStyle name="Обычный 2 9 3 2 7 2 4" xfId="17010"/>
    <cellStyle name="Обычный 2 9 3 2 7 2 5" xfId="17011"/>
    <cellStyle name="Обычный 2 9 3 2 7 2 6" xfId="17012"/>
    <cellStyle name="Обычный 2 9 3 2 7 2 7" xfId="17013"/>
    <cellStyle name="Обычный 2 9 3 2 7 3" xfId="17014"/>
    <cellStyle name="Обычный 2 9 3 2 7 3 2" xfId="17015"/>
    <cellStyle name="Обычный 2 9 3 2 7 3 2 2" xfId="17016"/>
    <cellStyle name="Обычный 2 9 3 2 7 3 3" xfId="17017"/>
    <cellStyle name="Обычный 2 9 3 2 7 3 4" xfId="17018"/>
    <cellStyle name="Обычный 2 9 3 2 7 3 5" xfId="17019"/>
    <cellStyle name="Обычный 2 9 3 2 7 4" xfId="17020"/>
    <cellStyle name="Обычный 2 9 3 2 7 4 2" xfId="17021"/>
    <cellStyle name="Обычный 2 9 3 2 7 4 3" xfId="17022"/>
    <cellStyle name="Обычный 2 9 3 2 7 4 4" xfId="17023"/>
    <cellStyle name="Обычный 2 9 3 2 7 5" xfId="17024"/>
    <cellStyle name="Обычный 2 9 3 2 7 6" xfId="17025"/>
    <cellStyle name="Обычный 2 9 3 2 7 7" xfId="17026"/>
    <cellStyle name="Обычный 2 9 3 2 7 8" xfId="17027"/>
    <cellStyle name="Обычный 2 9 3 2 8" xfId="17028"/>
    <cellStyle name="Обычный 2 9 3 2 8 2" xfId="17029"/>
    <cellStyle name="Обычный 2 9 3 2 8 2 2" xfId="17030"/>
    <cellStyle name="Обычный 2 9 3 2 8 2 2 2" xfId="17031"/>
    <cellStyle name="Обычный 2 9 3 2 8 2 2 2 2" xfId="17032"/>
    <cellStyle name="Обычный 2 9 3 2 8 2 2 3" xfId="17033"/>
    <cellStyle name="Обычный 2 9 3 2 8 2 2 4" xfId="17034"/>
    <cellStyle name="Обычный 2 9 3 2 8 2 2 5" xfId="17035"/>
    <cellStyle name="Обычный 2 9 3 2 8 2 3" xfId="17036"/>
    <cellStyle name="Обычный 2 9 3 2 8 2 3 2" xfId="17037"/>
    <cellStyle name="Обычный 2 9 3 2 8 2 3 3" xfId="17038"/>
    <cellStyle name="Обычный 2 9 3 2 8 2 3 4" xfId="17039"/>
    <cellStyle name="Обычный 2 9 3 2 8 2 4" xfId="17040"/>
    <cellStyle name="Обычный 2 9 3 2 8 2 5" xfId="17041"/>
    <cellStyle name="Обычный 2 9 3 2 8 2 6" xfId="17042"/>
    <cellStyle name="Обычный 2 9 3 2 8 2 7" xfId="17043"/>
    <cellStyle name="Обычный 2 9 3 2 8 3" xfId="17044"/>
    <cellStyle name="Обычный 2 9 3 2 8 3 2" xfId="17045"/>
    <cellStyle name="Обычный 2 9 3 2 8 3 2 2" xfId="17046"/>
    <cellStyle name="Обычный 2 9 3 2 8 3 3" xfId="17047"/>
    <cellStyle name="Обычный 2 9 3 2 8 3 4" xfId="17048"/>
    <cellStyle name="Обычный 2 9 3 2 8 3 5" xfId="17049"/>
    <cellStyle name="Обычный 2 9 3 2 8 4" xfId="17050"/>
    <cellStyle name="Обычный 2 9 3 2 8 4 2" xfId="17051"/>
    <cellStyle name="Обычный 2 9 3 2 8 4 3" xfId="17052"/>
    <cellStyle name="Обычный 2 9 3 2 8 4 4" xfId="17053"/>
    <cellStyle name="Обычный 2 9 3 2 8 5" xfId="17054"/>
    <cellStyle name="Обычный 2 9 3 2 8 6" xfId="17055"/>
    <cellStyle name="Обычный 2 9 3 2 8 7" xfId="17056"/>
    <cellStyle name="Обычный 2 9 3 2 8 8" xfId="17057"/>
    <cellStyle name="Обычный 2 9 3 2 9" xfId="17058"/>
    <cellStyle name="Обычный 2 9 3 2 9 2" xfId="17059"/>
    <cellStyle name="Обычный 2 9 3 2 9 2 2" xfId="17060"/>
    <cellStyle name="Обычный 2 9 3 2 9 2 2 2" xfId="17061"/>
    <cellStyle name="Обычный 2 9 3 2 9 2 3" xfId="17062"/>
    <cellStyle name="Обычный 2 9 3 2 9 2 4" xfId="17063"/>
    <cellStyle name="Обычный 2 9 3 2 9 2 5" xfId="17064"/>
    <cellStyle name="Обычный 2 9 3 2 9 3" xfId="17065"/>
    <cellStyle name="Обычный 2 9 3 2 9 3 2" xfId="17066"/>
    <cellStyle name="Обычный 2 9 3 2 9 3 3" xfId="17067"/>
    <cellStyle name="Обычный 2 9 3 2 9 3 4" xfId="17068"/>
    <cellStyle name="Обычный 2 9 3 2 9 4" xfId="17069"/>
    <cellStyle name="Обычный 2 9 3 2 9 5" xfId="17070"/>
    <cellStyle name="Обычный 2 9 3 2 9 6" xfId="17071"/>
    <cellStyle name="Обычный 2 9 3 2 9 7" xfId="17072"/>
    <cellStyle name="Обычный 2 9 3 3" xfId="17073"/>
    <cellStyle name="Обычный 2 9 3 3 10" xfId="17074"/>
    <cellStyle name="Обычный 2 9 3 3 10 2" xfId="17075"/>
    <cellStyle name="Обычный 2 9 3 3 10 2 2" xfId="17076"/>
    <cellStyle name="Обычный 2 9 3 3 10 3" xfId="17077"/>
    <cellStyle name="Обычный 2 9 3 3 10 4" xfId="17078"/>
    <cellStyle name="Обычный 2 9 3 3 10 5" xfId="17079"/>
    <cellStyle name="Обычный 2 9 3 3 11" xfId="17080"/>
    <cellStyle name="Обычный 2 9 3 3 11 2" xfId="17081"/>
    <cellStyle name="Обычный 2 9 3 3 11 3" xfId="17082"/>
    <cellStyle name="Обычный 2 9 3 3 11 4" xfId="17083"/>
    <cellStyle name="Обычный 2 9 3 3 12" xfId="17084"/>
    <cellStyle name="Обычный 2 9 3 3 13" xfId="17085"/>
    <cellStyle name="Обычный 2 9 3 3 14" xfId="17086"/>
    <cellStyle name="Обычный 2 9 3 3 15" xfId="17087"/>
    <cellStyle name="Обычный 2 9 3 3 2" xfId="17088"/>
    <cellStyle name="Обычный 2 9 3 3 2 2" xfId="17089"/>
    <cellStyle name="Обычный 2 9 3 3 2 2 2" xfId="17090"/>
    <cellStyle name="Обычный 2 9 3 3 2 2 2 2" xfId="17091"/>
    <cellStyle name="Обычный 2 9 3 3 2 2 2 2 2" xfId="17092"/>
    <cellStyle name="Обычный 2 9 3 3 2 2 2 3" xfId="17093"/>
    <cellStyle name="Обычный 2 9 3 3 2 2 2 4" xfId="17094"/>
    <cellStyle name="Обычный 2 9 3 3 2 2 2 5" xfId="17095"/>
    <cellStyle name="Обычный 2 9 3 3 2 2 3" xfId="17096"/>
    <cellStyle name="Обычный 2 9 3 3 2 2 3 2" xfId="17097"/>
    <cellStyle name="Обычный 2 9 3 3 2 2 3 3" xfId="17098"/>
    <cellStyle name="Обычный 2 9 3 3 2 2 3 4" xfId="17099"/>
    <cellStyle name="Обычный 2 9 3 3 2 2 4" xfId="17100"/>
    <cellStyle name="Обычный 2 9 3 3 2 2 5" xfId="17101"/>
    <cellStyle name="Обычный 2 9 3 3 2 2 6" xfId="17102"/>
    <cellStyle name="Обычный 2 9 3 3 2 2 7" xfId="17103"/>
    <cellStyle name="Обычный 2 9 3 3 2 3" xfId="17104"/>
    <cellStyle name="Обычный 2 9 3 3 2 3 2" xfId="17105"/>
    <cellStyle name="Обычный 2 9 3 3 2 3 2 2" xfId="17106"/>
    <cellStyle name="Обычный 2 9 3 3 2 3 3" xfId="17107"/>
    <cellStyle name="Обычный 2 9 3 3 2 3 4" xfId="17108"/>
    <cellStyle name="Обычный 2 9 3 3 2 3 5" xfId="17109"/>
    <cellStyle name="Обычный 2 9 3 3 2 4" xfId="17110"/>
    <cellStyle name="Обычный 2 9 3 3 2 4 2" xfId="17111"/>
    <cellStyle name="Обычный 2 9 3 3 2 4 2 2" xfId="17112"/>
    <cellStyle name="Обычный 2 9 3 3 2 4 3" xfId="17113"/>
    <cellStyle name="Обычный 2 9 3 3 2 4 4" xfId="17114"/>
    <cellStyle name="Обычный 2 9 3 3 2 4 5" xfId="17115"/>
    <cellStyle name="Обычный 2 9 3 3 2 5" xfId="17116"/>
    <cellStyle name="Обычный 2 9 3 3 2 5 2" xfId="17117"/>
    <cellStyle name="Обычный 2 9 3 3 2 5 3" xfId="17118"/>
    <cellStyle name="Обычный 2 9 3 3 2 5 4" xfId="17119"/>
    <cellStyle name="Обычный 2 9 3 3 2 6" xfId="17120"/>
    <cellStyle name="Обычный 2 9 3 3 2 7" xfId="17121"/>
    <cellStyle name="Обычный 2 9 3 3 2 8" xfId="17122"/>
    <cellStyle name="Обычный 2 9 3 3 2 9" xfId="17123"/>
    <cellStyle name="Обычный 2 9 3 3 3" xfId="17124"/>
    <cellStyle name="Обычный 2 9 3 3 3 2" xfId="17125"/>
    <cellStyle name="Обычный 2 9 3 3 3 2 2" xfId="17126"/>
    <cellStyle name="Обычный 2 9 3 3 3 2 2 2" xfId="17127"/>
    <cellStyle name="Обычный 2 9 3 3 3 2 2 2 2" xfId="17128"/>
    <cellStyle name="Обычный 2 9 3 3 3 2 2 3" xfId="17129"/>
    <cellStyle name="Обычный 2 9 3 3 3 2 2 4" xfId="17130"/>
    <cellStyle name="Обычный 2 9 3 3 3 2 2 5" xfId="17131"/>
    <cellStyle name="Обычный 2 9 3 3 3 2 3" xfId="17132"/>
    <cellStyle name="Обычный 2 9 3 3 3 2 3 2" xfId="17133"/>
    <cellStyle name="Обычный 2 9 3 3 3 2 3 3" xfId="17134"/>
    <cellStyle name="Обычный 2 9 3 3 3 2 3 4" xfId="17135"/>
    <cellStyle name="Обычный 2 9 3 3 3 2 4" xfId="17136"/>
    <cellStyle name="Обычный 2 9 3 3 3 2 5" xfId="17137"/>
    <cellStyle name="Обычный 2 9 3 3 3 2 6" xfId="17138"/>
    <cellStyle name="Обычный 2 9 3 3 3 2 7" xfId="17139"/>
    <cellStyle name="Обычный 2 9 3 3 3 3" xfId="17140"/>
    <cellStyle name="Обычный 2 9 3 3 3 3 2" xfId="17141"/>
    <cellStyle name="Обычный 2 9 3 3 3 3 2 2" xfId="17142"/>
    <cellStyle name="Обычный 2 9 3 3 3 3 3" xfId="17143"/>
    <cellStyle name="Обычный 2 9 3 3 3 3 4" xfId="17144"/>
    <cellStyle name="Обычный 2 9 3 3 3 3 5" xfId="17145"/>
    <cellStyle name="Обычный 2 9 3 3 3 4" xfId="17146"/>
    <cellStyle name="Обычный 2 9 3 3 3 4 2" xfId="17147"/>
    <cellStyle name="Обычный 2 9 3 3 3 4 2 2" xfId="17148"/>
    <cellStyle name="Обычный 2 9 3 3 3 4 3" xfId="17149"/>
    <cellStyle name="Обычный 2 9 3 3 3 4 4" xfId="17150"/>
    <cellStyle name="Обычный 2 9 3 3 3 4 5" xfId="17151"/>
    <cellStyle name="Обычный 2 9 3 3 3 5" xfId="17152"/>
    <cellStyle name="Обычный 2 9 3 3 3 5 2" xfId="17153"/>
    <cellStyle name="Обычный 2 9 3 3 3 5 3" xfId="17154"/>
    <cellStyle name="Обычный 2 9 3 3 3 5 4" xfId="17155"/>
    <cellStyle name="Обычный 2 9 3 3 3 6" xfId="17156"/>
    <cellStyle name="Обычный 2 9 3 3 3 7" xfId="17157"/>
    <cellStyle name="Обычный 2 9 3 3 3 8" xfId="17158"/>
    <cellStyle name="Обычный 2 9 3 3 3 9" xfId="17159"/>
    <cellStyle name="Обычный 2 9 3 3 4" xfId="17160"/>
    <cellStyle name="Обычный 2 9 3 3 4 2" xfId="17161"/>
    <cellStyle name="Обычный 2 9 3 3 4 2 2" xfId="17162"/>
    <cellStyle name="Обычный 2 9 3 3 4 2 2 2" xfId="17163"/>
    <cellStyle name="Обычный 2 9 3 3 4 2 2 2 2" xfId="17164"/>
    <cellStyle name="Обычный 2 9 3 3 4 2 2 3" xfId="17165"/>
    <cellStyle name="Обычный 2 9 3 3 4 2 2 4" xfId="17166"/>
    <cellStyle name="Обычный 2 9 3 3 4 2 2 5" xfId="17167"/>
    <cellStyle name="Обычный 2 9 3 3 4 2 3" xfId="17168"/>
    <cellStyle name="Обычный 2 9 3 3 4 2 3 2" xfId="17169"/>
    <cellStyle name="Обычный 2 9 3 3 4 2 3 3" xfId="17170"/>
    <cellStyle name="Обычный 2 9 3 3 4 2 3 4" xfId="17171"/>
    <cellStyle name="Обычный 2 9 3 3 4 2 4" xfId="17172"/>
    <cellStyle name="Обычный 2 9 3 3 4 2 5" xfId="17173"/>
    <cellStyle name="Обычный 2 9 3 3 4 2 6" xfId="17174"/>
    <cellStyle name="Обычный 2 9 3 3 4 2 7" xfId="17175"/>
    <cellStyle name="Обычный 2 9 3 3 4 3" xfId="17176"/>
    <cellStyle name="Обычный 2 9 3 3 4 3 2" xfId="17177"/>
    <cellStyle name="Обычный 2 9 3 3 4 3 2 2" xfId="17178"/>
    <cellStyle name="Обычный 2 9 3 3 4 3 3" xfId="17179"/>
    <cellStyle name="Обычный 2 9 3 3 4 3 4" xfId="17180"/>
    <cellStyle name="Обычный 2 9 3 3 4 3 5" xfId="17181"/>
    <cellStyle name="Обычный 2 9 3 3 4 4" xfId="17182"/>
    <cellStyle name="Обычный 2 9 3 3 4 4 2" xfId="17183"/>
    <cellStyle name="Обычный 2 9 3 3 4 4 3" xfId="17184"/>
    <cellStyle name="Обычный 2 9 3 3 4 4 4" xfId="17185"/>
    <cellStyle name="Обычный 2 9 3 3 4 5" xfId="17186"/>
    <cellStyle name="Обычный 2 9 3 3 4 6" xfId="17187"/>
    <cellStyle name="Обычный 2 9 3 3 4 7" xfId="17188"/>
    <cellStyle name="Обычный 2 9 3 3 4 8" xfId="17189"/>
    <cellStyle name="Обычный 2 9 3 3 5" xfId="17190"/>
    <cellStyle name="Обычный 2 9 3 3 5 2" xfId="17191"/>
    <cellStyle name="Обычный 2 9 3 3 5 2 2" xfId="17192"/>
    <cellStyle name="Обычный 2 9 3 3 5 2 2 2" xfId="17193"/>
    <cellStyle name="Обычный 2 9 3 3 5 2 2 2 2" xfId="17194"/>
    <cellStyle name="Обычный 2 9 3 3 5 2 2 3" xfId="17195"/>
    <cellStyle name="Обычный 2 9 3 3 5 2 2 4" xfId="17196"/>
    <cellStyle name="Обычный 2 9 3 3 5 2 2 5" xfId="17197"/>
    <cellStyle name="Обычный 2 9 3 3 5 2 3" xfId="17198"/>
    <cellStyle name="Обычный 2 9 3 3 5 2 3 2" xfId="17199"/>
    <cellStyle name="Обычный 2 9 3 3 5 2 3 3" xfId="17200"/>
    <cellStyle name="Обычный 2 9 3 3 5 2 3 4" xfId="17201"/>
    <cellStyle name="Обычный 2 9 3 3 5 2 4" xfId="17202"/>
    <cellStyle name="Обычный 2 9 3 3 5 2 5" xfId="17203"/>
    <cellStyle name="Обычный 2 9 3 3 5 2 6" xfId="17204"/>
    <cellStyle name="Обычный 2 9 3 3 5 2 7" xfId="17205"/>
    <cellStyle name="Обычный 2 9 3 3 5 3" xfId="17206"/>
    <cellStyle name="Обычный 2 9 3 3 5 3 2" xfId="17207"/>
    <cellStyle name="Обычный 2 9 3 3 5 3 2 2" xfId="17208"/>
    <cellStyle name="Обычный 2 9 3 3 5 3 3" xfId="17209"/>
    <cellStyle name="Обычный 2 9 3 3 5 3 4" xfId="17210"/>
    <cellStyle name="Обычный 2 9 3 3 5 3 5" xfId="17211"/>
    <cellStyle name="Обычный 2 9 3 3 5 4" xfId="17212"/>
    <cellStyle name="Обычный 2 9 3 3 5 4 2" xfId="17213"/>
    <cellStyle name="Обычный 2 9 3 3 5 4 3" xfId="17214"/>
    <cellStyle name="Обычный 2 9 3 3 5 4 4" xfId="17215"/>
    <cellStyle name="Обычный 2 9 3 3 5 5" xfId="17216"/>
    <cellStyle name="Обычный 2 9 3 3 5 6" xfId="17217"/>
    <cellStyle name="Обычный 2 9 3 3 5 7" xfId="17218"/>
    <cellStyle name="Обычный 2 9 3 3 5 8" xfId="17219"/>
    <cellStyle name="Обычный 2 9 3 3 6" xfId="17220"/>
    <cellStyle name="Обычный 2 9 3 3 6 2" xfId="17221"/>
    <cellStyle name="Обычный 2 9 3 3 6 2 2" xfId="17222"/>
    <cellStyle name="Обычный 2 9 3 3 6 2 2 2" xfId="17223"/>
    <cellStyle name="Обычный 2 9 3 3 6 2 2 2 2" xfId="17224"/>
    <cellStyle name="Обычный 2 9 3 3 6 2 2 3" xfId="17225"/>
    <cellStyle name="Обычный 2 9 3 3 6 2 2 4" xfId="17226"/>
    <cellStyle name="Обычный 2 9 3 3 6 2 2 5" xfId="17227"/>
    <cellStyle name="Обычный 2 9 3 3 6 2 3" xfId="17228"/>
    <cellStyle name="Обычный 2 9 3 3 6 2 3 2" xfId="17229"/>
    <cellStyle name="Обычный 2 9 3 3 6 2 3 3" xfId="17230"/>
    <cellStyle name="Обычный 2 9 3 3 6 2 3 4" xfId="17231"/>
    <cellStyle name="Обычный 2 9 3 3 6 2 4" xfId="17232"/>
    <cellStyle name="Обычный 2 9 3 3 6 2 5" xfId="17233"/>
    <cellStyle name="Обычный 2 9 3 3 6 2 6" xfId="17234"/>
    <cellStyle name="Обычный 2 9 3 3 6 2 7" xfId="17235"/>
    <cellStyle name="Обычный 2 9 3 3 6 3" xfId="17236"/>
    <cellStyle name="Обычный 2 9 3 3 6 3 2" xfId="17237"/>
    <cellStyle name="Обычный 2 9 3 3 6 3 2 2" xfId="17238"/>
    <cellStyle name="Обычный 2 9 3 3 6 3 3" xfId="17239"/>
    <cellStyle name="Обычный 2 9 3 3 6 3 4" xfId="17240"/>
    <cellStyle name="Обычный 2 9 3 3 6 3 5" xfId="17241"/>
    <cellStyle name="Обычный 2 9 3 3 6 4" xfId="17242"/>
    <cellStyle name="Обычный 2 9 3 3 6 4 2" xfId="17243"/>
    <cellStyle name="Обычный 2 9 3 3 6 4 3" xfId="17244"/>
    <cellStyle name="Обычный 2 9 3 3 6 4 4" xfId="17245"/>
    <cellStyle name="Обычный 2 9 3 3 6 5" xfId="17246"/>
    <cellStyle name="Обычный 2 9 3 3 6 6" xfId="17247"/>
    <cellStyle name="Обычный 2 9 3 3 6 7" xfId="17248"/>
    <cellStyle name="Обычный 2 9 3 3 6 8" xfId="17249"/>
    <cellStyle name="Обычный 2 9 3 3 7" xfId="17250"/>
    <cellStyle name="Обычный 2 9 3 3 7 2" xfId="17251"/>
    <cellStyle name="Обычный 2 9 3 3 7 2 2" xfId="17252"/>
    <cellStyle name="Обычный 2 9 3 3 7 2 2 2" xfId="17253"/>
    <cellStyle name="Обычный 2 9 3 3 7 2 2 2 2" xfId="17254"/>
    <cellStyle name="Обычный 2 9 3 3 7 2 2 3" xfId="17255"/>
    <cellStyle name="Обычный 2 9 3 3 7 2 2 4" xfId="17256"/>
    <cellStyle name="Обычный 2 9 3 3 7 2 2 5" xfId="17257"/>
    <cellStyle name="Обычный 2 9 3 3 7 2 3" xfId="17258"/>
    <cellStyle name="Обычный 2 9 3 3 7 2 3 2" xfId="17259"/>
    <cellStyle name="Обычный 2 9 3 3 7 2 3 3" xfId="17260"/>
    <cellStyle name="Обычный 2 9 3 3 7 2 3 4" xfId="17261"/>
    <cellStyle name="Обычный 2 9 3 3 7 2 4" xfId="17262"/>
    <cellStyle name="Обычный 2 9 3 3 7 2 5" xfId="17263"/>
    <cellStyle name="Обычный 2 9 3 3 7 2 6" xfId="17264"/>
    <cellStyle name="Обычный 2 9 3 3 7 2 7" xfId="17265"/>
    <cellStyle name="Обычный 2 9 3 3 7 3" xfId="17266"/>
    <cellStyle name="Обычный 2 9 3 3 7 3 2" xfId="17267"/>
    <cellStyle name="Обычный 2 9 3 3 7 3 2 2" xfId="17268"/>
    <cellStyle name="Обычный 2 9 3 3 7 3 3" xfId="17269"/>
    <cellStyle name="Обычный 2 9 3 3 7 3 4" xfId="17270"/>
    <cellStyle name="Обычный 2 9 3 3 7 3 5" xfId="17271"/>
    <cellStyle name="Обычный 2 9 3 3 7 4" xfId="17272"/>
    <cellStyle name="Обычный 2 9 3 3 7 4 2" xfId="17273"/>
    <cellStyle name="Обычный 2 9 3 3 7 4 3" xfId="17274"/>
    <cellStyle name="Обычный 2 9 3 3 7 4 4" xfId="17275"/>
    <cellStyle name="Обычный 2 9 3 3 7 5" xfId="17276"/>
    <cellStyle name="Обычный 2 9 3 3 7 6" xfId="17277"/>
    <cellStyle name="Обычный 2 9 3 3 7 7" xfId="17278"/>
    <cellStyle name="Обычный 2 9 3 3 7 8" xfId="17279"/>
    <cellStyle name="Обычный 2 9 3 3 8" xfId="17280"/>
    <cellStyle name="Обычный 2 9 3 3 8 2" xfId="17281"/>
    <cellStyle name="Обычный 2 9 3 3 8 2 2" xfId="17282"/>
    <cellStyle name="Обычный 2 9 3 3 8 2 2 2" xfId="17283"/>
    <cellStyle name="Обычный 2 9 3 3 8 2 3" xfId="17284"/>
    <cellStyle name="Обычный 2 9 3 3 8 2 4" xfId="17285"/>
    <cellStyle name="Обычный 2 9 3 3 8 2 5" xfId="17286"/>
    <cellStyle name="Обычный 2 9 3 3 8 3" xfId="17287"/>
    <cellStyle name="Обычный 2 9 3 3 8 3 2" xfId="17288"/>
    <cellStyle name="Обычный 2 9 3 3 8 3 3" xfId="17289"/>
    <cellStyle name="Обычный 2 9 3 3 8 3 4" xfId="17290"/>
    <cellStyle name="Обычный 2 9 3 3 8 4" xfId="17291"/>
    <cellStyle name="Обычный 2 9 3 3 8 5" xfId="17292"/>
    <cellStyle name="Обычный 2 9 3 3 8 6" xfId="17293"/>
    <cellStyle name="Обычный 2 9 3 3 8 7" xfId="17294"/>
    <cellStyle name="Обычный 2 9 3 3 9" xfId="17295"/>
    <cellStyle name="Обычный 2 9 3 3 9 2" xfId="17296"/>
    <cellStyle name="Обычный 2 9 3 3 9 2 2" xfId="17297"/>
    <cellStyle name="Обычный 2 9 3 3 9 2 2 2" xfId="17298"/>
    <cellStyle name="Обычный 2 9 3 3 9 2 3" xfId="17299"/>
    <cellStyle name="Обычный 2 9 3 3 9 2 4" xfId="17300"/>
    <cellStyle name="Обычный 2 9 3 3 9 2 5" xfId="17301"/>
    <cellStyle name="Обычный 2 9 3 3 9 3" xfId="17302"/>
    <cellStyle name="Обычный 2 9 3 3 9 3 2" xfId="17303"/>
    <cellStyle name="Обычный 2 9 3 3 9 3 3" xfId="17304"/>
    <cellStyle name="Обычный 2 9 3 3 9 3 4" xfId="17305"/>
    <cellStyle name="Обычный 2 9 3 3 9 4" xfId="17306"/>
    <cellStyle name="Обычный 2 9 3 3 9 5" xfId="17307"/>
    <cellStyle name="Обычный 2 9 3 3 9 6" xfId="17308"/>
    <cellStyle name="Обычный 2 9 3 3 9 7" xfId="17309"/>
    <cellStyle name="Обычный 2 9 3 4" xfId="17310"/>
    <cellStyle name="Обычный 2 9 3 4 10" xfId="17311"/>
    <cellStyle name="Обычный 2 9 3 4 10 2" xfId="17312"/>
    <cellStyle name="Обычный 2 9 3 4 10 2 2" xfId="17313"/>
    <cellStyle name="Обычный 2 9 3 4 10 3" xfId="17314"/>
    <cellStyle name="Обычный 2 9 3 4 10 4" xfId="17315"/>
    <cellStyle name="Обычный 2 9 3 4 10 5" xfId="17316"/>
    <cellStyle name="Обычный 2 9 3 4 11" xfId="17317"/>
    <cellStyle name="Обычный 2 9 3 4 11 2" xfId="17318"/>
    <cellStyle name="Обычный 2 9 3 4 11 3" xfId="17319"/>
    <cellStyle name="Обычный 2 9 3 4 11 4" xfId="17320"/>
    <cellStyle name="Обычный 2 9 3 4 12" xfId="17321"/>
    <cellStyle name="Обычный 2 9 3 4 13" xfId="17322"/>
    <cellStyle name="Обычный 2 9 3 4 14" xfId="17323"/>
    <cellStyle name="Обычный 2 9 3 4 15" xfId="17324"/>
    <cellStyle name="Обычный 2 9 3 4 2" xfId="17325"/>
    <cellStyle name="Обычный 2 9 3 4 2 2" xfId="17326"/>
    <cellStyle name="Обычный 2 9 3 4 2 2 2" xfId="17327"/>
    <cellStyle name="Обычный 2 9 3 4 2 2 2 2" xfId="17328"/>
    <cellStyle name="Обычный 2 9 3 4 2 2 2 2 2" xfId="17329"/>
    <cellStyle name="Обычный 2 9 3 4 2 2 2 3" xfId="17330"/>
    <cellStyle name="Обычный 2 9 3 4 2 2 2 4" xfId="17331"/>
    <cellStyle name="Обычный 2 9 3 4 2 2 2 5" xfId="17332"/>
    <cellStyle name="Обычный 2 9 3 4 2 2 3" xfId="17333"/>
    <cellStyle name="Обычный 2 9 3 4 2 2 3 2" xfId="17334"/>
    <cellStyle name="Обычный 2 9 3 4 2 2 3 3" xfId="17335"/>
    <cellStyle name="Обычный 2 9 3 4 2 2 3 4" xfId="17336"/>
    <cellStyle name="Обычный 2 9 3 4 2 2 4" xfId="17337"/>
    <cellStyle name="Обычный 2 9 3 4 2 2 5" xfId="17338"/>
    <cellStyle name="Обычный 2 9 3 4 2 2 6" xfId="17339"/>
    <cellStyle name="Обычный 2 9 3 4 2 2 7" xfId="17340"/>
    <cellStyle name="Обычный 2 9 3 4 2 3" xfId="17341"/>
    <cellStyle name="Обычный 2 9 3 4 2 3 2" xfId="17342"/>
    <cellStyle name="Обычный 2 9 3 4 2 3 2 2" xfId="17343"/>
    <cellStyle name="Обычный 2 9 3 4 2 3 3" xfId="17344"/>
    <cellStyle name="Обычный 2 9 3 4 2 3 4" xfId="17345"/>
    <cellStyle name="Обычный 2 9 3 4 2 3 5" xfId="17346"/>
    <cellStyle name="Обычный 2 9 3 4 2 4" xfId="17347"/>
    <cellStyle name="Обычный 2 9 3 4 2 4 2" xfId="17348"/>
    <cellStyle name="Обычный 2 9 3 4 2 4 2 2" xfId="17349"/>
    <cellStyle name="Обычный 2 9 3 4 2 4 3" xfId="17350"/>
    <cellStyle name="Обычный 2 9 3 4 2 4 4" xfId="17351"/>
    <cellStyle name="Обычный 2 9 3 4 2 4 5" xfId="17352"/>
    <cellStyle name="Обычный 2 9 3 4 2 5" xfId="17353"/>
    <cellStyle name="Обычный 2 9 3 4 2 5 2" xfId="17354"/>
    <cellStyle name="Обычный 2 9 3 4 2 5 3" xfId="17355"/>
    <cellStyle name="Обычный 2 9 3 4 2 5 4" xfId="17356"/>
    <cellStyle name="Обычный 2 9 3 4 2 6" xfId="17357"/>
    <cellStyle name="Обычный 2 9 3 4 2 7" xfId="17358"/>
    <cellStyle name="Обычный 2 9 3 4 2 8" xfId="17359"/>
    <cellStyle name="Обычный 2 9 3 4 2 9" xfId="17360"/>
    <cellStyle name="Обычный 2 9 3 4 3" xfId="17361"/>
    <cellStyle name="Обычный 2 9 3 4 3 2" xfId="17362"/>
    <cellStyle name="Обычный 2 9 3 4 3 2 2" xfId="17363"/>
    <cellStyle name="Обычный 2 9 3 4 3 2 2 2" xfId="17364"/>
    <cellStyle name="Обычный 2 9 3 4 3 2 2 2 2" xfId="17365"/>
    <cellStyle name="Обычный 2 9 3 4 3 2 2 3" xfId="17366"/>
    <cellStyle name="Обычный 2 9 3 4 3 2 2 4" xfId="17367"/>
    <cellStyle name="Обычный 2 9 3 4 3 2 2 5" xfId="17368"/>
    <cellStyle name="Обычный 2 9 3 4 3 2 3" xfId="17369"/>
    <cellStyle name="Обычный 2 9 3 4 3 2 3 2" xfId="17370"/>
    <cellStyle name="Обычный 2 9 3 4 3 2 3 3" xfId="17371"/>
    <cellStyle name="Обычный 2 9 3 4 3 2 3 4" xfId="17372"/>
    <cellStyle name="Обычный 2 9 3 4 3 2 4" xfId="17373"/>
    <cellStyle name="Обычный 2 9 3 4 3 2 5" xfId="17374"/>
    <cellStyle name="Обычный 2 9 3 4 3 2 6" xfId="17375"/>
    <cellStyle name="Обычный 2 9 3 4 3 2 7" xfId="17376"/>
    <cellStyle name="Обычный 2 9 3 4 3 3" xfId="17377"/>
    <cellStyle name="Обычный 2 9 3 4 3 3 2" xfId="17378"/>
    <cellStyle name="Обычный 2 9 3 4 3 3 2 2" xfId="17379"/>
    <cellStyle name="Обычный 2 9 3 4 3 3 3" xfId="17380"/>
    <cellStyle name="Обычный 2 9 3 4 3 3 4" xfId="17381"/>
    <cellStyle name="Обычный 2 9 3 4 3 3 5" xfId="17382"/>
    <cellStyle name="Обычный 2 9 3 4 3 4" xfId="17383"/>
    <cellStyle name="Обычный 2 9 3 4 3 4 2" xfId="17384"/>
    <cellStyle name="Обычный 2 9 3 4 3 4 2 2" xfId="17385"/>
    <cellStyle name="Обычный 2 9 3 4 3 4 3" xfId="17386"/>
    <cellStyle name="Обычный 2 9 3 4 3 4 4" xfId="17387"/>
    <cellStyle name="Обычный 2 9 3 4 3 4 5" xfId="17388"/>
    <cellStyle name="Обычный 2 9 3 4 3 5" xfId="17389"/>
    <cellStyle name="Обычный 2 9 3 4 3 5 2" xfId="17390"/>
    <cellStyle name="Обычный 2 9 3 4 3 5 3" xfId="17391"/>
    <cellStyle name="Обычный 2 9 3 4 3 5 4" xfId="17392"/>
    <cellStyle name="Обычный 2 9 3 4 3 6" xfId="17393"/>
    <cellStyle name="Обычный 2 9 3 4 3 7" xfId="17394"/>
    <cellStyle name="Обычный 2 9 3 4 3 8" xfId="17395"/>
    <cellStyle name="Обычный 2 9 3 4 3 9" xfId="17396"/>
    <cellStyle name="Обычный 2 9 3 4 4" xfId="17397"/>
    <cellStyle name="Обычный 2 9 3 4 4 2" xfId="17398"/>
    <cellStyle name="Обычный 2 9 3 4 4 2 2" xfId="17399"/>
    <cellStyle name="Обычный 2 9 3 4 4 2 2 2" xfId="17400"/>
    <cellStyle name="Обычный 2 9 3 4 4 2 2 2 2" xfId="17401"/>
    <cellStyle name="Обычный 2 9 3 4 4 2 2 3" xfId="17402"/>
    <cellStyle name="Обычный 2 9 3 4 4 2 2 4" xfId="17403"/>
    <cellStyle name="Обычный 2 9 3 4 4 2 2 5" xfId="17404"/>
    <cellStyle name="Обычный 2 9 3 4 4 2 3" xfId="17405"/>
    <cellStyle name="Обычный 2 9 3 4 4 2 3 2" xfId="17406"/>
    <cellStyle name="Обычный 2 9 3 4 4 2 3 3" xfId="17407"/>
    <cellStyle name="Обычный 2 9 3 4 4 2 3 4" xfId="17408"/>
    <cellStyle name="Обычный 2 9 3 4 4 2 4" xfId="17409"/>
    <cellStyle name="Обычный 2 9 3 4 4 2 5" xfId="17410"/>
    <cellStyle name="Обычный 2 9 3 4 4 2 6" xfId="17411"/>
    <cellStyle name="Обычный 2 9 3 4 4 2 7" xfId="17412"/>
    <cellStyle name="Обычный 2 9 3 4 4 3" xfId="17413"/>
    <cellStyle name="Обычный 2 9 3 4 4 3 2" xfId="17414"/>
    <cellStyle name="Обычный 2 9 3 4 4 3 2 2" xfId="17415"/>
    <cellStyle name="Обычный 2 9 3 4 4 3 3" xfId="17416"/>
    <cellStyle name="Обычный 2 9 3 4 4 3 4" xfId="17417"/>
    <cellStyle name="Обычный 2 9 3 4 4 3 5" xfId="17418"/>
    <cellStyle name="Обычный 2 9 3 4 4 4" xfId="17419"/>
    <cellStyle name="Обычный 2 9 3 4 4 4 2" xfId="17420"/>
    <cellStyle name="Обычный 2 9 3 4 4 4 3" xfId="17421"/>
    <cellStyle name="Обычный 2 9 3 4 4 4 4" xfId="17422"/>
    <cellStyle name="Обычный 2 9 3 4 4 5" xfId="17423"/>
    <cellStyle name="Обычный 2 9 3 4 4 6" xfId="17424"/>
    <cellStyle name="Обычный 2 9 3 4 4 7" xfId="17425"/>
    <cellStyle name="Обычный 2 9 3 4 4 8" xfId="17426"/>
    <cellStyle name="Обычный 2 9 3 4 5" xfId="17427"/>
    <cellStyle name="Обычный 2 9 3 4 5 2" xfId="17428"/>
    <cellStyle name="Обычный 2 9 3 4 5 2 2" xfId="17429"/>
    <cellStyle name="Обычный 2 9 3 4 5 2 2 2" xfId="17430"/>
    <cellStyle name="Обычный 2 9 3 4 5 2 2 2 2" xfId="17431"/>
    <cellStyle name="Обычный 2 9 3 4 5 2 2 3" xfId="17432"/>
    <cellStyle name="Обычный 2 9 3 4 5 2 2 4" xfId="17433"/>
    <cellStyle name="Обычный 2 9 3 4 5 2 2 5" xfId="17434"/>
    <cellStyle name="Обычный 2 9 3 4 5 2 3" xfId="17435"/>
    <cellStyle name="Обычный 2 9 3 4 5 2 3 2" xfId="17436"/>
    <cellStyle name="Обычный 2 9 3 4 5 2 3 3" xfId="17437"/>
    <cellStyle name="Обычный 2 9 3 4 5 2 3 4" xfId="17438"/>
    <cellStyle name="Обычный 2 9 3 4 5 2 4" xfId="17439"/>
    <cellStyle name="Обычный 2 9 3 4 5 2 5" xfId="17440"/>
    <cellStyle name="Обычный 2 9 3 4 5 2 6" xfId="17441"/>
    <cellStyle name="Обычный 2 9 3 4 5 2 7" xfId="17442"/>
    <cellStyle name="Обычный 2 9 3 4 5 3" xfId="17443"/>
    <cellStyle name="Обычный 2 9 3 4 5 3 2" xfId="17444"/>
    <cellStyle name="Обычный 2 9 3 4 5 3 2 2" xfId="17445"/>
    <cellStyle name="Обычный 2 9 3 4 5 3 3" xfId="17446"/>
    <cellStyle name="Обычный 2 9 3 4 5 3 4" xfId="17447"/>
    <cellStyle name="Обычный 2 9 3 4 5 3 5" xfId="17448"/>
    <cellStyle name="Обычный 2 9 3 4 5 4" xfId="17449"/>
    <cellStyle name="Обычный 2 9 3 4 5 4 2" xfId="17450"/>
    <cellStyle name="Обычный 2 9 3 4 5 4 3" xfId="17451"/>
    <cellStyle name="Обычный 2 9 3 4 5 4 4" xfId="17452"/>
    <cellStyle name="Обычный 2 9 3 4 5 5" xfId="17453"/>
    <cellStyle name="Обычный 2 9 3 4 5 6" xfId="17454"/>
    <cellStyle name="Обычный 2 9 3 4 5 7" xfId="17455"/>
    <cellStyle name="Обычный 2 9 3 4 5 8" xfId="17456"/>
    <cellStyle name="Обычный 2 9 3 4 6" xfId="17457"/>
    <cellStyle name="Обычный 2 9 3 4 6 2" xfId="17458"/>
    <cellStyle name="Обычный 2 9 3 4 6 2 2" xfId="17459"/>
    <cellStyle name="Обычный 2 9 3 4 6 2 2 2" xfId="17460"/>
    <cellStyle name="Обычный 2 9 3 4 6 2 2 2 2" xfId="17461"/>
    <cellStyle name="Обычный 2 9 3 4 6 2 2 3" xfId="17462"/>
    <cellStyle name="Обычный 2 9 3 4 6 2 2 4" xfId="17463"/>
    <cellStyle name="Обычный 2 9 3 4 6 2 2 5" xfId="17464"/>
    <cellStyle name="Обычный 2 9 3 4 6 2 3" xfId="17465"/>
    <cellStyle name="Обычный 2 9 3 4 6 2 3 2" xfId="17466"/>
    <cellStyle name="Обычный 2 9 3 4 6 2 3 3" xfId="17467"/>
    <cellStyle name="Обычный 2 9 3 4 6 2 3 4" xfId="17468"/>
    <cellStyle name="Обычный 2 9 3 4 6 2 4" xfId="17469"/>
    <cellStyle name="Обычный 2 9 3 4 6 2 5" xfId="17470"/>
    <cellStyle name="Обычный 2 9 3 4 6 2 6" xfId="17471"/>
    <cellStyle name="Обычный 2 9 3 4 6 2 7" xfId="17472"/>
    <cellStyle name="Обычный 2 9 3 4 6 3" xfId="17473"/>
    <cellStyle name="Обычный 2 9 3 4 6 3 2" xfId="17474"/>
    <cellStyle name="Обычный 2 9 3 4 6 3 2 2" xfId="17475"/>
    <cellStyle name="Обычный 2 9 3 4 6 3 3" xfId="17476"/>
    <cellStyle name="Обычный 2 9 3 4 6 3 4" xfId="17477"/>
    <cellStyle name="Обычный 2 9 3 4 6 3 5" xfId="17478"/>
    <cellStyle name="Обычный 2 9 3 4 6 4" xfId="17479"/>
    <cellStyle name="Обычный 2 9 3 4 6 4 2" xfId="17480"/>
    <cellStyle name="Обычный 2 9 3 4 6 4 3" xfId="17481"/>
    <cellStyle name="Обычный 2 9 3 4 6 4 4" xfId="17482"/>
    <cellStyle name="Обычный 2 9 3 4 6 5" xfId="17483"/>
    <cellStyle name="Обычный 2 9 3 4 6 6" xfId="17484"/>
    <cellStyle name="Обычный 2 9 3 4 6 7" xfId="17485"/>
    <cellStyle name="Обычный 2 9 3 4 6 8" xfId="17486"/>
    <cellStyle name="Обычный 2 9 3 4 7" xfId="17487"/>
    <cellStyle name="Обычный 2 9 3 4 7 2" xfId="17488"/>
    <cellStyle name="Обычный 2 9 3 4 7 2 2" xfId="17489"/>
    <cellStyle name="Обычный 2 9 3 4 7 2 2 2" xfId="17490"/>
    <cellStyle name="Обычный 2 9 3 4 7 2 2 2 2" xfId="17491"/>
    <cellStyle name="Обычный 2 9 3 4 7 2 2 3" xfId="17492"/>
    <cellStyle name="Обычный 2 9 3 4 7 2 2 4" xfId="17493"/>
    <cellStyle name="Обычный 2 9 3 4 7 2 2 5" xfId="17494"/>
    <cellStyle name="Обычный 2 9 3 4 7 2 3" xfId="17495"/>
    <cellStyle name="Обычный 2 9 3 4 7 2 3 2" xfId="17496"/>
    <cellStyle name="Обычный 2 9 3 4 7 2 3 3" xfId="17497"/>
    <cellStyle name="Обычный 2 9 3 4 7 2 3 4" xfId="17498"/>
    <cellStyle name="Обычный 2 9 3 4 7 2 4" xfId="17499"/>
    <cellStyle name="Обычный 2 9 3 4 7 2 5" xfId="17500"/>
    <cellStyle name="Обычный 2 9 3 4 7 2 6" xfId="17501"/>
    <cellStyle name="Обычный 2 9 3 4 7 2 7" xfId="17502"/>
    <cellStyle name="Обычный 2 9 3 4 7 3" xfId="17503"/>
    <cellStyle name="Обычный 2 9 3 4 7 3 2" xfId="17504"/>
    <cellStyle name="Обычный 2 9 3 4 7 3 2 2" xfId="17505"/>
    <cellStyle name="Обычный 2 9 3 4 7 3 3" xfId="17506"/>
    <cellStyle name="Обычный 2 9 3 4 7 3 4" xfId="17507"/>
    <cellStyle name="Обычный 2 9 3 4 7 3 5" xfId="17508"/>
    <cellStyle name="Обычный 2 9 3 4 7 4" xfId="17509"/>
    <cellStyle name="Обычный 2 9 3 4 7 4 2" xfId="17510"/>
    <cellStyle name="Обычный 2 9 3 4 7 4 3" xfId="17511"/>
    <cellStyle name="Обычный 2 9 3 4 7 4 4" xfId="17512"/>
    <cellStyle name="Обычный 2 9 3 4 7 5" xfId="17513"/>
    <cellStyle name="Обычный 2 9 3 4 7 6" xfId="17514"/>
    <cellStyle name="Обычный 2 9 3 4 7 7" xfId="17515"/>
    <cellStyle name="Обычный 2 9 3 4 7 8" xfId="17516"/>
    <cellStyle name="Обычный 2 9 3 4 8" xfId="17517"/>
    <cellStyle name="Обычный 2 9 3 4 8 2" xfId="17518"/>
    <cellStyle name="Обычный 2 9 3 4 8 2 2" xfId="17519"/>
    <cellStyle name="Обычный 2 9 3 4 8 2 2 2" xfId="17520"/>
    <cellStyle name="Обычный 2 9 3 4 8 2 3" xfId="17521"/>
    <cellStyle name="Обычный 2 9 3 4 8 2 4" xfId="17522"/>
    <cellStyle name="Обычный 2 9 3 4 8 2 5" xfId="17523"/>
    <cellStyle name="Обычный 2 9 3 4 8 3" xfId="17524"/>
    <cellStyle name="Обычный 2 9 3 4 8 3 2" xfId="17525"/>
    <cellStyle name="Обычный 2 9 3 4 8 3 3" xfId="17526"/>
    <cellStyle name="Обычный 2 9 3 4 8 3 4" xfId="17527"/>
    <cellStyle name="Обычный 2 9 3 4 8 4" xfId="17528"/>
    <cellStyle name="Обычный 2 9 3 4 8 5" xfId="17529"/>
    <cellStyle name="Обычный 2 9 3 4 8 6" xfId="17530"/>
    <cellStyle name="Обычный 2 9 3 4 8 7" xfId="17531"/>
    <cellStyle name="Обычный 2 9 3 4 9" xfId="17532"/>
    <cellStyle name="Обычный 2 9 3 4 9 2" xfId="17533"/>
    <cellStyle name="Обычный 2 9 3 4 9 2 2" xfId="17534"/>
    <cellStyle name="Обычный 2 9 3 4 9 2 2 2" xfId="17535"/>
    <cellStyle name="Обычный 2 9 3 4 9 2 3" xfId="17536"/>
    <cellStyle name="Обычный 2 9 3 4 9 2 4" xfId="17537"/>
    <cellStyle name="Обычный 2 9 3 4 9 2 5" xfId="17538"/>
    <cellStyle name="Обычный 2 9 3 4 9 3" xfId="17539"/>
    <cellStyle name="Обычный 2 9 3 4 9 3 2" xfId="17540"/>
    <cellStyle name="Обычный 2 9 3 4 9 3 3" xfId="17541"/>
    <cellStyle name="Обычный 2 9 3 4 9 3 4" xfId="17542"/>
    <cellStyle name="Обычный 2 9 3 4 9 4" xfId="17543"/>
    <cellStyle name="Обычный 2 9 3 4 9 5" xfId="17544"/>
    <cellStyle name="Обычный 2 9 3 4 9 6" xfId="17545"/>
    <cellStyle name="Обычный 2 9 3 4 9 7" xfId="17546"/>
    <cellStyle name="Обычный 2 9 3 5" xfId="17547"/>
    <cellStyle name="Обычный 2 9 3 5 2" xfId="17548"/>
    <cellStyle name="Обычный 2 9 3 5 2 2" xfId="17549"/>
    <cellStyle name="Обычный 2 9 3 5 2 2 2" xfId="17550"/>
    <cellStyle name="Обычный 2 9 3 5 2 2 2 2" xfId="17551"/>
    <cellStyle name="Обычный 2 9 3 5 2 2 3" xfId="17552"/>
    <cellStyle name="Обычный 2 9 3 5 2 2 4" xfId="17553"/>
    <cellStyle name="Обычный 2 9 3 5 2 2 5" xfId="17554"/>
    <cellStyle name="Обычный 2 9 3 5 2 3" xfId="17555"/>
    <cellStyle name="Обычный 2 9 3 5 2 3 2" xfId="17556"/>
    <cellStyle name="Обычный 2 9 3 5 2 3 3" xfId="17557"/>
    <cellStyle name="Обычный 2 9 3 5 2 3 4" xfId="17558"/>
    <cellStyle name="Обычный 2 9 3 5 2 4" xfId="17559"/>
    <cellStyle name="Обычный 2 9 3 5 2 5" xfId="17560"/>
    <cellStyle name="Обычный 2 9 3 5 2 6" xfId="17561"/>
    <cellStyle name="Обычный 2 9 3 5 2 7" xfId="17562"/>
    <cellStyle name="Обычный 2 9 3 5 3" xfId="17563"/>
    <cellStyle name="Обычный 2 9 3 5 3 2" xfId="17564"/>
    <cellStyle name="Обычный 2 9 3 5 3 2 2" xfId="17565"/>
    <cellStyle name="Обычный 2 9 3 5 3 3" xfId="17566"/>
    <cellStyle name="Обычный 2 9 3 5 3 4" xfId="17567"/>
    <cellStyle name="Обычный 2 9 3 5 3 5" xfId="17568"/>
    <cellStyle name="Обычный 2 9 3 5 4" xfId="17569"/>
    <cellStyle name="Обычный 2 9 3 5 4 2" xfId="17570"/>
    <cellStyle name="Обычный 2 9 3 5 4 2 2" xfId="17571"/>
    <cellStyle name="Обычный 2 9 3 5 4 3" xfId="17572"/>
    <cellStyle name="Обычный 2 9 3 5 4 4" xfId="17573"/>
    <cellStyle name="Обычный 2 9 3 5 4 5" xfId="17574"/>
    <cellStyle name="Обычный 2 9 3 5 5" xfId="17575"/>
    <cellStyle name="Обычный 2 9 3 5 5 2" xfId="17576"/>
    <cellStyle name="Обычный 2 9 3 5 5 3" xfId="17577"/>
    <cellStyle name="Обычный 2 9 3 5 5 4" xfId="17578"/>
    <cellStyle name="Обычный 2 9 3 5 6" xfId="17579"/>
    <cellStyle name="Обычный 2 9 3 5 7" xfId="17580"/>
    <cellStyle name="Обычный 2 9 3 5 8" xfId="17581"/>
    <cellStyle name="Обычный 2 9 3 5 9" xfId="17582"/>
    <cellStyle name="Обычный 2 9 3 6" xfId="17583"/>
    <cellStyle name="Обычный 2 9 3 6 2" xfId="17584"/>
    <cellStyle name="Обычный 2 9 3 6 2 2" xfId="17585"/>
    <cellStyle name="Обычный 2 9 3 6 2 2 2" xfId="17586"/>
    <cellStyle name="Обычный 2 9 3 6 2 2 2 2" xfId="17587"/>
    <cellStyle name="Обычный 2 9 3 6 2 2 3" xfId="17588"/>
    <cellStyle name="Обычный 2 9 3 6 2 2 4" xfId="17589"/>
    <cellStyle name="Обычный 2 9 3 6 2 2 5" xfId="17590"/>
    <cellStyle name="Обычный 2 9 3 6 2 3" xfId="17591"/>
    <cellStyle name="Обычный 2 9 3 6 2 3 2" xfId="17592"/>
    <cellStyle name="Обычный 2 9 3 6 2 3 3" xfId="17593"/>
    <cellStyle name="Обычный 2 9 3 6 2 3 4" xfId="17594"/>
    <cellStyle name="Обычный 2 9 3 6 2 4" xfId="17595"/>
    <cellStyle name="Обычный 2 9 3 6 2 5" xfId="17596"/>
    <cellStyle name="Обычный 2 9 3 6 2 6" xfId="17597"/>
    <cellStyle name="Обычный 2 9 3 6 2 7" xfId="17598"/>
    <cellStyle name="Обычный 2 9 3 6 3" xfId="17599"/>
    <cellStyle name="Обычный 2 9 3 6 3 2" xfId="17600"/>
    <cellStyle name="Обычный 2 9 3 6 3 2 2" xfId="17601"/>
    <cellStyle name="Обычный 2 9 3 6 3 3" xfId="17602"/>
    <cellStyle name="Обычный 2 9 3 6 3 4" xfId="17603"/>
    <cellStyle name="Обычный 2 9 3 6 3 5" xfId="17604"/>
    <cellStyle name="Обычный 2 9 3 6 4" xfId="17605"/>
    <cellStyle name="Обычный 2 9 3 6 4 2" xfId="17606"/>
    <cellStyle name="Обычный 2 9 3 6 4 2 2" xfId="17607"/>
    <cellStyle name="Обычный 2 9 3 6 4 3" xfId="17608"/>
    <cellStyle name="Обычный 2 9 3 6 4 4" xfId="17609"/>
    <cellStyle name="Обычный 2 9 3 6 4 5" xfId="17610"/>
    <cellStyle name="Обычный 2 9 3 6 5" xfId="17611"/>
    <cellStyle name="Обычный 2 9 3 6 5 2" xfId="17612"/>
    <cellStyle name="Обычный 2 9 3 6 5 3" xfId="17613"/>
    <cellStyle name="Обычный 2 9 3 6 5 4" xfId="17614"/>
    <cellStyle name="Обычный 2 9 3 6 6" xfId="17615"/>
    <cellStyle name="Обычный 2 9 3 6 7" xfId="17616"/>
    <cellStyle name="Обычный 2 9 3 6 8" xfId="17617"/>
    <cellStyle name="Обычный 2 9 3 6 9" xfId="17618"/>
    <cellStyle name="Обычный 2 9 3 7" xfId="17619"/>
    <cellStyle name="Обычный 2 9 3 7 2" xfId="17620"/>
    <cellStyle name="Обычный 2 9 3 7 2 2" xfId="17621"/>
    <cellStyle name="Обычный 2 9 3 7 2 2 2" xfId="17622"/>
    <cellStyle name="Обычный 2 9 3 7 2 2 2 2" xfId="17623"/>
    <cellStyle name="Обычный 2 9 3 7 2 2 3" xfId="17624"/>
    <cellStyle name="Обычный 2 9 3 7 2 2 4" xfId="17625"/>
    <cellStyle name="Обычный 2 9 3 7 2 2 5" xfId="17626"/>
    <cellStyle name="Обычный 2 9 3 7 2 3" xfId="17627"/>
    <cellStyle name="Обычный 2 9 3 7 2 3 2" xfId="17628"/>
    <cellStyle name="Обычный 2 9 3 7 2 3 3" xfId="17629"/>
    <cellStyle name="Обычный 2 9 3 7 2 3 4" xfId="17630"/>
    <cellStyle name="Обычный 2 9 3 7 2 4" xfId="17631"/>
    <cellStyle name="Обычный 2 9 3 7 2 5" xfId="17632"/>
    <cellStyle name="Обычный 2 9 3 7 2 6" xfId="17633"/>
    <cellStyle name="Обычный 2 9 3 7 2 7" xfId="17634"/>
    <cellStyle name="Обычный 2 9 3 7 3" xfId="17635"/>
    <cellStyle name="Обычный 2 9 3 7 3 2" xfId="17636"/>
    <cellStyle name="Обычный 2 9 3 7 3 2 2" xfId="17637"/>
    <cellStyle name="Обычный 2 9 3 7 3 3" xfId="17638"/>
    <cellStyle name="Обычный 2 9 3 7 3 4" xfId="17639"/>
    <cellStyle name="Обычный 2 9 3 7 3 5" xfId="17640"/>
    <cellStyle name="Обычный 2 9 3 7 4" xfId="17641"/>
    <cellStyle name="Обычный 2 9 3 7 4 2" xfId="17642"/>
    <cellStyle name="Обычный 2 9 3 7 4 2 2" xfId="17643"/>
    <cellStyle name="Обычный 2 9 3 7 4 3" xfId="17644"/>
    <cellStyle name="Обычный 2 9 3 7 4 4" xfId="17645"/>
    <cellStyle name="Обычный 2 9 3 7 4 5" xfId="17646"/>
    <cellStyle name="Обычный 2 9 3 7 5" xfId="17647"/>
    <cellStyle name="Обычный 2 9 3 7 5 2" xfId="17648"/>
    <cellStyle name="Обычный 2 9 3 7 5 3" xfId="17649"/>
    <cellStyle name="Обычный 2 9 3 7 5 4" xfId="17650"/>
    <cellStyle name="Обычный 2 9 3 7 6" xfId="17651"/>
    <cellStyle name="Обычный 2 9 3 7 7" xfId="17652"/>
    <cellStyle name="Обычный 2 9 3 7 8" xfId="17653"/>
    <cellStyle name="Обычный 2 9 3 7 9" xfId="17654"/>
    <cellStyle name="Обычный 2 9 3 8" xfId="17655"/>
    <cellStyle name="Обычный 2 9 3 8 2" xfId="17656"/>
    <cellStyle name="Обычный 2 9 3 8 2 2" xfId="17657"/>
    <cellStyle name="Обычный 2 9 3 8 2 2 2" xfId="17658"/>
    <cellStyle name="Обычный 2 9 3 8 2 2 2 2" xfId="17659"/>
    <cellStyle name="Обычный 2 9 3 8 2 2 3" xfId="17660"/>
    <cellStyle name="Обычный 2 9 3 8 2 2 4" xfId="17661"/>
    <cellStyle name="Обычный 2 9 3 8 2 2 5" xfId="17662"/>
    <cellStyle name="Обычный 2 9 3 8 2 3" xfId="17663"/>
    <cellStyle name="Обычный 2 9 3 8 2 3 2" xfId="17664"/>
    <cellStyle name="Обычный 2 9 3 8 2 3 3" xfId="17665"/>
    <cellStyle name="Обычный 2 9 3 8 2 3 4" xfId="17666"/>
    <cellStyle name="Обычный 2 9 3 8 2 4" xfId="17667"/>
    <cellStyle name="Обычный 2 9 3 8 2 5" xfId="17668"/>
    <cellStyle name="Обычный 2 9 3 8 2 6" xfId="17669"/>
    <cellStyle name="Обычный 2 9 3 8 2 7" xfId="17670"/>
    <cellStyle name="Обычный 2 9 3 8 3" xfId="17671"/>
    <cellStyle name="Обычный 2 9 3 8 3 2" xfId="17672"/>
    <cellStyle name="Обычный 2 9 3 8 3 2 2" xfId="17673"/>
    <cellStyle name="Обычный 2 9 3 8 3 3" xfId="17674"/>
    <cellStyle name="Обычный 2 9 3 8 3 4" xfId="17675"/>
    <cellStyle name="Обычный 2 9 3 8 3 5" xfId="17676"/>
    <cellStyle name="Обычный 2 9 3 8 4" xfId="17677"/>
    <cellStyle name="Обычный 2 9 3 8 4 2" xfId="17678"/>
    <cellStyle name="Обычный 2 9 3 8 4 3" xfId="17679"/>
    <cellStyle name="Обычный 2 9 3 8 4 4" xfId="17680"/>
    <cellStyle name="Обычный 2 9 3 8 5" xfId="17681"/>
    <cellStyle name="Обычный 2 9 3 8 6" xfId="17682"/>
    <cellStyle name="Обычный 2 9 3 8 7" xfId="17683"/>
    <cellStyle name="Обычный 2 9 3 8 8" xfId="17684"/>
    <cellStyle name="Обычный 2 9 3 9" xfId="17685"/>
    <cellStyle name="Обычный 2 9 3 9 2" xfId="17686"/>
    <cellStyle name="Обычный 2 9 3 9 2 2" xfId="17687"/>
    <cellStyle name="Обычный 2 9 3 9 2 2 2" xfId="17688"/>
    <cellStyle name="Обычный 2 9 3 9 2 2 2 2" xfId="17689"/>
    <cellStyle name="Обычный 2 9 3 9 2 2 3" xfId="17690"/>
    <cellStyle name="Обычный 2 9 3 9 2 2 4" xfId="17691"/>
    <cellStyle name="Обычный 2 9 3 9 2 2 5" xfId="17692"/>
    <cellStyle name="Обычный 2 9 3 9 2 3" xfId="17693"/>
    <cellStyle name="Обычный 2 9 3 9 2 3 2" xfId="17694"/>
    <cellStyle name="Обычный 2 9 3 9 2 3 3" xfId="17695"/>
    <cellStyle name="Обычный 2 9 3 9 2 3 4" xfId="17696"/>
    <cellStyle name="Обычный 2 9 3 9 2 4" xfId="17697"/>
    <cellStyle name="Обычный 2 9 3 9 2 5" xfId="17698"/>
    <cellStyle name="Обычный 2 9 3 9 2 6" xfId="17699"/>
    <cellStyle name="Обычный 2 9 3 9 2 7" xfId="17700"/>
    <cellStyle name="Обычный 2 9 3 9 3" xfId="17701"/>
    <cellStyle name="Обычный 2 9 3 9 3 2" xfId="17702"/>
    <cellStyle name="Обычный 2 9 3 9 3 2 2" xfId="17703"/>
    <cellStyle name="Обычный 2 9 3 9 3 3" xfId="17704"/>
    <cellStyle name="Обычный 2 9 3 9 3 4" xfId="17705"/>
    <cellStyle name="Обычный 2 9 3 9 3 5" xfId="17706"/>
    <cellStyle name="Обычный 2 9 3 9 4" xfId="17707"/>
    <cellStyle name="Обычный 2 9 3 9 4 2" xfId="17708"/>
    <cellStyle name="Обычный 2 9 3 9 4 3" xfId="17709"/>
    <cellStyle name="Обычный 2 9 3 9 4 4" xfId="17710"/>
    <cellStyle name="Обычный 2 9 3 9 5" xfId="17711"/>
    <cellStyle name="Обычный 2 9 3 9 6" xfId="17712"/>
    <cellStyle name="Обычный 2 9 3 9 7" xfId="17713"/>
    <cellStyle name="Обычный 2 9 3 9 8" xfId="17714"/>
    <cellStyle name="Обычный 2 9 4" xfId="17715"/>
    <cellStyle name="Обычный 2 9 4 2" xfId="17716"/>
    <cellStyle name="Обычный 2 9 4 2 2" xfId="17717"/>
    <cellStyle name="Обычный 2 9 4 2 2 2" xfId="17718"/>
    <cellStyle name="Обычный 2 9 4 2 2 2 2" xfId="17719"/>
    <cellStyle name="Обычный 2 9 4 2 2 3" xfId="17720"/>
    <cellStyle name="Обычный 2 9 4 2 2 4" xfId="17721"/>
    <cellStyle name="Обычный 2 9 4 2 2 5" xfId="17722"/>
    <cellStyle name="Обычный 2 9 4 2 3" xfId="17723"/>
    <cellStyle name="Обычный 2 9 4 2 3 2" xfId="17724"/>
    <cellStyle name="Обычный 2 9 4 2 3 2 2" xfId="17725"/>
    <cellStyle name="Обычный 2 9 4 2 3 3" xfId="17726"/>
    <cellStyle name="Обычный 2 9 4 2 3 4" xfId="17727"/>
    <cellStyle name="Обычный 2 9 4 2 3 5" xfId="17728"/>
    <cellStyle name="Обычный 2 9 4 2 4" xfId="17729"/>
    <cellStyle name="Обычный 2 9 4 2 4 2" xfId="17730"/>
    <cellStyle name="Обычный 2 9 4 2 4 3" xfId="17731"/>
    <cellStyle name="Обычный 2 9 4 2 4 4" xfId="17732"/>
    <cellStyle name="Обычный 2 9 4 2 5" xfId="17733"/>
    <cellStyle name="Обычный 2 9 4 2 6" xfId="17734"/>
    <cellStyle name="Обычный 2 9 4 2 7" xfId="17735"/>
    <cellStyle name="Обычный 2 9 4 2 8" xfId="17736"/>
    <cellStyle name="Обычный 2 9 4 3" xfId="17737"/>
    <cellStyle name="Обычный 2 9 4 3 2" xfId="17738"/>
    <cellStyle name="Обычный 2 9 4 3 2 2" xfId="17739"/>
    <cellStyle name="Обычный 2 9 4 3 3" xfId="17740"/>
    <cellStyle name="Обычный 2 9 4 3 4" xfId="17741"/>
    <cellStyle name="Обычный 2 9 4 3 5" xfId="17742"/>
    <cellStyle name="Обычный 2 9 4 4" xfId="17743"/>
    <cellStyle name="Обычный 2 9 4 4 2" xfId="17744"/>
    <cellStyle name="Обычный 2 9 4 4 2 2" xfId="17745"/>
    <cellStyle name="Обычный 2 9 4 4 3" xfId="17746"/>
    <cellStyle name="Обычный 2 9 4 4 4" xfId="17747"/>
    <cellStyle name="Обычный 2 9 4 4 5" xfId="17748"/>
    <cellStyle name="Обычный 2 9 4 5" xfId="17749"/>
    <cellStyle name="Обычный 2 9 4 5 2" xfId="17750"/>
    <cellStyle name="Обычный 2 9 4 5 2 2" xfId="17751"/>
    <cellStyle name="Обычный 2 9 4 5 3" xfId="17752"/>
    <cellStyle name="Обычный 2 9 4 5 4" xfId="17753"/>
    <cellStyle name="Обычный 2 9 4 5 5" xfId="17754"/>
    <cellStyle name="Обычный 2 9 4 6" xfId="17755"/>
    <cellStyle name="Обычный 2 9 4 6 2" xfId="17756"/>
    <cellStyle name="Обычный 2 9 4 6 2 2" xfId="17757"/>
    <cellStyle name="Обычный 2 9 4 6 3" xfId="17758"/>
    <cellStyle name="Обычный 2 9 4 7" xfId="17759"/>
    <cellStyle name="Обычный 2 9 4 7 2" xfId="17760"/>
    <cellStyle name="Обычный 2 9 4 8" xfId="17761"/>
    <cellStyle name="Обычный 2 9 4 9" xfId="17762"/>
    <cellStyle name="Обычный 2 9 5" xfId="17763"/>
    <cellStyle name="Обычный 2 9 5 2" xfId="17764"/>
    <cellStyle name="Обычный 2 9 5 2 2" xfId="17765"/>
    <cellStyle name="Обычный 2 9 5 2 2 2" xfId="17766"/>
    <cellStyle name="Обычный 2 9 5 2 2 2 2" xfId="17767"/>
    <cellStyle name="Обычный 2 9 5 2 2 3" xfId="17768"/>
    <cellStyle name="Обычный 2 9 5 2 2 4" xfId="17769"/>
    <cellStyle name="Обычный 2 9 5 2 2 5" xfId="17770"/>
    <cellStyle name="Обычный 2 9 5 2 3" xfId="17771"/>
    <cellStyle name="Обычный 2 9 5 2 3 2" xfId="17772"/>
    <cellStyle name="Обычный 2 9 5 2 3 3" xfId="17773"/>
    <cellStyle name="Обычный 2 9 5 2 3 4" xfId="17774"/>
    <cellStyle name="Обычный 2 9 5 2 4" xfId="17775"/>
    <cellStyle name="Обычный 2 9 5 2 5" xfId="17776"/>
    <cellStyle name="Обычный 2 9 5 2 6" xfId="17777"/>
    <cellStyle name="Обычный 2 9 5 2 7" xfId="17778"/>
    <cellStyle name="Обычный 2 9 5 3" xfId="17779"/>
    <cellStyle name="Обычный 2 9 5 3 2" xfId="17780"/>
    <cellStyle name="Обычный 2 9 5 3 2 2" xfId="17781"/>
    <cellStyle name="Обычный 2 9 5 3 3" xfId="17782"/>
    <cellStyle name="Обычный 2 9 5 3 4" xfId="17783"/>
    <cellStyle name="Обычный 2 9 5 3 5" xfId="17784"/>
    <cellStyle name="Обычный 2 9 5 4" xfId="17785"/>
    <cellStyle name="Обычный 2 9 5 4 2" xfId="17786"/>
    <cellStyle name="Обычный 2 9 5 4 2 2" xfId="17787"/>
    <cellStyle name="Обычный 2 9 5 4 3" xfId="17788"/>
    <cellStyle name="Обычный 2 9 5 4 4" xfId="17789"/>
    <cellStyle name="Обычный 2 9 5 4 5" xfId="17790"/>
    <cellStyle name="Обычный 2 9 5 5" xfId="17791"/>
    <cellStyle name="Обычный 2 9 5 5 2" xfId="17792"/>
    <cellStyle name="Обычный 2 9 5 5 3" xfId="17793"/>
    <cellStyle name="Обычный 2 9 5 5 4" xfId="17794"/>
    <cellStyle name="Обычный 2 9 5 6" xfId="17795"/>
    <cellStyle name="Обычный 2 9 5 7" xfId="17796"/>
    <cellStyle name="Обычный 2 9 5 8" xfId="17797"/>
    <cellStyle name="Обычный 2 9 5 9" xfId="17798"/>
    <cellStyle name="Обычный 2 9 6" xfId="17799"/>
    <cellStyle name="Обычный 2 9 7" xfId="17800"/>
    <cellStyle name="Обычный 2 9 7 2" xfId="17801"/>
    <cellStyle name="Обычный 2 9 7 2 2" xfId="17802"/>
    <cellStyle name="Обычный 2 9 7 3" xfId="17803"/>
    <cellStyle name="Обычный 2 9 8" xfId="17804"/>
    <cellStyle name="Обычный 2 9 8 2" xfId="17805"/>
    <cellStyle name="Обычный 2 9 9" xfId="17806"/>
    <cellStyle name="Обычный 2__940_РВвВА свод за 1 полугодие 2009" xfId="17807"/>
    <cellStyle name="Обычный 20" xfId="17808"/>
    <cellStyle name="Обычный 20 2" xfId="59225"/>
    <cellStyle name="Обычный 21" xfId="17809"/>
    <cellStyle name="Обычный 21 2" xfId="17810"/>
    <cellStyle name="Обычный 21 3" xfId="59155"/>
    <cellStyle name="Обычный 22" xfId="17811"/>
    <cellStyle name="Обычный 22 2" xfId="17812"/>
    <cellStyle name="Обычный 22 2 2" xfId="59921"/>
    <cellStyle name="Обычный 22 3" xfId="59156"/>
    <cellStyle name="Обычный 22 4" xfId="59099"/>
    <cellStyle name="Обычный 23" xfId="17813"/>
    <cellStyle name="Обычный 23 2" xfId="59157"/>
    <cellStyle name="Обычный 24" xfId="17814"/>
    <cellStyle name="Обычный 24 2" xfId="59158"/>
    <cellStyle name="Обычный 25" xfId="17815"/>
    <cellStyle name="Обычный 25 2" xfId="59922"/>
    <cellStyle name="Обычный 25 3" xfId="59129"/>
    <cellStyle name="Обычный 25 4" xfId="59100"/>
    <cellStyle name="Обычный 26" xfId="17816"/>
    <cellStyle name="Обычный 26 2" xfId="59923"/>
    <cellStyle name="Обычный 26 3" xfId="59230"/>
    <cellStyle name="Обычный 26 4" xfId="59101"/>
    <cellStyle name="Обычный 27" xfId="17817"/>
    <cellStyle name="Обычный 27 2" xfId="59924"/>
    <cellStyle name="Обычный 27 3" xfId="59246"/>
    <cellStyle name="Обычный 27 4" xfId="59102"/>
    <cellStyle name="Обычный 28" xfId="17818"/>
    <cellStyle name="Обычный 28 2" xfId="59193"/>
    <cellStyle name="Обычный 29" xfId="17819"/>
    <cellStyle name="Обычный 29 2" xfId="59208"/>
    <cellStyle name="Обычный 3" xfId="17820"/>
    <cellStyle name="Обычный 3 10" xfId="17821"/>
    <cellStyle name="Обычный 3 11" xfId="17822"/>
    <cellStyle name="Обычный 3 12" xfId="17823"/>
    <cellStyle name="Обычный 3 13" xfId="17824"/>
    <cellStyle name="Обычный 3 14" xfId="17825"/>
    <cellStyle name="Обычный 3 15" xfId="17826"/>
    <cellStyle name="Обычный 3 16" xfId="17827"/>
    <cellStyle name="Обычный 3 17" xfId="17828"/>
    <cellStyle name="Обычный 3 18" xfId="17829"/>
    <cellStyle name="Обычный 3 19" xfId="17830"/>
    <cellStyle name="Обычный 3 2" xfId="4"/>
    <cellStyle name="Обычный 3 2 10" xfId="17831"/>
    <cellStyle name="Обычный 3 2 11" xfId="59829"/>
    <cellStyle name="Обычный 3 2 2" xfId="17832"/>
    <cellStyle name="Обычный 3 2 2 10" xfId="17833"/>
    <cellStyle name="Обычный 3 2 2 10 2" xfId="17834"/>
    <cellStyle name="Обычный 3 2 2 10 2 2" xfId="17835"/>
    <cellStyle name="Обычный 3 2 2 10 2 2 2" xfId="17836"/>
    <cellStyle name="Обычный 3 2 2 10 2 2 2 2" xfId="17837"/>
    <cellStyle name="Обычный 3 2 2 10 2 2 3" xfId="17838"/>
    <cellStyle name="Обычный 3 2 2 10 2 2 4" xfId="17839"/>
    <cellStyle name="Обычный 3 2 2 10 2 2 5" xfId="17840"/>
    <cellStyle name="Обычный 3 2 2 10 2 3" xfId="17841"/>
    <cellStyle name="Обычный 3 2 2 10 2 3 2" xfId="17842"/>
    <cellStyle name="Обычный 3 2 2 10 2 3 3" xfId="17843"/>
    <cellStyle name="Обычный 3 2 2 10 2 3 4" xfId="17844"/>
    <cellStyle name="Обычный 3 2 2 10 2 4" xfId="17845"/>
    <cellStyle name="Обычный 3 2 2 10 2 5" xfId="17846"/>
    <cellStyle name="Обычный 3 2 2 10 2 6" xfId="17847"/>
    <cellStyle name="Обычный 3 2 2 10 2 7" xfId="17848"/>
    <cellStyle name="Обычный 3 2 2 10 3" xfId="17849"/>
    <cellStyle name="Обычный 3 2 2 10 3 2" xfId="17850"/>
    <cellStyle name="Обычный 3 2 2 10 3 2 2" xfId="17851"/>
    <cellStyle name="Обычный 3 2 2 10 3 3" xfId="17852"/>
    <cellStyle name="Обычный 3 2 2 10 3 4" xfId="17853"/>
    <cellStyle name="Обычный 3 2 2 10 3 5" xfId="17854"/>
    <cellStyle name="Обычный 3 2 2 10 4" xfId="17855"/>
    <cellStyle name="Обычный 3 2 2 10 4 2" xfId="17856"/>
    <cellStyle name="Обычный 3 2 2 10 4 3" xfId="17857"/>
    <cellStyle name="Обычный 3 2 2 10 4 4" xfId="17858"/>
    <cellStyle name="Обычный 3 2 2 10 5" xfId="17859"/>
    <cellStyle name="Обычный 3 2 2 10 6" xfId="17860"/>
    <cellStyle name="Обычный 3 2 2 10 7" xfId="17861"/>
    <cellStyle name="Обычный 3 2 2 10 8" xfId="17862"/>
    <cellStyle name="Обычный 3 2 2 11" xfId="17863"/>
    <cellStyle name="Обычный 3 2 2 11 2" xfId="17864"/>
    <cellStyle name="Обычный 3 2 2 11 2 2" xfId="17865"/>
    <cellStyle name="Обычный 3 2 2 11 2 2 2" xfId="17866"/>
    <cellStyle name="Обычный 3 2 2 11 2 3" xfId="17867"/>
    <cellStyle name="Обычный 3 2 2 11 2 4" xfId="17868"/>
    <cellStyle name="Обычный 3 2 2 11 2 5" xfId="17869"/>
    <cellStyle name="Обычный 3 2 2 11 3" xfId="17870"/>
    <cellStyle name="Обычный 3 2 2 11 3 2" xfId="17871"/>
    <cellStyle name="Обычный 3 2 2 11 3 3" xfId="17872"/>
    <cellStyle name="Обычный 3 2 2 11 3 4" xfId="17873"/>
    <cellStyle name="Обычный 3 2 2 11 4" xfId="17874"/>
    <cellStyle name="Обычный 3 2 2 11 5" xfId="17875"/>
    <cellStyle name="Обычный 3 2 2 11 6" xfId="17876"/>
    <cellStyle name="Обычный 3 2 2 11 7" xfId="17877"/>
    <cellStyle name="Обычный 3 2 2 12" xfId="17878"/>
    <cellStyle name="Обычный 3 2 2 12 2" xfId="17879"/>
    <cellStyle name="Обычный 3 2 2 12 2 2" xfId="17880"/>
    <cellStyle name="Обычный 3 2 2 12 2 2 2" xfId="17881"/>
    <cellStyle name="Обычный 3 2 2 12 2 3" xfId="17882"/>
    <cellStyle name="Обычный 3 2 2 12 2 4" xfId="17883"/>
    <cellStyle name="Обычный 3 2 2 12 2 5" xfId="17884"/>
    <cellStyle name="Обычный 3 2 2 12 3" xfId="17885"/>
    <cellStyle name="Обычный 3 2 2 12 3 2" xfId="17886"/>
    <cellStyle name="Обычный 3 2 2 12 3 3" xfId="17887"/>
    <cellStyle name="Обычный 3 2 2 12 3 4" xfId="17888"/>
    <cellStyle name="Обычный 3 2 2 12 4" xfId="17889"/>
    <cellStyle name="Обычный 3 2 2 12 5" xfId="17890"/>
    <cellStyle name="Обычный 3 2 2 12 6" xfId="17891"/>
    <cellStyle name="Обычный 3 2 2 12 7" xfId="17892"/>
    <cellStyle name="Обычный 3 2 2 13" xfId="17893"/>
    <cellStyle name="Обычный 3 2 2 13 2" xfId="17894"/>
    <cellStyle name="Обычный 3 2 2 13 2 2" xfId="17895"/>
    <cellStyle name="Обычный 3 2 2 13 3" xfId="17896"/>
    <cellStyle name="Обычный 3 2 2 13 4" xfId="17897"/>
    <cellStyle name="Обычный 3 2 2 13 5" xfId="17898"/>
    <cellStyle name="Обычный 3 2 2 14" xfId="17899"/>
    <cellStyle name="Обычный 3 2 2 14 2" xfId="17900"/>
    <cellStyle name="Обычный 3 2 2 14 2 2" xfId="17901"/>
    <cellStyle name="Обычный 3 2 2 14 3" xfId="17902"/>
    <cellStyle name="Обычный 3 2 2 14 4" xfId="17903"/>
    <cellStyle name="Обычный 3 2 2 14 5" xfId="17904"/>
    <cellStyle name="Обычный 3 2 2 15" xfId="17905"/>
    <cellStyle name="Обычный 3 2 2 15 2" xfId="17906"/>
    <cellStyle name="Обычный 3 2 2 15 2 2" xfId="17907"/>
    <cellStyle name="Обычный 3 2 2 15 3" xfId="17908"/>
    <cellStyle name="Обычный 3 2 2 16" xfId="17909"/>
    <cellStyle name="Обычный 3 2 2 16 2" xfId="17910"/>
    <cellStyle name="Обычный 3 2 2 17" xfId="17911"/>
    <cellStyle name="Обычный 3 2 2 18" xfId="17912"/>
    <cellStyle name="Обычный 3 2 2 2" xfId="17913"/>
    <cellStyle name="Обычный 3 2 2 2 10" xfId="17914"/>
    <cellStyle name="Обычный 3 2 2 2 10 2" xfId="17915"/>
    <cellStyle name="Обычный 3 2 2 2 10 2 2" xfId="17916"/>
    <cellStyle name="Обычный 3 2 2 2 10 2 2 2" xfId="17917"/>
    <cellStyle name="Обычный 3 2 2 2 10 2 3" xfId="17918"/>
    <cellStyle name="Обычный 3 2 2 2 10 2 4" xfId="17919"/>
    <cellStyle name="Обычный 3 2 2 2 10 2 5" xfId="17920"/>
    <cellStyle name="Обычный 3 2 2 2 10 3" xfId="17921"/>
    <cellStyle name="Обычный 3 2 2 2 10 3 2" xfId="17922"/>
    <cellStyle name="Обычный 3 2 2 2 10 3 3" xfId="17923"/>
    <cellStyle name="Обычный 3 2 2 2 10 3 4" xfId="17924"/>
    <cellStyle name="Обычный 3 2 2 2 10 4" xfId="17925"/>
    <cellStyle name="Обычный 3 2 2 2 10 5" xfId="17926"/>
    <cellStyle name="Обычный 3 2 2 2 10 6" xfId="17927"/>
    <cellStyle name="Обычный 3 2 2 2 10 7" xfId="17928"/>
    <cellStyle name="Обычный 3 2 2 2 11" xfId="17929"/>
    <cellStyle name="Обычный 3 2 2 2 11 2" xfId="17930"/>
    <cellStyle name="Обычный 3 2 2 2 11 2 2" xfId="17931"/>
    <cellStyle name="Обычный 3 2 2 2 11 3" xfId="17932"/>
    <cellStyle name="Обычный 3 2 2 2 11 4" xfId="17933"/>
    <cellStyle name="Обычный 3 2 2 2 11 5" xfId="17934"/>
    <cellStyle name="Обычный 3 2 2 2 12" xfId="17935"/>
    <cellStyle name="Обычный 3 2 2 2 12 2" xfId="17936"/>
    <cellStyle name="Обычный 3 2 2 2 12 2 2" xfId="17937"/>
    <cellStyle name="Обычный 3 2 2 2 12 3" xfId="17938"/>
    <cellStyle name="Обычный 3 2 2 2 12 4" xfId="17939"/>
    <cellStyle name="Обычный 3 2 2 2 12 5" xfId="17940"/>
    <cellStyle name="Обычный 3 2 2 2 13" xfId="17941"/>
    <cellStyle name="Обычный 3 2 2 2 13 2" xfId="17942"/>
    <cellStyle name="Обычный 3 2 2 2 13 2 2" xfId="17943"/>
    <cellStyle name="Обычный 3 2 2 2 13 3" xfId="17944"/>
    <cellStyle name="Обычный 3 2 2 2 14" xfId="17945"/>
    <cellStyle name="Обычный 3 2 2 2 14 2" xfId="17946"/>
    <cellStyle name="Обычный 3 2 2 2 15" xfId="17947"/>
    <cellStyle name="Обычный 3 2 2 2 16" xfId="17948"/>
    <cellStyle name="Обычный 3 2 2 2 2" xfId="17949"/>
    <cellStyle name="Обычный 3 2 2 2 2 10" xfId="17950"/>
    <cellStyle name="Обычный 3 2 2 2 2 10 2" xfId="17951"/>
    <cellStyle name="Обычный 3 2 2 2 2 10 2 2" xfId="17952"/>
    <cellStyle name="Обычный 3 2 2 2 2 10 3" xfId="17953"/>
    <cellStyle name="Обычный 3 2 2 2 2 10 4" xfId="17954"/>
    <cellStyle name="Обычный 3 2 2 2 2 10 5" xfId="17955"/>
    <cellStyle name="Обычный 3 2 2 2 2 11" xfId="17956"/>
    <cellStyle name="Обычный 3 2 2 2 2 11 2" xfId="17957"/>
    <cellStyle name="Обычный 3 2 2 2 2 11 3" xfId="17958"/>
    <cellStyle name="Обычный 3 2 2 2 2 11 4" xfId="17959"/>
    <cellStyle name="Обычный 3 2 2 2 2 12" xfId="17960"/>
    <cellStyle name="Обычный 3 2 2 2 2 13" xfId="17961"/>
    <cellStyle name="Обычный 3 2 2 2 2 14" xfId="17962"/>
    <cellStyle name="Обычный 3 2 2 2 2 15" xfId="17963"/>
    <cellStyle name="Обычный 3 2 2 2 2 2" xfId="17964"/>
    <cellStyle name="Обычный 3 2 2 2 2 2 2" xfId="17965"/>
    <cellStyle name="Обычный 3 2 2 2 2 2 2 2" xfId="17966"/>
    <cellStyle name="Обычный 3 2 2 2 2 2 2 2 2" xfId="17967"/>
    <cellStyle name="Обычный 3 2 2 2 2 2 2 2 2 2" xfId="17968"/>
    <cellStyle name="Обычный 3 2 2 2 2 2 2 2 3" xfId="17969"/>
    <cellStyle name="Обычный 3 2 2 2 2 2 2 2 4" xfId="17970"/>
    <cellStyle name="Обычный 3 2 2 2 2 2 2 2 5" xfId="17971"/>
    <cellStyle name="Обычный 3 2 2 2 2 2 2 3" xfId="17972"/>
    <cellStyle name="Обычный 3 2 2 2 2 2 2 3 2" xfId="17973"/>
    <cellStyle name="Обычный 3 2 2 2 2 2 2 3 3" xfId="17974"/>
    <cellStyle name="Обычный 3 2 2 2 2 2 2 3 4" xfId="17975"/>
    <cellStyle name="Обычный 3 2 2 2 2 2 2 4" xfId="17976"/>
    <cellStyle name="Обычный 3 2 2 2 2 2 2 5" xfId="17977"/>
    <cellStyle name="Обычный 3 2 2 2 2 2 2 6" xfId="17978"/>
    <cellStyle name="Обычный 3 2 2 2 2 2 2 7" xfId="17979"/>
    <cellStyle name="Обычный 3 2 2 2 2 2 3" xfId="17980"/>
    <cellStyle name="Обычный 3 2 2 2 2 2 3 2" xfId="17981"/>
    <cellStyle name="Обычный 3 2 2 2 2 2 3 2 2" xfId="17982"/>
    <cellStyle name="Обычный 3 2 2 2 2 2 3 3" xfId="17983"/>
    <cellStyle name="Обычный 3 2 2 2 2 2 3 4" xfId="17984"/>
    <cellStyle name="Обычный 3 2 2 2 2 2 3 5" xfId="17985"/>
    <cellStyle name="Обычный 3 2 2 2 2 2 4" xfId="17986"/>
    <cellStyle name="Обычный 3 2 2 2 2 2 4 2" xfId="17987"/>
    <cellStyle name="Обычный 3 2 2 2 2 2 4 2 2" xfId="17988"/>
    <cellStyle name="Обычный 3 2 2 2 2 2 4 3" xfId="17989"/>
    <cellStyle name="Обычный 3 2 2 2 2 2 4 4" xfId="17990"/>
    <cellStyle name="Обычный 3 2 2 2 2 2 4 5" xfId="17991"/>
    <cellStyle name="Обычный 3 2 2 2 2 2 5" xfId="17992"/>
    <cellStyle name="Обычный 3 2 2 2 2 2 5 2" xfId="17993"/>
    <cellStyle name="Обычный 3 2 2 2 2 2 5 3" xfId="17994"/>
    <cellStyle name="Обычный 3 2 2 2 2 2 5 4" xfId="17995"/>
    <cellStyle name="Обычный 3 2 2 2 2 2 6" xfId="17996"/>
    <cellStyle name="Обычный 3 2 2 2 2 2 7" xfId="17997"/>
    <cellStyle name="Обычный 3 2 2 2 2 2 8" xfId="17998"/>
    <cellStyle name="Обычный 3 2 2 2 2 2 9" xfId="17999"/>
    <cellStyle name="Обычный 3 2 2 2 2 3" xfId="18000"/>
    <cellStyle name="Обычный 3 2 2 2 2 3 2" xfId="18001"/>
    <cellStyle name="Обычный 3 2 2 2 2 3 2 2" xfId="18002"/>
    <cellStyle name="Обычный 3 2 2 2 2 3 2 2 2" xfId="18003"/>
    <cellStyle name="Обычный 3 2 2 2 2 3 2 2 2 2" xfId="18004"/>
    <cellStyle name="Обычный 3 2 2 2 2 3 2 2 3" xfId="18005"/>
    <cellStyle name="Обычный 3 2 2 2 2 3 2 2 4" xfId="18006"/>
    <cellStyle name="Обычный 3 2 2 2 2 3 2 2 5" xfId="18007"/>
    <cellStyle name="Обычный 3 2 2 2 2 3 2 3" xfId="18008"/>
    <cellStyle name="Обычный 3 2 2 2 2 3 2 3 2" xfId="18009"/>
    <cellStyle name="Обычный 3 2 2 2 2 3 2 3 3" xfId="18010"/>
    <cellStyle name="Обычный 3 2 2 2 2 3 2 3 4" xfId="18011"/>
    <cellStyle name="Обычный 3 2 2 2 2 3 2 4" xfId="18012"/>
    <cellStyle name="Обычный 3 2 2 2 2 3 2 5" xfId="18013"/>
    <cellStyle name="Обычный 3 2 2 2 2 3 2 6" xfId="18014"/>
    <cellStyle name="Обычный 3 2 2 2 2 3 2 7" xfId="18015"/>
    <cellStyle name="Обычный 3 2 2 2 2 3 3" xfId="18016"/>
    <cellStyle name="Обычный 3 2 2 2 2 3 3 2" xfId="18017"/>
    <cellStyle name="Обычный 3 2 2 2 2 3 3 2 2" xfId="18018"/>
    <cellStyle name="Обычный 3 2 2 2 2 3 3 3" xfId="18019"/>
    <cellStyle name="Обычный 3 2 2 2 2 3 3 4" xfId="18020"/>
    <cellStyle name="Обычный 3 2 2 2 2 3 3 5" xfId="18021"/>
    <cellStyle name="Обычный 3 2 2 2 2 3 4" xfId="18022"/>
    <cellStyle name="Обычный 3 2 2 2 2 3 4 2" xfId="18023"/>
    <cellStyle name="Обычный 3 2 2 2 2 3 4 2 2" xfId="18024"/>
    <cellStyle name="Обычный 3 2 2 2 2 3 4 3" xfId="18025"/>
    <cellStyle name="Обычный 3 2 2 2 2 3 4 4" xfId="18026"/>
    <cellStyle name="Обычный 3 2 2 2 2 3 4 5" xfId="18027"/>
    <cellStyle name="Обычный 3 2 2 2 2 3 5" xfId="18028"/>
    <cellStyle name="Обычный 3 2 2 2 2 3 5 2" xfId="18029"/>
    <cellStyle name="Обычный 3 2 2 2 2 3 5 3" xfId="18030"/>
    <cellStyle name="Обычный 3 2 2 2 2 3 5 4" xfId="18031"/>
    <cellStyle name="Обычный 3 2 2 2 2 3 6" xfId="18032"/>
    <cellStyle name="Обычный 3 2 2 2 2 3 7" xfId="18033"/>
    <cellStyle name="Обычный 3 2 2 2 2 3 8" xfId="18034"/>
    <cellStyle name="Обычный 3 2 2 2 2 3 9" xfId="18035"/>
    <cellStyle name="Обычный 3 2 2 2 2 4" xfId="18036"/>
    <cellStyle name="Обычный 3 2 2 2 2 4 2" xfId="18037"/>
    <cellStyle name="Обычный 3 2 2 2 2 4 2 2" xfId="18038"/>
    <cellStyle name="Обычный 3 2 2 2 2 4 2 2 2" xfId="18039"/>
    <cellStyle name="Обычный 3 2 2 2 2 4 2 2 2 2" xfId="18040"/>
    <cellStyle name="Обычный 3 2 2 2 2 4 2 2 3" xfId="18041"/>
    <cellStyle name="Обычный 3 2 2 2 2 4 2 2 4" xfId="18042"/>
    <cellStyle name="Обычный 3 2 2 2 2 4 2 2 5" xfId="18043"/>
    <cellStyle name="Обычный 3 2 2 2 2 4 2 3" xfId="18044"/>
    <cellStyle name="Обычный 3 2 2 2 2 4 2 3 2" xfId="18045"/>
    <cellStyle name="Обычный 3 2 2 2 2 4 2 3 3" xfId="18046"/>
    <cellStyle name="Обычный 3 2 2 2 2 4 2 3 4" xfId="18047"/>
    <cellStyle name="Обычный 3 2 2 2 2 4 2 4" xfId="18048"/>
    <cellStyle name="Обычный 3 2 2 2 2 4 2 5" xfId="18049"/>
    <cellStyle name="Обычный 3 2 2 2 2 4 2 6" xfId="18050"/>
    <cellStyle name="Обычный 3 2 2 2 2 4 2 7" xfId="18051"/>
    <cellStyle name="Обычный 3 2 2 2 2 4 3" xfId="18052"/>
    <cellStyle name="Обычный 3 2 2 2 2 4 3 2" xfId="18053"/>
    <cellStyle name="Обычный 3 2 2 2 2 4 3 2 2" xfId="18054"/>
    <cellStyle name="Обычный 3 2 2 2 2 4 3 3" xfId="18055"/>
    <cellStyle name="Обычный 3 2 2 2 2 4 3 4" xfId="18056"/>
    <cellStyle name="Обычный 3 2 2 2 2 4 3 5" xfId="18057"/>
    <cellStyle name="Обычный 3 2 2 2 2 4 4" xfId="18058"/>
    <cellStyle name="Обычный 3 2 2 2 2 4 4 2" xfId="18059"/>
    <cellStyle name="Обычный 3 2 2 2 2 4 4 3" xfId="18060"/>
    <cellStyle name="Обычный 3 2 2 2 2 4 4 4" xfId="18061"/>
    <cellStyle name="Обычный 3 2 2 2 2 4 5" xfId="18062"/>
    <cellStyle name="Обычный 3 2 2 2 2 4 6" xfId="18063"/>
    <cellStyle name="Обычный 3 2 2 2 2 4 7" xfId="18064"/>
    <cellStyle name="Обычный 3 2 2 2 2 4 8" xfId="18065"/>
    <cellStyle name="Обычный 3 2 2 2 2 5" xfId="18066"/>
    <cellStyle name="Обычный 3 2 2 2 2 5 2" xfId="18067"/>
    <cellStyle name="Обычный 3 2 2 2 2 5 2 2" xfId="18068"/>
    <cellStyle name="Обычный 3 2 2 2 2 5 2 2 2" xfId="18069"/>
    <cellStyle name="Обычный 3 2 2 2 2 5 2 2 2 2" xfId="18070"/>
    <cellStyle name="Обычный 3 2 2 2 2 5 2 2 3" xfId="18071"/>
    <cellStyle name="Обычный 3 2 2 2 2 5 2 2 4" xfId="18072"/>
    <cellStyle name="Обычный 3 2 2 2 2 5 2 2 5" xfId="18073"/>
    <cellStyle name="Обычный 3 2 2 2 2 5 2 3" xfId="18074"/>
    <cellStyle name="Обычный 3 2 2 2 2 5 2 3 2" xfId="18075"/>
    <cellStyle name="Обычный 3 2 2 2 2 5 2 3 3" xfId="18076"/>
    <cellStyle name="Обычный 3 2 2 2 2 5 2 3 4" xfId="18077"/>
    <cellStyle name="Обычный 3 2 2 2 2 5 2 4" xfId="18078"/>
    <cellStyle name="Обычный 3 2 2 2 2 5 2 5" xfId="18079"/>
    <cellStyle name="Обычный 3 2 2 2 2 5 2 6" xfId="18080"/>
    <cellStyle name="Обычный 3 2 2 2 2 5 2 7" xfId="18081"/>
    <cellStyle name="Обычный 3 2 2 2 2 5 3" xfId="18082"/>
    <cellStyle name="Обычный 3 2 2 2 2 5 3 2" xfId="18083"/>
    <cellStyle name="Обычный 3 2 2 2 2 5 3 2 2" xfId="18084"/>
    <cellStyle name="Обычный 3 2 2 2 2 5 3 3" xfId="18085"/>
    <cellStyle name="Обычный 3 2 2 2 2 5 3 4" xfId="18086"/>
    <cellStyle name="Обычный 3 2 2 2 2 5 3 5" xfId="18087"/>
    <cellStyle name="Обычный 3 2 2 2 2 5 4" xfId="18088"/>
    <cellStyle name="Обычный 3 2 2 2 2 5 4 2" xfId="18089"/>
    <cellStyle name="Обычный 3 2 2 2 2 5 4 3" xfId="18090"/>
    <cellStyle name="Обычный 3 2 2 2 2 5 4 4" xfId="18091"/>
    <cellStyle name="Обычный 3 2 2 2 2 5 5" xfId="18092"/>
    <cellStyle name="Обычный 3 2 2 2 2 5 6" xfId="18093"/>
    <cellStyle name="Обычный 3 2 2 2 2 5 7" xfId="18094"/>
    <cellStyle name="Обычный 3 2 2 2 2 5 8" xfId="18095"/>
    <cellStyle name="Обычный 3 2 2 2 2 6" xfId="18096"/>
    <cellStyle name="Обычный 3 2 2 2 2 6 2" xfId="18097"/>
    <cellStyle name="Обычный 3 2 2 2 2 6 2 2" xfId="18098"/>
    <cellStyle name="Обычный 3 2 2 2 2 6 2 2 2" xfId="18099"/>
    <cellStyle name="Обычный 3 2 2 2 2 6 2 2 2 2" xfId="18100"/>
    <cellStyle name="Обычный 3 2 2 2 2 6 2 2 3" xfId="18101"/>
    <cellStyle name="Обычный 3 2 2 2 2 6 2 2 4" xfId="18102"/>
    <cellStyle name="Обычный 3 2 2 2 2 6 2 2 5" xfId="18103"/>
    <cellStyle name="Обычный 3 2 2 2 2 6 2 3" xfId="18104"/>
    <cellStyle name="Обычный 3 2 2 2 2 6 2 3 2" xfId="18105"/>
    <cellStyle name="Обычный 3 2 2 2 2 6 2 3 3" xfId="18106"/>
    <cellStyle name="Обычный 3 2 2 2 2 6 2 3 4" xfId="18107"/>
    <cellStyle name="Обычный 3 2 2 2 2 6 2 4" xfId="18108"/>
    <cellStyle name="Обычный 3 2 2 2 2 6 2 5" xfId="18109"/>
    <cellStyle name="Обычный 3 2 2 2 2 6 2 6" xfId="18110"/>
    <cellStyle name="Обычный 3 2 2 2 2 6 2 7" xfId="18111"/>
    <cellStyle name="Обычный 3 2 2 2 2 6 3" xfId="18112"/>
    <cellStyle name="Обычный 3 2 2 2 2 6 3 2" xfId="18113"/>
    <cellStyle name="Обычный 3 2 2 2 2 6 3 2 2" xfId="18114"/>
    <cellStyle name="Обычный 3 2 2 2 2 6 3 3" xfId="18115"/>
    <cellStyle name="Обычный 3 2 2 2 2 6 3 4" xfId="18116"/>
    <cellStyle name="Обычный 3 2 2 2 2 6 3 5" xfId="18117"/>
    <cellStyle name="Обычный 3 2 2 2 2 6 4" xfId="18118"/>
    <cellStyle name="Обычный 3 2 2 2 2 6 4 2" xfId="18119"/>
    <cellStyle name="Обычный 3 2 2 2 2 6 4 3" xfId="18120"/>
    <cellStyle name="Обычный 3 2 2 2 2 6 4 4" xfId="18121"/>
    <cellStyle name="Обычный 3 2 2 2 2 6 5" xfId="18122"/>
    <cellStyle name="Обычный 3 2 2 2 2 6 6" xfId="18123"/>
    <cellStyle name="Обычный 3 2 2 2 2 6 7" xfId="18124"/>
    <cellStyle name="Обычный 3 2 2 2 2 6 8" xfId="18125"/>
    <cellStyle name="Обычный 3 2 2 2 2 7" xfId="18126"/>
    <cellStyle name="Обычный 3 2 2 2 2 7 2" xfId="18127"/>
    <cellStyle name="Обычный 3 2 2 2 2 7 2 2" xfId="18128"/>
    <cellStyle name="Обычный 3 2 2 2 2 7 2 2 2" xfId="18129"/>
    <cellStyle name="Обычный 3 2 2 2 2 7 2 2 2 2" xfId="18130"/>
    <cellStyle name="Обычный 3 2 2 2 2 7 2 2 3" xfId="18131"/>
    <cellStyle name="Обычный 3 2 2 2 2 7 2 2 4" xfId="18132"/>
    <cellStyle name="Обычный 3 2 2 2 2 7 2 2 5" xfId="18133"/>
    <cellStyle name="Обычный 3 2 2 2 2 7 2 3" xfId="18134"/>
    <cellStyle name="Обычный 3 2 2 2 2 7 2 3 2" xfId="18135"/>
    <cellStyle name="Обычный 3 2 2 2 2 7 2 3 3" xfId="18136"/>
    <cellStyle name="Обычный 3 2 2 2 2 7 2 3 4" xfId="18137"/>
    <cellStyle name="Обычный 3 2 2 2 2 7 2 4" xfId="18138"/>
    <cellStyle name="Обычный 3 2 2 2 2 7 2 5" xfId="18139"/>
    <cellStyle name="Обычный 3 2 2 2 2 7 2 6" xfId="18140"/>
    <cellStyle name="Обычный 3 2 2 2 2 7 2 7" xfId="18141"/>
    <cellStyle name="Обычный 3 2 2 2 2 7 3" xfId="18142"/>
    <cellStyle name="Обычный 3 2 2 2 2 7 3 2" xfId="18143"/>
    <cellStyle name="Обычный 3 2 2 2 2 7 3 2 2" xfId="18144"/>
    <cellStyle name="Обычный 3 2 2 2 2 7 3 3" xfId="18145"/>
    <cellStyle name="Обычный 3 2 2 2 2 7 3 4" xfId="18146"/>
    <cellStyle name="Обычный 3 2 2 2 2 7 3 5" xfId="18147"/>
    <cellStyle name="Обычный 3 2 2 2 2 7 4" xfId="18148"/>
    <cellStyle name="Обычный 3 2 2 2 2 7 4 2" xfId="18149"/>
    <cellStyle name="Обычный 3 2 2 2 2 7 4 3" xfId="18150"/>
    <cellStyle name="Обычный 3 2 2 2 2 7 4 4" xfId="18151"/>
    <cellStyle name="Обычный 3 2 2 2 2 7 5" xfId="18152"/>
    <cellStyle name="Обычный 3 2 2 2 2 7 6" xfId="18153"/>
    <cellStyle name="Обычный 3 2 2 2 2 7 7" xfId="18154"/>
    <cellStyle name="Обычный 3 2 2 2 2 7 8" xfId="18155"/>
    <cellStyle name="Обычный 3 2 2 2 2 8" xfId="18156"/>
    <cellStyle name="Обычный 3 2 2 2 2 8 2" xfId="18157"/>
    <cellStyle name="Обычный 3 2 2 2 2 8 2 2" xfId="18158"/>
    <cellStyle name="Обычный 3 2 2 2 2 8 2 2 2" xfId="18159"/>
    <cellStyle name="Обычный 3 2 2 2 2 8 2 3" xfId="18160"/>
    <cellStyle name="Обычный 3 2 2 2 2 8 2 4" xfId="18161"/>
    <cellStyle name="Обычный 3 2 2 2 2 8 2 5" xfId="18162"/>
    <cellStyle name="Обычный 3 2 2 2 2 8 3" xfId="18163"/>
    <cellStyle name="Обычный 3 2 2 2 2 8 3 2" xfId="18164"/>
    <cellStyle name="Обычный 3 2 2 2 2 8 3 3" xfId="18165"/>
    <cellStyle name="Обычный 3 2 2 2 2 8 3 4" xfId="18166"/>
    <cellStyle name="Обычный 3 2 2 2 2 8 4" xfId="18167"/>
    <cellStyle name="Обычный 3 2 2 2 2 8 5" xfId="18168"/>
    <cellStyle name="Обычный 3 2 2 2 2 8 6" xfId="18169"/>
    <cellStyle name="Обычный 3 2 2 2 2 8 7" xfId="18170"/>
    <cellStyle name="Обычный 3 2 2 2 2 9" xfId="18171"/>
    <cellStyle name="Обычный 3 2 2 2 2 9 2" xfId="18172"/>
    <cellStyle name="Обычный 3 2 2 2 2 9 2 2" xfId="18173"/>
    <cellStyle name="Обычный 3 2 2 2 2 9 2 2 2" xfId="18174"/>
    <cellStyle name="Обычный 3 2 2 2 2 9 2 3" xfId="18175"/>
    <cellStyle name="Обычный 3 2 2 2 2 9 2 4" xfId="18176"/>
    <cellStyle name="Обычный 3 2 2 2 2 9 2 5" xfId="18177"/>
    <cellStyle name="Обычный 3 2 2 2 2 9 3" xfId="18178"/>
    <cellStyle name="Обычный 3 2 2 2 2 9 3 2" xfId="18179"/>
    <cellStyle name="Обычный 3 2 2 2 2 9 3 3" xfId="18180"/>
    <cellStyle name="Обычный 3 2 2 2 2 9 3 4" xfId="18181"/>
    <cellStyle name="Обычный 3 2 2 2 2 9 4" xfId="18182"/>
    <cellStyle name="Обычный 3 2 2 2 2 9 5" xfId="18183"/>
    <cellStyle name="Обычный 3 2 2 2 2 9 6" xfId="18184"/>
    <cellStyle name="Обычный 3 2 2 2 2 9 7" xfId="18185"/>
    <cellStyle name="Обычный 3 2 2 2 3" xfId="18186"/>
    <cellStyle name="Обычный 3 2 2 2 3 2" xfId="18187"/>
    <cellStyle name="Обычный 3 2 2 2 3 2 2" xfId="18188"/>
    <cellStyle name="Обычный 3 2 2 2 3 2 2 2" xfId="18189"/>
    <cellStyle name="Обычный 3 2 2 2 3 2 2 2 2" xfId="18190"/>
    <cellStyle name="Обычный 3 2 2 2 3 2 2 3" xfId="18191"/>
    <cellStyle name="Обычный 3 2 2 2 3 2 2 4" xfId="18192"/>
    <cellStyle name="Обычный 3 2 2 2 3 2 2 5" xfId="18193"/>
    <cellStyle name="Обычный 3 2 2 2 3 2 3" xfId="18194"/>
    <cellStyle name="Обычный 3 2 2 2 3 2 3 2" xfId="18195"/>
    <cellStyle name="Обычный 3 2 2 2 3 2 3 3" xfId="18196"/>
    <cellStyle name="Обычный 3 2 2 2 3 2 3 4" xfId="18197"/>
    <cellStyle name="Обычный 3 2 2 2 3 2 4" xfId="18198"/>
    <cellStyle name="Обычный 3 2 2 2 3 2 5" xfId="18199"/>
    <cellStyle name="Обычный 3 2 2 2 3 2 6" xfId="18200"/>
    <cellStyle name="Обычный 3 2 2 2 3 2 7" xfId="18201"/>
    <cellStyle name="Обычный 3 2 2 2 3 3" xfId="18202"/>
    <cellStyle name="Обычный 3 2 2 2 3 3 2" xfId="18203"/>
    <cellStyle name="Обычный 3 2 2 2 3 3 2 2" xfId="18204"/>
    <cellStyle name="Обычный 3 2 2 2 3 3 3" xfId="18205"/>
    <cellStyle name="Обычный 3 2 2 2 3 3 4" xfId="18206"/>
    <cellStyle name="Обычный 3 2 2 2 3 3 5" xfId="18207"/>
    <cellStyle name="Обычный 3 2 2 2 3 4" xfId="18208"/>
    <cellStyle name="Обычный 3 2 2 2 3 4 2" xfId="18209"/>
    <cellStyle name="Обычный 3 2 2 2 3 4 2 2" xfId="18210"/>
    <cellStyle name="Обычный 3 2 2 2 3 4 3" xfId="18211"/>
    <cellStyle name="Обычный 3 2 2 2 3 4 4" xfId="18212"/>
    <cellStyle name="Обычный 3 2 2 2 3 4 5" xfId="18213"/>
    <cellStyle name="Обычный 3 2 2 2 3 5" xfId="18214"/>
    <cellStyle name="Обычный 3 2 2 2 3 5 2" xfId="18215"/>
    <cellStyle name="Обычный 3 2 2 2 3 5 3" xfId="18216"/>
    <cellStyle name="Обычный 3 2 2 2 3 5 4" xfId="18217"/>
    <cellStyle name="Обычный 3 2 2 2 3 6" xfId="18218"/>
    <cellStyle name="Обычный 3 2 2 2 3 7" xfId="18219"/>
    <cellStyle name="Обычный 3 2 2 2 3 8" xfId="18220"/>
    <cellStyle name="Обычный 3 2 2 2 3 9" xfId="18221"/>
    <cellStyle name="Обычный 3 2 2 2 4" xfId="18222"/>
    <cellStyle name="Обычный 3 2 2 2 4 2" xfId="18223"/>
    <cellStyle name="Обычный 3 2 2 2 4 2 2" xfId="18224"/>
    <cellStyle name="Обычный 3 2 2 2 4 2 2 2" xfId="18225"/>
    <cellStyle name="Обычный 3 2 2 2 4 2 2 2 2" xfId="18226"/>
    <cellStyle name="Обычный 3 2 2 2 4 2 2 3" xfId="18227"/>
    <cellStyle name="Обычный 3 2 2 2 4 2 2 4" xfId="18228"/>
    <cellStyle name="Обычный 3 2 2 2 4 2 2 5" xfId="18229"/>
    <cellStyle name="Обычный 3 2 2 2 4 2 3" xfId="18230"/>
    <cellStyle name="Обычный 3 2 2 2 4 2 3 2" xfId="18231"/>
    <cellStyle name="Обычный 3 2 2 2 4 2 3 3" xfId="18232"/>
    <cellStyle name="Обычный 3 2 2 2 4 2 3 4" xfId="18233"/>
    <cellStyle name="Обычный 3 2 2 2 4 2 4" xfId="18234"/>
    <cellStyle name="Обычный 3 2 2 2 4 2 5" xfId="18235"/>
    <cellStyle name="Обычный 3 2 2 2 4 2 6" xfId="18236"/>
    <cellStyle name="Обычный 3 2 2 2 4 2 7" xfId="18237"/>
    <cellStyle name="Обычный 3 2 2 2 4 3" xfId="18238"/>
    <cellStyle name="Обычный 3 2 2 2 4 3 2" xfId="18239"/>
    <cellStyle name="Обычный 3 2 2 2 4 3 2 2" xfId="18240"/>
    <cellStyle name="Обычный 3 2 2 2 4 3 3" xfId="18241"/>
    <cellStyle name="Обычный 3 2 2 2 4 3 4" xfId="18242"/>
    <cellStyle name="Обычный 3 2 2 2 4 3 5" xfId="18243"/>
    <cellStyle name="Обычный 3 2 2 2 4 4" xfId="18244"/>
    <cellStyle name="Обычный 3 2 2 2 4 4 2" xfId="18245"/>
    <cellStyle name="Обычный 3 2 2 2 4 4 2 2" xfId="18246"/>
    <cellStyle name="Обычный 3 2 2 2 4 4 3" xfId="18247"/>
    <cellStyle name="Обычный 3 2 2 2 4 4 4" xfId="18248"/>
    <cellStyle name="Обычный 3 2 2 2 4 4 5" xfId="18249"/>
    <cellStyle name="Обычный 3 2 2 2 4 5" xfId="18250"/>
    <cellStyle name="Обычный 3 2 2 2 4 5 2" xfId="18251"/>
    <cellStyle name="Обычный 3 2 2 2 4 5 3" xfId="18252"/>
    <cellStyle name="Обычный 3 2 2 2 4 5 4" xfId="18253"/>
    <cellStyle name="Обычный 3 2 2 2 4 6" xfId="18254"/>
    <cellStyle name="Обычный 3 2 2 2 4 7" xfId="18255"/>
    <cellStyle name="Обычный 3 2 2 2 4 8" xfId="18256"/>
    <cellStyle name="Обычный 3 2 2 2 4 9" xfId="18257"/>
    <cellStyle name="Обычный 3 2 2 2 5" xfId="18258"/>
    <cellStyle name="Обычный 3 2 2 2 5 2" xfId="18259"/>
    <cellStyle name="Обычный 3 2 2 2 5 2 2" xfId="18260"/>
    <cellStyle name="Обычный 3 2 2 2 5 2 2 2" xfId="18261"/>
    <cellStyle name="Обычный 3 2 2 2 5 2 2 2 2" xfId="18262"/>
    <cellStyle name="Обычный 3 2 2 2 5 2 2 3" xfId="18263"/>
    <cellStyle name="Обычный 3 2 2 2 5 2 2 4" xfId="18264"/>
    <cellStyle name="Обычный 3 2 2 2 5 2 2 5" xfId="18265"/>
    <cellStyle name="Обычный 3 2 2 2 5 2 3" xfId="18266"/>
    <cellStyle name="Обычный 3 2 2 2 5 2 3 2" xfId="18267"/>
    <cellStyle name="Обычный 3 2 2 2 5 2 3 3" xfId="18268"/>
    <cellStyle name="Обычный 3 2 2 2 5 2 3 4" xfId="18269"/>
    <cellStyle name="Обычный 3 2 2 2 5 2 4" xfId="18270"/>
    <cellStyle name="Обычный 3 2 2 2 5 2 5" xfId="18271"/>
    <cellStyle name="Обычный 3 2 2 2 5 2 6" xfId="18272"/>
    <cellStyle name="Обычный 3 2 2 2 5 2 7" xfId="18273"/>
    <cellStyle name="Обычный 3 2 2 2 5 3" xfId="18274"/>
    <cellStyle name="Обычный 3 2 2 2 5 3 2" xfId="18275"/>
    <cellStyle name="Обычный 3 2 2 2 5 3 2 2" xfId="18276"/>
    <cellStyle name="Обычный 3 2 2 2 5 3 3" xfId="18277"/>
    <cellStyle name="Обычный 3 2 2 2 5 3 4" xfId="18278"/>
    <cellStyle name="Обычный 3 2 2 2 5 3 5" xfId="18279"/>
    <cellStyle name="Обычный 3 2 2 2 5 4" xfId="18280"/>
    <cellStyle name="Обычный 3 2 2 2 5 4 2" xfId="18281"/>
    <cellStyle name="Обычный 3 2 2 2 5 4 2 2" xfId="18282"/>
    <cellStyle name="Обычный 3 2 2 2 5 4 3" xfId="18283"/>
    <cellStyle name="Обычный 3 2 2 2 5 4 4" xfId="18284"/>
    <cellStyle name="Обычный 3 2 2 2 5 4 5" xfId="18285"/>
    <cellStyle name="Обычный 3 2 2 2 5 5" xfId="18286"/>
    <cellStyle name="Обычный 3 2 2 2 5 5 2" xfId="18287"/>
    <cellStyle name="Обычный 3 2 2 2 5 5 3" xfId="18288"/>
    <cellStyle name="Обычный 3 2 2 2 5 5 4" xfId="18289"/>
    <cellStyle name="Обычный 3 2 2 2 5 6" xfId="18290"/>
    <cellStyle name="Обычный 3 2 2 2 5 7" xfId="18291"/>
    <cellStyle name="Обычный 3 2 2 2 5 8" xfId="18292"/>
    <cellStyle name="Обычный 3 2 2 2 5 9" xfId="18293"/>
    <cellStyle name="Обычный 3 2 2 2 6" xfId="18294"/>
    <cellStyle name="Обычный 3 2 2 2 6 2" xfId="18295"/>
    <cellStyle name="Обычный 3 2 2 2 6 2 2" xfId="18296"/>
    <cellStyle name="Обычный 3 2 2 2 6 2 2 2" xfId="18297"/>
    <cellStyle name="Обычный 3 2 2 2 6 2 2 2 2" xfId="18298"/>
    <cellStyle name="Обычный 3 2 2 2 6 2 2 3" xfId="18299"/>
    <cellStyle name="Обычный 3 2 2 2 6 2 2 4" xfId="18300"/>
    <cellStyle name="Обычный 3 2 2 2 6 2 2 5" xfId="18301"/>
    <cellStyle name="Обычный 3 2 2 2 6 2 3" xfId="18302"/>
    <cellStyle name="Обычный 3 2 2 2 6 2 3 2" xfId="18303"/>
    <cellStyle name="Обычный 3 2 2 2 6 2 3 3" xfId="18304"/>
    <cellStyle name="Обычный 3 2 2 2 6 2 3 4" xfId="18305"/>
    <cellStyle name="Обычный 3 2 2 2 6 2 4" xfId="18306"/>
    <cellStyle name="Обычный 3 2 2 2 6 2 5" xfId="18307"/>
    <cellStyle name="Обычный 3 2 2 2 6 2 6" xfId="18308"/>
    <cellStyle name="Обычный 3 2 2 2 6 2 7" xfId="18309"/>
    <cellStyle name="Обычный 3 2 2 2 6 3" xfId="18310"/>
    <cellStyle name="Обычный 3 2 2 2 6 3 2" xfId="18311"/>
    <cellStyle name="Обычный 3 2 2 2 6 3 2 2" xfId="18312"/>
    <cellStyle name="Обычный 3 2 2 2 6 3 3" xfId="18313"/>
    <cellStyle name="Обычный 3 2 2 2 6 3 4" xfId="18314"/>
    <cellStyle name="Обычный 3 2 2 2 6 3 5" xfId="18315"/>
    <cellStyle name="Обычный 3 2 2 2 6 4" xfId="18316"/>
    <cellStyle name="Обычный 3 2 2 2 6 4 2" xfId="18317"/>
    <cellStyle name="Обычный 3 2 2 2 6 4 3" xfId="18318"/>
    <cellStyle name="Обычный 3 2 2 2 6 4 4" xfId="18319"/>
    <cellStyle name="Обычный 3 2 2 2 6 5" xfId="18320"/>
    <cellStyle name="Обычный 3 2 2 2 6 6" xfId="18321"/>
    <cellStyle name="Обычный 3 2 2 2 6 7" xfId="18322"/>
    <cellStyle name="Обычный 3 2 2 2 6 8" xfId="18323"/>
    <cellStyle name="Обычный 3 2 2 2 7" xfId="18324"/>
    <cellStyle name="Обычный 3 2 2 2 7 2" xfId="18325"/>
    <cellStyle name="Обычный 3 2 2 2 7 2 2" xfId="18326"/>
    <cellStyle name="Обычный 3 2 2 2 7 2 2 2" xfId="18327"/>
    <cellStyle name="Обычный 3 2 2 2 7 2 2 2 2" xfId="18328"/>
    <cellStyle name="Обычный 3 2 2 2 7 2 2 3" xfId="18329"/>
    <cellStyle name="Обычный 3 2 2 2 7 2 2 4" xfId="18330"/>
    <cellStyle name="Обычный 3 2 2 2 7 2 2 5" xfId="18331"/>
    <cellStyle name="Обычный 3 2 2 2 7 2 3" xfId="18332"/>
    <cellStyle name="Обычный 3 2 2 2 7 2 3 2" xfId="18333"/>
    <cellStyle name="Обычный 3 2 2 2 7 2 3 3" xfId="18334"/>
    <cellStyle name="Обычный 3 2 2 2 7 2 3 4" xfId="18335"/>
    <cellStyle name="Обычный 3 2 2 2 7 2 4" xfId="18336"/>
    <cellStyle name="Обычный 3 2 2 2 7 2 5" xfId="18337"/>
    <cellStyle name="Обычный 3 2 2 2 7 2 6" xfId="18338"/>
    <cellStyle name="Обычный 3 2 2 2 7 2 7" xfId="18339"/>
    <cellStyle name="Обычный 3 2 2 2 7 3" xfId="18340"/>
    <cellStyle name="Обычный 3 2 2 2 7 3 2" xfId="18341"/>
    <cellStyle name="Обычный 3 2 2 2 7 3 2 2" xfId="18342"/>
    <cellStyle name="Обычный 3 2 2 2 7 3 3" xfId="18343"/>
    <cellStyle name="Обычный 3 2 2 2 7 3 4" xfId="18344"/>
    <cellStyle name="Обычный 3 2 2 2 7 3 5" xfId="18345"/>
    <cellStyle name="Обычный 3 2 2 2 7 4" xfId="18346"/>
    <cellStyle name="Обычный 3 2 2 2 7 4 2" xfId="18347"/>
    <cellStyle name="Обычный 3 2 2 2 7 4 3" xfId="18348"/>
    <cellStyle name="Обычный 3 2 2 2 7 4 4" xfId="18349"/>
    <cellStyle name="Обычный 3 2 2 2 7 5" xfId="18350"/>
    <cellStyle name="Обычный 3 2 2 2 7 6" xfId="18351"/>
    <cellStyle name="Обычный 3 2 2 2 7 7" xfId="18352"/>
    <cellStyle name="Обычный 3 2 2 2 7 8" xfId="18353"/>
    <cellStyle name="Обычный 3 2 2 2 8" xfId="18354"/>
    <cellStyle name="Обычный 3 2 2 2 8 2" xfId="18355"/>
    <cellStyle name="Обычный 3 2 2 2 8 2 2" xfId="18356"/>
    <cellStyle name="Обычный 3 2 2 2 8 2 2 2" xfId="18357"/>
    <cellStyle name="Обычный 3 2 2 2 8 2 2 2 2" xfId="18358"/>
    <cellStyle name="Обычный 3 2 2 2 8 2 2 3" xfId="18359"/>
    <cellStyle name="Обычный 3 2 2 2 8 2 2 4" xfId="18360"/>
    <cellStyle name="Обычный 3 2 2 2 8 2 2 5" xfId="18361"/>
    <cellStyle name="Обычный 3 2 2 2 8 2 3" xfId="18362"/>
    <cellStyle name="Обычный 3 2 2 2 8 2 3 2" xfId="18363"/>
    <cellStyle name="Обычный 3 2 2 2 8 2 3 3" xfId="18364"/>
    <cellStyle name="Обычный 3 2 2 2 8 2 3 4" xfId="18365"/>
    <cellStyle name="Обычный 3 2 2 2 8 2 4" xfId="18366"/>
    <cellStyle name="Обычный 3 2 2 2 8 2 5" xfId="18367"/>
    <cellStyle name="Обычный 3 2 2 2 8 2 6" xfId="18368"/>
    <cellStyle name="Обычный 3 2 2 2 8 2 7" xfId="18369"/>
    <cellStyle name="Обычный 3 2 2 2 8 3" xfId="18370"/>
    <cellStyle name="Обычный 3 2 2 2 8 3 2" xfId="18371"/>
    <cellStyle name="Обычный 3 2 2 2 8 3 2 2" xfId="18372"/>
    <cellStyle name="Обычный 3 2 2 2 8 3 3" xfId="18373"/>
    <cellStyle name="Обычный 3 2 2 2 8 3 4" xfId="18374"/>
    <cellStyle name="Обычный 3 2 2 2 8 3 5" xfId="18375"/>
    <cellStyle name="Обычный 3 2 2 2 8 4" xfId="18376"/>
    <cellStyle name="Обычный 3 2 2 2 8 4 2" xfId="18377"/>
    <cellStyle name="Обычный 3 2 2 2 8 4 3" xfId="18378"/>
    <cellStyle name="Обычный 3 2 2 2 8 4 4" xfId="18379"/>
    <cellStyle name="Обычный 3 2 2 2 8 5" xfId="18380"/>
    <cellStyle name="Обычный 3 2 2 2 8 6" xfId="18381"/>
    <cellStyle name="Обычный 3 2 2 2 8 7" xfId="18382"/>
    <cellStyle name="Обычный 3 2 2 2 8 8" xfId="18383"/>
    <cellStyle name="Обычный 3 2 2 2 9" xfId="18384"/>
    <cellStyle name="Обычный 3 2 2 2 9 2" xfId="18385"/>
    <cellStyle name="Обычный 3 2 2 2 9 2 2" xfId="18386"/>
    <cellStyle name="Обычный 3 2 2 2 9 2 2 2" xfId="18387"/>
    <cellStyle name="Обычный 3 2 2 2 9 2 3" xfId="18388"/>
    <cellStyle name="Обычный 3 2 2 2 9 2 4" xfId="18389"/>
    <cellStyle name="Обычный 3 2 2 2 9 2 5" xfId="18390"/>
    <cellStyle name="Обычный 3 2 2 2 9 3" xfId="18391"/>
    <cellStyle name="Обычный 3 2 2 2 9 3 2" xfId="18392"/>
    <cellStyle name="Обычный 3 2 2 2 9 3 3" xfId="18393"/>
    <cellStyle name="Обычный 3 2 2 2 9 3 4" xfId="18394"/>
    <cellStyle name="Обычный 3 2 2 2 9 4" xfId="18395"/>
    <cellStyle name="Обычный 3 2 2 2 9 5" xfId="18396"/>
    <cellStyle name="Обычный 3 2 2 2 9 6" xfId="18397"/>
    <cellStyle name="Обычный 3 2 2 2 9 7" xfId="18398"/>
    <cellStyle name="Обычный 3 2 2 3" xfId="18399"/>
    <cellStyle name="Обычный 3 2 2 3 10" xfId="18400"/>
    <cellStyle name="Обычный 3 2 2 3 10 2" xfId="18401"/>
    <cellStyle name="Обычный 3 2 2 3 10 2 2" xfId="18402"/>
    <cellStyle name="Обычный 3 2 2 3 10 3" xfId="18403"/>
    <cellStyle name="Обычный 3 2 2 3 10 4" xfId="18404"/>
    <cellStyle name="Обычный 3 2 2 3 10 5" xfId="18405"/>
    <cellStyle name="Обычный 3 2 2 3 11" xfId="18406"/>
    <cellStyle name="Обычный 3 2 2 3 11 2" xfId="18407"/>
    <cellStyle name="Обычный 3 2 2 3 11 2 2" xfId="18408"/>
    <cellStyle name="Обычный 3 2 2 3 11 3" xfId="18409"/>
    <cellStyle name="Обычный 3 2 2 3 11 4" xfId="18410"/>
    <cellStyle name="Обычный 3 2 2 3 11 5" xfId="18411"/>
    <cellStyle name="Обычный 3 2 2 3 12" xfId="18412"/>
    <cellStyle name="Обычный 3 2 2 3 12 2" xfId="18413"/>
    <cellStyle name="Обычный 3 2 2 3 12 2 2" xfId="18414"/>
    <cellStyle name="Обычный 3 2 2 3 12 3" xfId="18415"/>
    <cellStyle name="Обычный 3 2 2 3 13" xfId="18416"/>
    <cellStyle name="Обычный 3 2 2 3 13 2" xfId="18417"/>
    <cellStyle name="Обычный 3 2 2 3 14" xfId="18418"/>
    <cellStyle name="Обычный 3 2 2 3 15" xfId="18419"/>
    <cellStyle name="Обычный 3 2 2 3 2" xfId="18420"/>
    <cellStyle name="Обычный 3 2 2 3 2 2" xfId="18421"/>
    <cellStyle name="Обычный 3 2 2 3 2 2 2" xfId="18422"/>
    <cellStyle name="Обычный 3 2 2 3 2 2 2 2" xfId="18423"/>
    <cellStyle name="Обычный 3 2 2 3 2 2 2 2 2" xfId="18424"/>
    <cellStyle name="Обычный 3 2 2 3 2 2 2 3" xfId="18425"/>
    <cellStyle name="Обычный 3 2 2 3 2 2 2 4" xfId="18426"/>
    <cellStyle name="Обычный 3 2 2 3 2 2 2 5" xfId="18427"/>
    <cellStyle name="Обычный 3 2 2 3 2 2 3" xfId="18428"/>
    <cellStyle name="Обычный 3 2 2 3 2 2 3 2" xfId="18429"/>
    <cellStyle name="Обычный 3 2 2 3 2 2 3 3" xfId="18430"/>
    <cellStyle name="Обычный 3 2 2 3 2 2 3 4" xfId="18431"/>
    <cellStyle name="Обычный 3 2 2 3 2 2 4" xfId="18432"/>
    <cellStyle name="Обычный 3 2 2 3 2 2 5" xfId="18433"/>
    <cellStyle name="Обычный 3 2 2 3 2 2 6" xfId="18434"/>
    <cellStyle name="Обычный 3 2 2 3 2 2 7" xfId="18435"/>
    <cellStyle name="Обычный 3 2 2 3 2 3" xfId="18436"/>
    <cellStyle name="Обычный 3 2 2 3 2 3 2" xfId="18437"/>
    <cellStyle name="Обычный 3 2 2 3 2 3 2 2" xfId="18438"/>
    <cellStyle name="Обычный 3 2 2 3 2 3 3" xfId="18439"/>
    <cellStyle name="Обычный 3 2 2 3 2 3 4" xfId="18440"/>
    <cellStyle name="Обычный 3 2 2 3 2 3 5" xfId="18441"/>
    <cellStyle name="Обычный 3 2 2 3 2 4" xfId="18442"/>
    <cellStyle name="Обычный 3 2 2 3 2 4 2" xfId="18443"/>
    <cellStyle name="Обычный 3 2 2 3 2 4 2 2" xfId="18444"/>
    <cellStyle name="Обычный 3 2 2 3 2 4 3" xfId="18445"/>
    <cellStyle name="Обычный 3 2 2 3 2 4 4" xfId="18446"/>
    <cellStyle name="Обычный 3 2 2 3 2 4 5" xfId="18447"/>
    <cellStyle name="Обычный 3 2 2 3 2 5" xfId="18448"/>
    <cellStyle name="Обычный 3 2 2 3 2 5 2" xfId="18449"/>
    <cellStyle name="Обычный 3 2 2 3 2 5 3" xfId="18450"/>
    <cellStyle name="Обычный 3 2 2 3 2 5 4" xfId="18451"/>
    <cellStyle name="Обычный 3 2 2 3 2 6" xfId="18452"/>
    <cellStyle name="Обычный 3 2 2 3 2 7" xfId="18453"/>
    <cellStyle name="Обычный 3 2 2 3 2 8" xfId="18454"/>
    <cellStyle name="Обычный 3 2 2 3 2 9" xfId="18455"/>
    <cellStyle name="Обычный 3 2 2 3 3" xfId="18456"/>
    <cellStyle name="Обычный 3 2 2 3 3 2" xfId="18457"/>
    <cellStyle name="Обычный 3 2 2 3 3 2 2" xfId="18458"/>
    <cellStyle name="Обычный 3 2 2 3 3 2 2 2" xfId="18459"/>
    <cellStyle name="Обычный 3 2 2 3 3 2 2 2 2" xfId="18460"/>
    <cellStyle name="Обычный 3 2 2 3 3 2 2 3" xfId="18461"/>
    <cellStyle name="Обычный 3 2 2 3 3 2 2 4" xfId="18462"/>
    <cellStyle name="Обычный 3 2 2 3 3 2 2 5" xfId="18463"/>
    <cellStyle name="Обычный 3 2 2 3 3 2 3" xfId="18464"/>
    <cellStyle name="Обычный 3 2 2 3 3 2 3 2" xfId="18465"/>
    <cellStyle name="Обычный 3 2 2 3 3 2 3 3" xfId="18466"/>
    <cellStyle name="Обычный 3 2 2 3 3 2 3 4" xfId="18467"/>
    <cellStyle name="Обычный 3 2 2 3 3 2 4" xfId="18468"/>
    <cellStyle name="Обычный 3 2 2 3 3 2 5" xfId="18469"/>
    <cellStyle name="Обычный 3 2 2 3 3 2 6" xfId="18470"/>
    <cellStyle name="Обычный 3 2 2 3 3 2 7" xfId="18471"/>
    <cellStyle name="Обычный 3 2 2 3 3 3" xfId="18472"/>
    <cellStyle name="Обычный 3 2 2 3 3 3 2" xfId="18473"/>
    <cellStyle name="Обычный 3 2 2 3 3 3 2 2" xfId="18474"/>
    <cellStyle name="Обычный 3 2 2 3 3 3 3" xfId="18475"/>
    <cellStyle name="Обычный 3 2 2 3 3 3 4" xfId="18476"/>
    <cellStyle name="Обычный 3 2 2 3 3 3 5" xfId="18477"/>
    <cellStyle name="Обычный 3 2 2 3 3 4" xfId="18478"/>
    <cellStyle name="Обычный 3 2 2 3 3 4 2" xfId="18479"/>
    <cellStyle name="Обычный 3 2 2 3 3 4 2 2" xfId="18480"/>
    <cellStyle name="Обычный 3 2 2 3 3 4 3" xfId="18481"/>
    <cellStyle name="Обычный 3 2 2 3 3 4 4" xfId="18482"/>
    <cellStyle name="Обычный 3 2 2 3 3 4 5" xfId="18483"/>
    <cellStyle name="Обычный 3 2 2 3 3 5" xfId="18484"/>
    <cellStyle name="Обычный 3 2 2 3 3 5 2" xfId="18485"/>
    <cellStyle name="Обычный 3 2 2 3 3 5 3" xfId="18486"/>
    <cellStyle name="Обычный 3 2 2 3 3 5 4" xfId="18487"/>
    <cellStyle name="Обычный 3 2 2 3 3 6" xfId="18488"/>
    <cellStyle name="Обычный 3 2 2 3 3 7" xfId="18489"/>
    <cellStyle name="Обычный 3 2 2 3 3 8" xfId="18490"/>
    <cellStyle name="Обычный 3 2 2 3 3 9" xfId="18491"/>
    <cellStyle name="Обычный 3 2 2 3 4" xfId="18492"/>
    <cellStyle name="Обычный 3 2 2 3 4 2" xfId="18493"/>
    <cellStyle name="Обычный 3 2 2 3 4 2 2" xfId="18494"/>
    <cellStyle name="Обычный 3 2 2 3 4 2 2 2" xfId="18495"/>
    <cellStyle name="Обычный 3 2 2 3 4 2 2 2 2" xfId="18496"/>
    <cellStyle name="Обычный 3 2 2 3 4 2 2 3" xfId="18497"/>
    <cellStyle name="Обычный 3 2 2 3 4 2 2 4" xfId="18498"/>
    <cellStyle name="Обычный 3 2 2 3 4 2 2 5" xfId="18499"/>
    <cellStyle name="Обычный 3 2 2 3 4 2 3" xfId="18500"/>
    <cellStyle name="Обычный 3 2 2 3 4 2 3 2" xfId="18501"/>
    <cellStyle name="Обычный 3 2 2 3 4 2 3 3" xfId="18502"/>
    <cellStyle name="Обычный 3 2 2 3 4 2 3 4" xfId="18503"/>
    <cellStyle name="Обычный 3 2 2 3 4 2 4" xfId="18504"/>
    <cellStyle name="Обычный 3 2 2 3 4 2 5" xfId="18505"/>
    <cellStyle name="Обычный 3 2 2 3 4 2 6" xfId="18506"/>
    <cellStyle name="Обычный 3 2 2 3 4 2 7" xfId="18507"/>
    <cellStyle name="Обычный 3 2 2 3 4 3" xfId="18508"/>
    <cellStyle name="Обычный 3 2 2 3 4 3 2" xfId="18509"/>
    <cellStyle name="Обычный 3 2 2 3 4 3 2 2" xfId="18510"/>
    <cellStyle name="Обычный 3 2 2 3 4 3 3" xfId="18511"/>
    <cellStyle name="Обычный 3 2 2 3 4 3 4" xfId="18512"/>
    <cellStyle name="Обычный 3 2 2 3 4 3 5" xfId="18513"/>
    <cellStyle name="Обычный 3 2 2 3 4 4" xfId="18514"/>
    <cellStyle name="Обычный 3 2 2 3 4 4 2" xfId="18515"/>
    <cellStyle name="Обычный 3 2 2 3 4 4 2 2" xfId="18516"/>
    <cellStyle name="Обычный 3 2 2 3 4 4 3" xfId="18517"/>
    <cellStyle name="Обычный 3 2 2 3 4 4 4" xfId="18518"/>
    <cellStyle name="Обычный 3 2 2 3 4 4 5" xfId="18519"/>
    <cellStyle name="Обычный 3 2 2 3 4 5" xfId="18520"/>
    <cellStyle name="Обычный 3 2 2 3 4 5 2" xfId="18521"/>
    <cellStyle name="Обычный 3 2 2 3 4 5 3" xfId="18522"/>
    <cellStyle name="Обычный 3 2 2 3 4 5 4" xfId="18523"/>
    <cellStyle name="Обычный 3 2 2 3 4 6" xfId="18524"/>
    <cellStyle name="Обычный 3 2 2 3 4 7" xfId="18525"/>
    <cellStyle name="Обычный 3 2 2 3 4 8" xfId="18526"/>
    <cellStyle name="Обычный 3 2 2 3 4 9" xfId="18527"/>
    <cellStyle name="Обычный 3 2 2 3 5" xfId="18528"/>
    <cellStyle name="Обычный 3 2 2 3 5 2" xfId="18529"/>
    <cellStyle name="Обычный 3 2 2 3 5 2 2" xfId="18530"/>
    <cellStyle name="Обычный 3 2 2 3 5 2 2 2" xfId="18531"/>
    <cellStyle name="Обычный 3 2 2 3 5 2 2 2 2" xfId="18532"/>
    <cellStyle name="Обычный 3 2 2 3 5 2 2 3" xfId="18533"/>
    <cellStyle name="Обычный 3 2 2 3 5 2 2 4" xfId="18534"/>
    <cellStyle name="Обычный 3 2 2 3 5 2 2 5" xfId="18535"/>
    <cellStyle name="Обычный 3 2 2 3 5 2 3" xfId="18536"/>
    <cellStyle name="Обычный 3 2 2 3 5 2 3 2" xfId="18537"/>
    <cellStyle name="Обычный 3 2 2 3 5 2 3 3" xfId="18538"/>
    <cellStyle name="Обычный 3 2 2 3 5 2 3 4" xfId="18539"/>
    <cellStyle name="Обычный 3 2 2 3 5 2 4" xfId="18540"/>
    <cellStyle name="Обычный 3 2 2 3 5 2 5" xfId="18541"/>
    <cellStyle name="Обычный 3 2 2 3 5 2 6" xfId="18542"/>
    <cellStyle name="Обычный 3 2 2 3 5 2 7" xfId="18543"/>
    <cellStyle name="Обычный 3 2 2 3 5 3" xfId="18544"/>
    <cellStyle name="Обычный 3 2 2 3 5 3 2" xfId="18545"/>
    <cellStyle name="Обычный 3 2 2 3 5 3 2 2" xfId="18546"/>
    <cellStyle name="Обычный 3 2 2 3 5 3 3" xfId="18547"/>
    <cellStyle name="Обычный 3 2 2 3 5 3 4" xfId="18548"/>
    <cellStyle name="Обычный 3 2 2 3 5 3 5" xfId="18549"/>
    <cellStyle name="Обычный 3 2 2 3 5 4" xfId="18550"/>
    <cellStyle name="Обычный 3 2 2 3 5 4 2" xfId="18551"/>
    <cellStyle name="Обычный 3 2 2 3 5 4 3" xfId="18552"/>
    <cellStyle name="Обычный 3 2 2 3 5 4 4" xfId="18553"/>
    <cellStyle name="Обычный 3 2 2 3 5 5" xfId="18554"/>
    <cellStyle name="Обычный 3 2 2 3 5 6" xfId="18555"/>
    <cellStyle name="Обычный 3 2 2 3 5 7" xfId="18556"/>
    <cellStyle name="Обычный 3 2 2 3 5 8" xfId="18557"/>
    <cellStyle name="Обычный 3 2 2 3 6" xfId="18558"/>
    <cellStyle name="Обычный 3 2 2 3 6 2" xfId="18559"/>
    <cellStyle name="Обычный 3 2 2 3 6 2 2" xfId="18560"/>
    <cellStyle name="Обычный 3 2 2 3 6 2 2 2" xfId="18561"/>
    <cellStyle name="Обычный 3 2 2 3 6 2 2 2 2" xfId="18562"/>
    <cellStyle name="Обычный 3 2 2 3 6 2 2 3" xfId="18563"/>
    <cellStyle name="Обычный 3 2 2 3 6 2 2 4" xfId="18564"/>
    <cellStyle name="Обычный 3 2 2 3 6 2 2 5" xfId="18565"/>
    <cellStyle name="Обычный 3 2 2 3 6 2 3" xfId="18566"/>
    <cellStyle name="Обычный 3 2 2 3 6 2 3 2" xfId="18567"/>
    <cellStyle name="Обычный 3 2 2 3 6 2 3 3" xfId="18568"/>
    <cellStyle name="Обычный 3 2 2 3 6 2 3 4" xfId="18569"/>
    <cellStyle name="Обычный 3 2 2 3 6 2 4" xfId="18570"/>
    <cellStyle name="Обычный 3 2 2 3 6 2 5" xfId="18571"/>
    <cellStyle name="Обычный 3 2 2 3 6 2 6" xfId="18572"/>
    <cellStyle name="Обычный 3 2 2 3 6 2 7" xfId="18573"/>
    <cellStyle name="Обычный 3 2 2 3 6 3" xfId="18574"/>
    <cellStyle name="Обычный 3 2 2 3 6 3 2" xfId="18575"/>
    <cellStyle name="Обычный 3 2 2 3 6 3 2 2" xfId="18576"/>
    <cellStyle name="Обычный 3 2 2 3 6 3 3" xfId="18577"/>
    <cellStyle name="Обычный 3 2 2 3 6 3 4" xfId="18578"/>
    <cellStyle name="Обычный 3 2 2 3 6 3 5" xfId="18579"/>
    <cellStyle name="Обычный 3 2 2 3 6 4" xfId="18580"/>
    <cellStyle name="Обычный 3 2 2 3 6 4 2" xfId="18581"/>
    <cellStyle name="Обычный 3 2 2 3 6 4 3" xfId="18582"/>
    <cellStyle name="Обычный 3 2 2 3 6 4 4" xfId="18583"/>
    <cellStyle name="Обычный 3 2 2 3 6 5" xfId="18584"/>
    <cellStyle name="Обычный 3 2 2 3 6 6" xfId="18585"/>
    <cellStyle name="Обычный 3 2 2 3 6 7" xfId="18586"/>
    <cellStyle name="Обычный 3 2 2 3 6 8" xfId="18587"/>
    <cellStyle name="Обычный 3 2 2 3 7" xfId="18588"/>
    <cellStyle name="Обычный 3 2 2 3 7 2" xfId="18589"/>
    <cellStyle name="Обычный 3 2 2 3 7 2 2" xfId="18590"/>
    <cellStyle name="Обычный 3 2 2 3 7 2 2 2" xfId="18591"/>
    <cellStyle name="Обычный 3 2 2 3 7 2 2 2 2" xfId="18592"/>
    <cellStyle name="Обычный 3 2 2 3 7 2 2 3" xfId="18593"/>
    <cellStyle name="Обычный 3 2 2 3 7 2 2 4" xfId="18594"/>
    <cellStyle name="Обычный 3 2 2 3 7 2 2 5" xfId="18595"/>
    <cellStyle name="Обычный 3 2 2 3 7 2 3" xfId="18596"/>
    <cellStyle name="Обычный 3 2 2 3 7 2 3 2" xfId="18597"/>
    <cellStyle name="Обычный 3 2 2 3 7 2 3 3" xfId="18598"/>
    <cellStyle name="Обычный 3 2 2 3 7 2 3 4" xfId="18599"/>
    <cellStyle name="Обычный 3 2 2 3 7 2 4" xfId="18600"/>
    <cellStyle name="Обычный 3 2 2 3 7 2 5" xfId="18601"/>
    <cellStyle name="Обычный 3 2 2 3 7 2 6" xfId="18602"/>
    <cellStyle name="Обычный 3 2 2 3 7 2 7" xfId="18603"/>
    <cellStyle name="Обычный 3 2 2 3 7 3" xfId="18604"/>
    <cellStyle name="Обычный 3 2 2 3 7 3 2" xfId="18605"/>
    <cellStyle name="Обычный 3 2 2 3 7 3 2 2" xfId="18606"/>
    <cellStyle name="Обычный 3 2 2 3 7 3 3" xfId="18607"/>
    <cellStyle name="Обычный 3 2 2 3 7 3 4" xfId="18608"/>
    <cellStyle name="Обычный 3 2 2 3 7 3 5" xfId="18609"/>
    <cellStyle name="Обычный 3 2 2 3 7 4" xfId="18610"/>
    <cellStyle name="Обычный 3 2 2 3 7 4 2" xfId="18611"/>
    <cellStyle name="Обычный 3 2 2 3 7 4 3" xfId="18612"/>
    <cellStyle name="Обычный 3 2 2 3 7 4 4" xfId="18613"/>
    <cellStyle name="Обычный 3 2 2 3 7 5" xfId="18614"/>
    <cellStyle name="Обычный 3 2 2 3 7 6" xfId="18615"/>
    <cellStyle name="Обычный 3 2 2 3 7 7" xfId="18616"/>
    <cellStyle name="Обычный 3 2 2 3 7 8" xfId="18617"/>
    <cellStyle name="Обычный 3 2 2 3 8" xfId="18618"/>
    <cellStyle name="Обычный 3 2 2 3 8 2" xfId="18619"/>
    <cellStyle name="Обычный 3 2 2 3 8 2 2" xfId="18620"/>
    <cellStyle name="Обычный 3 2 2 3 8 2 2 2" xfId="18621"/>
    <cellStyle name="Обычный 3 2 2 3 8 2 3" xfId="18622"/>
    <cellStyle name="Обычный 3 2 2 3 8 2 4" xfId="18623"/>
    <cellStyle name="Обычный 3 2 2 3 8 2 5" xfId="18624"/>
    <cellStyle name="Обычный 3 2 2 3 8 3" xfId="18625"/>
    <cellStyle name="Обычный 3 2 2 3 8 3 2" xfId="18626"/>
    <cellStyle name="Обычный 3 2 2 3 8 3 3" xfId="18627"/>
    <cellStyle name="Обычный 3 2 2 3 8 3 4" xfId="18628"/>
    <cellStyle name="Обычный 3 2 2 3 8 4" xfId="18629"/>
    <cellStyle name="Обычный 3 2 2 3 8 5" xfId="18630"/>
    <cellStyle name="Обычный 3 2 2 3 8 6" xfId="18631"/>
    <cellStyle name="Обычный 3 2 2 3 8 7" xfId="18632"/>
    <cellStyle name="Обычный 3 2 2 3 9" xfId="18633"/>
    <cellStyle name="Обычный 3 2 2 3 9 2" xfId="18634"/>
    <cellStyle name="Обычный 3 2 2 3 9 2 2" xfId="18635"/>
    <cellStyle name="Обычный 3 2 2 3 9 2 2 2" xfId="18636"/>
    <cellStyle name="Обычный 3 2 2 3 9 2 3" xfId="18637"/>
    <cellStyle name="Обычный 3 2 2 3 9 2 4" xfId="18638"/>
    <cellStyle name="Обычный 3 2 2 3 9 2 5" xfId="18639"/>
    <cellStyle name="Обычный 3 2 2 3 9 3" xfId="18640"/>
    <cellStyle name="Обычный 3 2 2 3 9 3 2" xfId="18641"/>
    <cellStyle name="Обычный 3 2 2 3 9 3 3" xfId="18642"/>
    <cellStyle name="Обычный 3 2 2 3 9 3 4" xfId="18643"/>
    <cellStyle name="Обычный 3 2 2 3 9 4" xfId="18644"/>
    <cellStyle name="Обычный 3 2 2 3 9 5" xfId="18645"/>
    <cellStyle name="Обычный 3 2 2 3 9 6" xfId="18646"/>
    <cellStyle name="Обычный 3 2 2 3 9 7" xfId="18647"/>
    <cellStyle name="Обычный 3 2 2 4" xfId="18648"/>
    <cellStyle name="Обычный 3 2 2 4 10" xfId="18649"/>
    <cellStyle name="Обычный 3 2 2 4 10 2" xfId="18650"/>
    <cellStyle name="Обычный 3 2 2 4 10 2 2" xfId="18651"/>
    <cellStyle name="Обычный 3 2 2 4 10 3" xfId="18652"/>
    <cellStyle name="Обычный 3 2 2 4 10 4" xfId="18653"/>
    <cellStyle name="Обычный 3 2 2 4 10 5" xfId="18654"/>
    <cellStyle name="Обычный 3 2 2 4 11" xfId="18655"/>
    <cellStyle name="Обычный 3 2 2 4 11 2" xfId="18656"/>
    <cellStyle name="Обычный 3 2 2 4 11 3" xfId="18657"/>
    <cellStyle name="Обычный 3 2 2 4 11 4" xfId="18658"/>
    <cellStyle name="Обычный 3 2 2 4 12" xfId="18659"/>
    <cellStyle name="Обычный 3 2 2 4 13" xfId="18660"/>
    <cellStyle name="Обычный 3 2 2 4 14" xfId="18661"/>
    <cellStyle name="Обычный 3 2 2 4 15" xfId="18662"/>
    <cellStyle name="Обычный 3 2 2 4 2" xfId="18663"/>
    <cellStyle name="Обычный 3 2 2 4 2 2" xfId="18664"/>
    <cellStyle name="Обычный 3 2 2 4 2 2 2" xfId="18665"/>
    <cellStyle name="Обычный 3 2 2 4 2 2 2 2" xfId="18666"/>
    <cellStyle name="Обычный 3 2 2 4 2 2 2 2 2" xfId="18667"/>
    <cellStyle name="Обычный 3 2 2 4 2 2 2 3" xfId="18668"/>
    <cellStyle name="Обычный 3 2 2 4 2 2 2 4" xfId="18669"/>
    <cellStyle name="Обычный 3 2 2 4 2 2 2 5" xfId="18670"/>
    <cellStyle name="Обычный 3 2 2 4 2 2 3" xfId="18671"/>
    <cellStyle name="Обычный 3 2 2 4 2 2 3 2" xfId="18672"/>
    <cellStyle name="Обычный 3 2 2 4 2 2 3 3" xfId="18673"/>
    <cellStyle name="Обычный 3 2 2 4 2 2 3 4" xfId="18674"/>
    <cellStyle name="Обычный 3 2 2 4 2 2 4" xfId="18675"/>
    <cellStyle name="Обычный 3 2 2 4 2 2 5" xfId="18676"/>
    <cellStyle name="Обычный 3 2 2 4 2 2 6" xfId="18677"/>
    <cellStyle name="Обычный 3 2 2 4 2 2 7" xfId="18678"/>
    <cellStyle name="Обычный 3 2 2 4 2 3" xfId="18679"/>
    <cellStyle name="Обычный 3 2 2 4 2 3 2" xfId="18680"/>
    <cellStyle name="Обычный 3 2 2 4 2 3 2 2" xfId="18681"/>
    <cellStyle name="Обычный 3 2 2 4 2 3 3" xfId="18682"/>
    <cellStyle name="Обычный 3 2 2 4 2 3 4" xfId="18683"/>
    <cellStyle name="Обычный 3 2 2 4 2 3 5" xfId="18684"/>
    <cellStyle name="Обычный 3 2 2 4 2 4" xfId="18685"/>
    <cellStyle name="Обычный 3 2 2 4 2 4 2" xfId="18686"/>
    <cellStyle name="Обычный 3 2 2 4 2 4 2 2" xfId="18687"/>
    <cellStyle name="Обычный 3 2 2 4 2 4 3" xfId="18688"/>
    <cellStyle name="Обычный 3 2 2 4 2 4 4" xfId="18689"/>
    <cellStyle name="Обычный 3 2 2 4 2 4 5" xfId="18690"/>
    <cellStyle name="Обычный 3 2 2 4 2 5" xfId="18691"/>
    <cellStyle name="Обычный 3 2 2 4 2 5 2" xfId="18692"/>
    <cellStyle name="Обычный 3 2 2 4 2 5 3" xfId="18693"/>
    <cellStyle name="Обычный 3 2 2 4 2 5 4" xfId="18694"/>
    <cellStyle name="Обычный 3 2 2 4 2 6" xfId="18695"/>
    <cellStyle name="Обычный 3 2 2 4 2 7" xfId="18696"/>
    <cellStyle name="Обычный 3 2 2 4 2 8" xfId="18697"/>
    <cellStyle name="Обычный 3 2 2 4 2 9" xfId="18698"/>
    <cellStyle name="Обычный 3 2 2 4 3" xfId="18699"/>
    <cellStyle name="Обычный 3 2 2 4 3 2" xfId="18700"/>
    <cellStyle name="Обычный 3 2 2 4 3 2 2" xfId="18701"/>
    <cellStyle name="Обычный 3 2 2 4 3 2 2 2" xfId="18702"/>
    <cellStyle name="Обычный 3 2 2 4 3 2 2 2 2" xfId="18703"/>
    <cellStyle name="Обычный 3 2 2 4 3 2 2 3" xfId="18704"/>
    <cellStyle name="Обычный 3 2 2 4 3 2 2 4" xfId="18705"/>
    <cellStyle name="Обычный 3 2 2 4 3 2 2 5" xfId="18706"/>
    <cellStyle name="Обычный 3 2 2 4 3 2 3" xfId="18707"/>
    <cellStyle name="Обычный 3 2 2 4 3 2 3 2" xfId="18708"/>
    <cellStyle name="Обычный 3 2 2 4 3 2 3 3" xfId="18709"/>
    <cellStyle name="Обычный 3 2 2 4 3 2 3 4" xfId="18710"/>
    <cellStyle name="Обычный 3 2 2 4 3 2 4" xfId="18711"/>
    <cellStyle name="Обычный 3 2 2 4 3 2 5" xfId="18712"/>
    <cellStyle name="Обычный 3 2 2 4 3 2 6" xfId="18713"/>
    <cellStyle name="Обычный 3 2 2 4 3 2 7" xfId="18714"/>
    <cellStyle name="Обычный 3 2 2 4 3 3" xfId="18715"/>
    <cellStyle name="Обычный 3 2 2 4 3 3 2" xfId="18716"/>
    <cellStyle name="Обычный 3 2 2 4 3 3 2 2" xfId="18717"/>
    <cellStyle name="Обычный 3 2 2 4 3 3 3" xfId="18718"/>
    <cellStyle name="Обычный 3 2 2 4 3 3 4" xfId="18719"/>
    <cellStyle name="Обычный 3 2 2 4 3 3 5" xfId="18720"/>
    <cellStyle name="Обычный 3 2 2 4 3 4" xfId="18721"/>
    <cellStyle name="Обычный 3 2 2 4 3 4 2" xfId="18722"/>
    <cellStyle name="Обычный 3 2 2 4 3 4 2 2" xfId="18723"/>
    <cellStyle name="Обычный 3 2 2 4 3 4 3" xfId="18724"/>
    <cellStyle name="Обычный 3 2 2 4 3 4 4" xfId="18725"/>
    <cellStyle name="Обычный 3 2 2 4 3 4 5" xfId="18726"/>
    <cellStyle name="Обычный 3 2 2 4 3 5" xfId="18727"/>
    <cellStyle name="Обычный 3 2 2 4 3 5 2" xfId="18728"/>
    <cellStyle name="Обычный 3 2 2 4 3 5 3" xfId="18729"/>
    <cellStyle name="Обычный 3 2 2 4 3 5 4" xfId="18730"/>
    <cellStyle name="Обычный 3 2 2 4 3 6" xfId="18731"/>
    <cellStyle name="Обычный 3 2 2 4 3 7" xfId="18732"/>
    <cellStyle name="Обычный 3 2 2 4 3 8" xfId="18733"/>
    <cellStyle name="Обычный 3 2 2 4 3 9" xfId="18734"/>
    <cellStyle name="Обычный 3 2 2 4 4" xfId="18735"/>
    <cellStyle name="Обычный 3 2 2 4 4 2" xfId="18736"/>
    <cellStyle name="Обычный 3 2 2 4 4 2 2" xfId="18737"/>
    <cellStyle name="Обычный 3 2 2 4 4 2 2 2" xfId="18738"/>
    <cellStyle name="Обычный 3 2 2 4 4 2 2 2 2" xfId="18739"/>
    <cellStyle name="Обычный 3 2 2 4 4 2 2 3" xfId="18740"/>
    <cellStyle name="Обычный 3 2 2 4 4 2 2 4" xfId="18741"/>
    <cellStyle name="Обычный 3 2 2 4 4 2 2 5" xfId="18742"/>
    <cellStyle name="Обычный 3 2 2 4 4 2 3" xfId="18743"/>
    <cellStyle name="Обычный 3 2 2 4 4 2 3 2" xfId="18744"/>
    <cellStyle name="Обычный 3 2 2 4 4 2 3 3" xfId="18745"/>
    <cellStyle name="Обычный 3 2 2 4 4 2 3 4" xfId="18746"/>
    <cellStyle name="Обычный 3 2 2 4 4 2 4" xfId="18747"/>
    <cellStyle name="Обычный 3 2 2 4 4 2 5" xfId="18748"/>
    <cellStyle name="Обычный 3 2 2 4 4 2 6" xfId="18749"/>
    <cellStyle name="Обычный 3 2 2 4 4 2 7" xfId="18750"/>
    <cellStyle name="Обычный 3 2 2 4 4 3" xfId="18751"/>
    <cellStyle name="Обычный 3 2 2 4 4 3 2" xfId="18752"/>
    <cellStyle name="Обычный 3 2 2 4 4 3 2 2" xfId="18753"/>
    <cellStyle name="Обычный 3 2 2 4 4 3 3" xfId="18754"/>
    <cellStyle name="Обычный 3 2 2 4 4 3 4" xfId="18755"/>
    <cellStyle name="Обычный 3 2 2 4 4 3 5" xfId="18756"/>
    <cellStyle name="Обычный 3 2 2 4 4 4" xfId="18757"/>
    <cellStyle name="Обычный 3 2 2 4 4 4 2" xfId="18758"/>
    <cellStyle name="Обычный 3 2 2 4 4 4 3" xfId="18759"/>
    <cellStyle name="Обычный 3 2 2 4 4 4 4" xfId="18760"/>
    <cellStyle name="Обычный 3 2 2 4 4 5" xfId="18761"/>
    <cellStyle name="Обычный 3 2 2 4 4 6" xfId="18762"/>
    <cellStyle name="Обычный 3 2 2 4 4 7" xfId="18763"/>
    <cellStyle name="Обычный 3 2 2 4 4 8" xfId="18764"/>
    <cellStyle name="Обычный 3 2 2 4 5" xfId="18765"/>
    <cellStyle name="Обычный 3 2 2 4 5 2" xfId="18766"/>
    <cellStyle name="Обычный 3 2 2 4 5 2 2" xfId="18767"/>
    <cellStyle name="Обычный 3 2 2 4 5 2 2 2" xfId="18768"/>
    <cellStyle name="Обычный 3 2 2 4 5 2 2 2 2" xfId="18769"/>
    <cellStyle name="Обычный 3 2 2 4 5 2 2 3" xfId="18770"/>
    <cellStyle name="Обычный 3 2 2 4 5 2 2 4" xfId="18771"/>
    <cellStyle name="Обычный 3 2 2 4 5 2 2 5" xfId="18772"/>
    <cellStyle name="Обычный 3 2 2 4 5 2 3" xfId="18773"/>
    <cellStyle name="Обычный 3 2 2 4 5 2 3 2" xfId="18774"/>
    <cellStyle name="Обычный 3 2 2 4 5 2 3 3" xfId="18775"/>
    <cellStyle name="Обычный 3 2 2 4 5 2 3 4" xfId="18776"/>
    <cellStyle name="Обычный 3 2 2 4 5 2 4" xfId="18777"/>
    <cellStyle name="Обычный 3 2 2 4 5 2 5" xfId="18778"/>
    <cellStyle name="Обычный 3 2 2 4 5 2 6" xfId="18779"/>
    <cellStyle name="Обычный 3 2 2 4 5 2 7" xfId="18780"/>
    <cellStyle name="Обычный 3 2 2 4 5 3" xfId="18781"/>
    <cellStyle name="Обычный 3 2 2 4 5 3 2" xfId="18782"/>
    <cellStyle name="Обычный 3 2 2 4 5 3 2 2" xfId="18783"/>
    <cellStyle name="Обычный 3 2 2 4 5 3 3" xfId="18784"/>
    <cellStyle name="Обычный 3 2 2 4 5 3 4" xfId="18785"/>
    <cellStyle name="Обычный 3 2 2 4 5 3 5" xfId="18786"/>
    <cellStyle name="Обычный 3 2 2 4 5 4" xfId="18787"/>
    <cellStyle name="Обычный 3 2 2 4 5 4 2" xfId="18788"/>
    <cellStyle name="Обычный 3 2 2 4 5 4 3" xfId="18789"/>
    <cellStyle name="Обычный 3 2 2 4 5 4 4" xfId="18790"/>
    <cellStyle name="Обычный 3 2 2 4 5 5" xfId="18791"/>
    <cellStyle name="Обычный 3 2 2 4 5 6" xfId="18792"/>
    <cellStyle name="Обычный 3 2 2 4 5 7" xfId="18793"/>
    <cellStyle name="Обычный 3 2 2 4 5 8" xfId="18794"/>
    <cellStyle name="Обычный 3 2 2 4 6" xfId="18795"/>
    <cellStyle name="Обычный 3 2 2 4 6 2" xfId="18796"/>
    <cellStyle name="Обычный 3 2 2 4 6 2 2" xfId="18797"/>
    <cellStyle name="Обычный 3 2 2 4 6 2 2 2" xfId="18798"/>
    <cellStyle name="Обычный 3 2 2 4 6 2 2 2 2" xfId="18799"/>
    <cellStyle name="Обычный 3 2 2 4 6 2 2 3" xfId="18800"/>
    <cellStyle name="Обычный 3 2 2 4 6 2 2 4" xfId="18801"/>
    <cellStyle name="Обычный 3 2 2 4 6 2 2 5" xfId="18802"/>
    <cellStyle name="Обычный 3 2 2 4 6 2 3" xfId="18803"/>
    <cellStyle name="Обычный 3 2 2 4 6 2 3 2" xfId="18804"/>
    <cellStyle name="Обычный 3 2 2 4 6 2 3 3" xfId="18805"/>
    <cellStyle name="Обычный 3 2 2 4 6 2 3 4" xfId="18806"/>
    <cellStyle name="Обычный 3 2 2 4 6 2 4" xfId="18807"/>
    <cellStyle name="Обычный 3 2 2 4 6 2 5" xfId="18808"/>
    <cellStyle name="Обычный 3 2 2 4 6 2 6" xfId="18809"/>
    <cellStyle name="Обычный 3 2 2 4 6 2 7" xfId="18810"/>
    <cellStyle name="Обычный 3 2 2 4 6 3" xfId="18811"/>
    <cellStyle name="Обычный 3 2 2 4 6 3 2" xfId="18812"/>
    <cellStyle name="Обычный 3 2 2 4 6 3 2 2" xfId="18813"/>
    <cellStyle name="Обычный 3 2 2 4 6 3 3" xfId="18814"/>
    <cellStyle name="Обычный 3 2 2 4 6 3 4" xfId="18815"/>
    <cellStyle name="Обычный 3 2 2 4 6 3 5" xfId="18816"/>
    <cellStyle name="Обычный 3 2 2 4 6 4" xfId="18817"/>
    <cellStyle name="Обычный 3 2 2 4 6 4 2" xfId="18818"/>
    <cellStyle name="Обычный 3 2 2 4 6 4 3" xfId="18819"/>
    <cellStyle name="Обычный 3 2 2 4 6 4 4" xfId="18820"/>
    <cellStyle name="Обычный 3 2 2 4 6 5" xfId="18821"/>
    <cellStyle name="Обычный 3 2 2 4 6 6" xfId="18822"/>
    <cellStyle name="Обычный 3 2 2 4 6 7" xfId="18823"/>
    <cellStyle name="Обычный 3 2 2 4 6 8" xfId="18824"/>
    <cellStyle name="Обычный 3 2 2 4 7" xfId="18825"/>
    <cellStyle name="Обычный 3 2 2 4 7 2" xfId="18826"/>
    <cellStyle name="Обычный 3 2 2 4 7 2 2" xfId="18827"/>
    <cellStyle name="Обычный 3 2 2 4 7 2 2 2" xfId="18828"/>
    <cellStyle name="Обычный 3 2 2 4 7 2 2 2 2" xfId="18829"/>
    <cellStyle name="Обычный 3 2 2 4 7 2 2 3" xfId="18830"/>
    <cellStyle name="Обычный 3 2 2 4 7 2 2 4" xfId="18831"/>
    <cellStyle name="Обычный 3 2 2 4 7 2 2 5" xfId="18832"/>
    <cellStyle name="Обычный 3 2 2 4 7 2 3" xfId="18833"/>
    <cellStyle name="Обычный 3 2 2 4 7 2 3 2" xfId="18834"/>
    <cellStyle name="Обычный 3 2 2 4 7 2 3 3" xfId="18835"/>
    <cellStyle name="Обычный 3 2 2 4 7 2 3 4" xfId="18836"/>
    <cellStyle name="Обычный 3 2 2 4 7 2 4" xfId="18837"/>
    <cellStyle name="Обычный 3 2 2 4 7 2 5" xfId="18838"/>
    <cellStyle name="Обычный 3 2 2 4 7 2 6" xfId="18839"/>
    <cellStyle name="Обычный 3 2 2 4 7 2 7" xfId="18840"/>
    <cellStyle name="Обычный 3 2 2 4 7 3" xfId="18841"/>
    <cellStyle name="Обычный 3 2 2 4 7 3 2" xfId="18842"/>
    <cellStyle name="Обычный 3 2 2 4 7 3 2 2" xfId="18843"/>
    <cellStyle name="Обычный 3 2 2 4 7 3 3" xfId="18844"/>
    <cellStyle name="Обычный 3 2 2 4 7 3 4" xfId="18845"/>
    <cellStyle name="Обычный 3 2 2 4 7 3 5" xfId="18846"/>
    <cellStyle name="Обычный 3 2 2 4 7 4" xfId="18847"/>
    <cellStyle name="Обычный 3 2 2 4 7 4 2" xfId="18848"/>
    <cellStyle name="Обычный 3 2 2 4 7 4 3" xfId="18849"/>
    <cellStyle name="Обычный 3 2 2 4 7 4 4" xfId="18850"/>
    <cellStyle name="Обычный 3 2 2 4 7 5" xfId="18851"/>
    <cellStyle name="Обычный 3 2 2 4 7 6" xfId="18852"/>
    <cellStyle name="Обычный 3 2 2 4 7 7" xfId="18853"/>
    <cellStyle name="Обычный 3 2 2 4 7 8" xfId="18854"/>
    <cellStyle name="Обычный 3 2 2 4 8" xfId="18855"/>
    <cellStyle name="Обычный 3 2 2 4 8 2" xfId="18856"/>
    <cellStyle name="Обычный 3 2 2 4 8 2 2" xfId="18857"/>
    <cellStyle name="Обычный 3 2 2 4 8 2 2 2" xfId="18858"/>
    <cellStyle name="Обычный 3 2 2 4 8 2 3" xfId="18859"/>
    <cellStyle name="Обычный 3 2 2 4 8 2 4" xfId="18860"/>
    <cellStyle name="Обычный 3 2 2 4 8 2 5" xfId="18861"/>
    <cellStyle name="Обычный 3 2 2 4 8 3" xfId="18862"/>
    <cellStyle name="Обычный 3 2 2 4 8 3 2" xfId="18863"/>
    <cellStyle name="Обычный 3 2 2 4 8 3 3" xfId="18864"/>
    <cellStyle name="Обычный 3 2 2 4 8 3 4" xfId="18865"/>
    <cellStyle name="Обычный 3 2 2 4 8 4" xfId="18866"/>
    <cellStyle name="Обычный 3 2 2 4 8 5" xfId="18867"/>
    <cellStyle name="Обычный 3 2 2 4 8 6" xfId="18868"/>
    <cellStyle name="Обычный 3 2 2 4 8 7" xfId="18869"/>
    <cellStyle name="Обычный 3 2 2 4 9" xfId="18870"/>
    <cellStyle name="Обычный 3 2 2 4 9 2" xfId="18871"/>
    <cellStyle name="Обычный 3 2 2 4 9 2 2" xfId="18872"/>
    <cellStyle name="Обычный 3 2 2 4 9 2 2 2" xfId="18873"/>
    <cellStyle name="Обычный 3 2 2 4 9 2 3" xfId="18874"/>
    <cellStyle name="Обычный 3 2 2 4 9 2 4" xfId="18875"/>
    <cellStyle name="Обычный 3 2 2 4 9 2 5" xfId="18876"/>
    <cellStyle name="Обычный 3 2 2 4 9 3" xfId="18877"/>
    <cellStyle name="Обычный 3 2 2 4 9 3 2" xfId="18878"/>
    <cellStyle name="Обычный 3 2 2 4 9 3 3" xfId="18879"/>
    <cellStyle name="Обычный 3 2 2 4 9 3 4" xfId="18880"/>
    <cellStyle name="Обычный 3 2 2 4 9 4" xfId="18881"/>
    <cellStyle name="Обычный 3 2 2 4 9 5" xfId="18882"/>
    <cellStyle name="Обычный 3 2 2 4 9 6" xfId="18883"/>
    <cellStyle name="Обычный 3 2 2 4 9 7" xfId="18884"/>
    <cellStyle name="Обычный 3 2 2 5" xfId="18885"/>
    <cellStyle name="Обычный 3 2 2 5 2" xfId="18886"/>
    <cellStyle name="Обычный 3 2 2 5 2 2" xfId="18887"/>
    <cellStyle name="Обычный 3 2 2 5 2 2 2" xfId="18888"/>
    <cellStyle name="Обычный 3 2 2 5 2 2 2 2" xfId="18889"/>
    <cellStyle name="Обычный 3 2 2 5 2 2 3" xfId="18890"/>
    <cellStyle name="Обычный 3 2 2 5 2 2 4" xfId="18891"/>
    <cellStyle name="Обычный 3 2 2 5 2 2 5" xfId="18892"/>
    <cellStyle name="Обычный 3 2 2 5 2 3" xfId="18893"/>
    <cellStyle name="Обычный 3 2 2 5 2 3 2" xfId="18894"/>
    <cellStyle name="Обычный 3 2 2 5 2 3 3" xfId="18895"/>
    <cellStyle name="Обычный 3 2 2 5 2 3 4" xfId="18896"/>
    <cellStyle name="Обычный 3 2 2 5 2 4" xfId="18897"/>
    <cellStyle name="Обычный 3 2 2 5 2 5" xfId="18898"/>
    <cellStyle name="Обычный 3 2 2 5 2 6" xfId="18899"/>
    <cellStyle name="Обычный 3 2 2 5 2 7" xfId="18900"/>
    <cellStyle name="Обычный 3 2 2 5 3" xfId="18901"/>
    <cellStyle name="Обычный 3 2 2 5 3 2" xfId="18902"/>
    <cellStyle name="Обычный 3 2 2 5 3 2 2" xfId="18903"/>
    <cellStyle name="Обычный 3 2 2 5 3 3" xfId="18904"/>
    <cellStyle name="Обычный 3 2 2 5 3 4" xfId="18905"/>
    <cellStyle name="Обычный 3 2 2 5 3 5" xfId="18906"/>
    <cellStyle name="Обычный 3 2 2 5 4" xfId="18907"/>
    <cellStyle name="Обычный 3 2 2 5 4 2" xfId="18908"/>
    <cellStyle name="Обычный 3 2 2 5 4 2 2" xfId="18909"/>
    <cellStyle name="Обычный 3 2 2 5 4 3" xfId="18910"/>
    <cellStyle name="Обычный 3 2 2 5 4 4" xfId="18911"/>
    <cellStyle name="Обычный 3 2 2 5 4 5" xfId="18912"/>
    <cellStyle name="Обычный 3 2 2 5 5" xfId="18913"/>
    <cellStyle name="Обычный 3 2 2 5 5 2" xfId="18914"/>
    <cellStyle name="Обычный 3 2 2 5 5 3" xfId="18915"/>
    <cellStyle name="Обычный 3 2 2 5 5 4" xfId="18916"/>
    <cellStyle name="Обычный 3 2 2 5 6" xfId="18917"/>
    <cellStyle name="Обычный 3 2 2 5 7" xfId="18918"/>
    <cellStyle name="Обычный 3 2 2 5 8" xfId="18919"/>
    <cellStyle name="Обычный 3 2 2 5 9" xfId="18920"/>
    <cellStyle name="Обычный 3 2 2 6" xfId="18921"/>
    <cellStyle name="Обычный 3 2 2 6 2" xfId="18922"/>
    <cellStyle name="Обычный 3 2 2 6 2 2" xfId="18923"/>
    <cellStyle name="Обычный 3 2 2 6 2 2 2" xfId="18924"/>
    <cellStyle name="Обычный 3 2 2 6 2 2 2 2" xfId="18925"/>
    <cellStyle name="Обычный 3 2 2 6 2 2 3" xfId="18926"/>
    <cellStyle name="Обычный 3 2 2 6 2 2 4" xfId="18927"/>
    <cellStyle name="Обычный 3 2 2 6 2 2 5" xfId="18928"/>
    <cellStyle name="Обычный 3 2 2 6 2 3" xfId="18929"/>
    <cellStyle name="Обычный 3 2 2 6 2 3 2" xfId="18930"/>
    <cellStyle name="Обычный 3 2 2 6 2 3 3" xfId="18931"/>
    <cellStyle name="Обычный 3 2 2 6 2 3 4" xfId="18932"/>
    <cellStyle name="Обычный 3 2 2 6 2 4" xfId="18933"/>
    <cellStyle name="Обычный 3 2 2 6 2 5" xfId="18934"/>
    <cellStyle name="Обычный 3 2 2 6 2 6" xfId="18935"/>
    <cellStyle name="Обычный 3 2 2 6 2 7" xfId="18936"/>
    <cellStyle name="Обычный 3 2 2 6 3" xfId="18937"/>
    <cellStyle name="Обычный 3 2 2 6 3 2" xfId="18938"/>
    <cellStyle name="Обычный 3 2 2 6 3 2 2" xfId="18939"/>
    <cellStyle name="Обычный 3 2 2 6 3 3" xfId="18940"/>
    <cellStyle name="Обычный 3 2 2 6 3 4" xfId="18941"/>
    <cellStyle name="Обычный 3 2 2 6 3 5" xfId="18942"/>
    <cellStyle name="Обычный 3 2 2 6 4" xfId="18943"/>
    <cellStyle name="Обычный 3 2 2 6 4 2" xfId="18944"/>
    <cellStyle name="Обычный 3 2 2 6 4 2 2" xfId="18945"/>
    <cellStyle name="Обычный 3 2 2 6 4 3" xfId="18946"/>
    <cellStyle name="Обычный 3 2 2 6 4 4" xfId="18947"/>
    <cellStyle name="Обычный 3 2 2 6 4 5" xfId="18948"/>
    <cellStyle name="Обычный 3 2 2 6 5" xfId="18949"/>
    <cellStyle name="Обычный 3 2 2 6 5 2" xfId="18950"/>
    <cellStyle name="Обычный 3 2 2 6 5 3" xfId="18951"/>
    <cellStyle name="Обычный 3 2 2 6 5 4" xfId="18952"/>
    <cellStyle name="Обычный 3 2 2 6 6" xfId="18953"/>
    <cellStyle name="Обычный 3 2 2 6 7" xfId="18954"/>
    <cellStyle name="Обычный 3 2 2 6 8" xfId="18955"/>
    <cellStyle name="Обычный 3 2 2 6 9" xfId="18956"/>
    <cellStyle name="Обычный 3 2 2 7" xfId="18957"/>
    <cellStyle name="Обычный 3 2 2 7 2" xfId="18958"/>
    <cellStyle name="Обычный 3 2 2 7 2 2" xfId="18959"/>
    <cellStyle name="Обычный 3 2 2 7 2 2 2" xfId="18960"/>
    <cellStyle name="Обычный 3 2 2 7 2 2 2 2" xfId="18961"/>
    <cellStyle name="Обычный 3 2 2 7 2 2 3" xfId="18962"/>
    <cellStyle name="Обычный 3 2 2 7 2 2 4" xfId="18963"/>
    <cellStyle name="Обычный 3 2 2 7 2 2 5" xfId="18964"/>
    <cellStyle name="Обычный 3 2 2 7 2 3" xfId="18965"/>
    <cellStyle name="Обычный 3 2 2 7 2 3 2" xfId="18966"/>
    <cellStyle name="Обычный 3 2 2 7 2 3 3" xfId="18967"/>
    <cellStyle name="Обычный 3 2 2 7 2 3 4" xfId="18968"/>
    <cellStyle name="Обычный 3 2 2 7 2 4" xfId="18969"/>
    <cellStyle name="Обычный 3 2 2 7 2 5" xfId="18970"/>
    <cellStyle name="Обычный 3 2 2 7 2 6" xfId="18971"/>
    <cellStyle name="Обычный 3 2 2 7 2 7" xfId="18972"/>
    <cellStyle name="Обычный 3 2 2 7 3" xfId="18973"/>
    <cellStyle name="Обычный 3 2 2 7 3 2" xfId="18974"/>
    <cellStyle name="Обычный 3 2 2 7 3 2 2" xfId="18975"/>
    <cellStyle name="Обычный 3 2 2 7 3 3" xfId="18976"/>
    <cellStyle name="Обычный 3 2 2 7 3 4" xfId="18977"/>
    <cellStyle name="Обычный 3 2 2 7 3 5" xfId="18978"/>
    <cellStyle name="Обычный 3 2 2 7 4" xfId="18979"/>
    <cellStyle name="Обычный 3 2 2 7 4 2" xfId="18980"/>
    <cellStyle name="Обычный 3 2 2 7 4 2 2" xfId="18981"/>
    <cellStyle name="Обычный 3 2 2 7 4 3" xfId="18982"/>
    <cellStyle name="Обычный 3 2 2 7 4 4" xfId="18983"/>
    <cellStyle name="Обычный 3 2 2 7 4 5" xfId="18984"/>
    <cellStyle name="Обычный 3 2 2 7 5" xfId="18985"/>
    <cellStyle name="Обычный 3 2 2 7 5 2" xfId="18986"/>
    <cellStyle name="Обычный 3 2 2 7 5 3" xfId="18987"/>
    <cellStyle name="Обычный 3 2 2 7 5 4" xfId="18988"/>
    <cellStyle name="Обычный 3 2 2 7 6" xfId="18989"/>
    <cellStyle name="Обычный 3 2 2 7 7" xfId="18990"/>
    <cellStyle name="Обычный 3 2 2 7 8" xfId="18991"/>
    <cellStyle name="Обычный 3 2 2 7 9" xfId="18992"/>
    <cellStyle name="Обычный 3 2 2 8" xfId="18993"/>
    <cellStyle name="Обычный 3 2 2 8 2" xfId="18994"/>
    <cellStyle name="Обычный 3 2 2 8 2 2" xfId="18995"/>
    <cellStyle name="Обычный 3 2 2 8 2 2 2" xfId="18996"/>
    <cellStyle name="Обычный 3 2 2 8 2 2 2 2" xfId="18997"/>
    <cellStyle name="Обычный 3 2 2 8 2 2 3" xfId="18998"/>
    <cellStyle name="Обычный 3 2 2 8 2 2 4" xfId="18999"/>
    <cellStyle name="Обычный 3 2 2 8 2 2 5" xfId="19000"/>
    <cellStyle name="Обычный 3 2 2 8 2 3" xfId="19001"/>
    <cellStyle name="Обычный 3 2 2 8 2 3 2" xfId="19002"/>
    <cellStyle name="Обычный 3 2 2 8 2 3 3" xfId="19003"/>
    <cellStyle name="Обычный 3 2 2 8 2 3 4" xfId="19004"/>
    <cellStyle name="Обычный 3 2 2 8 2 4" xfId="19005"/>
    <cellStyle name="Обычный 3 2 2 8 2 5" xfId="19006"/>
    <cellStyle name="Обычный 3 2 2 8 2 6" xfId="19007"/>
    <cellStyle name="Обычный 3 2 2 8 2 7" xfId="19008"/>
    <cellStyle name="Обычный 3 2 2 8 3" xfId="19009"/>
    <cellStyle name="Обычный 3 2 2 8 3 2" xfId="19010"/>
    <cellStyle name="Обычный 3 2 2 8 3 2 2" xfId="19011"/>
    <cellStyle name="Обычный 3 2 2 8 3 3" xfId="19012"/>
    <cellStyle name="Обычный 3 2 2 8 3 4" xfId="19013"/>
    <cellStyle name="Обычный 3 2 2 8 3 5" xfId="19014"/>
    <cellStyle name="Обычный 3 2 2 8 4" xfId="19015"/>
    <cellStyle name="Обычный 3 2 2 8 4 2" xfId="19016"/>
    <cellStyle name="Обычный 3 2 2 8 4 3" xfId="19017"/>
    <cellStyle name="Обычный 3 2 2 8 4 4" xfId="19018"/>
    <cellStyle name="Обычный 3 2 2 8 5" xfId="19019"/>
    <cellStyle name="Обычный 3 2 2 8 6" xfId="19020"/>
    <cellStyle name="Обычный 3 2 2 8 7" xfId="19021"/>
    <cellStyle name="Обычный 3 2 2 8 8" xfId="19022"/>
    <cellStyle name="Обычный 3 2 2 9" xfId="19023"/>
    <cellStyle name="Обычный 3 2 2 9 2" xfId="19024"/>
    <cellStyle name="Обычный 3 2 2 9 2 2" xfId="19025"/>
    <cellStyle name="Обычный 3 2 2 9 2 2 2" xfId="19026"/>
    <cellStyle name="Обычный 3 2 2 9 2 2 2 2" xfId="19027"/>
    <cellStyle name="Обычный 3 2 2 9 2 2 3" xfId="19028"/>
    <cellStyle name="Обычный 3 2 2 9 2 2 4" xfId="19029"/>
    <cellStyle name="Обычный 3 2 2 9 2 2 5" xfId="19030"/>
    <cellStyle name="Обычный 3 2 2 9 2 3" xfId="19031"/>
    <cellStyle name="Обычный 3 2 2 9 2 3 2" xfId="19032"/>
    <cellStyle name="Обычный 3 2 2 9 2 3 3" xfId="19033"/>
    <cellStyle name="Обычный 3 2 2 9 2 3 4" xfId="19034"/>
    <cellStyle name="Обычный 3 2 2 9 2 4" xfId="19035"/>
    <cellStyle name="Обычный 3 2 2 9 2 5" xfId="19036"/>
    <cellStyle name="Обычный 3 2 2 9 2 6" xfId="19037"/>
    <cellStyle name="Обычный 3 2 2 9 2 7" xfId="19038"/>
    <cellStyle name="Обычный 3 2 2 9 3" xfId="19039"/>
    <cellStyle name="Обычный 3 2 2 9 3 2" xfId="19040"/>
    <cellStyle name="Обычный 3 2 2 9 3 2 2" xfId="19041"/>
    <cellStyle name="Обычный 3 2 2 9 3 3" xfId="19042"/>
    <cellStyle name="Обычный 3 2 2 9 3 4" xfId="19043"/>
    <cellStyle name="Обычный 3 2 2 9 3 5" xfId="19044"/>
    <cellStyle name="Обычный 3 2 2 9 4" xfId="19045"/>
    <cellStyle name="Обычный 3 2 2 9 4 2" xfId="19046"/>
    <cellStyle name="Обычный 3 2 2 9 4 3" xfId="19047"/>
    <cellStyle name="Обычный 3 2 2 9 4 4" xfId="19048"/>
    <cellStyle name="Обычный 3 2 2 9 5" xfId="19049"/>
    <cellStyle name="Обычный 3 2 2 9 6" xfId="19050"/>
    <cellStyle name="Обычный 3 2 2 9 7" xfId="19051"/>
    <cellStyle name="Обычный 3 2 2 9 8" xfId="19052"/>
    <cellStyle name="Обычный 3 2 3" xfId="19053"/>
    <cellStyle name="Обычный 3 2 3 10" xfId="19054"/>
    <cellStyle name="Обычный 3 2 3 10 2" xfId="19055"/>
    <cellStyle name="Обычный 3 2 3 10 2 2" xfId="19056"/>
    <cellStyle name="Обычный 3 2 3 10 2 2 2" xfId="19057"/>
    <cellStyle name="Обычный 3 2 3 10 2 2 2 2" xfId="19058"/>
    <cellStyle name="Обычный 3 2 3 10 2 2 3" xfId="19059"/>
    <cellStyle name="Обычный 3 2 3 10 2 2 4" xfId="19060"/>
    <cellStyle name="Обычный 3 2 3 10 2 2 5" xfId="19061"/>
    <cellStyle name="Обычный 3 2 3 10 2 3" xfId="19062"/>
    <cellStyle name="Обычный 3 2 3 10 2 3 2" xfId="19063"/>
    <cellStyle name="Обычный 3 2 3 10 2 3 3" xfId="19064"/>
    <cellStyle name="Обычный 3 2 3 10 2 3 4" xfId="19065"/>
    <cellStyle name="Обычный 3 2 3 10 2 4" xfId="19066"/>
    <cellStyle name="Обычный 3 2 3 10 2 5" xfId="19067"/>
    <cellStyle name="Обычный 3 2 3 10 2 6" xfId="19068"/>
    <cellStyle name="Обычный 3 2 3 10 2 7" xfId="19069"/>
    <cellStyle name="Обычный 3 2 3 10 3" xfId="19070"/>
    <cellStyle name="Обычный 3 2 3 10 3 2" xfId="19071"/>
    <cellStyle name="Обычный 3 2 3 10 3 2 2" xfId="19072"/>
    <cellStyle name="Обычный 3 2 3 10 3 3" xfId="19073"/>
    <cellStyle name="Обычный 3 2 3 10 3 4" xfId="19074"/>
    <cellStyle name="Обычный 3 2 3 10 3 5" xfId="19075"/>
    <cellStyle name="Обычный 3 2 3 10 4" xfId="19076"/>
    <cellStyle name="Обычный 3 2 3 10 4 2" xfId="19077"/>
    <cellStyle name="Обычный 3 2 3 10 4 3" xfId="19078"/>
    <cellStyle name="Обычный 3 2 3 10 4 4" xfId="19079"/>
    <cellStyle name="Обычный 3 2 3 10 5" xfId="19080"/>
    <cellStyle name="Обычный 3 2 3 10 6" xfId="19081"/>
    <cellStyle name="Обычный 3 2 3 10 7" xfId="19082"/>
    <cellStyle name="Обычный 3 2 3 10 8" xfId="19083"/>
    <cellStyle name="Обычный 3 2 3 11" xfId="19084"/>
    <cellStyle name="Обычный 3 2 3 11 2" xfId="19085"/>
    <cellStyle name="Обычный 3 2 3 11 2 2" xfId="19086"/>
    <cellStyle name="Обычный 3 2 3 11 2 2 2" xfId="19087"/>
    <cellStyle name="Обычный 3 2 3 11 2 3" xfId="19088"/>
    <cellStyle name="Обычный 3 2 3 11 2 4" xfId="19089"/>
    <cellStyle name="Обычный 3 2 3 11 2 5" xfId="19090"/>
    <cellStyle name="Обычный 3 2 3 11 3" xfId="19091"/>
    <cellStyle name="Обычный 3 2 3 11 3 2" xfId="19092"/>
    <cellStyle name="Обычный 3 2 3 11 3 3" xfId="19093"/>
    <cellStyle name="Обычный 3 2 3 11 3 4" xfId="19094"/>
    <cellStyle name="Обычный 3 2 3 11 4" xfId="19095"/>
    <cellStyle name="Обычный 3 2 3 11 5" xfId="19096"/>
    <cellStyle name="Обычный 3 2 3 11 6" xfId="19097"/>
    <cellStyle name="Обычный 3 2 3 11 7" xfId="19098"/>
    <cellStyle name="Обычный 3 2 3 12" xfId="19099"/>
    <cellStyle name="Обычный 3 2 3 12 2" xfId="19100"/>
    <cellStyle name="Обычный 3 2 3 12 2 2" xfId="19101"/>
    <cellStyle name="Обычный 3 2 3 12 2 2 2" xfId="19102"/>
    <cellStyle name="Обычный 3 2 3 12 2 3" xfId="19103"/>
    <cellStyle name="Обычный 3 2 3 12 2 4" xfId="19104"/>
    <cellStyle name="Обычный 3 2 3 12 2 5" xfId="19105"/>
    <cellStyle name="Обычный 3 2 3 12 3" xfId="19106"/>
    <cellStyle name="Обычный 3 2 3 12 3 2" xfId="19107"/>
    <cellStyle name="Обычный 3 2 3 12 3 3" xfId="19108"/>
    <cellStyle name="Обычный 3 2 3 12 3 4" xfId="19109"/>
    <cellStyle name="Обычный 3 2 3 12 4" xfId="19110"/>
    <cellStyle name="Обычный 3 2 3 12 5" xfId="19111"/>
    <cellStyle name="Обычный 3 2 3 12 6" xfId="19112"/>
    <cellStyle name="Обычный 3 2 3 12 7" xfId="19113"/>
    <cellStyle name="Обычный 3 2 3 13" xfId="19114"/>
    <cellStyle name="Обычный 3 2 3 13 2" xfId="19115"/>
    <cellStyle name="Обычный 3 2 3 13 2 2" xfId="19116"/>
    <cellStyle name="Обычный 3 2 3 13 3" xfId="19117"/>
    <cellStyle name="Обычный 3 2 3 13 4" xfId="19118"/>
    <cellStyle name="Обычный 3 2 3 13 5" xfId="19119"/>
    <cellStyle name="Обычный 3 2 3 14" xfId="19120"/>
    <cellStyle name="Обычный 3 2 3 14 2" xfId="19121"/>
    <cellStyle name="Обычный 3 2 3 14 2 2" xfId="19122"/>
    <cellStyle name="Обычный 3 2 3 14 3" xfId="19123"/>
    <cellStyle name="Обычный 3 2 3 14 4" xfId="19124"/>
    <cellStyle name="Обычный 3 2 3 14 5" xfId="19125"/>
    <cellStyle name="Обычный 3 2 3 15" xfId="19126"/>
    <cellStyle name="Обычный 3 2 3 15 2" xfId="19127"/>
    <cellStyle name="Обычный 3 2 3 15 2 2" xfId="19128"/>
    <cellStyle name="Обычный 3 2 3 15 3" xfId="19129"/>
    <cellStyle name="Обычный 3 2 3 16" xfId="19130"/>
    <cellStyle name="Обычный 3 2 3 16 2" xfId="19131"/>
    <cellStyle name="Обычный 3 2 3 17" xfId="19132"/>
    <cellStyle name="Обычный 3 2 3 18" xfId="19133"/>
    <cellStyle name="Обычный 3 2 3 2" xfId="19134"/>
    <cellStyle name="Обычный 3 2 3 2 10" xfId="19135"/>
    <cellStyle name="Обычный 3 2 3 2 10 2" xfId="19136"/>
    <cellStyle name="Обычный 3 2 3 2 10 2 2" xfId="19137"/>
    <cellStyle name="Обычный 3 2 3 2 10 2 2 2" xfId="19138"/>
    <cellStyle name="Обычный 3 2 3 2 10 2 3" xfId="19139"/>
    <cellStyle name="Обычный 3 2 3 2 10 2 4" xfId="19140"/>
    <cellStyle name="Обычный 3 2 3 2 10 2 5" xfId="19141"/>
    <cellStyle name="Обычный 3 2 3 2 10 3" xfId="19142"/>
    <cellStyle name="Обычный 3 2 3 2 10 3 2" xfId="19143"/>
    <cellStyle name="Обычный 3 2 3 2 10 3 3" xfId="19144"/>
    <cellStyle name="Обычный 3 2 3 2 10 3 4" xfId="19145"/>
    <cellStyle name="Обычный 3 2 3 2 10 4" xfId="19146"/>
    <cellStyle name="Обычный 3 2 3 2 10 5" xfId="19147"/>
    <cellStyle name="Обычный 3 2 3 2 10 6" xfId="19148"/>
    <cellStyle name="Обычный 3 2 3 2 10 7" xfId="19149"/>
    <cellStyle name="Обычный 3 2 3 2 11" xfId="19150"/>
    <cellStyle name="Обычный 3 2 3 2 11 2" xfId="19151"/>
    <cellStyle name="Обычный 3 2 3 2 11 2 2" xfId="19152"/>
    <cellStyle name="Обычный 3 2 3 2 11 3" xfId="19153"/>
    <cellStyle name="Обычный 3 2 3 2 11 4" xfId="19154"/>
    <cellStyle name="Обычный 3 2 3 2 11 5" xfId="19155"/>
    <cellStyle name="Обычный 3 2 3 2 12" xfId="19156"/>
    <cellStyle name="Обычный 3 2 3 2 12 2" xfId="19157"/>
    <cellStyle name="Обычный 3 2 3 2 12 3" xfId="19158"/>
    <cellStyle name="Обычный 3 2 3 2 12 4" xfId="19159"/>
    <cellStyle name="Обычный 3 2 3 2 13" xfId="19160"/>
    <cellStyle name="Обычный 3 2 3 2 14" xfId="19161"/>
    <cellStyle name="Обычный 3 2 3 2 15" xfId="19162"/>
    <cellStyle name="Обычный 3 2 3 2 16" xfId="19163"/>
    <cellStyle name="Обычный 3 2 3 2 2" xfId="19164"/>
    <cellStyle name="Обычный 3 2 3 2 2 10" xfId="19165"/>
    <cellStyle name="Обычный 3 2 3 2 2 10 2" xfId="19166"/>
    <cellStyle name="Обычный 3 2 3 2 2 10 2 2" xfId="19167"/>
    <cellStyle name="Обычный 3 2 3 2 2 10 3" xfId="19168"/>
    <cellStyle name="Обычный 3 2 3 2 2 10 4" xfId="19169"/>
    <cellStyle name="Обычный 3 2 3 2 2 10 5" xfId="19170"/>
    <cellStyle name="Обычный 3 2 3 2 2 11" xfId="19171"/>
    <cellStyle name="Обычный 3 2 3 2 2 11 2" xfId="19172"/>
    <cellStyle name="Обычный 3 2 3 2 2 11 3" xfId="19173"/>
    <cellStyle name="Обычный 3 2 3 2 2 11 4" xfId="19174"/>
    <cellStyle name="Обычный 3 2 3 2 2 12" xfId="19175"/>
    <cellStyle name="Обычный 3 2 3 2 2 13" xfId="19176"/>
    <cellStyle name="Обычный 3 2 3 2 2 14" xfId="19177"/>
    <cellStyle name="Обычный 3 2 3 2 2 15" xfId="19178"/>
    <cellStyle name="Обычный 3 2 3 2 2 2" xfId="19179"/>
    <cellStyle name="Обычный 3 2 3 2 2 2 2" xfId="19180"/>
    <cellStyle name="Обычный 3 2 3 2 2 2 2 2" xfId="19181"/>
    <cellStyle name="Обычный 3 2 3 2 2 2 2 2 2" xfId="19182"/>
    <cellStyle name="Обычный 3 2 3 2 2 2 2 2 2 2" xfId="19183"/>
    <cellStyle name="Обычный 3 2 3 2 2 2 2 2 3" xfId="19184"/>
    <cellStyle name="Обычный 3 2 3 2 2 2 2 2 4" xfId="19185"/>
    <cellStyle name="Обычный 3 2 3 2 2 2 2 2 5" xfId="19186"/>
    <cellStyle name="Обычный 3 2 3 2 2 2 2 3" xfId="19187"/>
    <cellStyle name="Обычный 3 2 3 2 2 2 2 3 2" xfId="19188"/>
    <cellStyle name="Обычный 3 2 3 2 2 2 2 3 3" xfId="19189"/>
    <cellStyle name="Обычный 3 2 3 2 2 2 2 3 4" xfId="19190"/>
    <cellStyle name="Обычный 3 2 3 2 2 2 2 4" xfId="19191"/>
    <cellStyle name="Обычный 3 2 3 2 2 2 2 5" xfId="19192"/>
    <cellStyle name="Обычный 3 2 3 2 2 2 2 6" xfId="19193"/>
    <cellStyle name="Обычный 3 2 3 2 2 2 2 7" xfId="19194"/>
    <cellStyle name="Обычный 3 2 3 2 2 2 3" xfId="19195"/>
    <cellStyle name="Обычный 3 2 3 2 2 2 3 2" xfId="19196"/>
    <cellStyle name="Обычный 3 2 3 2 2 2 3 2 2" xfId="19197"/>
    <cellStyle name="Обычный 3 2 3 2 2 2 3 3" xfId="19198"/>
    <cellStyle name="Обычный 3 2 3 2 2 2 3 4" xfId="19199"/>
    <cellStyle name="Обычный 3 2 3 2 2 2 3 5" xfId="19200"/>
    <cellStyle name="Обычный 3 2 3 2 2 2 4" xfId="19201"/>
    <cellStyle name="Обычный 3 2 3 2 2 2 4 2" xfId="19202"/>
    <cellStyle name="Обычный 3 2 3 2 2 2 4 2 2" xfId="19203"/>
    <cellStyle name="Обычный 3 2 3 2 2 2 4 3" xfId="19204"/>
    <cellStyle name="Обычный 3 2 3 2 2 2 4 4" xfId="19205"/>
    <cellStyle name="Обычный 3 2 3 2 2 2 4 5" xfId="19206"/>
    <cellStyle name="Обычный 3 2 3 2 2 2 5" xfId="19207"/>
    <cellStyle name="Обычный 3 2 3 2 2 2 5 2" xfId="19208"/>
    <cellStyle name="Обычный 3 2 3 2 2 2 5 3" xfId="19209"/>
    <cellStyle name="Обычный 3 2 3 2 2 2 5 4" xfId="19210"/>
    <cellStyle name="Обычный 3 2 3 2 2 2 6" xfId="19211"/>
    <cellStyle name="Обычный 3 2 3 2 2 2 7" xfId="19212"/>
    <cellStyle name="Обычный 3 2 3 2 2 2 8" xfId="19213"/>
    <cellStyle name="Обычный 3 2 3 2 2 2 9" xfId="19214"/>
    <cellStyle name="Обычный 3 2 3 2 2 3" xfId="19215"/>
    <cellStyle name="Обычный 3 2 3 2 2 3 2" xfId="19216"/>
    <cellStyle name="Обычный 3 2 3 2 2 3 2 2" xfId="19217"/>
    <cellStyle name="Обычный 3 2 3 2 2 3 2 2 2" xfId="19218"/>
    <cellStyle name="Обычный 3 2 3 2 2 3 2 2 2 2" xfId="19219"/>
    <cellStyle name="Обычный 3 2 3 2 2 3 2 2 3" xfId="19220"/>
    <cellStyle name="Обычный 3 2 3 2 2 3 2 2 4" xfId="19221"/>
    <cellStyle name="Обычный 3 2 3 2 2 3 2 2 5" xfId="19222"/>
    <cellStyle name="Обычный 3 2 3 2 2 3 2 3" xfId="19223"/>
    <cellStyle name="Обычный 3 2 3 2 2 3 2 3 2" xfId="19224"/>
    <cellStyle name="Обычный 3 2 3 2 2 3 2 3 3" xfId="19225"/>
    <cellStyle name="Обычный 3 2 3 2 2 3 2 3 4" xfId="19226"/>
    <cellStyle name="Обычный 3 2 3 2 2 3 2 4" xfId="19227"/>
    <cellStyle name="Обычный 3 2 3 2 2 3 2 5" xfId="19228"/>
    <cellStyle name="Обычный 3 2 3 2 2 3 2 6" xfId="19229"/>
    <cellStyle name="Обычный 3 2 3 2 2 3 2 7" xfId="19230"/>
    <cellStyle name="Обычный 3 2 3 2 2 3 3" xfId="19231"/>
    <cellStyle name="Обычный 3 2 3 2 2 3 3 2" xfId="19232"/>
    <cellStyle name="Обычный 3 2 3 2 2 3 3 2 2" xfId="19233"/>
    <cellStyle name="Обычный 3 2 3 2 2 3 3 3" xfId="19234"/>
    <cellStyle name="Обычный 3 2 3 2 2 3 3 4" xfId="19235"/>
    <cellStyle name="Обычный 3 2 3 2 2 3 3 5" xfId="19236"/>
    <cellStyle name="Обычный 3 2 3 2 2 3 4" xfId="19237"/>
    <cellStyle name="Обычный 3 2 3 2 2 3 4 2" xfId="19238"/>
    <cellStyle name="Обычный 3 2 3 2 2 3 4 2 2" xfId="19239"/>
    <cellStyle name="Обычный 3 2 3 2 2 3 4 3" xfId="19240"/>
    <cellStyle name="Обычный 3 2 3 2 2 3 4 4" xfId="19241"/>
    <cellStyle name="Обычный 3 2 3 2 2 3 4 5" xfId="19242"/>
    <cellStyle name="Обычный 3 2 3 2 2 3 5" xfId="19243"/>
    <cellStyle name="Обычный 3 2 3 2 2 3 5 2" xfId="19244"/>
    <cellStyle name="Обычный 3 2 3 2 2 3 5 3" xfId="19245"/>
    <cellStyle name="Обычный 3 2 3 2 2 3 5 4" xfId="19246"/>
    <cellStyle name="Обычный 3 2 3 2 2 3 6" xfId="19247"/>
    <cellStyle name="Обычный 3 2 3 2 2 3 7" xfId="19248"/>
    <cellStyle name="Обычный 3 2 3 2 2 3 8" xfId="19249"/>
    <cellStyle name="Обычный 3 2 3 2 2 3 9" xfId="19250"/>
    <cellStyle name="Обычный 3 2 3 2 2 4" xfId="19251"/>
    <cellStyle name="Обычный 3 2 3 2 2 4 2" xfId="19252"/>
    <cellStyle name="Обычный 3 2 3 2 2 4 2 2" xfId="19253"/>
    <cellStyle name="Обычный 3 2 3 2 2 4 2 2 2" xfId="19254"/>
    <cellStyle name="Обычный 3 2 3 2 2 4 2 2 2 2" xfId="19255"/>
    <cellStyle name="Обычный 3 2 3 2 2 4 2 2 3" xfId="19256"/>
    <cellStyle name="Обычный 3 2 3 2 2 4 2 2 4" xfId="19257"/>
    <cellStyle name="Обычный 3 2 3 2 2 4 2 2 5" xfId="19258"/>
    <cellStyle name="Обычный 3 2 3 2 2 4 2 3" xfId="19259"/>
    <cellStyle name="Обычный 3 2 3 2 2 4 2 3 2" xfId="19260"/>
    <cellStyle name="Обычный 3 2 3 2 2 4 2 3 3" xfId="19261"/>
    <cellStyle name="Обычный 3 2 3 2 2 4 2 3 4" xfId="19262"/>
    <cellStyle name="Обычный 3 2 3 2 2 4 2 4" xfId="19263"/>
    <cellStyle name="Обычный 3 2 3 2 2 4 2 5" xfId="19264"/>
    <cellStyle name="Обычный 3 2 3 2 2 4 2 6" xfId="19265"/>
    <cellStyle name="Обычный 3 2 3 2 2 4 2 7" xfId="19266"/>
    <cellStyle name="Обычный 3 2 3 2 2 4 3" xfId="19267"/>
    <cellStyle name="Обычный 3 2 3 2 2 4 3 2" xfId="19268"/>
    <cellStyle name="Обычный 3 2 3 2 2 4 3 2 2" xfId="19269"/>
    <cellStyle name="Обычный 3 2 3 2 2 4 3 3" xfId="19270"/>
    <cellStyle name="Обычный 3 2 3 2 2 4 3 4" xfId="19271"/>
    <cellStyle name="Обычный 3 2 3 2 2 4 3 5" xfId="19272"/>
    <cellStyle name="Обычный 3 2 3 2 2 4 4" xfId="19273"/>
    <cellStyle name="Обычный 3 2 3 2 2 4 4 2" xfId="19274"/>
    <cellStyle name="Обычный 3 2 3 2 2 4 4 3" xfId="19275"/>
    <cellStyle name="Обычный 3 2 3 2 2 4 4 4" xfId="19276"/>
    <cellStyle name="Обычный 3 2 3 2 2 4 5" xfId="19277"/>
    <cellStyle name="Обычный 3 2 3 2 2 4 6" xfId="19278"/>
    <cellStyle name="Обычный 3 2 3 2 2 4 7" xfId="19279"/>
    <cellStyle name="Обычный 3 2 3 2 2 4 8" xfId="19280"/>
    <cellStyle name="Обычный 3 2 3 2 2 5" xfId="19281"/>
    <cellStyle name="Обычный 3 2 3 2 2 5 2" xfId="19282"/>
    <cellStyle name="Обычный 3 2 3 2 2 5 2 2" xfId="19283"/>
    <cellStyle name="Обычный 3 2 3 2 2 5 2 2 2" xfId="19284"/>
    <cellStyle name="Обычный 3 2 3 2 2 5 2 2 2 2" xfId="19285"/>
    <cellStyle name="Обычный 3 2 3 2 2 5 2 2 3" xfId="19286"/>
    <cellStyle name="Обычный 3 2 3 2 2 5 2 2 4" xfId="19287"/>
    <cellStyle name="Обычный 3 2 3 2 2 5 2 2 5" xfId="19288"/>
    <cellStyle name="Обычный 3 2 3 2 2 5 2 3" xfId="19289"/>
    <cellStyle name="Обычный 3 2 3 2 2 5 2 3 2" xfId="19290"/>
    <cellStyle name="Обычный 3 2 3 2 2 5 2 3 3" xfId="19291"/>
    <cellStyle name="Обычный 3 2 3 2 2 5 2 3 4" xfId="19292"/>
    <cellStyle name="Обычный 3 2 3 2 2 5 2 4" xfId="19293"/>
    <cellStyle name="Обычный 3 2 3 2 2 5 2 5" xfId="19294"/>
    <cellStyle name="Обычный 3 2 3 2 2 5 2 6" xfId="19295"/>
    <cellStyle name="Обычный 3 2 3 2 2 5 2 7" xfId="19296"/>
    <cellStyle name="Обычный 3 2 3 2 2 5 3" xfId="19297"/>
    <cellStyle name="Обычный 3 2 3 2 2 5 3 2" xfId="19298"/>
    <cellStyle name="Обычный 3 2 3 2 2 5 3 2 2" xfId="19299"/>
    <cellStyle name="Обычный 3 2 3 2 2 5 3 3" xfId="19300"/>
    <cellStyle name="Обычный 3 2 3 2 2 5 3 4" xfId="19301"/>
    <cellStyle name="Обычный 3 2 3 2 2 5 3 5" xfId="19302"/>
    <cellStyle name="Обычный 3 2 3 2 2 5 4" xfId="19303"/>
    <cellStyle name="Обычный 3 2 3 2 2 5 4 2" xfId="19304"/>
    <cellStyle name="Обычный 3 2 3 2 2 5 4 3" xfId="19305"/>
    <cellStyle name="Обычный 3 2 3 2 2 5 4 4" xfId="19306"/>
    <cellStyle name="Обычный 3 2 3 2 2 5 5" xfId="19307"/>
    <cellStyle name="Обычный 3 2 3 2 2 5 6" xfId="19308"/>
    <cellStyle name="Обычный 3 2 3 2 2 5 7" xfId="19309"/>
    <cellStyle name="Обычный 3 2 3 2 2 5 8" xfId="19310"/>
    <cellStyle name="Обычный 3 2 3 2 2 6" xfId="19311"/>
    <cellStyle name="Обычный 3 2 3 2 2 6 2" xfId="19312"/>
    <cellStyle name="Обычный 3 2 3 2 2 6 2 2" xfId="19313"/>
    <cellStyle name="Обычный 3 2 3 2 2 6 2 2 2" xfId="19314"/>
    <cellStyle name="Обычный 3 2 3 2 2 6 2 2 2 2" xfId="19315"/>
    <cellStyle name="Обычный 3 2 3 2 2 6 2 2 3" xfId="19316"/>
    <cellStyle name="Обычный 3 2 3 2 2 6 2 2 4" xfId="19317"/>
    <cellStyle name="Обычный 3 2 3 2 2 6 2 2 5" xfId="19318"/>
    <cellStyle name="Обычный 3 2 3 2 2 6 2 3" xfId="19319"/>
    <cellStyle name="Обычный 3 2 3 2 2 6 2 3 2" xfId="19320"/>
    <cellStyle name="Обычный 3 2 3 2 2 6 2 3 3" xfId="19321"/>
    <cellStyle name="Обычный 3 2 3 2 2 6 2 3 4" xfId="19322"/>
    <cellStyle name="Обычный 3 2 3 2 2 6 2 4" xfId="19323"/>
    <cellStyle name="Обычный 3 2 3 2 2 6 2 5" xfId="19324"/>
    <cellStyle name="Обычный 3 2 3 2 2 6 2 6" xfId="19325"/>
    <cellStyle name="Обычный 3 2 3 2 2 6 2 7" xfId="19326"/>
    <cellStyle name="Обычный 3 2 3 2 2 6 3" xfId="19327"/>
    <cellStyle name="Обычный 3 2 3 2 2 6 3 2" xfId="19328"/>
    <cellStyle name="Обычный 3 2 3 2 2 6 3 2 2" xfId="19329"/>
    <cellStyle name="Обычный 3 2 3 2 2 6 3 3" xfId="19330"/>
    <cellStyle name="Обычный 3 2 3 2 2 6 3 4" xfId="19331"/>
    <cellStyle name="Обычный 3 2 3 2 2 6 3 5" xfId="19332"/>
    <cellStyle name="Обычный 3 2 3 2 2 6 4" xfId="19333"/>
    <cellStyle name="Обычный 3 2 3 2 2 6 4 2" xfId="19334"/>
    <cellStyle name="Обычный 3 2 3 2 2 6 4 3" xfId="19335"/>
    <cellStyle name="Обычный 3 2 3 2 2 6 4 4" xfId="19336"/>
    <cellStyle name="Обычный 3 2 3 2 2 6 5" xfId="19337"/>
    <cellStyle name="Обычный 3 2 3 2 2 6 6" xfId="19338"/>
    <cellStyle name="Обычный 3 2 3 2 2 6 7" xfId="19339"/>
    <cellStyle name="Обычный 3 2 3 2 2 6 8" xfId="19340"/>
    <cellStyle name="Обычный 3 2 3 2 2 7" xfId="19341"/>
    <cellStyle name="Обычный 3 2 3 2 2 7 2" xfId="19342"/>
    <cellStyle name="Обычный 3 2 3 2 2 7 2 2" xfId="19343"/>
    <cellStyle name="Обычный 3 2 3 2 2 7 2 2 2" xfId="19344"/>
    <cellStyle name="Обычный 3 2 3 2 2 7 2 2 2 2" xfId="19345"/>
    <cellStyle name="Обычный 3 2 3 2 2 7 2 2 3" xfId="19346"/>
    <cellStyle name="Обычный 3 2 3 2 2 7 2 2 4" xfId="19347"/>
    <cellStyle name="Обычный 3 2 3 2 2 7 2 2 5" xfId="19348"/>
    <cellStyle name="Обычный 3 2 3 2 2 7 2 3" xfId="19349"/>
    <cellStyle name="Обычный 3 2 3 2 2 7 2 3 2" xfId="19350"/>
    <cellStyle name="Обычный 3 2 3 2 2 7 2 3 3" xfId="19351"/>
    <cellStyle name="Обычный 3 2 3 2 2 7 2 3 4" xfId="19352"/>
    <cellStyle name="Обычный 3 2 3 2 2 7 2 4" xfId="19353"/>
    <cellStyle name="Обычный 3 2 3 2 2 7 2 5" xfId="19354"/>
    <cellStyle name="Обычный 3 2 3 2 2 7 2 6" xfId="19355"/>
    <cellStyle name="Обычный 3 2 3 2 2 7 2 7" xfId="19356"/>
    <cellStyle name="Обычный 3 2 3 2 2 7 3" xfId="19357"/>
    <cellStyle name="Обычный 3 2 3 2 2 7 3 2" xfId="19358"/>
    <cellStyle name="Обычный 3 2 3 2 2 7 3 2 2" xfId="19359"/>
    <cellStyle name="Обычный 3 2 3 2 2 7 3 3" xfId="19360"/>
    <cellStyle name="Обычный 3 2 3 2 2 7 3 4" xfId="19361"/>
    <cellStyle name="Обычный 3 2 3 2 2 7 3 5" xfId="19362"/>
    <cellStyle name="Обычный 3 2 3 2 2 7 4" xfId="19363"/>
    <cellStyle name="Обычный 3 2 3 2 2 7 4 2" xfId="19364"/>
    <cellStyle name="Обычный 3 2 3 2 2 7 4 3" xfId="19365"/>
    <cellStyle name="Обычный 3 2 3 2 2 7 4 4" xfId="19366"/>
    <cellStyle name="Обычный 3 2 3 2 2 7 5" xfId="19367"/>
    <cellStyle name="Обычный 3 2 3 2 2 7 6" xfId="19368"/>
    <cellStyle name="Обычный 3 2 3 2 2 7 7" xfId="19369"/>
    <cellStyle name="Обычный 3 2 3 2 2 7 8" xfId="19370"/>
    <cellStyle name="Обычный 3 2 3 2 2 8" xfId="19371"/>
    <cellStyle name="Обычный 3 2 3 2 2 8 2" xfId="19372"/>
    <cellStyle name="Обычный 3 2 3 2 2 8 2 2" xfId="19373"/>
    <cellStyle name="Обычный 3 2 3 2 2 8 2 2 2" xfId="19374"/>
    <cellStyle name="Обычный 3 2 3 2 2 8 2 3" xfId="19375"/>
    <cellStyle name="Обычный 3 2 3 2 2 8 2 4" xfId="19376"/>
    <cellStyle name="Обычный 3 2 3 2 2 8 2 5" xfId="19377"/>
    <cellStyle name="Обычный 3 2 3 2 2 8 3" xfId="19378"/>
    <cellStyle name="Обычный 3 2 3 2 2 8 3 2" xfId="19379"/>
    <cellStyle name="Обычный 3 2 3 2 2 8 3 3" xfId="19380"/>
    <cellStyle name="Обычный 3 2 3 2 2 8 3 4" xfId="19381"/>
    <cellStyle name="Обычный 3 2 3 2 2 8 4" xfId="19382"/>
    <cellStyle name="Обычный 3 2 3 2 2 8 5" xfId="19383"/>
    <cellStyle name="Обычный 3 2 3 2 2 8 6" xfId="19384"/>
    <cellStyle name="Обычный 3 2 3 2 2 8 7" xfId="19385"/>
    <cellStyle name="Обычный 3 2 3 2 2 9" xfId="19386"/>
    <cellStyle name="Обычный 3 2 3 2 2 9 2" xfId="19387"/>
    <cellStyle name="Обычный 3 2 3 2 2 9 2 2" xfId="19388"/>
    <cellStyle name="Обычный 3 2 3 2 2 9 2 2 2" xfId="19389"/>
    <cellStyle name="Обычный 3 2 3 2 2 9 2 3" xfId="19390"/>
    <cellStyle name="Обычный 3 2 3 2 2 9 2 4" xfId="19391"/>
    <cellStyle name="Обычный 3 2 3 2 2 9 2 5" xfId="19392"/>
    <cellStyle name="Обычный 3 2 3 2 2 9 3" xfId="19393"/>
    <cellStyle name="Обычный 3 2 3 2 2 9 3 2" xfId="19394"/>
    <cellStyle name="Обычный 3 2 3 2 2 9 3 3" xfId="19395"/>
    <cellStyle name="Обычный 3 2 3 2 2 9 3 4" xfId="19396"/>
    <cellStyle name="Обычный 3 2 3 2 2 9 4" xfId="19397"/>
    <cellStyle name="Обычный 3 2 3 2 2 9 5" xfId="19398"/>
    <cellStyle name="Обычный 3 2 3 2 2 9 6" xfId="19399"/>
    <cellStyle name="Обычный 3 2 3 2 2 9 7" xfId="19400"/>
    <cellStyle name="Обычный 3 2 3 2 3" xfId="19401"/>
    <cellStyle name="Обычный 3 2 3 2 3 2" xfId="19402"/>
    <cellStyle name="Обычный 3 2 3 2 3 2 2" xfId="19403"/>
    <cellStyle name="Обычный 3 2 3 2 3 2 2 2" xfId="19404"/>
    <cellStyle name="Обычный 3 2 3 2 3 2 2 2 2" xfId="19405"/>
    <cellStyle name="Обычный 3 2 3 2 3 2 2 3" xfId="19406"/>
    <cellStyle name="Обычный 3 2 3 2 3 2 2 4" xfId="19407"/>
    <cellStyle name="Обычный 3 2 3 2 3 2 2 5" xfId="19408"/>
    <cellStyle name="Обычный 3 2 3 2 3 2 3" xfId="19409"/>
    <cellStyle name="Обычный 3 2 3 2 3 2 3 2" xfId="19410"/>
    <cellStyle name="Обычный 3 2 3 2 3 2 3 3" xfId="19411"/>
    <cellStyle name="Обычный 3 2 3 2 3 2 3 4" xfId="19412"/>
    <cellStyle name="Обычный 3 2 3 2 3 2 4" xfId="19413"/>
    <cellStyle name="Обычный 3 2 3 2 3 2 5" xfId="19414"/>
    <cellStyle name="Обычный 3 2 3 2 3 2 6" xfId="19415"/>
    <cellStyle name="Обычный 3 2 3 2 3 2 7" xfId="19416"/>
    <cellStyle name="Обычный 3 2 3 2 3 3" xfId="19417"/>
    <cellStyle name="Обычный 3 2 3 2 3 3 2" xfId="19418"/>
    <cellStyle name="Обычный 3 2 3 2 3 3 2 2" xfId="19419"/>
    <cellStyle name="Обычный 3 2 3 2 3 3 3" xfId="19420"/>
    <cellStyle name="Обычный 3 2 3 2 3 3 4" xfId="19421"/>
    <cellStyle name="Обычный 3 2 3 2 3 3 5" xfId="19422"/>
    <cellStyle name="Обычный 3 2 3 2 3 4" xfId="19423"/>
    <cellStyle name="Обычный 3 2 3 2 3 4 2" xfId="19424"/>
    <cellStyle name="Обычный 3 2 3 2 3 4 2 2" xfId="19425"/>
    <cellStyle name="Обычный 3 2 3 2 3 4 3" xfId="19426"/>
    <cellStyle name="Обычный 3 2 3 2 3 4 4" xfId="19427"/>
    <cellStyle name="Обычный 3 2 3 2 3 4 5" xfId="19428"/>
    <cellStyle name="Обычный 3 2 3 2 3 5" xfId="19429"/>
    <cellStyle name="Обычный 3 2 3 2 3 5 2" xfId="19430"/>
    <cellStyle name="Обычный 3 2 3 2 3 5 3" xfId="19431"/>
    <cellStyle name="Обычный 3 2 3 2 3 5 4" xfId="19432"/>
    <cellStyle name="Обычный 3 2 3 2 3 6" xfId="19433"/>
    <cellStyle name="Обычный 3 2 3 2 3 7" xfId="19434"/>
    <cellStyle name="Обычный 3 2 3 2 3 8" xfId="19435"/>
    <cellStyle name="Обычный 3 2 3 2 3 9" xfId="19436"/>
    <cellStyle name="Обычный 3 2 3 2 4" xfId="19437"/>
    <cellStyle name="Обычный 3 2 3 2 4 2" xfId="19438"/>
    <cellStyle name="Обычный 3 2 3 2 4 2 2" xfId="19439"/>
    <cellStyle name="Обычный 3 2 3 2 4 2 2 2" xfId="19440"/>
    <cellStyle name="Обычный 3 2 3 2 4 2 2 2 2" xfId="19441"/>
    <cellStyle name="Обычный 3 2 3 2 4 2 2 3" xfId="19442"/>
    <cellStyle name="Обычный 3 2 3 2 4 2 2 4" xfId="19443"/>
    <cellStyle name="Обычный 3 2 3 2 4 2 2 5" xfId="19444"/>
    <cellStyle name="Обычный 3 2 3 2 4 2 3" xfId="19445"/>
    <cellStyle name="Обычный 3 2 3 2 4 2 3 2" xfId="19446"/>
    <cellStyle name="Обычный 3 2 3 2 4 2 3 3" xfId="19447"/>
    <cellStyle name="Обычный 3 2 3 2 4 2 3 4" xfId="19448"/>
    <cellStyle name="Обычный 3 2 3 2 4 2 4" xfId="19449"/>
    <cellStyle name="Обычный 3 2 3 2 4 2 5" xfId="19450"/>
    <cellStyle name="Обычный 3 2 3 2 4 2 6" xfId="19451"/>
    <cellStyle name="Обычный 3 2 3 2 4 2 7" xfId="19452"/>
    <cellStyle name="Обычный 3 2 3 2 4 3" xfId="19453"/>
    <cellStyle name="Обычный 3 2 3 2 4 3 2" xfId="19454"/>
    <cellStyle name="Обычный 3 2 3 2 4 3 2 2" xfId="19455"/>
    <cellStyle name="Обычный 3 2 3 2 4 3 3" xfId="19456"/>
    <cellStyle name="Обычный 3 2 3 2 4 3 4" xfId="19457"/>
    <cellStyle name="Обычный 3 2 3 2 4 3 5" xfId="19458"/>
    <cellStyle name="Обычный 3 2 3 2 4 4" xfId="19459"/>
    <cellStyle name="Обычный 3 2 3 2 4 4 2" xfId="19460"/>
    <cellStyle name="Обычный 3 2 3 2 4 4 2 2" xfId="19461"/>
    <cellStyle name="Обычный 3 2 3 2 4 4 3" xfId="19462"/>
    <cellStyle name="Обычный 3 2 3 2 4 4 4" xfId="19463"/>
    <cellStyle name="Обычный 3 2 3 2 4 4 5" xfId="19464"/>
    <cellStyle name="Обычный 3 2 3 2 4 5" xfId="19465"/>
    <cellStyle name="Обычный 3 2 3 2 4 5 2" xfId="19466"/>
    <cellStyle name="Обычный 3 2 3 2 4 5 3" xfId="19467"/>
    <cellStyle name="Обычный 3 2 3 2 4 5 4" xfId="19468"/>
    <cellStyle name="Обычный 3 2 3 2 4 6" xfId="19469"/>
    <cellStyle name="Обычный 3 2 3 2 4 7" xfId="19470"/>
    <cellStyle name="Обычный 3 2 3 2 4 8" xfId="19471"/>
    <cellStyle name="Обычный 3 2 3 2 4 9" xfId="19472"/>
    <cellStyle name="Обычный 3 2 3 2 5" xfId="19473"/>
    <cellStyle name="Обычный 3 2 3 2 5 2" xfId="19474"/>
    <cellStyle name="Обычный 3 2 3 2 5 2 2" xfId="19475"/>
    <cellStyle name="Обычный 3 2 3 2 5 2 2 2" xfId="19476"/>
    <cellStyle name="Обычный 3 2 3 2 5 2 2 2 2" xfId="19477"/>
    <cellStyle name="Обычный 3 2 3 2 5 2 2 3" xfId="19478"/>
    <cellStyle name="Обычный 3 2 3 2 5 2 2 4" xfId="19479"/>
    <cellStyle name="Обычный 3 2 3 2 5 2 2 5" xfId="19480"/>
    <cellStyle name="Обычный 3 2 3 2 5 2 3" xfId="19481"/>
    <cellStyle name="Обычный 3 2 3 2 5 2 3 2" xfId="19482"/>
    <cellStyle name="Обычный 3 2 3 2 5 2 3 3" xfId="19483"/>
    <cellStyle name="Обычный 3 2 3 2 5 2 3 4" xfId="19484"/>
    <cellStyle name="Обычный 3 2 3 2 5 2 4" xfId="19485"/>
    <cellStyle name="Обычный 3 2 3 2 5 2 5" xfId="19486"/>
    <cellStyle name="Обычный 3 2 3 2 5 2 6" xfId="19487"/>
    <cellStyle name="Обычный 3 2 3 2 5 2 7" xfId="19488"/>
    <cellStyle name="Обычный 3 2 3 2 5 3" xfId="19489"/>
    <cellStyle name="Обычный 3 2 3 2 5 3 2" xfId="19490"/>
    <cellStyle name="Обычный 3 2 3 2 5 3 2 2" xfId="19491"/>
    <cellStyle name="Обычный 3 2 3 2 5 3 3" xfId="19492"/>
    <cellStyle name="Обычный 3 2 3 2 5 3 4" xfId="19493"/>
    <cellStyle name="Обычный 3 2 3 2 5 3 5" xfId="19494"/>
    <cellStyle name="Обычный 3 2 3 2 5 4" xfId="19495"/>
    <cellStyle name="Обычный 3 2 3 2 5 4 2" xfId="19496"/>
    <cellStyle name="Обычный 3 2 3 2 5 4 3" xfId="19497"/>
    <cellStyle name="Обычный 3 2 3 2 5 4 4" xfId="19498"/>
    <cellStyle name="Обычный 3 2 3 2 5 5" xfId="19499"/>
    <cellStyle name="Обычный 3 2 3 2 5 6" xfId="19500"/>
    <cellStyle name="Обычный 3 2 3 2 5 7" xfId="19501"/>
    <cellStyle name="Обычный 3 2 3 2 5 8" xfId="19502"/>
    <cellStyle name="Обычный 3 2 3 2 6" xfId="19503"/>
    <cellStyle name="Обычный 3 2 3 2 6 2" xfId="19504"/>
    <cellStyle name="Обычный 3 2 3 2 6 2 2" xfId="19505"/>
    <cellStyle name="Обычный 3 2 3 2 6 2 2 2" xfId="19506"/>
    <cellStyle name="Обычный 3 2 3 2 6 2 2 2 2" xfId="19507"/>
    <cellStyle name="Обычный 3 2 3 2 6 2 2 3" xfId="19508"/>
    <cellStyle name="Обычный 3 2 3 2 6 2 2 4" xfId="19509"/>
    <cellStyle name="Обычный 3 2 3 2 6 2 2 5" xfId="19510"/>
    <cellStyle name="Обычный 3 2 3 2 6 2 3" xfId="19511"/>
    <cellStyle name="Обычный 3 2 3 2 6 2 3 2" xfId="19512"/>
    <cellStyle name="Обычный 3 2 3 2 6 2 3 3" xfId="19513"/>
    <cellStyle name="Обычный 3 2 3 2 6 2 3 4" xfId="19514"/>
    <cellStyle name="Обычный 3 2 3 2 6 2 4" xfId="19515"/>
    <cellStyle name="Обычный 3 2 3 2 6 2 5" xfId="19516"/>
    <cellStyle name="Обычный 3 2 3 2 6 2 6" xfId="19517"/>
    <cellStyle name="Обычный 3 2 3 2 6 2 7" xfId="19518"/>
    <cellStyle name="Обычный 3 2 3 2 6 3" xfId="19519"/>
    <cellStyle name="Обычный 3 2 3 2 6 3 2" xfId="19520"/>
    <cellStyle name="Обычный 3 2 3 2 6 3 2 2" xfId="19521"/>
    <cellStyle name="Обычный 3 2 3 2 6 3 3" xfId="19522"/>
    <cellStyle name="Обычный 3 2 3 2 6 3 4" xfId="19523"/>
    <cellStyle name="Обычный 3 2 3 2 6 3 5" xfId="19524"/>
    <cellStyle name="Обычный 3 2 3 2 6 4" xfId="19525"/>
    <cellStyle name="Обычный 3 2 3 2 6 4 2" xfId="19526"/>
    <cellStyle name="Обычный 3 2 3 2 6 4 3" xfId="19527"/>
    <cellStyle name="Обычный 3 2 3 2 6 4 4" xfId="19528"/>
    <cellStyle name="Обычный 3 2 3 2 6 5" xfId="19529"/>
    <cellStyle name="Обычный 3 2 3 2 6 6" xfId="19530"/>
    <cellStyle name="Обычный 3 2 3 2 6 7" xfId="19531"/>
    <cellStyle name="Обычный 3 2 3 2 6 8" xfId="19532"/>
    <cellStyle name="Обычный 3 2 3 2 7" xfId="19533"/>
    <cellStyle name="Обычный 3 2 3 2 7 2" xfId="19534"/>
    <cellStyle name="Обычный 3 2 3 2 7 2 2" xfId="19535"/>
    <cellStyle name="Обычный 3 2 3 2 7 2 2 2" xfId="19536"/>
    <cellStyle name="Обычный 3 2 3 2 7 2 2 2 2" xfId="19537"/>
    <cellStyle name="Обычный 3 2 3 2 7 2 2 3" xfId="19538"/>
    <cellStyle name="Обычный 3 2 3 2 7 2 2 4" xfId="19539"/>
    <cellStyle name="Обычный 3 2 3 2 7 2 2 5" xfId="19540"/>
    <cellStyle name="Обычный 3 2 3 2 7 2 3" xfId="19541"/>
    <cellStyle name="Обычный 3 2 3 2 7 2 3 2" xfId="19542"/>
    <cellStyle name="Обычный 3 2 3 2 7 2 3 3" xfId="19543"/>
    <cellStyle name="Обычный 3 2 3 2 7 2 3 4" xfId="19544"/>
    <cellStyle name="Обычный 3 2 3 2 7 2 4" xfId="19545"/>
    <cellStyle name="Обычный 3 2 3 2 7 2 5" xfId="19546"/>
    <cellStyle name="Обычный 3 2 3 2 7 2 6" xfId="19547"/>
    <cellStyle name="Обычный 3 2 3 2 7 2 7" xfId="19548"/>
    <cellStyle name="Обычный 3 2 3 2 7 3" xfId="19549"/>
    <cellStyle name="Обычный 3 2 3 2 7 3 2" xfId="19550"/>
    <cellStyle name="Обычный 3 2 3 2 7 3 2 2" xfId="19551"/>
    <cellStyle name="Обычный 3 2 3 2 7 3 3" xfId="19552"/>
    <cellStyle name="Обычный 3 2 3 2 7 3 4" xfId="19553"/>
    <cellStyle name="Обычный 3 2 3 2 7 3 5" xfId="19554"/>
    <cellStyle name="Обычный 3 2 3 2 7 4" xfId="19555"/>
    <cellStyle name="Обычный 3 2 3 2 7 4 2" xfId="19556"/>
    <cellStyle name="Обычный 3 2 3 2 7 4 3" xfId="19557"/>
    <cellStyle name="Обычный 3 2 3 2 7 4 4" xfId="19558"/>
    <cellStyle name="Обычный 3 2 3 2 7 5" xfId="19559"/>
    <cellStyle name="Обычный 3 2 3 2 7 6" xfId="19560"/>
    <cellStyle name="Обычный 3 2 3 2 7 7" xfId="19561"/>
    <cellStyle name="Обычный 3 2 3 2 7 8" xfId="19562"/>
    <cellStyle name="Обычный 3 2 3 2 8" xfId="19563"/>
    <cellStyle name="Обычный 3 2 3 2 8 2" xfId="19564"/>
    <cellStyle name="Обычный 3 2 3 2 8 2 2" xfId="19565"/>
    <cellStyle name="Обычный 3 2 3 2 8 2 2 2" xfId="19566"/>
    <cellStyle name="Обычный 3 2 3 2 8 2 2 2 2" xfId="19567"/>
    <cellStyle name="Обычный 3 2 3 2 8 2 2 3" xfId="19568"/>
    <cellStyle name="Обычный 3 2 3 2 8 2 2 4" xfId="19569"/>
    <cellStyle name="Обычный 3 2 3 2 8 2 2 5" xfId="19570"/>
    <cellStyle name="Обычный 3 2 3 2 8 2 3" xfId="19571"/>
    <cellStyle name="Обычный 3 2 3 2 8 2 3 2" xfId="19572"/>
    <cellStyle name="Обычный 3 2 3 2 8 2 3 3" xfId="19573"/>
    <cellStyle name="Обычный 3 2 3 2 8 2 3 4" xfId="19574"/>
    <cellStyle name="Обычный 3 2 3 2 8 2 4" xfId="19575"/>
    <cellStyle name="Обычный 3 2 3 2 8 2 5" xfId="19576"/>
    <cellStyle name="Обычный 3 2 3 2 8 2 6" xfId="19577"/>
    <cellStyle name="Обычный 3 2 3 2 8 2 7" xfId="19578"/>
    <cellStyle name="Обычный 3 2 3 2 8 3" xfId="19579"/>
    <cellStyle name="Обычный 3 2 3 2 8 3 2" xfId="19580"/>
    <cellStyle name="Обычный 3 2 3 2 8 3 2 2" xfId="19581"/>
    <cellStyle name="Обычный 3 2 3 2 8 3 3" xfId="19582"/>
    <cellStyle name="Обычный 3 2 3 2 8 3 4" xfId="19583"/>
    <cellStyle name="Обычный 3 2 3 2 8 3 5" xfId="19584"/>
    <cellStyle name="Обычный 3 2 3 2 8 4" xfId="19585"/>
    <cellStyle name="Обычный 3 2 3 2 8 4 2" xfId="19586"/>
    <cellStyle name="Обычный 3 2 3 2 8 4 3" xfId="19587"/>
    <cellStyle name="Обычный 3 2 3 2 8 4 4" xfId="19588"/>
    <cellStyle name="Обычный 3 2 3 2 8 5" xfId="19589"/>
    <cellStyle name="Обычный 3 2 3 2 8 6" xfId="19590"/>
    <cellStyle name="Обычный 3 2 3 2 8 7" xfId="19591"/>
    <cellStyle name="Обычный 3 2 3 2 8 8" xfId="19592"/>
    <cellStyle name="Обычный 3 2 3 2 9" xfId="19593"/>
    <cellStyle name="Обычный 3 2 3 2 9 2" xfId="19594"/>
    <cellStyle name="Обычный 3 2 3 2 9 2 2" xfId="19595"/>
    <cellStyle name="Обычный 3 2 3 2 9 2 2 2" xfId="19596"/>
    <cellStyle name="Обычный 3 2 3 2 9 2 3" xfId="19597"/>
    <cellStyle name="Обычный 3 2 3 2 9 2 4" xfId="19598"/>
    <cellStyle name="Обычный 3 2 3 2 9 2 5" xfId="19599"/>
    <cellStyle name="Обычный 3 2 3 2 9 3" xfId="19600"/>
    <cellStyle name="Обычный 3 2 3 2 9 3 2" xfId="19601"/>
    <cellStyle name="Обычный 3 2 3 2 9 3 3" xfId="19602"/>
    <cellStyle name="Обычный 3 2 3 2 9 3 4" xfId="19603"/>
    <cellStyle name="Обычный 3 2 3 2 9 4" xfId="19604"/>
    <cellStyle name="Обычный 3 2 3 2 9 5" xfId="19605"/>
    <cellStyle name="Обычный 3 2 3 2 9 6" xfId="19606"/>
    <cellStyle name="Обычный 3 2 3 2 9 7" xfId="19607"/>
    <cellStyle name="Обычный 3 2 3 3" xfId="19608"/>
    <cellStyle name="Обычный 3 2 3 3 10" xfId="19609"/>
    <cellStyle name="Обычный 3 2 3 3 10 2" xfId="19610"/>
    <cellStyle name="Обычный 3 2 3 3 10 2 2" xfId="19611"/>
    <cellStyle name="Обычный 3 2 3 3 10 3" xfId="19612"/>
    <cellStyle name="Обычный 3 2 3 3 10 4" xfId="19613"/>
    <cellStyle name="Обычный 3 2 3 3 10 5" xfId="19614"/>
    <cellStyle name="Обычный 3 2 3 3 11" xfId="19615"/>
    <cellStyle name="Обычный 3 2 3 3 11 2" xfId="19616"/>
    <cellStyle name="Обычный 3 2 3 3 11 3" xfId="19617"/>
    <cellStyle name="Обычный 3 2 3 3 11 4" xfId="19618"/>
    <cellStyle name="Обычный 3 2 3 3 12" xfId="19619"/>
    <cellStyle name="Обычный 3 2 3 3 13" xfId="19620"/>
    <cellStyle name="Обычный 3 2 3 3 14" xfId="19621"/>
    <cellStyle name="Обычный 3 2 3 3 15" xfId="19622"/>
    <cellStyle name="Обычный 3 2 3 3 2" xfId="19623"/>
    <cellStyle name="Обычный 3 2 3 3 2 2" xfId="19624"/>
    <cellStyle name="Обычный 3 2 3 3 2 2 2" xfId="19625"/>
    <cellStyle name="Обычный 3 2 3 3 2 2 2 2" xfId="19626"/>
    <cellStyle name="Обычный 3 2 3 3 2 2 2 2 2" xfId="19627"/>
    <cellStyle name="Обычный 3 2 3 3 2 2 2 3" xfId="19628"/>
    <cellStyle name="Обычный 3 2 3 3 2 2 2 4" xfId="19629"/>
    <cellStyle name="Обычный 3 2 3 3 2 2 2 5" xfId="19630"/>
    <cellStyle name="Обычный 3 2 3 3 2 2 3" xfId="19631"/>
    <cellStyle name="Обычный 3 2 3 3 2 2 3 2" xfId="19632"/>
    <cellStyle name="Обычный 3 2 3 3 2 2 3 3" xfId="19633"/>
    <cellStyle name="Обычный 3 2 3 3 2 2 3 4" xfId="19634"/>
    <cellStyle name="Обычный 3 2 3 3 2 2 4" xfId="19635"/>
    <cellStyle name="Обычный 3 2 3 3 2 2 5" xfId="19636"/>
    <cellStyle name="Обычный 3 2 3 3 2 2 6" xfId="19637"/>
    <cellStyle name="Обычный 3 2 3 3 2 2 7" xfId="19638"/>
    <cellStyle name="Обычный 3 2 3 3 2 3" xfId="19639"/>
    <cellStyle name="Обычный 3 2 3 3 2 3 2" xfId="19640"/>
    <cellStyle name="Обычный 3 2 3 3 2 3 2 2" xfId="19641"/>
    <cellStyle name="Обычный 3 2 3 3 2 3 3" xfId="19642"/>
    <cellStyle name="Обычный 3 2 3 3 2 3 4" xfId="19643"/>
    <cellStyle name="Обычный 3 2 3 3 2 3 5" xfId="19644"/>
    <cellStyle name="Обычный 3 2 3 3 2 4" xfId="19645"/>
    <cellStyle name="Обычный 3 2 3 3 2 4 2" xfId="19646"/>
    <cellStyle name="Обычный 3 2 3 3 2 4 2 2" xfId="19647"/>
    <cellStyle name="Обычный 3 2 3 3 2 4 3" xfId="19648"/>
    <cellStyle name="Обычный 3 2 3 3 2 4 4" xfId="19649"/>
    <cellStyle name="Обычный 3 2 3 3 2 4 5" xfId="19650"/>
    <cellStyle name="Обычный 3 2 3 3 2 5" xfId="19651"/>
    <cellStyle name="Обычный 3 2 3 3 2 5 2" xfId="19652"/>
    <cellStyle name="Обычный 3 2 3 3 2 5 3" xfId="19653"/>
    <cellStyle name="Обычный 3 2 3 3 2 5 4" xfId="19654"/>
    <cellStyle name="Обычный 3 2 3 3 2 6" xfId="19655"/>
    <cellStyle name="Обычный 3 2 3 3 2 7" xfId="19656"/>
    <cellStyle name="Обычный 3 2 3 3 2 8" xfId="19657"/>
    <cellStyle name="Обычный 3 2 3 3 2 9" xfId="19658"/>
    <cellStyle name="Обычный 3 2 3 3 3" xfId="19659"/>
    <cellStyle name="Обычный 3 2 3 3 3 2" xfId="19660"/>
    <cellStyle name="Обычный 3 2 3 3 3 2 2" xfId="19661"/>
    <cellStyle name="Обычный 3 2 3 3 3 2 2 2" xfId="19662"/>
    <cellStyle name="Обычный 3 2 3 3 3 2 2 2 2" xfId="19663"/>
    <cellStyle name="Обычный 3 2 3 3 3 2 2 3" xfId="19664"/>
    <cellStyle name="Обычный 3 2 3 3 3 2 2 4" xfId="19665"/>
    <cellStyle name="Обычный 3 2 3 3 3 2 2 5" xfId="19666"/>
    <cellStyle name="Обычный 3 2 3 3 3 2 3" xfId="19667"/>
    <cellStyle name="Обычный 3 2 3 3 3 2 3 2" xfId="19668"/>
    <cellStyle name="Обычный 3 2 3 3 3 2 3 3" xfId="19669"/>
    <cellStyle name="Обычный 3 2 3 3 3 2 3 4" xfId="19670"/>
    <cellStyle name="Обычный 3 2 3 3 3 2 4" xfId="19671"/>
    <cellStyle name="Обычный 3 2 3 3 3 2 5" xfId="19672"/>
    <cellStyle name="Обычный 3 2 3 3 3 2 6" xfId="19673"/>
    <cellStyle name="Обычный 3 2 3 3 3 2 7" xfId="19674"/>
    <cellStyle name="Обычный 3 2 3 3 3 3" xfId="19675"/>
    <cellStyle name="Обычный 3 2 3 3 3 3 2" xfId="19676"/>
    <cellStyle name="Обычный 3 2 3 3 3 3 2 2" xfId="19677"/>
    <cellStyle name="Обычный 3 2 3 3 3 3 3" xfId="19678"/>
    <cellStyle name="Обычный 3 2 3 3 3 3 4" xfId="19679"/>
    <cellStyle name="Обычный 3 2 3 3 3 3 5" xfId="19680"/>
    <cellStyle name="Обычный 3 2 3 3 3 4" xfId="19681"/>
    <cellStyle name="Обычный 3 2 3 3 3 4 2" xfId="19682"/>
    <cellStyle name="Обычный 3 2 3 3 3 4 2 2" xfId="19683"/>
    <cellStyle name="Обычный 3 2 3 3 3 4 3" xfId="19684"/>
    <cellStyle name="Обычный 3 2 3 3 3 4 4" xfId="19685"/>
    <cellStyle name="Обычный 3 2 3 3 3 4 5" xfId="19686"/>
    <cellStyle name="Обычный 3 2 3 3 3 5" xfId="19687"/>
    <cellStyle name="Обычный 3 2 3 3 3 5 2" xfId="19688"/>
    <cellStyle name="Обычный 3 2 3 3 3 5 3" xfId="19689"/>
    <cellStyle name="Обычный 3 2 3 3 3 5 4" xfId="19690"/>
    <cellStyle name="Обычный 3 2 3 3 3 6" xfId="19691"/>
    <cellStyle name="Обычный 3 2 3 3 3 7" xfId="19692"/>
    <cellStyle name="Обычный 3 2 3 3 3 8" xfId="19693"/>
    <cellStyle name="Обычный 3 2 3 3 3 9" xfId="19694"/>
    <cellStyle name="Обычный 3 2 3 3 4" xfId="19695"/>
    <cellStyle name="Обычный 3 2 3 3 4 2" xfId="19696"/>
    <cellStyle name="Обычный 3 2 3 3 4 2 2" xfId="19697"/>
    <cellStyle name="Обычный 3 2 3 3 4 2 2 2" xfId="19698"/>
    <cellStyle name="Обычный 3 2 3 3 4 2 2 2 2" xfId="19699"/>
    <cellStyle name="Обычный 3 2 3 3 4 2 2 3" xfId="19700"/>
    <cellStyle name="Обычный 3 2 3 3 4 2 2 4" xfId="19701"/>
    <cellStyle name="Обычный 3 2 3 3 4 2 2 5" xfId="19702"/>
    <cellStyle name="Обычный 3 2 3 3 4 2 3" xfId="19703"/>
    <cellStyle name="Обычный 3 2 3 3 4 2 3 2" xfId="19704"/>
    <cellStyle name="Обычный 3 2 3 3 4 2 3 3" xfId="19705"/>
    <cellStyle name="Обычный 3 2 3 3 4 2 3 4" xfId="19706"/>
    <cellStyle name="Обычный 3 2 3 3 4 2 4" xfId="19707"/>
    <cellStyle name="Обычный 3 2 3 3 4 2 5" xfId="19708"/>
    <cellStyle name="Обычный 3 2 3 3 4 2 6" xfId="19709"/>
    <cellStyle name="Обычный 3 2 3 3 4 2 7" xfId="19710"/>
    <cellStyle name="Обычный 3 2 3 3 4 3" xfId="19711"/>
    <cellStyle name="Обычный 3 2 3 3 4 3 2" xfId="19712"/>
    <cellStyle name="Обычный 3 2 3 3 4 3 2 2" xfId="19713"/>
    <cellStyle name="Обычный 3 2 3 3 4 3 3" xfId="19714"/>
    <cellStyle name="Обычный 3 2 3 3 4 3 4" xfId="19715"/>
    <cellStyle name="Обычный 3 2 3 3 4 3 5" xfId="19716"/>
    <cellStyle name="Обычный 3 2 3 3 4 4" xfId="19717"/>
    <cellStyle name="Обычный 3 2 3 3 4 4 2" xfId="19718"/>
    <cellStyle name="Обычный 3 2 3 3 4 4 3" xfId="19719"/>
    <cellStyle name="Обычный 3 2 3 3 4 4 4" xfId="19720"/>
    <cellStyle name="Обычный 3 2 3 3 4 5" xfId="19721"/>
    <cellStyle name="Обычный 3 2 3 3 4 6" xfId="19722"/>
    <cellStyle name="Обычный 3 2 3 3 4 7" xfId="19723"/>
    <cellStyle name="Обычный 3 2 3 3 4 8" xfId="19724"/>
    <cellStyle name="Обычный 3 2 3 3 5" xfId="19725"/>
    <cellStyle name="Обычный 3 2 3 3 5 2" xfId="19726"/>
    <cellStyle name="Обычный 3 2 3 3 5 2 2" xfId="19727"/>
    <cellStyle name="Обычный 3 2 3 3 5 2 2 2" xfId="19728"/>
    <cellStyle name="Обычный 3 2 3 3 5 2 2 2 2" xfId="19729"/>
    <cellStyle name="Обычный 3 2 3 3 5 2 2 3" xfId="19730"/>
    <cellStyle name="Обычный 3 2 3 3 5 2 2 4" xfId="19731"/>
    <cellStyle name="Обычный 3 2 3 3 5 2 2 5" xfId="19732"/>
    <cellStyle name="Обычный 3 2 3 3 5 2 3" xfId="19733"/>
    <cellStyle name="Обычный 3 2 3 3 5 2 3 2" xfId="19734"/>
    <cellStyle name="Обычный 3 2 3 3 5 2 3 3" xfId="19735"/>
    <cellStyle name="Обычный 3 2 3 3 5 2 3 4" xfId="19736"/>
    <cellStyle name="Обычный 3 2 3 3 5 2 4" xfId="19737"/>
    <cellStyle name="Обычный 3 2 3 3 5 2 5" xfId="19738"/>
    <cellStyle name="Обычный 3 2 3 3 5 2 6" xfId="19739"/>
    <cellStyle name="Обычный 3 2 3 3 5 2 7" xfId="19740"/>
    <cellStyle name="Обычный 3 2 3 3 5 3" xfId="19741"/>
    <cellStyle name="Обычный 3 2 3 3 5 3 2" xfId="19742"/>
    <cellStyle name="Обычный 3 2 3 3 5 3 2 2" xfId="19743"/>
    <cellStyle name="Обычный 3 2 3 3 5 3 3" xfId="19744"/>
    <cellStyle name="Обычный 3 2 3 3 5 3 4" xfId="19745"/>
    <cellStyle name="Обычный 3 2 3 3 5 3 5" xfId="19746"/>
    <cellStyle name="Обычный 3 2 3 3 5 4" xfId="19747"/>
    <cellStyle name="Обычный 3 2 3 3 5 4 2" xfId="19748"/>
    <cellStyle name="Обычный 3 2 3 3 5 4 3" xfId="19749"/>
    <cellStyle name="Обычный 3 2 3 3 5 4 4" xfId="19750"/>
    <cellStyle name="Обычный 3 2 3 3 5 5" xfId="19751"/>
    <cellStyle name="Обычный 3 2 3 3 5 6" xfId="19752"/>
    <cellStyle name="Обычный 3 2 3 3 5 7" xfId="19753"/>
    <cellStyle name="Обычный 3 2 3 3 5 8" xfId="19754"/>
    <cellStyle name="Обычный 3 2 3 3 6" xfId="19755"/>
    <cellStyle name="Обычный 3 2 3 3 6 2" xfId="19756"/>
    <cellStyle name="Обычный 3 2 3 3 6 2 2" xfId="19757"/>
    <cellStyle name="Обычный 3 2 3 3 6 2 2 2" xfId="19758"/>
    <cellStyle name="Обычный 3 2 3 3 6 2 2 2 2" xfId="19759"/>
    <cellStyle name="Обычный 3 2 3 3 6 2 2 3" xfId="19760"/>
    <cellStyle name="Обычный 3 2 3 3 6 2 2 4" xfId="19761"/>
    <cellStyle name="Обычный 3 2 3 3 6 2 2 5" xfId="19762"/>
    <cellStyle name="Обычный 3 2 3 3 6 2 3" xfId="19763"/>
    <cellStyle name="Обычный 3 2 3 3 6 2 3 2" xfId="19764"/>
    <cellStyle name="Обычный 3 2 3 3 6 2 3 3" xfId="19765"/>
    <cellStyle name="Обычный 3 2 3 3 6 2 3 4" xfId="19766"/>
    <cellStyle name="Обычный 3 2 3 3 6 2 4" xfId="19767"/>
    <cellStyle name="Обычный 3 2 3 3 6 2 5" xfId="19768"/>
    <cellStyle name="Обычный 3 2 3 3 6 2 6" xfId="19769"/>
    <cellStyle name="Обычный 3 2 3 3 6 2 7" xfId="19770"/>
    <cellStyle name="Обычный 3 2 3 3 6 3" xfId="19771"/>
    <cellStyle name="Обычный 3 2 3 3 6 3 2" xfId="19772"/>
    <cellStyle name="Обычный 3 2 3 3 6 3 2 2" xfId="19773"/>
    <cellStyle name="Обычный 3 2 3 3 6 3 3" xfId="19774"/>
    <cellStyle name="Обычный 3 2 3 3 6 3 4" xfId="19775"/>
    <cellStyle name="Обычный 3 2 3 3 6 3 5" xfId="19776"/>
    <cellStyle name="Обычный 3 2 3 3 6 4" xfId="19777"/>
    <cellStyle name="Обычный 3 2 3 3 6 4 2" xfId="19778"/>
    <cellStyle name="Обычный 3 2 3 3 6 4 3" xfId="19779"/>
    <cellStyle name="Обычный 3 2 3 3 6 4 4" xfId="19780"/>
    <cellStyle name="Обычный 3 2 3 3 6 5" xfId="19781"/>
    <cellStyle name="Обычный 3 2 3 3 6 6" xfId="19782"/>
    <cellStyle name="Обычный 3 2 3 3 6 7" xfId="19783"/>
    <cellStyle name="Обычный 3 2 3 3 6 8" xfId="19784"/>
    <cellStyle name="Обычный 3 2 3 3 7" xfId="19785"/>
    <cellStyle name="Обычный 3 2 3 3 7 2" xfId="19786"/>
    <cellStyle name="Обычный 3 2 3 3 7 2 2" xfId="19787"/>
    <cellStyle name="Обычный 3 2 3 3 7 2 2 2" xfId="19788"/>
    <cellStyle name="Обычный 3 2 3 3 7 2 2 2 2" xfId="19789"/>
    <cellStyle name="Обычный 3 2 3 3 7 2 2 3" xfId="19790"/>
    <cellStyle name="Обычный 3 2 3 3 7 2 2 4" xfId="19791"/>
    <cellStyle name="Обычный 3 2 3 3 7 2 2 5" xfId="19792"/>
    <cellStyle name="Обычный 3 2 3 3 7 2 3" xfId="19793"/>
    <cellStyle name="Обычный 3 2 3 3 7 2 3 2" xfId="19794"/>
    <cellStyle name="Обычный 3 2 3 3 7 2 3 3" xfId="19795"/>
    <cellStyle name="Обычный 3 2 3 3 7 2 3 4" xfId="19796"/>
    <cellStyle name="Обычный 3 2 3 3 7 2 4" xfId="19797"/>
    <cellStyle name="Обычный 3 2 3 3 7 2 5" xfId="19798"/>
    <cellStyle name="Обычный 3 2 3 3 7 2 6" xfId="19799"/>
    <cellStyle name="Обычный 3 2 3 3 7 2 7" xfId="19800"/>
    <cellStyle name="Обычный 3 2 3 3 7 3" xfId="19801"/>
    <cellStyle name="Обычный 3 2 3 3 7 3 2" xfId="19802"/>
    <cellStyle name="Обычный 3 2 3 3 7 3 2 2" xfId="19803"/>
    <cellStyle name="Обычный 3 2 3 3 7 3 3" xfId="19804"/>
    <cellStyle name="Обычный 3 2 3 3 7 3 4" xfId="19805"/>
    <cellStyle name="Обычный 3 2 3 3 7 3 5" xfId="19806"/>
    <cellStyle name="Обычный 3 2 3 3 7 4" xfId="19807"/>
    <cellStyle name="Обычный 3 2 3 3 7 4 2" xfId="19808"/>
    <cellStyle name="Обычный 3 2 3 3 7 4 3" xfId="19809"/>
    <cellStyle name="Обычный 3 2 3 3 7 4 4" xfId="19810"/>
    <cellStyle name="Обычный 3 2 3 3 7 5" xfId="19811"/>
    <cellStyle name="Обычный 3 2 3 3 7 6" xfId="19812"/>
    <cellStyle name="Обычный 3 2 3 3 7 7" xfId="19813"/>
    <cellStyle name="Обычный 3 2 3 3 7 8" xfId="19814"/>
    <cellStyle name="Обычный 3 2 3 3 8" xfId="19815"/>
    <cellStyle name="Обычный 3 2 3 3 8 2" xfId="19816"/>
    <cellStyle name="Обычный 3 2 3 3 8 2 2" xfId="19817"/>
    <cellStyle name="Обычный 3 2 3 3 8 2 2 2" xfId="19818"/>
    <cellStyle name="Обычный 3 2 3 3 8 2 3" xfId="19819"/>
    <cellStyle name="Обычный 3 2 3 3 8 2 4" xfId="19820"/>
    <cellStyle name="Обычный 3 2 3 3 8 2 5" xfId="19821"/>
    <cellStyle name="Обычный 3 2 3 3 8 3" xfId="19822"/>
    <cellStyle name="Обычный 3 2 3 3 8 3 2" xfId="19823"/>
    <cellStyle name="Обычный 3 2 3 3 8 3 3" xfId="19824"/>
    <cellStyle name="Обычный 3 2 3 3 8 3 4" xfId="19825"/>
    <cellStyle name="Обычный 3 2 3 3 8 4" xfId="19826"/>
    <cellStyle name="Обычный 3 2 3 3 8 5" xfId="19827"/>
    <cellStyle name="Обычный 3 2 3 3 8 6" xfId="19828"/>
    <cellStyle name="Обычный 3 2 3 3 8 7" xfId="19829"/>
    <cellStyle name="Обычный 3 2 3 3 9" xfId="19830"/>
    <cellStyle name="Обычный 3 2 3 3 9 2" xfId="19831"/>
    <cellStyle name="Обычный 3 2 3 3 9 2 2" xfId="19832"/>
    <cellStyle name="Обычный 3 2 3 3 9 2 2 2" xfId="19833"/>
    <cellStyle name="Обычный 3 2 3 3 9 2 3" xfId="19834"/>
    <cellStyle name="Обычный 3 2 3 3 9 2 4" xfId="19835"/>
    <cellStyle name="Обычный 3 2 3 3 9 2 5" xfId="19836"/>
    <cellStyle name="Обычный 3 2 3 3 9 3" xfId="19837"/>
    <cellStyle name="Обычный 3 2 3 3 9 3 2" xfId="19838"/>
    <cellStyle name="Обычный 3 2 3 3 9 3 3" xfId="19839"/>
    <cellStyle name="Обычный 3 2 3 3 9 3 4" xfId="19840"/>
    <cellStyle name="Обычный 3 2 3 3 9 4" xfId="19841"/>
    <cellStyle name="Обычный 3 2 3 3 9 5" xfId="19842"/>
    <cellStyle name="Обычный 3 2 3 3 9 6" xfId="19843"/>
    <cellStyle name="Обычный 3 2 3 3 9 7" xfId="19844"/>
    <cellStyle name="Обычный 3 2 3 4" xfId="19845"/>
    <cellStyle name="Обычный 3 2 3 4 10" xfId="19846"/>
    <cellStyle name="Обычный 3 2 3 4 10 2" xfId="19847"/>
    <cellStyle name="Обычный 3 2 3 4 10 2 2" xfId="19848"/>
    <cellStyle name="Обычный 3 2 3 4 10 3" xfId="19849"/>
    <cellStyle name="Обычный 3 2 3 4 10 4" xfId="19850"/>
    <cellStyle name="Обычный 3 2 3 4 10 5" xfId="19851"/>
    <cellStyle name="Обычный 3 2 3 4 11" xfId="19852"/>
    <cellStyle name="Обычный 3 2 3 4 11 2" xfId="19853"/>
    <cellStyle name="Обычный 3 2 3 4 11 3" xfId="19854"/>
    <cellStyle name="Обычный 3 2 3 4 11 4" xfId="19855"/>
    <cellStyle name="Обычный 3 2 3 4 12" xfId="19856"/>
    <cellStyle name="Обычный 3 2 3 4 13" xfId="19857"/>
    <cellStyle name="Обычный 3 2 3 4 14" xfId="19858"/>
    <cellStyle name="Обычный 3 2 3 4 15" xfId="19859"/>
    <cellStyle name="Обычный 3 2 3 4 2" xfId="19860"/>
    <cellStyle name="Обычный 3 2 3 4 2 2" xfId="19861"/>
    <cellStyle name="Обычный 3 2 3 4 2 2 2" xfId="19862"/>
    <cellStyle name="Обычный 3 2 3 4 2 2 2 2" xfId="19863"/>
    <cellStyle name="Обычный 3 2 3 4 2 2 2 2 2" xfId="19864"/>
    <cellStyle name="Обычный 3 2 3 4 2 2 2 3" xfId="19865"/>
    <cellStyle name="Обычный 3 2 3 4 2 2 2 4" xfId="19866"/>
    <cellStyle name="Обычный 3 2 3 4 2 2 2 5" xfId="19867"/>
    <cellStyle name="Обычный 3 2 3 4 2 2 3" xfId="19868"/>
    <cellStyle name="Обычный 3 2 3 4 2 2 3 2" xfId="19869"/>
    <cellStyle name="Обычный 3 2 3 4 2 2 3 3" xfId="19870"/>
    <cellStyle name="Обычный 3 2 3 4 2 2 3 4" xfId="19871"/>
    <cellStyle name="Обычный 3 2 3 4 2 2 4" xfId="19872"/>
    <cellStyle name="Обычный 3 2 3 4 2 2 5" xfId="19873"/>
    <cellStyle name="Обычный 3 2 3 4 2 2 6" xfId="19874"/>
    <cellStyle name="Обычный 3 2 3 4 2 2 7" xfId="19875"/>
    <cellStyle name="Обычный 3 2 3 4 2 3" xfId="19876"/>
    <cellStyle name="Обычный 3 2 3 4 2 3 2" xfId="19877"/>
    <cellStyle name="Обычный 3 2 3 4 2 3 2 2" xfId="19878"/>
    <cellStyle name="Обычный 3 2 3 4 2 3 3" xfId="19879"/>
    <cellStyle name="Обычный 3 2 3 4 2 3 4" xfId="19880"/>
    <cellStyle name="Обычный 3 2 3 4 2 3 5" xfId="19881"/>
    <cellStyle name="Обычный 3 2 3 4 2 4" xfId="19882"/>
    <cellStyle name="Обычный 3 2 3 4 2 4 2" xfId="19883"/>
    <cellStyle name="Обычный 3 2 3 4 2 4 2 2" xfId="19884"/>
    <cellStyle name="Обычный 3 2 3 4 2 4 3" xfId="19885"/>
    <cellStyle name="Обычный 3 2 3 4 2 4 4" xfId="19886"/>
    <cellStyle name="Обычный 3 2 3 4 2 4 5" xfId="19887"/>
    <cellStyle name="Обычный 3 2 3 4 2 5" xfId="19888"/>
    <cellStyle name="Обычный 3 2 3 4 2 5 2" xfId="19889"/>
    <cellStyle name="Обычный 3 2 3 4 2 5 3" xfId="19890"/>
    <cellStyle name="Обычный 3 2 3 4 2 5 4" xfId="19891"/>
    <cellStyle name="Обычный 3 2 3 4 2 6" xfId="19892"/>
    <cellStyle name="Обычный 3 2 3 4 2 7" xfId="19893"/>
    <cellStyle name="Обычный 3 2 3 4 2 8" xfId="19894"/>
    <cellStyle name="Обычный 3 2 3 4 2 9" xfId="19895"/>
    <cellStyle name="Обычный 3 2 3 4 3" xfId="19896"/>
    <cellStyle name="Обычный 3 2 3 4 3 2" xfId="19897"/>
    <cellStyle name="Обычный 3 2 3 4 3 2 2" xfId="19898"/>
    <cellStyle name="Обычный 3 2 3 4 3 2 2 2" xfId="19899"/>
    <cellStyle name="Обычный 3 2 3 4 3 2 2 2 2" xfId="19900"/>
    <cellStyle name="Обычный 3 2 3 4 3 2 2 3" xfId="19901"/>
    <cellStyle name="Обычный 3 2 3 4 3 2 2 4" xfId="19902"/>
    <cellStyle name="Обычный 3 2 3 4 3 2 2 5" xfId="19903"/>
    <cellStyle name="Обычный 3 2 3 4 3 2 3" xfId="19904"/>
    <cellStyle name="Обычный 3 2 3 4 3 2 3 2" xfId="19905"/>
    <cellStyle name="Обычный 3 2 3 4 3 2 3 3" xfId="19906"/>
    <cellStyle name="Обычный 3 2 3 4 3 2 3 4" xfId="19907"/>
    <cellStyle name="Обычный 3 2 3 4 3 2 4" xfId="19908"/>
    <cellStyle name="Обычный 3 2 3 4 3 2 5" xfId="19909"/>
    <cellStyle name="Обычный 3 2 3 4 3 2 6" xfId="19910"/>
    <cellStyle name="Обычный 3 2 3 4 3 2 7" xfId="19911"/>
    <cellStyle name="Обычный 3 2 3 4 3 3" xfId="19912"/>
    <cellStyle name="Обычный 3 2 3 4 3 3 2" xfId="19913"/>
    <cellStyle name="Обычный 3 2 3 4 3 3 2 2" xfId="19914"/>
    <cellStyle name="Обычный 3 2 3 4 3 3 3" xfId="19915"/>
    <cellStyle name="Обычный 3 2 3 4 3 3 4" xfId="19916"/>
    <cellStyle name="Обычный 3 2 3 4 3 3 5" xfId="19917"/>
    <cellStyle name="Обычный 3 2 3 4 3 4" xfId="19918"/>
    <cellStyle name="Обычный 3 2 3 4 3 4 2" xfId="19919"/>
    <cellStyle name="Обычный 3 2 3 4 3 4 2 2" xfId="19920"/>
    <cellStyle name="Обычный 3 2 3 4 3 4 3" xfId="19921"/>
    <cellStyle name="Обычный 3 2 3 4 3 4 4" xfId="19922"/>
    <cellStyle name="Обычный 3 2 3 4 3 4 5" xfId="19923"/>
    <cellStyle name="Обычный 3 2 3 4 3 5" xfId="19924"/>
    <cellStyle name="Обычный 3 2 3 4 3 5 2" xfId="19925"/>
    <cellStyle name="Обычный 3 2 3 4 3 5 3" xfId="19926"/>
    <cellStyle name="Обычный 3 2 3 4 3 5 4" xfId="19927"/>
    <cellStyle name="Обычный 3 2 3 4 3 6" xfId="19928"/>
    <cellStyle name="Обычный 3 2 3 4 3 7" xfId="19929"/>
    <cellStyle name="Обычный 3 2 3 4 3 8" xfId="19930"/>
    <cellStyle name="Обычный 3 2 3 4 3 9" xfId="19931"/>
    <cellStyle name="Обычный 3 2 3 4 4" xfId="19932"/>
    <cellStyle name="Обычный 3 2 3 4 4 2" xfId="19933"/>
    <cellStyle name="Обычный 3 2 3 4 4 2 2" xfId="19934"/>
    <cellStyle name="Обычный 3 2 3 4 4 2 2 2" xfId="19935"/>
    <cellStyle name="Обычный 3 2 3 4 4 2 2 2 2" xfId="19936"/>
    <cellStyle name="Обычный 3 2 3 4 4 2 2 3" xfId="19937"/>
    <cellStyle name="Обычный 3 2 3 4 4 2 2 4" xfId="19938"/>
    <cellStyle name="Обычный 3 2 3 4 4 2 2 5" xfId="19939"/>
    <cellStyle name="Обычный 3 2 3 4 4 2 3" xfId="19940"/>
    <cellStyle name="Обычный 3 2 3 4 4 2 3 2" xfId="19941"/>
    <cellStyle name="Обычный 3 2 3 4 4 2 3 3" xfId="19942"/>
    <cellStyle name="Обычный 3 2 3 4 4 2 3 4" xfId="19943"/>
    <cellStyle name="Обычный 3 2 3 4 4 2 4" xfId="19944"/>
    <cellStyle name="Обычный 3 2 3 4 4 2 5" xfId="19945"/>
    <cellStyle name="Обычный 3 2 3 4 4 2 6" xfId="19946"/>
    <cellStyle name="Обычный 3 2 3 4 4 2 7" xfId="19947"/>
    <cellStyle name="Обычный 3 2 3 4 4 3" xfId="19948"/>
    <cellStyle name="Обычный 3 2 3 4 4 3 2" xfId="19949"/>
    <cellStyle name="Обычный 3 2 3 4 4 3 2 2" xfId="19950"/>
    <cellStyle name="Обычный 3 2 3 4 4 3 3" xfId="19951"/>
    <cellStyle name="Обычный 3 2 3 4 4 3 4" xfId="19952"/>
    <cellStyle name="Обычный 3 2 3 4 4 3 5" xfId="19953"/>
    <cellStyle name="Обычный 3 2 3 4 4 4" xfId="19954"/>
    <cellStyle name="Обычный 3 2 3 4 4 4 2" xfId="19955"/>
    <cellStyle name="Обычный 3 2 3 4 4 4 3" xfId="19956"/>
    <cellStyle name="Обычный 3 2 3 4 4 4 4" xfId="19957"/>
    <cellStyle name="Обычный 3 2 3 4 4 5" xfId="19958"/>
    <cellStyle name="Обычный 3 2 3 4 4 6" xfId="19959"/>
    <cellStyle name="Обычный 3 2 3 4 4 7" xfId="19960"/>
    <cellStyle name="Обычный 3 2 3 4 4 8" xfId="19961"/>
    <cellStyle name="Обычный 3 2 3 4 5" xfId="19962"/>
    <cellStyle name="Обычный 3 2 3 4 5 2" xfId="19963"/>
    <cellStyle name="Обычный 3 2 3 4 5 2 2" xfId="19964"/>
    <cellStyle name="Обычный 3 2 3 4 5 2 2 2" xfId="19965"/>
    <cellStyle name="Обычный 3 2 3 4 5 2 2 2 2" xfId="19966"/>
    <cellStyle name="Обычный 3 2 3 4 5 2 2 3" xfId="19967"/>
    <cellStyle name="Обычный 3 2 3 4 5 2 2 4" xfId="19968"/>
    <cellStyle name="Обычный 3 2 3 4 5 2 2 5" xfId="19969"/>
    <cellStyle name="Обычный 3 2 3 4 5 2 3" xfId="19970"/>
    <cellStyle name="Обычный 3 2 3 4 5 2 3 2" xfId="19971"/>
    <cellStyle name="Обычный 3 2 3 4 5 2 3 3" xfId="19972"/>
    <cellStyle name="Обычный 3 2 3 4 5 2 3 4" xfId="19973"/>
    <cellStyle name="Обычный 3 2 3 4 5 2 4" xfId="19974"/>
    <cellStyle name="Обычный 3 2 3 4 5 2 5" xfId="19975"/>
    <cellStyle name="Обычный 3 2 3 4 5 2 6" xfId="19976"/>
    <cellStyle name="Обычный 3 2 3 4 5 2 7" xfId="19977"/>
    <cellStyle name="Обычный 3 2 3 4 5 3" xfId="19978"/>
    <cellStyle name="Обычный 3 2 3 4 5 3 2" xfId="19979"/>
    <cellStyle name="Обычный 3 2 3 4 5 3 2 2" xfId="19980"/>
    <cellStyle name="Обычный 3 2 3 4 5 3 3" xfId="19981"/>
    <cellStyle name="Обычный 3 2 3 4 5 3 4" xfId="19982"/>
    <cellStyle name="Обычный 3 2 3 4 5 3 5" xfId="19983"/>
    <cellStyle name="Обычный 3 2 3 4 5 4" xfId="19984"/>
    <cellStyle name="Обычный 3 2 3 4 5 4 2" xfId="19985"/>
    <cellStyle name="Обычный 3 2 3 4 5 4 3" xfId="19986"/>
    <cellStyle name="Обычный 3 2 3 4 5 4 4" xfId="19987"/>
    <cellStyle name="Обычный 3 2 3 4 5 5" xfId="19988"/>
    <cellStyle name="Обычный 3 2 3 4 5 6" xfId="19989"/>
    <cellStyle name="Обычный 3 2 3 4 5 7" xfId="19990"/>
    <cellStyle name="Обычный 3 2 3 4 5 8" xfId="19991"/>
    <cellStyle name="Обычный 3 2 3 4 6" xfId="19992"/>
    <cellStyle name="Обычный 3 2 3 4 6 2" xfId="19993"/>
    <cellStyle name="Обычный 3 2 3 4 6 2 2" xfId="19994"/>
    <cellStyle name="Обычный 3 2 3 4 6 2 2 2" xfId="19995"/>
    <cellStyle name="Обычный 3 2 3 4 6 2 2 2 2" xfId="19996"/>
    <cellStyle name="Обычный 3 2 3 4 6 2 2 3" xfId="19997"/>
    <cellStyle name="Обычный 3 2 3 4 6 2 2 4" xfId="19998"/>
    <cellStyle name="Обычный 3 2 3 4 6 2 2 5" xfId="19999"/>
    <cellStyle name="Обычный 3 2 3 4 6 2 3" xfId="20000"/>
    <cellStyle name="Обычный 3 2 3 4 6 2 3 2" xfId="20001"/>
    <cellStyle name="Обычный 3 2 3 4 6 2 3 3" xfId="20002"/>
    <cellStyle name="Обычный 3 2 3 4 6 2 3 4" xfId="20003"/>
    <cellStyle name="Обычный 3 2 3 4 6 2 4" xfId="20004"/>
    <cellStyle name="Обычный 3 2 3 4 6 2 5" xfId="20005"/>
    <cellStyle name="Обычный 3 2 3 4 6 2 6" xfId="20006"/>
    <cellStyle name="Обычный 3 2 3 4 6 2 7" xfId="20007"/>
    <cellStyle name="Обычный 3 2 3 4 6 3" xfId="20008"/>
    <cellStyle name="Обычный 3 2 3 4 6 3 2" xfId="20009"/>
    <cellStyle name="Обычный 3 2 3 4 6 3 2 2" xfId="20010"/>
    <cellStyle name="Обычный 3 2 3 4 6 3 3" xfId="20011"/>
    <cellStyle name="Обычный 3 2 3 4 6 3 4" xfId="20012"/>
    <cellStyle name="Обычный 3 2 3 4 6 3 5" xfId="20013"/>
    <cellStyle name="Обычный 3 2 3 4 6 4" xfId="20014"/>
    <cellStyle name="Обычный 3 2 3 4 6 4 2" xfId="20015"/>
    <cellStyle name="Обычный 3 2 3 4 6 4 3" xfId="20016"/>
    <cellStyle name="Обычный 3 2 3 4 6 4 4" xfId="20017"/>
    <cellStyle name="Обычный 3 2 3 4 6 5" xfId="20018"/>
    <cellStyle name="Обычный 3 2 3 4 6 6" xfId="20019"/>
    <cellStyle name="Обычный 3 2 3 4 6 7" xfId="20020"/>
    <cellStyle name="Обычный 3 2 3 4 6 8" xfId="20021"/>
    <cellStyle name="Обычный 3 2 3 4 7" xfId="20022"/>
    <cellStyle name="Обычный 3 2 3 4 7 2" xfId="20023"/>
    <cellStyle name="Обычный 3 2 3 4 7 2 2" xfId="20024"/>
    <cellStyle name="Обычный 3 2 3 4 7 2 2 2" xfId="20025"/>
    <cellStyle name="Обычный 3 2 3 4 7 2 2 2 2" xfId="20026"/>
    <cellStyle name="Обычный 3 2 3 4 7 2 2 3" xfId="20027"/>
    <cellStyle name="Обычный 3 2 3 4 7 2 2 4" xfId="20028"/>
    <cellStyle name="Обычный 3 2 3 4 7 2 2 5" xfId="20029"/>
    <cellStyle name="Обычный 3 2 3 4 7 2 3" xfId="20030"/>
    <cellStyle name="Обычный 3 2 3 4 7 2 3 2" xfId="20031"/>
    <cellStyle name="Обычный 3 2 3 4 7 2 3 3" xfId="20032"/>
    <cellStyle name="Обычный 3 2 3 4 7 2 3 4" xfId="20033"/>
    <cellStyle name="Обычный 3 2 3 4 7 2 4" xfId="20034"/>
    <cellStyle name="Обычный 3 2 3 4 7 2 5" xfId="20035"/>
    <cellStyle name="Обычный 3 2 3 4 7 2 6" xfId="20036"/>
    <cellStyle name="Обычный 3 2 3 4 7 2 7" xfId="20037"/>
    <cellStyle name="Обычный 3 2 3 4 7 3" xfId="20038"/>
    <cellStyle name="Обычный 3 2 3 4 7 3 2" xfId="20039"/>
    <cellStyle name="Обычный 3 2 3 4 7 3 2 2" xfId="20040"/>
    <cellStyle name="Обычный 3 2 3 4 7 3 3" xfId="20041"/>
    <cellStyle name="Обычный 3 2 3 4 7 3 4" xfId="20042"/>
    <cellStyle name="Обычный 3 2 3 4 7 3 5" xfId="20043"/>
    <cellStyle name="Обычный 3 2 3 4 7 4" xfId="20044"/>
    <cellStyle name="Обычный 3 2 3 4 7 4 2" xfId="20045"/>
    <cellStyle name="Обычный 3 2 3 4 7 4 3" xfId="20046"/>
    <cellStyle name="Обычный 3 2 3 4 7 4 4" xfId="20047"/>
    <cellStyle name="Обычный 3 2 3 4 7 5" xfId="20048"/>
    <cellStyle name="Обычный 3 2 3 4 7 6" xfId="20049"/>
    <cellStyle name="Обычный 3 2 3 4 7 7" xfId="20050"/>
    <cellStyle name="Обычный 3 2 3 4 7 8" xfId="20051"/>
    <cellStyle name="Обычный 3 2 3 4 8" xfId="20052"/>
    <cellStyle name="Обычный 3 2 3 4 8 2" xfId="20053"/>
    <cellStyle name="Обычный 3 2 3 4 8 2 2" xfId="20054"/>
    <cellStyle name="Обычный 3 2 3 4 8 2 2 2" xfId="20055"/>
    <cellStyle name="Обычный 3 2 3 4 8 2 3" xfId="20056"/>
    <cellStyle name="Обычный 3 2 3 4 8 2 4" xfId="20057"/>
    <cellStyle name="Обычный 3 2 3 4 8 2 5" xfId="20058"/>
    <cellStyle name="Обычный 3 2 3 4 8 3" xfId="20059"/>
    <cellStyle name="Обычный 3 2 3 4 8 3 2" xfId="20060"/>
    <cellStyle name="Обычный 3 2 3 4 8 3 3" xfId="20061"/>
    <cellStyle name="Обычный 3 2 3 4 8 3 4" xfId="20062"/>
    <cellStyle name="Обычный 3 2 3 4 8 4" xfId="20063"/>
    <cellStyle name="Обычный 3 2 3 4 8 5" xfId="20064"/>
    <cellStyle name="Обычный 3 2 3 4 8 6" xfId="20065"/>
    <cellStyle name="Обычный 3 2 3 4 8 7" xfId="20066"/>
    <cellStyle name="Обычный 3 2 3 4 9" xfId="20067"/>
    <cellStyle name="Обычный 3 2 3 4 9 2" xfId="20068"/>
    <cellStyle name="Обычный 3 2 3 4 9 2 2" xfId="20069"/>
    <cellStyle name="Обычный 3 2 3 4 9 2 2 2" xfId="20070"/>
    <cellStyle name="Обычный 3 2 3 4 9 2 3" xfId="20071"/>
    <cellStyle name="Обычный 3 2 3 4 9 2 4" xfId="20072"/>
    <cellStyle name="Обычный 3 2 3 4 9 2 5" xfId="20073"/>
    <cellStyle name="Обычный 3 2 3 4 9 3" xfId="20074"/>
    <cellStyle name="Обычный 3 2 3 4 9 3 2" xfId="20075"/>
    <cellStyle name="Обычный 3 2 3 4 9 3 3" xfId="20076"/>
    <cellStyle name="Обычный 3 2 3 4 9 3 4" xfId="20077"/>
    <cellStyle name="Обычный 3 2 3 4 9 4" xfId="20078"/>
    <cellStyle name="Обычный 3 2 3 4 9 5" xfId="20079"/>
    <cellStyle name="Обычный 3 2 3 4 9 6" xfId="20080"/>
    <cellStyle name="Обычный 3 2 3 4 9 7" xfId="20081"/>
    <cellStyle name="Обычный 3 2 3 5" xfId="20082"/>
    <cellStyle name="Обычный 3 2 3 5 2" xfId="20083"/>
    <cellStyle name="Обычный 3 2 3 5 2 2" xfId="20084"/>
    <cellStyle name="Обычный 3 2 3 5 2 2 2" xfId="20085"/>
    <cellStyle name="Обычный 3 2 3 5 2 2 2 2" xfId="20086"/>
    <cellStyle name="Обычный 3 2 3 5 2 2 3" xfId="20087"/>
    <cellStyle name="Обычный 3 2 3 5 2 2 4" xfId="20088"/>
    <cellStyle name="Обычный 3 2 3 5 2 2 5" xfId="20089"/>
    <cellStyle name="Обычный 3 2 3 5 2 3" xfId="20090"/>
    <cellStyle name="Обычный 3 2 3 5 2 3 2" xfId="20091"/>
    <cellStyle name="Обычный 3 2 3 5 2 3 3" xfId="20092"/>
    <cellStyle name="Обычный 3 2 3 5 2 3 4" xfId="20093"/>
    <cellStyle name="Обычный 3 2 3 5 2 4" xfId="20094"/>
    <cellStyle name="Обычный 3 2 3 5 2 5" xfId="20095"/>
    <cellStyle name="Обычный 3 2 3 5 2 6" xfId="20096"/>
    <cellStyle name="Обычный 3 2 3 5 2 7" xfId="20097"/>
    <cellStyle name="Обычный 3 2 3 5 3" xfId="20098"/>
    <cellStyle name="Обычный 3 2 3 5 3 2" xfId="20099"/>
    <cellStyle name="Обычный 3 2 3 5 3 2 2" xfId="20100"/>
    <cellStyle name="Обычный 3 2 3 5 3 3" xfId="20101"/>
    <cellStyle name="Обычный 3 2 3 5 3 4" xfId="20102"/>
    <cellStyle name="Обычный 3 2 3 5 3 5" xfId="20103"/>
    <cellStyle name="Обычный 3 2 3 5 4" xfId="20104"/>
    <cellStyle name="Обычный 3 2 3 5 4 2" xfId="20105"/>
    <cellStyle name="Обычный 3 2 3 5 4 2 2" xfId="20106"/>
    <cellStyle name="Обычный 3 2 3 5 4 3" xfId="20107"/>
    <cellStyle name="Обычный 3 2 3 5 4 4" xfId="20108"/>
    <cellStyle name="Обычный 3 2 3 5 4 5" xfId="20109"/>
    <cellStyle name="Обычный 3 2 3 5 5" xfId="20110"/>
    <cellStyle name="Обычный 3 2 3 5 5 2" xfId="20111"/>
    <cellStyle name="Обычный 3 2 3 5 5 3" xfId="20112"/>
    <cellStyle name="Обычный 3 2 3 5 5 4" xfId="20113"/>
    <cellStyle name="Обычный 3 2 3 5 6" xfId="20114"/>
    <cellStyle name="Обычный 3 2 3 5 7" xfId="20115"/>
    <cellStyle name="Обычный 3 2 3 5 8" xfId="20116"/>
    <cellStyle name="Обычный 3 2 3 5 9" xfId="20117"/>
    <cellStyle name="Обычный 3 2 3 6" xfId="20118"/>
    <cellStyle name="Обычный 3 2 3 6 2" xfId="20119"/>
    <cellStyle name="Обычный 3 2 3 6 2 2" xfId="20120"/>
    <cellStyle name="Обычный 3 2 3 6 2 2 2" xfId="20121"/>
    <cellStyle name="Обычный 3 2 3 6 2 2 2 2" xfId="20122"/>
    <cellStyle name="Обычный 3 2 3 6 2 2 3" xfId="20123"/>
    <cellStyle name="Обычный 3 2 3 6 2 2 4" xfId="20124"/>
    <cellStyle name="Обычный 3 2 3 6 2 2 5" xfId="20125"/>
    <cellStyle name="Обычный 3 2 3 6 2 3" xfId="20126"/>
    <cellStyle name="Обычный 3 2 3 6 2 3 2" xfId="20127"/>
    <cellStyle name="Обычный 3 2 3 6 2 3 3" xfId="20128"/>
    <cellStyle name="Обычный 3 2 3 6 2 3 4" xfId="20129"/>
    <cellStyle name="Обычный 3 2 3 6 2 4" xfId="20130"/>
    <cellStyle name="Обычный 3 2 3 6 2 5" xfId="20131"/>
    <cellStyle name="Обычный 3 2 3 6 2 6" xfId="20132"/>
    <cellStyle name="Обычный 3 2 3 6 2 7" xfId="20133"/>
    <cellStyle name="Обычный 3 2 3 6 3" xfId="20134"/>
    <cellStyle name="Обычный 3 2 3 6 3 2" xfId="20135"/>
    <cellStyle name="Обычный 3 2 3 6 3 2 2" xfId="20136"/>
    <cellStyle name="Обычный 3 2 3 6 3 3" xfId="20137"/>
    <cellStyle name="Обычный 3 2 3 6 3 4" xfId="20138"/>
    <cellStyle name="Обычный 3 2 3 6 3 5" xfId="20139"/>
    <cellStyle name="Обычный 3 2 3 6 4" xfId="20140"/>
    <cellStyle name="Обычный 3 2 3 6 4 2" xfId="20141"/>
    <cellStyle name="Обычный 3 2 3 6 4 2 2" xfId="20142"/>
    <cellStyle name="Обычный 3 2 3 6 4 3" xfId="20143"/>
    <cellStyle name="Обычный 3 2 3 6 4 4" xfId="20144"/>
    <cellStyle name="Обычный 3 2 3 6 4 5" xfId="20145"/>
    <cellStyle name="Обычный 3 2 3 6 5" xfId="20146"/>
    <cellStyle name="Обычный 3 2 3 6 5 2" xfId="20147"/>
    <cellStyle name="Обычный 3 2 3 6 5 3" xfId="20148"/>
    <cellStyle name="Обычный 3 2 3 6 5 4" xfId="20149"/>
    <cellStyle name="Обычный 3 2 3 6 6" xfId="20150"/>
    <cellStyle name="Обычный 3 2 3 6 7" xfId="20151"/>
    <cellStyle name="Обычный 3 2 3 6 8" xfId="20152"/>
    <cellStyle name="Обычный 3 2 3 6 9" xfId="20153"/>
    <cellStyle name="Обычный 3 2 3 7" xfId="20154"/>
    <cellStyle name="Обычный 3 2 3 7 2" xfId="20155"/>
    <cellStyle name="Обычный 3 2 3 7 2 2" xfId="20156"/>
    <cellStyle name="Обычный 3 2 3 7 2 2 2" xfId="20157"/>
    <cellStyle name="Обычный 3 2 3 7 2 2 2 2" xfId="20158"/>
    <cellStyle name="Обычный 3 2 3 7 2 2 3" xfId="20159"/>
    <cellStyle name="Обычный 3 2 3 7 2 2 4" xfId="20160"/>
    <cellStyle name="Обычный 3 2 3 7 2 2 5" xfId="20161"/>
    <cellStyle name="Обычный 3 2 3 7 2 3" xfId="20162"/>
    <cellStyle name="Обычный 3 2 3 7 2 3 2" xfId="20163"/>
    <cellStyle name="Обычный 3 2 3 7 2 3 3" xfId="20164"/>
    <cellStyle name="Обычный 3 2 3 7 2 3 4" xfId="20165"/>
    <cellStyle name="Обычный 3 2 3 7 2 4" xfId="20166"/>
    <cellStyle name="Обычный 3 2 3 7 2 5" xfId="20167"/>
    <cellStyle name="Обычный 3 2 3 7 2 6" xfId="20168"/>
    <cellStyle name="Обычный 3 2 3 7 2 7" xfId="20169"/>
    <cellStyle name="Обычный 3 2 3 7 3" xfId="20170"/>
    <cellStyle name="Обычный 3 2 3 7 3 2" xfId="20171"/>
    <cellStyle name="Обычный 3 2 3 7 3 2 2" xfId="20172"/>
    <cellStyle name="Обычный 3 2 3 7 3 3" xfId="20173"/>
    <cellStyle name="Обычный 3 2 3 7 3 4" xfId="20174"/>
    <cellStyle name="Обычный 3 2 3 7 3 5" xfId="20175"/>
    <cellStyle name="Обычный 3 2 3 7 4" xfId="20176"/>
    <cellStyle name="Обычный 3 2 3 7 4 2" xfId="20177"/>
    <cellStyle name="Обычный 3 2 3 7 4 2 2" xfId="20178"/>
    <cellStyle name="Обычный 3 2 3 7 4 3" xfId="20179"/>
    <cellStyle name="Обычный 3 2 3 7 4 4" xfId="20180"/>
    <cellStyle name="Обычный 3 2 3 7 4 5" xfId="20181"/>
    <cellStyle name="Обычный 3 2 3 7 5" xfId="20182"/>
    <cellStyle name="Обычный 3 2 3 7 5 2" xfId="20183"/>
    <cellStyle name="Обычный 3 2 3 7 5 3" xfId="20184"/>
    <cellStyle name="Обычный 3 2 3 7 5 4" xfId="20185"/>
    <cellStyle name="Обычный 3 2 3 7 6" xfId="20186"/>
    <cellStyle name="Обычный 3 2 3 7 7" xfId="20187"/>
    <cellStyle name="Обычный 3 2 3 7 8" xfId="20188"/>
    <cellStyle name="Обычный 3 2 3 7 9" xfId="20189"/>
    <cellStyle name="Обычный 3 2 3 8" xfId="20190"/>
    <cellStyle name="Обычный 3 2 3 8 2" xfId="20191"/>
    <cellStyle name="Обычный 3 2 3 8 2 2" xfId="20192"/>
    <cellStyle name="Обычный 3 2 3 8 2 2 2" xfId="20193"/>
    <cellStyle name="Обычный 3 2 3 8 2 2 2 2" xfId="20194"/>
    <cellStyle name="Обычный 3 2 3 8 2 2 3" xfId="20195"/>
    <cellStyle name="Обычный 3 2 3 8 2 2 4" xfId="20196"/>
    <cellStyle name="Обычный 3 2 3 8 2 2 5" xfId="20197"/>
    <cellStyle name="Обычный 3 2 3 8 2 3" xfId="20198"/>
    <cellStyle name="Обычный 3 2 3 8 2 3 2" xfId="20199"/>
    <cellStyle name="Обычный 3 2 3 8 2 3 3" xfId="20200"/>
    <cellStyle name="Обычный 3 2 3 8 2 3 4" xfId="20201"/>
    <cellStyle name="Обычный 3 2 3 8 2 4" xfId="20202"/>
    <cellStyle name="Обычный 3 2 3 8 2 5" xfId="20203"/>
    <cellStyle name="Обычный 3 2 3 8 2 6" xfId="20204"/>
    <cellStyle name="Обычный 3 2 3 8 2 7" xfId="20205"/>
    <cellStyle name="Обычный 3 2 3 8 3" xfId="20206"/>
    <cellStyle name="Обычный 3 2 3 8 3 2" xfId="20207"/>
    <cellStyle name="Обычный 3 2 3 8 3 2 2" xfId="20208"/>
    <cellStyle name="Обычный 3 2 3 8 3 3" xfId="20209"/>
    <cellStyle name="Обычный 3 2 3 8 3 4" xfId="20210"/>
    <cellStyle name="Обычный 3 2 3 8 3 5" xfId="20211"/>
    <cellStyle name="Обычный 3 2 3 8 4" xfId="20212"/>
    <cellStyle name="Обычный 3 2 3 8 4 2" xfId="20213"/>
    <cellStyle name="Обычный 3 2 3 8 4 3" xfId="20214"/>
    <cellStyle name="Обычный 3 2 3 8 4 4" xfId="20215"/>
    <cellStyle name="Обычный 3 2 3 8 5" xfId="20216"/>
    <cellStyle name="Обычный 3 2 3 8 6" xfId="20217"/>
    <cellStyle name="Обычный 3 2 3 8 7" xfId="20218"/>
    <cellStyle name="Обычный 3 2 3 8 8" xfId="20219"/>
    <cellStyle name="Обычный 3 2 3 9" xfId="20220"/>
    <cellStyle name="Обычный 3 2 3 9 2" xfId="20221"/>
    <cellStyle name="Обычный 3 2 3 9 2 2" xfId="20222"/>
    <cellStyle name="Обычный 3 2 3 9 2 2 2" xfId="20223"/>
    <cellStyle name="Обычный 3 2 3 9 2 2 2 2" xfId="20224"/>
    <cellStyle name="Обычный 3 2 3 9 2 2 3" xfId="20225"/>
    <cellStyle name="Обычный 3 2 3 9 2 2 4" xfId="20226"/>
    <cellStyle name="Обычный 3 2 3 9 2 2 5" xfId="20227"/>
    <cellStyle name="Обычный 3 2 3 9 2 3" xfId="20228"/>
    <cellStyle name="Обычный 3 2 3 9 2 3 2" xfId="20229"/>
    <cellStyle name="Обычный 3 2 3 9 2 3 3" xfId="20230"/>
    <cellStyle name="Обычный 3 2 3 9 2 3 4" xfId="20231"/>
    <cellStyle name="Обычный 3 2 3 9 2 4" xfId="20232"/>
    <cellStyle name="Обычный 3 2 3 9 2 5" xfId="20233"/>
    <cellStyle name="Обычный 3 2 3 9 2 6" xfId="20234"/>
    <cellStyle name="Обычный 3 2 3 9 2 7" xfId="20235"/>
    <cellStyle name="Обычный 3 2 3 9 3" xfId="20236"/>
    <cellStyle name="Обычный 3 2 3 9 3 2" xfId="20237"/>
    <cellStyle name="Обычный 3 2 3 9 3 2 2" xfId="20238"/>
    <cellStyle name="Обычный 3 2 3 9 3 3" xfId="20239"/>
    <cellStyle name="Обычный 3 2 3 9 3 4" xfId="20240"/>
    <cellStyle name="Обычный 3 2 3 9 3 5" xfId="20241"/>
    <cellStyle name="Обычный 3 2 3 9 4" xfId="20242"/>
    <cellStyle name="Обычный 3 2 3 9 4 2" xfId="20243"/>
    <cellStyle name="Обычный 3 2 3 9 4 3" xfId="20244"/>
    <cellStyle name="Обычный 3 2 3 9 4 4" xfId="20245"/>
    <cellStyle name="Обычный 3 2 3 9 5" xfId="20246"/>
    <cellStyle name="Обычный 3 2 3 9 6" xfId="20247"/>
    <cellStyle name="Обычный 3 2 3 9 7" xfId="20248"/>
    <cellStyle name="Обычный 3 2 3 9 8" xfId="20249"/>
    <cellStyle name="Обычный 3 2 4" xfId="20250"/>
    <cellStyle name="Обычный 3 2 4 2" xfId="20251"/>
    <cellStyle name="Обычный 3 2 4 2 2" xfId="20252"/>
    <cellStyle name="Обычный 3 2 4 2 2 2" xfId="20253"/>
    <cellStyle name="Обычный 3 2 4 2 2 2 2" xfId="20254"/>
    <cellStyle name="Обычный 3 2 4 2 2 3" xfId="20255"/>
    <cellStyle name="Обычный 3 2 4 2 2 4" xfId="20256"/>
    <cellStyle name="Обычный 3 2 4 2 2 5" xfId="20257"/>
    <cellStyle name="Обычный 3 2 4 2 3" xfId="20258"/>
    <cellStyle name="Обычный 3 2 4 2 3 2" xfId="20259"/>
    <cellStyle name="Обычный 3 2 4 2 3 2 2" xfId="20260"/>
    <cellStyle name="Обычный 3 2 4 2 3 3" xfId="20261"/>
    <cellStyle name="Обычный 3 2 4 2 3 4" xfId="20262"/>
    <cellStyle name="Обычный 3 2 4 2 3 5" xfId="20263"/>
    <cellStyle name="Обычный 3 2 4 2 4" xfId="20264"/>
    <cellStyle name="Обычный 3 2 4 2 4 2" xfId="20265"/>
    <cellStyle name="Обычный 3 2 4 2 4 3" xfId="20266"/>
    <cellStyle name="Обычный 3 2 4 2 4 4" xfId="20267"/>
    <cellStyle name="Обычный 3 2 4 2 5" xfId="20268"/>
    <cellStyle name="Обычный 3 2 4 2 6" xfId="20269"/>
    <cellStyle name="Обычный 3 2 4 2 7" xfId="20270"/>
    <cellStyle name="Обычный 3 2 4 2 8" xfId="20271"/>
    <cellStyle name="Обычный 3 2 4 3" xfId="20272"/>
    <cellStyle name="Обычный 3 2 4 3 2" xfId="20273"/>
    <cellStyle name="Обычный 3 2 4 3 2 2" xfId="20274"/>
    <cellStyle name="Обычный 3 2 4 3 3" xfId="20275"/>
    <cellStyle name="Обычный 3 2 4 3 4" xfId="20276"/>
    <cellStyle name="Обычный 3 2 4 3 5" xfId="20277"/>
    <cellStyle name="Обычный 3 2 4 4" xfId="20278"/>
    <cellStyle name="Обычный 3 2 4 4 2" xfId="20279"/>
    <cellStyle name="Обычный 3 2 4 4 2 2" xfId="20280"/>
    <cellStyle name="Обычный 3 2 4 4 3" xfId="20281"/>
    <cellStyle name="Обычный 3 2 4 4 4" xfId="20282"/>
    <cellStyle name="Обычный 3 2 4 4 5" xfId="20283"/>
    <cellStyle name="Обычный 3 2 4 5" xfId="20284"/>
    <cellStyle name="Обычный 3 2 4 5 2" xfId="20285"/>
    <cellStyle name="Обычный 3 2 4 5 2 2" xfId="20286"/>
    <cellStyle name="Обычный 3 2 4 5 3" xfId="20287"/>
    <cellStyle name="Обычный 3 2 4 5 4" xfId="20288"/>
    <cellStyle name="Обычный 3 2 4 5 5" xfId="20289"/>
    <cellStyle name="Обычный 3 2 4 6" xfId="20290"/>
    <cellStyle name="Обычный 3 2 4 6 2" xfId="20291"/>
    <cellStyle name="Обычный 3 2 4 6 2 2" xfId="20292"/>
    <cellStyle name="Обычный 3 2 4 6 3" xfId="20293"/>
    <cellStyle name="Обычный 3 2 4 7" xfId="20294"/>
    <cellStyle name="Обычный 3 2 4 7 2" xfId="20295"/>
    <cellStyle name="Обычный 3 2 4 8" xfId="20296"/>
    <cellStyle name="Обычный 3 2 4 9" xfId="20297"/>
    <cellStyle name="Обычный 3 2 5" xfId="20298"/>
    <cellStyle name="Обычный 3 2 5 10" xfId="20299"/>
    <cellStyle name="Обычный 3 2 5 2" xfId="20300"/>
    <cellStyle name="Обычный 3 2 5 2 2" xfId="20301"/>
    <cellStyle name="Обычный 3 2 5 2 2 2" xfId="20302"/>
    <cellStyle name="Обычный 3 2 5 2 2 2 2" xfId="20303"/>
    <cellStyle name="Обычный 3 2 5 2 2 3" xfId="20304"/>
    <cellStyle name="Обычный 3 2 5 2 2 4" xfId="20305"/>
    <cellStyle name="Обычный 3 2 5 2 2 5" xfId="20306"/>
    <cellStyle name="Обычный 3 2 5 2 3" xfId="20307"/>
    <cellStyle name="Обычный 3 2 5 2 3 2" xfId="20308"/>
    <cellStyle name="Обычный 3 2 5 2 3 3" xfId="20309"/>
    <cellStyle name="Обычный 3 2 5 2 3 4" xfId="20310"/>
    <cellStyle name="Обычный 3 2 5 2 4" xfId="20311"/>
    <cellStyle name="Обычный 3 2 5 2 5" xfId="20312"/>
    <cellStyle name="Обычный 3 2 5 2 6" xfId="20313"/>
    <cellStyle name="Обычный 3 2 5 2 7" xfId="20314"/>
    <cellStyle name="Обычный 3 2 5 3" xfId="20315"/>
    <cellStyle name="Обычный 3 2 5 3 2" xfId="20316"/>
    <cellStyle name="Обычный 3 2 5 3 2 2" xfId="20317"/>
    <cellStyle name="Обычный 3 2 5 3 3" xfId="20318"/>
    <cellStyle name="Обычный 3 2 5 3 4" xfId="20319"/>
    <cellStyle name="Обычный 3 2 5 3 5" xfId="20320"/>
    <cellStyle name="Обычный 3 2 5 4" xfId="20321"/>
    <cellStyle name="Обычный 3 2 5 4 2" xfId="20322"/>
    <cellStyle name="Обычный 3 2 5 4 2 2" xfId="20323"/>
    <cellStyle name="Обычный 3 2 5 4 3" xfId="20324"/>
    <cellStyle name="Обычный 3 2 5 4 4" xfId="20325"/>
    <cellStyle name="Обычный 3 2 5 4 5" xfId="20326"/>
    <cellStyle name="Обычный 3 2 5 5" xfId="20327"/>
    <cellStyle name="Обычный 3 2 5 5 2" xfId="20328"/>
    <cellStyle name="Обычный 3 2 5 5 2 2" xfId="20329"/>
    <cellStyle name="Обычный 3 2 5 5 3" xfId="20330"/>
    <cellStyle name="Обычный 3 2 5 5 4" xfId="20331"/>
    <cellStyle name="Обычный 3 2 5 6" xfId="20332"/>
    <cellStyle name="Обычный 3 2 5 7" xfId="20333"/>
    <cellStyle name="Обычный 3 2 5 8" xfId="20334"/>
    <cellStyle name="Обычный 3 2 5 9" xfId="20335"/>
    <cellStyle name="Обычный 3 2 6" xfId="20336"/>
    <cellStyle name="Обычный 3 2 7" xfId="20337"/>
    <cellStyle name="Обычный 3 2 7 2" xfId="20338"/>
    <cellStyle name="Обычный 3 2 7 2 2" xfId="20339"/>
    <cellStyle name="Обычный 3 2 7 3" xfId="20340"/>
    <cellStyle name="Обычный 3 2 8" xfId="20341"/>
    <cellStyle name="Обычный 3 2 8 2" xfId="20342"/>
    <cellStyle name="Обычный 3 2 9" xfId="20343"/>
    <cellStyle name="Обычный 3 20" xfId="20344"/>
    <cellStyle name="Обычный 3 21" xfId="20345"/>
    <cellStyle name="Обычный 3 22" xfId="20346"/>
    <cellStyle name="Обычный 3 22 2" xfId="20347"/>
    <cellStyle name="Обычный 3 23" xfId="20348"/>
    <cellStyle name="Обычный 3 24" xfId="20349"/>
    <cellStyle name="Обычный 3 25" xfId="20350"/>
    <cellStyle name="Обычный 3 3" xfId="20351"/>
    <cellStyle name="Обычный 3 3 2" xfId="20352"/>
    <cellStyle name="Обычный 3 3 2 2" xfId="20353"/>
    <cellStyle name="Обычный 3 3 2 2 2" xfId="20354"/>
    <cellStyle name="Обычный 3 3 2 3" xfId="20355"/>
    <cellStyle name="Обычный 3 3 3" xfId="20356"/>
    <cellStyle name="Обычный 3 3 3 2" xfId="20357"/>
    <cellStyle name="Обычный 3 3 4" xfId="20358"/>
    <cellStyle name="Обычный 3 3 5" xfId="59830"/>
    <cellStyle name="Обычный 3 4" xfId="6"/>
    <cellStyle name="Обычный 3 4 2" xfId="20359"/>
    <cellStyle name="Обычный 3 4 2 2" xfId="20360"/>
    <cellStyle name="Обычный 3 4 2 2 2" xfId="20361"/>
    <cellStyle name="Обычный 3 4 2 3" xfId="20362"/>
    <cellStyle name="Обычный 3 4 3" xfId="20363"/>
    <cellStyle name="Обычный 3 4 3 2" xfId="20364"/>
    <cellStyle name="Обычный 3 5" xfId="20365"/>
    <cellStyle name="Обычный 3 5 2" xfId="20366"/>
    <cellStyle name="Обычный 3 5 2 2" xfId="20367"/>
    <cellStyle name="Обычный 3 5 2 2 2" xfId="20368"/>
    <cellStyle name="Обычный 3 5 2 3" xfId="20369"/>
    <cellStyle name="Обычный 3 5 3" xfId="20370"/>
    <cellStyle name="Обычный 3 5 3 2" xfId="20371"/>
    <cellStyle name="Обычный 3 5 4" xfId="20372"/>
    <cellStyle name="Обычный 3 5 4 2" xfId="20373"/>
    <cellStyle name="Обычный 3 5 5" xfId="20374"/>
    <cellStyle name="Обычный 3 6" xfId="20375"/>
    <cellStyle name="Обычный 3 6 2" xfId="20376"/>
    <cellStyle name="Обычный 3 6 2 2" xfId="20377"/>
    <cellStyle name="Обычный 3 6 3" xfId="20378"/>
    <cellStyle name="Обычный 3 7" xfId="20379"/>
    <cellStyle name="Обычный 3 7 2" xfId="20380"/>
    <cellStyle name="Обычный 3 7 2 2" xfId="20381"/>
    <cellStyle name="Обычный 3 7 3" xfId="20382"/>
    <cellStyle name="Обычный 3 8" xfId="20383"/>
    <cellStyle name="Обычный 3 8 2" xfId="20384"/>
    <cellStyle name="Обычный 3 9" xfId="20385"/>
    <cellStyle name="Обычный 3_Допматериалы ДБП" xfId="20386"/>
    <cellStyle name="Обычный 30" xfId="20387"/>
    <cellStyle name="Обычный 30 2" xfId="59194"/>
    <cellStyle name="Обычный 31" xfId="20388"/>
    <cellStyle name="Обычный 31 2" xfId="59195"/>
    <cellStyle name="Обычный 32" xfId="20389"/>
    <cellStyle name="Обычный 32 2" xfId="59159"/>
    <cellStyle name="Обычный 33" xfId="20390"/>
    <cellStyle name="Обычный 33 2" xfId="59160"/>
    <cellStyle name="Обычный 34" xfId="20391"/>
    <cellStyle name="Обычный 34 2" xfId="20392"/>
    <cellStyle name="Обычный 34 3" xfId="59161"/>
    <cellStyle name="Обычный 35" xfId="20393"/>
    <cellStyle name="Обычный 35 2" xfId="59162"/>
    <cellStyle name="Обычный 36" xfId="20394"/>
    <cellStyle name="Обычный 36 2" xfId="59163"/>
    <cellStyle name="Обычный 37" xfId="20395"/>
    <cellStyle name="Обычный 37 2" xfId="59231"/>
    <cellStyle name="Обычный 38" xfId="20396"/>
    <cellStyle name="Обычный 38 2" xfId="20397"/>
    <cellStyle name="Обычный 38 3" xfId="59207"/>
    <cellStyle name="Обычный 39" xfId="20398"/>
    <cellStyle name="Обычный 39 2" xfId="20399"/>
    <cellStyle name="Обычный 39 3" xfId="59224"/>
    <cellStyle name="Обычный 4" xfId="20400"/>
    <cellStyle name="Обычный 4 10" xfId="20401"/>
    <cellStyle name="Обычный 4 10 10" xfId="20402"/>
    <cellStyle name="Обычный 4 10 10 2" xfId="20403"/>
    <cellStyle name="Обычный 4 10 10 2 2" xfId="20404"/>
    <cellStyle name="Обычный 4 10 10 2 2 2" xfId="20405"/>
    <cellStyle name="Обычный 4 10 10 2 2 2 2" xfId="20406"/>
    <cellStyle name="Обычный 4 10 10 2 2 2 2 2" xfId="20407"/>
    <cellStyle name="Обычный 4 10 10 2 2 3" xfId="20408"/>
    <cellStyle name="Обычный 4 10 10 2 2 4" xfId="20409"/>
    <cellStyle name="Обычный 4 10 10 2 2 5" xfId="20410"/>
    <cellStyle name="Обычный 4 10 10 2 3" xfId="20411"/>
    <cellStyle name="Обычный 4 10 10 2 3 2" xfId="20412"/>
    <cellStyle name="Обычный 4 10 10 2 3 3" xfId="20413"/>
    <cellStyle name="Обычный 4 10 10 2 3 4" xfId="20414"/>
    <cellStyle name="Обычный 4 10 10 2 4" xfId="20415"/>
    <cellStyle name="Обычный 4 10 10 2 5" xfId="20416"/>
    <cellStyle name="Обычный 4 10 10 2 6" xfId="20417"/>
    <cellStyle name="Обычный 4 10 10 2 7" xfId="20418"/>
    <cellStyle name="Обычный 4 10 10 3" xfId="20419"/>
    <cellStyle name="Обычный 4 10 10 3 2" xfId="20420"/>
    <cellStyle name="Обычный 4 10 10 3 2 2" xfId="20421"/>
    <cellStyle name="Обычный 4 10 10 3 3" xfId="20422"/>
    <cellStyle name="Обычный 4 10 10 3 4" xfId="20423"/>
    <cellStyle name="Обычный 4 10 10 3 5" xfId="20424"/>
    <cellStyle name="Обычный 4 10 10 4" xfId="20425"/>
    <cellStyle name="Обычный 4 10 10 4 2" xfId="20426"/>
    <cellStyle name="Обычный 4 10 10 4 3" xfId="20427"/>
    <cellStyle name="Обычный 4 10 10 4 4" xfId="20428"/>
    <cellStyle name="Обычный 4 10 10 5" xfId="20429"/>
    <cellStyle name="Обычный 4 10 10 6" xfId="20430"/>
    <cellStyle name="Обычный 4 10 10 7" xfId="20431"/>
    <cellStyle name="Обычный 4 10 10 8" xfId="20432"/>
    <cellStyle name="Обычный 4 10 11" xfId="20433"/>
    <cellStyle name="Обычный 4 10 11 2" xfId="20434"/>
    <cellStyle name="Обычный 4 10 11 2 2" xfId="20435"/>
    <cellStyle name="Обычный 4 10 11 2 2 2" xfId="20436"/>
    <cellStyle name="Обычный 4 10 11 2 3" xfId="20437"/>
    <cellStyle name="Обычный 4 10 11 2 4" xfId="20438"/>
    <cellStyle name="Обычный 4 10 11 2 5" xfId="20439"/>
    <cellStyle name="Обычный 4 10 11 3" xfId="20440"/>
    <cellStyle name="Обычный 4 10 11 3 2" xfId="20441"/>
    <cellStyle name="Обычный 4 10 11 3 3" xfId="20442"/>
    <cellStyle name="Обычный 4 10 11 3 4" xfId="20443"/>
    <cellStyle name="Обычный 4 10 11 4" xfId="20444"/>
    <cellStyle name="Обычный 4 10 11 5" xfId="20445"/>
    <cellStyle name="Обычный 4 10 11 6" xfId="20446"/>
    <cellStyle name="Обычный 4 10 11 7" xfId="20447"/>
    <cellStyle name="Обычный 4 10 12" xfId="20448"/>
    <cellStyle name="Обычный 4 10 12 2" xfId="20449"/>
    <cellStyle name="Обычный 4 10 12 2 2" xfId="20450"/>
    <cellStyle name="Обычный 4 10 12 2 2 2" xfId="20451"/>
    <cellStyle name="Обычный 4 10 12 2 3" xfId="20452"/>
    <cellStyle name="Обычный 4 10 12 2 4" xfId="20453"/>
    <cellStyle name="Обычный 4 10 12 2 5" xfId="20454"/>
    <cellStyle name="Обычный 4 10 12 3" xfId="20455"/>
    <cellStyle name="Обычный 4 10 12 3 2" xfId="20456"/>
    <cellStyle name="Обычный 4 10 12 3 3" xfId="20457"/>
    <cellStyle name="Обычный 4 10 12 3 4" xfId="20458"/>
    <cellStyle name="Обычный 4 10 12 4" xfId="20459"/>
    <cellStyle name="Обычный 4 10 12 5" xfId="20460"/>
    <cellStyle name="Обычный 4 10 12 6" xfId="20461"/>
    <cellStyle name="Обычный 4 10 12 7" xfId="20462"/>
    <cellStyle name="Обычный 4 10 13" xfId="20463"/>
    <cellStyle name="Обычный 4 10 13 2" xfId="20464"/>
    <cellStyle name="Обычный 4 10 13 2 2" xfId="20465"/>
    <cellStyle name="Обычный 4 10 13 3" xfId="20466"/>
    <cellStyle name="Обычный 4 10 13 4" xfId="20467"/>
    <cellStyle name="Обычный 4 10 13 5" xfId="20468"/>
    <cellStyle name="Обычный 4 10 14" xfId="20469"/>
    <cellStyle name="Обычный 4 10 14 2" xfId="20470"/>
    <cellStyle name="Обычный 4 10 14 3" xfId="20471"/>
    <cellStyle name="Обычный 4 10 14 4" xfId="20472"/>
    <cellStyle name="Обычный 4 10 15" xfId="20473"/>
    <cellStyle name="Обычный 4 10 16" xfId="20474"/>
    <cellStyle name="Обычный 4 10 17" xfId="20475"/>
    <cellStyle name="Обычный 4 10 18" xfId="20476"/>
    <cellStyle name="Обычный 4 10 2" xfId="20477"/>
    <cellStyle name="Обычный 4 10 2 10" xfId="20478"/>
    <cellStyle name="Обычный 4 10 2 10 2" xfId="20479"/>
    <cellStyle name="Обычный 4 10 2 10 2 2" xfId="20480"/>
    <cellStyle name="Обычный 4 10 2 10 2 2 2" xfId="20481"/>
    <cellStyle name="Обычный 4 10 2 10 2 3" xfId="20482"/>
    <cellStyle name="Обычный 4 10 2 10 2 4" xfId="20483"/>
    <cellStyle name="Обычный 4 10 2 10 2 5" xfId="20484"/>
    <cellStyle name="Обычный 4 10 2 10 3" xfId="20485"/>
    <cellStyle name="Обычный 4 10 2 10 3 2" xfId="20486"/>
    <cellStyle name="Обычный 4 10 2 10 3 3" xfId="20487"/>
    <cellStyle name="Обычный 4 10 2 10 3 4" xfId="20488"/>
    <cellStyle name="Обычный 4 10 2 10 4" xfId="20489"/>
    <cellStyle name="Обычный 4 10 2 10 5" xfId="20490"/>
    <cellStyle name="Обычный 4 10 2 10 6" xfId="20491"/>
    <cellStyle name="Обычный 4 10 2 10 7" xfId="20492"/>
    <cellStyle name="Обычный 4 10 2 11" xfId="20493"/>
    <cellStyle name="Обычный 4 10 2 11 2" xfId="20494"/>
    <cellStyle name="Обычный 4 10 2 11 2 2" xfId="20495"/>
    <cellStyle name="Обычный 4 10 2 11 3" xfId="20496"/>
    <cellStyle name="Обычный 4 10 2 11 4" xfId="20497"/>
    <cellStyle name="Обычный 4 10 2 11 5" xfId="20498"/>
    <cellStyle name="Обычный 4 10 2 12" xfId="20499"/>
    <cellStyle name="Обычный 4 10 2 12 2" xfId="20500"/>
    <cellStyle name="Обычный 4 10 2 12 3" xfId="20501"/>
    <cellStyle name="Обычный 4 10 2 12 4" xfId="20502"/>
    <cellStyle name="Обычный 4 10 2 13" xfId="20503"/>
    <cellStyle name="Обычный 4 10 2 14" xfId="20504"/>
    <cellStyle name="Обычный 4 10 2 15" xfId="20505"/>
    <cellStyle name="Обычный 4 10 2 16" xfId="20506"/>
    <cellStyle name="Обычный 4 10 2 2" xfId="20507"/>
    <cellStyle name="Обычный 4 10 2 2 10" xfId="20508"/>
    <cellStyle name="Обычный 4 10 2 2 10 2" xfId="20509"/>
    <cellStyle name="Обычный 4 10 2 2 10 2 2" xfId="20510"/>
    <cellStyle name="Обычный 4 10 2 2 10 3" xfId="20511"/>
    <cellStyle name="Обычный 4 10 2 2 10 4" xfId="20512"/>
    <cellStyle name="Обычный 4 10 2 2 10 5" xfId="20513"/>
    <cellStyle name="Обычный 4 10 2 2 11" xfId="20514"/>
    <cellStyle name="Обычный 4 10 2 2 11 2" xfId="20515"/>
    <cellStyle name="Обычный 4 10 2 2 11 3" xfId="20516"/>
    <cellStyle name="Обычный 4 10 2 2 11 4" xfId="20517"/>
    <cellStyle name="Обычный 4 10 2 2 12" xfId="20518"/>
    <cellStyle name="Обычный 4 10 2 2 13" xfId="20519"/>
    <cellStyle name="Обычный 4 10 2 2 14" xfId="20520"/>
    <cellStyle name="Обычный 4 10 2 2 15" xfId="20521"/>
    <cellStyle name="Обычный 4 10 2 2 2" xfId="20522"/>
    <cellStyle name="Обычный 4 10 2 2 2 2" xfId="20523"/>
    <cellStyle name="Обычный 4 10 2 2 2 2 2" xfId="20524"/>
    <cellStyle name="Обычный 4 10 2 2 2 2 2 2" xfId="20525"/>
    <cellStyle name="Обычный 4 10 2 2 2 2 2 2 2" xfId="20526"/>
    <cellStyle name="Обычный 4 10 2 2 2 2 2 3" xfId="20527"/>
    <cellStyle name="Обычный 4 10 2 2 2 2 2 4" xfId="20528"/>
    <cellStyle name="Обычный 4 10 2 2 2 2 2 5" xfId="20529"/>
    <cellStyle name="Обычный 4 10 2 2 2 2 3" xfId="20530"/>
    <cellStyle name="Обычный 4 10 2 2 2 2 3 2" xfId="20531"/>
    <cellStyle name="Обычный 4 10 2 2 2 2 3 3" xfId="20532"/>
    <cellStyle name="Обычный 4 10 2 2 2 2 3 4" xfId="20533"/>
    <cellStyle name="Обычный 4 10 2 2 2 2 4" xfId="20534"/>
    <cellStyle name="Обычный 4 10 2 2 2 2 5" xfId="20535"/>
    <cellStyle name="Обычный 4 10 2 2 2 2 6" xfId="20536"/>
    <cellStyle name="Обычный 4 10 2 2 2 2 7" xfId="20537"/>
    <cellStyle name="Обычный 4 10 2 2 2 3" xfId="20538"/>
    <cellStyle name="Обычный 4 10 2 2 2 3 2" xfId="20539"/>
    <cellStyle name="Обычный 4 10 2 2 2 3 2 2" xfId="20540"/>
    <cellStyle name="Обычный 4 10 2 2 2 3 3" xfId="20541"/>
    <cellStyle name="Обычный 4 10 2 2 2 3 4" xfId="20542"/>
    <cellStyle name="Обычный 4 10 2 2 2 3 5" xfId="20543"/>
    <cellStyle name="Обычный 4 10 2 2 2 4" xfId="20544"/>
    <cellStyle name="Обычный 4 10 2 2 2 4 2" xfId="20545"/>
    <cellStyle name="Обычный 4 10 2 2 2 4 2 2" xfId="20546"/>
    <cellStyle name="Обычный 4 10 2 2 2 4 3" xfId="20547"/>
    <cellStyle name="Обычный 4 10 2 2 2 4 4" xfId="20548"/>
    <cellStyle name="Обычный 4 10 2 2 2 4 5" xfId="20549"/>
    <cellStyle name="Обычный 4 10 2 2 2 5" xfId="20550"/>
    <cellStyle name="Обычный 4 10 2 2 2 5 2" xfId="20551"/>
    <cellStyle name="Обычный 4 10 2 2 2 5 3" xfId="20552"/>
    <cellStyle name="Обычный 4 10 2 2 2 5 4" xfId="20553"/>
    <cellStyle name="Обычный 4 10 2 2 2 6" xfId="20554"/>
    <cellStyle name="Обычный 4 10 2 2 2 7" xfId="20555"/>
    <cellStyle name="Обычный 4 10 2 2 2 8" xfId="20556"/>
    <cellStyle name="Обычный 4 10 2 2 2 9" xfId="20557"/>
    <cellStyle name="Обычный 4 10 2 2 3" xfId="20558"/>
    <cellStyle name="Обычный 4 10 2 2 3 2" xfId="20559"/>
    <cellStyle name="Обычный 4 10 2 2 3 2 2" xfId="20560"/>
    <cellStyle name="Обычный 4 10 2 2 3 2 2 2" xfId="20561"/>
    <cellStyle name="Обычный 4 10 2 2 3 2 2 2 2" xfId="20562"/>
    <cellStyle name="Обычный 4 10 2 2 3 2 2 3" xfId="20563"/>
    <cellStyle name="Обычный 4 10 2 2 3 2 2 4" xfId="20564"/>
    <cellStyle name="Обычный 4 10 2 2 3 2 2 5" xfId="20565"/>
    <cellStyle name="Обычный 4 10 2 2 3 2 3" xfId="20566"/>
    <cellStyle name="Обычный 4 10 2 2 3 2 3 2" xfId="20567"/>
    <cellStyle name="Обычный 4 10 2 2 3 2 3 3" xfId="20568"/>
    <cellStyle name="Обычный 4 10 2 2 3 2 3 4" xfId="20569"/>
    <cellStyle name="Обычный 4 10 2 2 3 2 4" xfId="20570"/>
    <cellStyle name="Обычный 4 10 2 2 3 2 5" xfId="20571"/>
    <cellStyle name="Обычный 4 10 2 2 3 2 6" xfId="20572"/>
    <cellStyle name="Обычный 4 10 2 2 3 2 7" xfId="20573"/>
    <cellStyle name="Обычный 4 10 2 2 3 3" xfId="20574"/>
    <cellStyle name="Обычный 4 10 2 2 3 3 2" xfId="20575"/>
    <cellStyle name="Обычный 4 10 2 2 3 3 2 2" xfId="20576"/>
    <cellStyle name="Обычный 4 10 2 2 3 3 3" xfId="20577"/>
    <cellStyle name="Обычный 4 10 2 2 3 3 4" xfId="20578"/>
    <cellStyle name="Обычный 4 10 2 2 3 3 5" xfId="20579"/>
    <cellStyle name="Обычный 4 10 2 2 3 4" xfId="20580"/>
    <cellStyle name="Обычный 4 10 2 2 3 4 2" xfId="20581"/>
    <cellStyle name="Обычный 4 10 2 2 3 4 2 2" xfId="20582"/>
    <cellStyle name="Обычный 4 10 2 2 3 4 3" xfId="20583"/>
    <cellStyle name="Обычный 4 10 2 2 3 4 4" xfId="20584"/>
    <cellStyle name="Обычный 4 10 2 2 3 4 5" xfId="20585"/>
    <cellStyle name="Обычный 4 10 2 2 3 5" xfId="20586"/>
    <cellStyle name="Обычный 4 10 2 2 3 5 2" xfId="20587"/>
    <cellStyle name="Обычный 4 10 2 2 3 5 3" xfId="20588"/>
    <cellStyle name="Обычный 4 10 2 2 3 5 4" xfId="20589"/>
    <cellStyle name="Обычный 4 10 2 2 3 6" xfId="20590"/>
    <cellStyle name="Обычный 4 10 2 2 3 7" xfId="20591"/>
    <cellStyle name="Обычный 4 10 2 2 3 8" xfId="20592"/>
    <cellStyle name="Обычный 4 10 2 2 3 9" xfId="20593"/>
    <cellStyle name="Обычный 4 10 2 2 4" xfId="20594"/>
    <cellStyle name="Обычный 4 10 2 2 4 2" xfId="20595"/>
    <cellStyle name="Обычный 4 10 2 2 4 2 2" xfId="20596"/>
    <cellStyle name="Обычный 4 10 2 2 4 2 2 2" xfId="20597"/>
    <cellStyle name="Обычный 4 10 2 2 4 2 2 2 2" xfId="20598"/>
    <cellStyle name="Обычный 4 10 2 2 4 2 2 3" xfId="20599"/>
    <cellStyle name="Обычный 4 10 2 2 4 2 2 4" xfId="20600"/>
    <cellStyle name="Обычный 4 10 2 2 4 2 2 5" xfId="20601"/>
    <cellStyle name="Обычный 4 10 2 2 4 2 3" xfId="20602"/>
    <cellStyle name="Обычный 4 10 2 2 4 2 3 2" xfId="20603"/>
    <cellStyle name="Обычный 4 10 2 2 4 2 3 3" xfId="20604"/>
    <cellStyle name="Обычный 4 10 2 2 4 2 3 4" xfId="20605"/>
    <cellStyle name="Обычный 4 10 2 2 4 2 4" xfId="20606"/>
    <cellStyle name="Обычный 4 10 2 2 4 2 5" xfId="20607"/>
    <cellStyle name="Обычный 4 10 2 2 4 2 6" xfId="20608"/>
    <cellStyle name="Обычный 4 10 2 2 4 2 7" xfId="20609"/>
    <cellStyle name="Обычный 4 10 2 2 4 3" xfId="20610"/>
    <cellStyle name="Обычный 4 10 2 2 4 3 2" xfId="20611"/>
    <cellStyle name="Обычный 4 10 2 2 4 3 2 2" xfId="20612"/>
    <cellStyle name="Обычный 4 10 2 2 4 3 3" xfId="20613"/>
    <cellStyle name="Обычный 4 10 2 2 4 3 4" xfId="20614"/>
    <cellStyle name="Обычный 4 10 2 2 4 3 5" xfId="20615"/>
    <cellStyle name="Обычный 4 10 2 2 4 4" xfId="20616"/>
    <cellStyle name="Обычный 4 10 2 2 4 4 2" xfId="20617"/>
    <cellStyle name="Обычный 4 10 2 2 4 4 3" xfId="20618"/>
    <cellStyle name="Обычный 4 10 2 2 4 4 4" xfId="20619"/>
    <cellStyle name="Обычный 4 10 2 2 4 5" xfId="20620"/>
    <cellStyle name="Обычный 4 10 2 2 4 6" xfId="20621"/>
    <cellStyle name="Обычный 4 10 2 2 4 7" xfId="20622"/>
    <cellStyle name="Обычный 4 10 2 2 4 8" xfId="20623"/>
    <cellStyle name="Обычный 4 10 2 2 5" xfId="20624"/>
    <cellStyle name="Обычный 4 10 2 2 5 2" xfId="20625"/>
    <cellStyle name="Обычный 4 10 2 2 5 2 2" xfId="20626"/>
    <cellStyle name="Обычный 4 10 2 2 5 2 2 2" xfId="20627"/>
    <cellStyle name="Обычный 4 10 2 2 5 2 2 2 2" xfId="20628"/>
    <cellStyle name="Обычный 4 10 2 2 5 2 2 3" xfId="20629"/>
    <cellStyle name="Обычный 4 10 2 2 5 2 2 4" xfId="20630"/>
    <cellStyle name="Обычный 4 10 2 2 5 2 2 5" xfId="20631"/>
    <cellStyle name="Обычный 4 10 2 2 5 2 3" xfId="20632"/>
    <cellStyle name="Обычный 4 10 2 2 5 2 3 2" xfId="20633"/>
    <cellStyle name="Обычный 4 10 2 2 5 2 3 3" xfId="20634"/>
    <cellStyle name="Обычный 4 10 2 2 5 2 3 4" xfId="20635"/>
    <cellStyle name="Обычный 4 10 2 2 5 2 4" xfId="20636"/>
    <cellStyle name="Обычный 4 10 2 2 5 2 5" xfId="20637"/>
    <cellStyle name="Обычный 4 10 2 2 5 2 6" xfId="20638"/>
    <cellStyle name="Обычный 4 10 2 2 5 2 7" xfId="20639"/>
    <cellStyle name="Обычный 4 10 2 2 5 3" xfId="20640"/>
    <cellStyle name="Обычный 4 10 2 2 5 3 2" xfId="20641"/>
    <cellStyle name="Обычный 4 10 2 2 5 3 2 2" xfId="20642"/>
    <cellStyle name="Обычный 4 10 2 2 5 3 3" xfId="20643"/>
    <cellStyle name="Обычный 4 10 2 2 5 3 4" xfId="20644"/>
    <cellStyle name="Обычный 4 10 2 2 5 3 5" xfId="20645"/>
    <cellStyle name="Обычный 4 10 2 2 5 4" xfId="20646"/>
    <cellStyle name="Обычный 4 10 2 2 5 4 2" xfId="20647"/>
    <cellStyle name="Обычный 4 10 2 2 5 4 3" xfId="20648"/>
    <cellStyle name="Обычный 4 10 2 2 5 4 4" xfId="20649"/>
    <cellStyle name="Обычный 4 10 2 2 5 5" xfId="20650"/>
    <cellStyle name="Обычный 4 10 2 2 5 6" xfId="20651"/>
    <cellStyle name="Обычный 4 10 2 2 5 7" xfId="20652"/>
    <cellStyle name="Обычный 4 10 2 2 5 8" xfId="20653"/>
    <cellStyle name="Обычный 4 10 2 2 6" xfId="20654"/>
    <cellStyle name="Обычный 4 10 2 2 6 2" xfId="20655"/>
    <cellStyle name="Обычный 4 10 2 2 6 2 2" xfId="20656"/>
    <cellStyle name="Обычный 4 10 2 2 6 2 2 2" xfId="20657"/>
    <cellStyle name="Обычный 4 10 2 2 6 2 2 2 2" xfId="20658"/>
    <cellStyle name="Обычный 4 10 2 2 6 2 2 3" xfId="20659"/>
    <cellStyle name="Обычный 4 10 2 2 6 2 2 4" xfId="20660"/>
    <cellStyle name="Обычный 4 10 2 2 6 2 2 5" xfId="20661"/>
    <cellStyle name="Обычный 4 10 2 2 6 2 3" xfId="20662"/>
    <cellStyle name="Обычный 4 10 2 2 6 2 3 2" xfId="20663"/>
    <cellStyle name="Обычный 4 10 2 2 6 2 3 3" xfId="20664"/>
    <cellStyle name="Обычный 4 10 2 2 6 2 3 4" xfId="20665"/>
    <cellStyle name="Обычный 4 10 2 2 6 2 4" xfId="20666"/>
    <cellStyle name="Обычный 4 10 2 2 6 2 5" xfId="20667"/>
    <cellStyle name="Обычный 4 10 2 2 6 2 6" xfId="20668"/>
    <cellStyle name="Обычный 4 10 2 2 6 2 7" xfId="20669"/>
    <cellStyle name="Обычный 4 10 2 2 6 3" xfId="20670"/>
    <cellStyle name="Обычный 4 10 2 2 6 3 2" xfId="20671"/>
    <cellStyle name="Обычный 4 10 2 2 6 3 2 2" xfId="20672"/>
    <cellStyle name="Обычный 4 10 2 2 6 3 3" xfId="20673"/>
    <cellStyle name="Обычный 4 10 2 2 6 3 4" xfId="20674"/>
    <cellStyle name="Обычный 4 10 2 2 6 3 5" xfId="20675"/>
    <cellStyle name="Обычный 4 10 2 2 6 4" xfId="20676"/>
    <cellStyle name="Обычный 4 10 2 2 6 4 2" xfId="20677"/>
    <cellStyle name="Обычный 4 10 2 2 6 4 3" xfId="20678"/>
    <cellStyle name="Обычный 4 10 2 2 6 4 4" xfId="20679"/>
    <cellStyle name="Обычный 4 10 2 2 6 5" xfId="20680"/>
    <cellStyle name="Обычный 4 10 2 2 6 6" xfId="20681"/>
    <cellStyle name="Обычный 4 10 2 2 6 7" xfId="20682"/>
    <cellStyle name="Обычный 4 10 2 2 6 8" xfId="20683"/>
    <cellStyle name="Обычный 4 10 2 2 7" xfId="20684"/>
    <cellStyle name="Обычный 4 10 2 2 7 2" xfId="20685"/>
    <cellStyle name="Обычный 4 10 2 2 7 2 2" xfId="20686"/>
    <cellStyle name="Обычный 4 10 2 2 7 2 2 2" xfId="20687"/>
    <cellStyle name="Обычный 4 10 2 2 7 2 2 2 2" xfId="20688"/>
    <cellStyle name="Обычный 4 10 2 2 7 2 2 3" xfId="20689"/>
    <cellStyle name="Обычный 4 10 2 2 7 2 2 4" xfId="20690"/>
    <cellStyle name="Обычный 4 10 2 2 7 2 2 5" xfId="20691"/>
    <cellStyle name="Обычный 4 10 2 2 7 2 3" xfId="20692"/>
    <cellStyle name="Обычный 4 10 2 2 7 2 3 2" xfId="20693"/>
    <cellStyle name="Обычный 4 10 2 2 7 2 3 3" xfId="20694"/>
    <cellStyle name="Обычный 4 10 2 2 7 2 3 4" xfId="20695"/>
    <cellStyle name="Обычный 4 10 2 2 7 2 4" xfId="20696"/>
    <cellStyle name="Обычный 4 10 2 2 7 2 5" xfId="20697"/>
    <cellStyle name="Обычный 4 10 2 2 7 2 6" xfId="20698"/>
    <cellStyle name="Обычный 4 10 2 2 7 2 7" xfId="20699"/>
    <cellStyle name="Обычный 4 10 2 2 7 3" xfId="20700"/>
    <cellStyle name="Обычный 4 10 2 2 7 3 2" xfId="20701"/>
    <cellStyle name="Обычный 4 10 2 2 7 3 2 2" xfId="20702"/>
    <cellStyle name="Обычный 4 10 2 2 7 3 3" xfId="20703"/>
    <cellStyle name="Обычный 4 10 2 2 7 3 4" xfId="20704"/>
    <cellStyle name="Обычный 4 10 2 2 7 3 5" xfId="20705"/>
    <cellStyle name="Обычный 4 10 2 2 7 4" xfId="20706"/>
    <cellStyle name="Обычный 4 10 2 2 7 4 2" xfId="20707"/>
    <cellStyle name="Обычный 4 10 2 2 7 4 3" xfId="20708"/>
    <cellStyle name="Обычный 4 10 2 2 7 4 4" xfId="20709"/>
    <cellStyle name="Обычный 4 10 2 2 7 5" xfId="20710"/>
    <cellStyle name="Обычный 4 10 2 2 7 6" xfId="20711"/>
    <cellStyle name="Обычный 4 10 2 2 7 7" xfId="20712"/>
    <cellStyle name="Обычный 4 10 2 2 7 8" xfId="20713"/>
    <cellStyle name="Обычный 4 10 2 2 8" xfId="20714"/>
    <cellStyle name="Обычный 4 10 2 2 8 2" xfId="20715"/>
    <cellStyle name="Обычный 4 10 2 2 8 2 2" xfId="20716"/>
    <cellStyle name="Обычный 4 10 2 2 8 2 2 2" xfId="20717"/>
    <cellStyle name="Обычный 4 10 2 2 8 2 3" xfId="20718"/>
    <cellStyle name="Обычный 4 10 2 2 8 2 4" xfId="20719"/>
    <cellStyle name="Обычный 4 10 2 2 8 2 5" xfId="20720"/>
    <cellStyle name="Обычный 4 10 2 2 8 3" xfId="20721"/>
    <cellStyle name="Обычный 4 10 2 2 8 3 2" xfId="20722"/>
    <cellStyle name="Обычный 4 10 2 2 8 3 3" xfId="20723"/>
    <cellStyle name="Обычный 4 10 2 2 8 3 4" xfId="20724"/>
    <cellStyle name="Обычный 4 10 2 2 8 4" xfId="20725"/>
    <cellStyle name="Обычный 4 10 2 2 8 5" xfId="20726"/>
    <cellStyle name="Обычный 4 10 2 2 8 6" xfId="20727"/>
    <cellStyle name="Обычный 4 10 2 2 8 7" xfId="20728"/>
    <cellStyle name="Обычный 4 10 2 2 9" xfId="20729"/>
    <cellStyle name="Обычный 4 10 2 2 9 2" xfId="20730"/>
    <cellStyle name="Обычный 4 10 2 2 9 2 2" xfId="20731"/>
    <cellStyle name="Обычный 4 10 2 2 9 2 2 2" xfId="20732"/>
    <cellStyle name="Обычный 4 10 2 2 9 2 3" xfId="20733"/>
    <cellStyle name="Обычный 4 10 2 2 9 2 4" xfId="20734"/>
    <cellStyle name="Обычный 4 10 2 2 9 2 5" xfId="20735"/>
    <cellStyle name="Обычный 4 10 2 2 9 3" xfId="20736"/>
    <cellStyle name="Обычный 4 10 2 2 9 3 2" xfId="20737"/>
    <cellStyle name="Обычный 4 10 2 2 9 3 3" xfId="20738"/>
    <cellStyle name="Обычный 4 10 2 2 9 3 4" xfId="20739"/>
    <cellStyle name="Обычный 4 10 2 2 9 4" xfId="20740"/>
    <cellStyle name="Обычный 4 10 2 2 9 5" xfId="20741"/>
    <cellStyle name="Обычный 4 10 2 2 9 6" xfId="20742"/>
    <cellStyle name="Обычный 4 10 2 2 9 7" xfId="20743"/>
    <cellStyle name="Обычный 4 10 2 3" xfId="20744"/>
    <cellStyle name="Обычный 4 10 2 3 2" xfId="20745"/>
    <cellStyle name="Обычный 4 10 2 3 2 2" xfId="20746"/>
    <cellStyle name="Обычный 4 10 2 3 2 2 2" xfId="20747"/>
    <cellStyle name="Обычный 4 10 2 3 2 2 2 2" xfId="20748"/>
    <cellStyle name="Обычный 4 10 2 3 2 2 3" xfId="20749"/>
    <cellStyle name="Обычный 4 10 2 3 2 2 4" xfId="20750"/>
    <cellStyle name="Обычный 4 10 2 3 2 2 5" xfId="20751"/>
    <cellStyle name="Обычный 4 10 2 3 2 3" xfId="20752"/>
    <cellStyle name="Обычный 4 10 2 3 2 3 2" xfId="20753"/>
    <cellStyle name="Обычный 4 10 2 3 2 3 3" xfId="20754"/>
    <cellStyle name="Обычный 4 10 2 3 2 3 4" xfId="20755"/>
    <cellStyle name="Обычный 4 10 2 3 2 4" xfId="20756"/>
    <cellStyle name="Обычный 4 10 2 3 2 5" xfId="20757"/>
    <cellStyle name="Обычный 4 10 2 3 2 6" xfId="20758"/>
    <cellStyle name="Обычный 4 10 2 3 2 7" xfId="20759"/>
    <cellStyle name="Обычный 4 10 2 3 3" xfId="20760"/>
    <cellStyle name="Обычный 4 10 2 3 3 2" xfId="20761"/>
    <cellStyle name="Обычный 4 10 2 3 3 2 2" xfId="20762"/>
    <cellStyle name="Обычный 4 10 2 3 3 3" xfId="20763"/>
    <cellStyle name="Обычный 4 10 2 3 3 4" xfId="20764"/>
    <cellStyle name="Обычный 4 10 2 3 3 5" xfId="20765"/>
    <cellStyle name="Обычный 4 10 2 3 4" xfId="20766"/>
    <cellStyle name="Обычный 4 10 2 3 4 2" xfId="20767"/>
    <cellStyle name="Обычный 4 10 2 3 4 2 2" xfId="20768"/>
    <cellStyle name="Обычный 4 10 2 3 4 3" xfId="20769"/>
    <cellStyle name="Обычный 4 10 2 3 4 4" xfId="20770"/>
    <cellStyle name="Обычный 4 10 2 3 4 5" xfId="20771"/>
    <cellStyle name="Обычный 4 10 2 3 5" xfId="20772"/>
    <cellStyle name="Обычный 4 10 2 3 5 2" xfId="20773"/>
    <cellStyle name="Обычный 4 10 2 3 5 3" xfId="20774"/>
    <cellStyle name="Обычный 4 10 2 3 5 4" xfId="20775"/>
    <cellStyle name="Обычный 4 10 2 3 6" xfId="20776"/>
    <cellStyle name="Обычный 4 10 2 3 7" xfId="20777"/>
    <cellStyle name="Обычный 4 10 2 3 8" xfId="20778"/>
    <cellStyle name="Обычный 4 10 2 3 9" xfId="20779"/>
    <cellStyle name="Обычный 4 10 2 4" xfId="20780"/>
    <cellStyle name="Обычный 4 10 2 4 2" xfId="20781"/>
    <cellStyle name="Обычный 4 10 2 4 2 2" xfId="20782"/>
    <cellStyle name="Обычный 4 10 2 4 2 2 2" xfId="20783"/>
    <cellStyle name="Обычный 4 10 2 4 2 2 2 2" xfId="20784"/>
    <cellStyle name="Обычный 4 10 2 4 2 2 3" xfId="20785"/>
    <cellStyle name="Обычный 4 10 2 4 2 2 4" xfId="20786"/>
    <cellStyle name="Обычный 4 10 2 4 2 2 5" xfId="20787"/>
    <cellStyle name="Обычный 4 10 2 4 2 3" xfId="20788"/>
    <cellStyle name="Обычный 4 10 2 4 2 3 2" xfId="20789"/>
    <cellStyle name="Обычный 4 10 2 4 2 3 3" xfId="20790"/>
    <cellStyle name="Обычный 4 10 2 4 2 3 4" xfId="20791"/>
    <cellStyle name="Обычный 4 10 2 4 2 4" xfId="20792"/>
    <cellStyle name="Обычный 4 10 2 4 2 5" xfId="20793"/>
    <cellStyle name="Обычный 4 10 2 4 2 6" xfId="20794"/>
    <cellStyle name="Обычный 4 10 2 4 2 7" xfId="20795"/>
    <cellStyle name="Обычный 4 10 2 4 3" xfId="20796"/>
    <cellStyle name="Обычный 4 10 2 4 3 2" xfId="20797"/>
    <cellStyle name="Обычный 4 10 2 4 3 2 2" xfId="20798"/>
    <cellStyle name="Обычный 4 10 2 4 3 3" xfId="20799"/>
    <cellStyle name="Обычный 4 10 2 4 3 4" xfId="20800"/>
    <cellStyle name="Обычный 4 10 2 4 3 5" xfId="20801"/>
    <cellStyle name="Обычный 4 10 2 4 4" xfId="20802"/>
    <cellStyle name="Обычный 4 10 2 4 4 2" xfId="20803"/>
    <cellStyle name="Обычный 4 10 2 4 4 2 2" xfId="20804"/>
    <cellStyle name="Обычный 4 10 2 4 4 3" xfId="20805"/>
    <cellStyle name="Обычный 4 10 2 4 4 4" xfId="20806"/>
    <cellStyle name="Обычный 4 10 2 4 4 5" xfId="20807"/>
    <cellStyle name="Обычный 4 10 2 4 5" xfId="20808"/>
    <cellStyle name="Обычный 4 10 2 4 5 2" xfId="20809"/>
    <cellStyle name="Обычный 4 10 2 4 5 3" xfId="20810"/>
    <cellStyle name="Обычный 4 10 2 4 5 4" xfId="20811"/>
    <cellStyle name="Обычный 4 10 2 4 6" xfId="20812"/>
    <cellStyle name="Обычный 4 10 2 4 7" xfId="20813"/>
    <cellStyle name="Обычный 4 10 2 4 8" xfId="20814"/>
    <cellStyle name="Обычный 4 10 2 4 9" xfId="20815"/>
    <cellStyle name="Обычный 4 10 2 5" xfId="20816"/>
    <cellStyle name="Обычный 4 10 2 5 2" xfId="20817"/>
    <cellStyle name="Обычный 4 10 2 5 2 2" xfId="20818"/>
    <cellStyle name="Обычный 4 10 2 5 2 2 2" xfId="20819"/>
    <cellStyle name="Обычный 4 10 2 5 2 2 2 2" xfId="20820"/>
    <cellStyle name="Обычный 4 10 2 5 2 2 3" xfId="20821"/>
    <cellStyle name="Обычный 4 10 2 5 2 2 4" xfId="20822"/>
    <cellStyle name="Обычный 4 10 2 5 2 2 5" xfId="20823"/>
    <cellStyle name="Обычный 4 10 2 5 2 3" xfId="20824"/>
    <cellStyle name="Обычный 4 10 2 5 2 3 2" xfId="20825"/>
    <cellStyle name="Обычный 4 10 2 5 2 3 3" xfId="20826"/>
    <cellStyle name="Обычный 4 10 2 5 2 3 4" xfId="20827"/>
    <cellStyle name="Обычный 4 10 2 5 2 4" xfId="20828"/>
    <cellStyle name="Обычный 4 10 2 5 2 5" xfId="20829"/>
    <cellStyle name="Обычный 4 10 2 5 2 6" xfId="20830"/>
    <cellStyle name="Обычный 4 10 2 5 2 7" xfId="20831"/>
    <cellStyle name="Обычный 4 10 2 5 3" xfId="20832"/>
    <cellStyle name="Обычный 4 10 2 5 3 2" xfId="20833"/>
    <cellStyle name="Обычный 4 10 2 5 3 2 2" xfId="20834"/>
    <cellStyle name="Обычный 4 10 2 5 3 3" xfId="20835"/>
    <cellStyle name="Обычный 4 10 2 5 3 4" xfId="20836"/>
    <cellStyle name="Обычный 4 10 2 5 3 5" xfId="20837"/>
    <cellStyle name="Обычный 4 10 2 5 4" xfId="20838"/>
    <cellStyle name="Обычный 4 10 2 5 4 2" xfId="20839"/>
    <cellStyle name="Обычный 4 10 2 5 4 3" xfId="20840"/>
    <cellStyle name="Обычный 4 10 2 5 4 4" xfId="20841"/>
    <cellStyle name="Обычный 4 10 2 5 5" xfId="20842"/>
    <cellStyle name="Обычный 4 10 2 5 6" xfId="20843"/>
    <cellStyle name="Обычный 4 10 2 5 7" xfId="20844"/>
    <cellStyle name="Обычный 4 10 2 5 8" xfId="20845"/>
    <cellStyle name="Обычный 4 10 2 6" xfId="20846"/>
    <cellStyle name="Обычный 4 10 2 6 2" xfId="20847"/>
    <cellStyle name="Обычный 4 10 2 6 2 2" xfId="20848"/>
    <cellStyle name="Обычный 4 10 2 6 2 2 2" xfId="20849"/>
    <cellStyle name="Обычный 4 10 2 6 2 2 2 2" xfId="20850"/>
    <cellStyle name="Обычный 4 10 2 6 2 2 3" xfId="20851"/>
    <cellStyle name="Обычный 4 10 2 6 2 2 4" xfId="20852"/>
    <cellStyle name="Обычный 4 10 2 6 2 2 5" xfId="20853"/>
    <cellStyle name="Обычный 4 10 2 6 2 3" xfId="20854"/>
    <cellStyle name="Обычный 4 10 2 6 2 3 2" xfId="20855"/>
    <cellStyle name="Обычный 4 10 2 6 2 3 3" xfId="20856"/>
    <cellStyle name="Обычный 4 10 2 6 2 3 4" xfId="20857"/>
    <cellStyle name="Обычный 4 10 2 6 2 4" xfId="20858"/>
    <cellStyle name="Обычный 4 10 2 6 2 5" xfId="20859"/>
    <cellStyle name="Обычный 4 10 2 6 2 6" xfId="20860"/>
    <cellStyle name="Обычный 4 10 2 6 2 7" xfId="20861"/>
    <cellStyle name="Обычный 4 10 2 6 3" xfId="20862"/>
    <cellStyle name="Обычный 4 10 2 6 3 2" xfId="20863"/>
    <cellStyle name="Обычный 4 10 2 6 3 2 2" xfId="20864"/>
    <cellStyle name="Обычный 4 10 2 6 3 3" xfId="20865"/>
    <cellStyle name="Обычный 4 10 2 6 3 4" xfId="20866"/>
    <cellStyle name="Обычный 4 10 2 6 3 5" xfId="20867"/>
    <cellStyle name="Обычный 4 10 2 6 4" xfId="20868"/>
    <cellStyle name="Обычный 4 10 2 6 4 2" xfId="20869"/>
    <cellStyle name="Обычный 4 10 2 6 4 3" xfId="20870"/>
    <cellStyle name="Обычный 4 10 2 6 4 4" xfId="20871"/>
    <cellStyle name="Обычный 4 10 2 6 5" xfId="20872"/>
    <cellStyle name="Обычный 4 10 2 6 6" xfId="20873"/>
    <cellStyle name="Обычный 4 10 2 6 7" xfId="20874"/>
    <cellStyle name="Обычный 4 10 2 6 8" xfId="20875"/>
    <cellStyle name="Обычный 4 10 2 7" xfId="20876"/>
    <cellStyle name="Обычный 4 10 2 7 2" xfId="20877"/>
    <cellStyle name="Обычный 4 10 2 7 2 2" xfId="20878"/>
    <cellStyle name="Обычный 4 10 2 7 2 2 2" xfId="20879"/>
    <cellStyle name="Обычный 4 10 2 7 2 2 2 2" xfId="20880"/>
    <cellStyle name="Обычный 4 10 2 7 2 2 3" xfId="20881"/>
    <cellStyle name="Обычный 4 10 2 7 2 2 4" xfId="20882"/>
    <cellStyle name="Обычный 4 10 2 7 2 2 5" xfId="20883"/>
    <cellStyle name="Обычный 4 10 2 7 2 3" xfId="20884"/>
    <cellStyle name="Обычный 4 10 2 7 2 3 2" xfId="20885"/>
    <cellStyle name="Обычный 4 10 2 7 2 3 3" xfId="20886"/>
    <cellStyle name="Обычный 4 10 2 7 2 3 4" xfId="20887"/>
    <cellStyle name="Обычный 4 10 2 7 2 4" xfId="20888"/>
    <cellStyle name="Обычный 4 10 2 7 2 5" xfId="20889"/>
    <cellStyle name="Обычный 4 10 2 7 2 6" xfId="20890"/>
    <cellStyle name="Обычный 4 10 2 7 2 7" xfId="20891"/>
    <cellStyle name="Обычный 4 10 2 7 3" xfId="20892"/>
    <cellStyle name="Обычный 4 10 2 7 3 2" xfId="20893"/>
    <cellStyle name="Обычный 4 10 2 7 3 2 2" xfId="20894"/>
    <cellStyle name="Обычный 4 10 2 7 3 3" xfId="20895"/>
    <cellStyle name="Обычный 4 10 2 7 3 4" xfId="20896"/>
    <cellStyle name="Обычный 4 10 2 7 3 5" xfId="20897"/>
    <cellStyle name="Обычный 4 10 2 7 4" xfId="20898"/>
    <cellStyle name="Обычный 4 10 2 7 4 2" xfId="20899"/>
    <cellStyle name="Обычный 4 10 2 7 4 3" xfId="20900"/>
    <cellStyle name="Обычный 4 10 2 7 4 4" xfId="20901"/>
    <cellStyle name="Обычный 4 10 2 7 5" xfId="20902"/>
    <cellStyle name="Обычный 4 10 2 7 6" xfId="20903"/>
    <cellStyle name="Обычный 4 10 2 7 7" xfId="20904"/>
    <cellStyle name="Обычный 4 10 2 7 8" xfId="20905"/>
    <cellStyle name="Обычный 4 10 2 8" xfId="20906"/>
    <cellStyle name="Обычный 4 10 2 8 2" xfId="20907"/>
    <cellStyle name="Обычный 4 10 2 8 2 2" xfId="20908"/>
    <cellStyle name="Обычный 4 10 2 8 2 2 2" xfId="20909"/>
    <cellStyle name="Обычный 4 10 2 8 2 2 2 2" xfId="20910"/>
    <cellStyle name="Обычный 4 10 2 8 2 2 3" xfId="20911"/>
    <cellStyle name="Обычный 4 10 2 8 2 2 4" xfId="20912"/>
    <cellStyle name="Обычный 4 10 2 8 2 2 5" xfId="20913"/>
    <cellStyle name="Обычный 4 10 2 8 2 3" xfId="20914"/>
    <cellStyle name="Обычный 4 10 2 8 2 3 2" xfId="20915"/>
    <cellStyle name="Обычный 4 10 2 8 2 3 3" xfId="20916"/>
    <cellStyle name="Обычный 4 10 2 8 2 3 4" xfId="20917"/>
    <cellStyle name="Обычный 4 10 2 8 2 4" xfId="20918"/>
    <cellStyle name="Обычный 4 10 2 8 2 5" xfId="20919"/>
    <cellStyle name="Обычный 4 10 2 8 2 6" xfId="20920"/>
    <cellStyle name="Обычный 4 10 2 8 2 7" xfId="20921"/>
    <cellStyle name="Обычный 4 10 2 8 3" xfId="20922"/>
    <cellStyle name="Обычный 4 10 2 8 3 2" xfId="20923"/>
    <cellStyle name="Обычный 4 10 2 8 3 2 2" xfId="20924"/>
    <cellStyle name="Обычный 4 10 2 8 3 3" xfId="20925"/>
    <cellStyle name="Обычный 4 10 2 8 3 4" xfId="20926"/>
    <cellStyle name="Обычный 4 10 2 8 3 5" xfId="20927"/>
    <cellStyle name="Обычный 4 10 2 8 4" xfId="20928"/>
    <cellStyle name="Обычный 4 10 2 8 4 2" xfId="20929"/>
    <cellStyle name="Обычный 4 10 2 8 4 3" xfId="20930"/>
    <cellStyle name="Обычный 4 10 2 8 4 4" xfId="20931"/>
    <cellStyle name="Обычный 4 10 2 8 5" xfId="20932"/>
    <cellStyle name="Обычный 4 10 2 8 6" xfId="20933"/>
    <cellStyle name="Обычный 4 10 2 8 7" xfId="20934"/>
    <cellStyle name="Обычный 4 10 2 8 8" xfId="20935"/>
    <cellStyle name="Обычный 4 10 2 9" xfId="20936"/>
    <cellStyle name="Обычный 4 10 2 9 2" xfId="20937"/>
    <cellStyle name="Обычный 4 10 2 9 2 2" xfId="20938"/>
    <cellStyle name="Обычный 4 10 2 9 2 2 2" xfId="20939"/>
    <cellStyle name="Обычный 4 10 2 9 2 3" xfId="20940"/>
    <cellStyle name="Обычный 4 10 2 9 2 4" xfId="20941"/>
    <cellStyle name="Обычный 4 10 2 9 2 5" xfId="20942"/>
    <cellStyle name="Обычный 4 10 2 9 3" xfId="20943"/>
    <cellStyle name="Обычный 4 10 2 9 3 2" xfId="20944"/>
    <cellStyle name="Обычный 4 10 2 9 3 3" xfId="20945"/>
    <cellStyle name="Обычный 4 10 2 9 3 4" xfId="20946"/>
    <cellStyle name="Обычный 4 10 2 9 4" xfId="20947"/>
    <cellStyle name="Обычный 4 10 2 9 5" xfId="20948"/>
    <cellStyle name="Обычный 4 10 2 9 6" xfId="20949"/>
    <cellStyle name="Обычный 4 10 2 9 7" xfId="20950"/>
    <cellStyle name="Обычный 4 10 3" xfId="20951"/>
    <cellStyle name="Обычный 4 10 3 10" xfId="20952"/>
    <cellStyle name="Обычный 4 10 3 10 2" xfId="20953"/>
    <cellStyle name="Обычный 4 10 3 10 2 2" xfId="20954"/>
    <cellStyle name="Обычный 4 10 3 10 3" xfId="20955"/>
    <cellStyle name="Обычный 4 10 3 10 4" xfId="20956"/>
    <cellStyle name="Обычный 4 10 3 10 5" xfId="20957"/>
    <cellStyle name="Обычный 4 10 3 11" xfId="20958"/>
    <cellStyle name="Обычный 4 10 3 11 2" xfId="20959"/>
    <cellStyle name="Обычный 4 10 3 11 3" xfId="20960"/>
    <cellStyle name="Обычный 4 10 3 11 4" xfId="20961"/>
    <cellStyle name="Обычный 4 10 3 12" xfId="20962"/>
    <cellStyle name="Обычный 4 10 3 13" xfId="20963"/>
    <cellStyle name="Обычный 4 10 3 14" xfId="20964"/>
    <cellStyle name="Обычный 4 10 3 15" xfId="20965"/>
    <cellStyle name="Обычный 4 10 3 2" xfId="20966"/>
    <cellStyle name="Обычный 4 10 3 2 2" xfId="20967"/>
    <cellStyle name="Обычный 4 10 3 2 2 2" xfId="20968"/>
    <cellStyle name="Обычный 4 10 3 2 2 2 2" xfId="20969"/>
    <cellStyle name="Обычный 4 10 3 2 2 2 2 2" xfId="20970"/>
    <cellStyle name="Обычный 4 10 3 2 2 2 3" xfId="20971"/>
    <cellStyle name="Обычный 4 10 3 2 2 2 4" xfId="20972"/>
    <cellStyle name="Обычный 4 10 3 2 2 2 5" xfId="20973"/>
    <cellStyle name="Обычный 4 10 3 2 2 3" xfId="20974"/>
    <cellStyle name="Обычный 4 10 3 2 2 3 2" xfId="20975"/>
    <cellStyle name="Обычный 4 10 3 2 2 3 3" xfId="20976"/>
    <cellStyle name="Обычный 4 10 3 2 2 3 4" xfId="20977"/>
    <cellStyle name="Обычный 4 10 3 2 2 4" xfId="20978"/>
    <cellStyle name="Обычный 4 10 3 2 2 5" xfId="20979"/>
    <cellStyle name="Обычный 4 10 3 2 2 6" xfId="20980"/>
    <cellStyle name="Обычный 4 10 3 2 2 7" xfId="20981"/>
    <cellStyle name="Обычный 4 10 3 2 3" xfId="20982"/>
    <cellStyle name="Обычный 4 10 3 2 3 2" xfId="20983"/>
    <cellStyle name="Обычный 4 10 3 2 3 2 2" xfId="20984"/>
    <cellStyle name="Обычный 4 10 3 2 3 3" xfId="20985"/>
    <cellStyle name="Обычный 4 10 3 2 3 4" xfId="20986"/>
    <cellStyle name="Обычный 4 10 3 2 3 5" xfId="20987"/>
    <cellStyle name="Обычный 4 10 3 2 4" xfId="20988"/>
    <cellStyle name="Обычный 4 10 3 2 4 2" xfId="20989"/>
    <cellStyle name="Обычный 4 10 3 2 4 2 2" xfId="20990"/>
    <cellStyle name="Обычный 4 10 3 2 4 3" xfId="20991"/>
    <cellStyle name="Обычный 4 10 3 2 4 4" xfId="20992"/>
    <cellStyle name="Обычный 4 10 3 2 4 5" xfId="20993"/>
    <cellStyle name="Обычный 4 10 3 2 5" xfId="20994"/>
    <cellStyle name="Обычный 4 10 3 2 5 2" xfId="20995"/>
    <cellStyle name="Обычный 4 10 3 2 5 3" xfId="20996"/>
    <cellStyle name="Обычный 4 10 3 2 5 4" xfId="20997"/>
    <cellStyle name="Обычный 4 10 3 2 6" xfId="20998"/>
    <cellStyle name="Обычный 4 10 3 2 7" xfId="20999"/>
    <cellStyle name="Обычный 4 10 3 2 8" xfId="21000"/>
    <cellStyle name="Обычный 4 10 3 2 9" xfId="21001"/>
    <cellStyle name="Обычный 4 10 3 3" xfId="21002"/>
    <cellStyle name="Обычный 4 10 3 3 2" xfId="21003"/>
    <cellStyle name="Обычный 4 10 3 3 2 2" xfId="21004"/>
    <cellStyle name="Обычный 4 10 3 3 2 2 2" xfId="21005"/>
    <cellStyle name="Обычный 4 10 3 3 2 2 2 2" xfId="21006"/>
    <cellStyle name="Обычный 4 10 3 3 2 2 3" xfId="21007"/>
    <cellStyle name="Обычный 4 10 3 3 2 2 4" xfId="21008"/>
    <cellStyle name="Обычный 4 10 3 3 2 2 5" xfId="21009"/>
    <cellStyle name="Обычный 4 10 3 3 2 3" xfId="21010"/>
    <cellStyle name="Обычный 4 10 3 3 2 3 2" xfId="21011"/>
    <cellStyle name="Обычный 4 10 3 3 2 3 3" xfId="21012"/>
    <cellStyle name="Обычный 4 10 3 3 2 3 4" xfId="21013"/>
    <cellStyle name="Обычный 4 10 3 3 2 4" xfId="21014"/>
    <cellStyle name="Обычный 4 10 3 3 2 5" xfId="21015"/>
    <cellStyle name="Обычный 4 10 3 3 2 6" xfId="21016"/>
    <cellStyle name="Обычный 4 10 3 3 2 7" xfId="21017"/>
    <cellStyle name="Обычный 4 10 3 3 3" xfId="21018"/>
    <cellStyle name="Обычный 4 10 3 3 3 2" xfId="21019"/>
    <cellStyle name="Обычный 4 10 3 3 3 2 2" xfId="21020"/>
    <cellStyle name="Обычный 4 10 3 3 3 3" xfId="21021"/>
    <cellStyle name="Обычный 4 10 3 3 3 4" xfId="21022"/>
    <cellStyle name="Обычный 4 10 3 3 3 5" xfId="21023"/>
    <cellStyle name="Обычный 4 10 3 3 4" xfId="21024"/>
    <cellStyle name="Обычный 4 10 3 3 4 2" xfId="21025"/>
    <cellStyle name="Обычный 4 10 3 3 4 2 2" xfId="21026"/>
    <cellStyle name="Обычный 4 10 3 3 4 3" xfId="21027"/>
    <cellStyle name="Обычный 4 10 3 3 4 4" xfId="21028"/>
    <cellStyle name="Обычный 4 10 3 3 4 5" xfId="21029"/>
    <cellStyle name="Обычный 4 10 3 3 5" xfId="21030"/>
    <cellStyle name="Обычный 4 10 3 3 5 2" xfId="21031"/>
    <cellStyle name="Обычный 4 10 3 3 5 3" xfId="21032"/>
    <cellStyle name="Обычный 4 10 3 3 5 4" xfId="21033"/>
    <cellStyle name="Обычный 4 10 3 3 6" xfId="21034"/>
    <cellStyle name="Обычный 4 10 3 3 7" xfId="21035"/>
    <cellStyle name="Обычный 4 10 3 3 8" xfId="21036"/>
    <cellStyle name="Обычный 4 10 3 3 9" xfId="21037"/>
    <cellStyle name="Обычный 4 10 3 4" xfId="21038"/>
    <cellStyle name="Обычный 4 10 3 4 2" xfId="21039"/>
    <cellStyle name="Обычный 4 10 3 4 2 2" xfId="21040"/>
    <cellStyle name="Обычный 4 10 3 4 2 2 2" xfId="21041"/>
    <cellStyle name="Обычный 4 10 3 4 2 2 2 2" xfId="21042"/>
    <cellStyle name="Обычный 4 10 3 4 2 2 3" xfId="21043"/>
    <cellStyle name="Обычный 4 10 3 4 2 2 4" xfId="21044"/>
    <cellStyle name="Обычный 4 10 3 4 2 2 5" xfId="21045"/>
    <cellStyle name="Обычный 4 10 3 4 2 3" xfId="21046"/>
    <cellStyle name="Обычный 4 10 3 4 2 3 2" xfId="21047"/>
    <cellStyle name="Обычный 4 10 3 4 2 3 3" xfId="21048"/>
    <cellStyle name="Обычный 4 10 3 4 2 3 4" xfId="21049"/>
    <cellStyle name="Обычный 4 10 3 4 2 4" xfId="21050"/>
    <cellStyle name="Обычный 4 10 3 4 2 5" xfId="21051"/>
    <cellStyle name="Обычный 4 10 3 4 2 6" xfId="21052"/>
    <cellStyle name="Обычный 4 10 3 4 2 7" xfId="21053"/>
    <cellStyle name="Обычный 4 10 3 4 3" xfId="21054"/>
    <cellStyle name="Обычный 4 10 3 4 3 2" xfId="21055"/>
    <cellStyle name="Обычный 4 10 3 4 3 2 2" xfId="21056"/>
    <cellStyle name="Обычный 4 10 3 4 3 3" xfId="21057"/>
    <cellStyle name="Обычный 4 10 3 4 3 4" xfId="21058"/>
    <cellStyle name="Обычный 4 10 3 4 3 5" xfId="21059"/>
    <cellStyle name="Обычный 4 10 3 4 4" xfId="21060"/>
    <cellStyle name="Обычный 4 10 3 4 4 2" xfId="21061"/>
    <cellStyle name="Обычный 4 10 3 4 4 3" xfId="21062"/>
    <cellStyle name="Обычный 4 10 3 4 4 4" xfId="21063"/>
    <cellStyle name="Обычный 4 10 3 4 5" xfId="21064"/>
    <cellStyle name="Обычный 4 10 3 4 6" xfId="21065"/>
    <cellStyle name="Обычный 4 10 3 4 7" xfId="21066"/>
    <cellStyle name="Обычный 4 10 3 4 8" xfId="21067"/>
    <cellStyle name="Обычный 4 10 3 5" xfId="21068"/>
    <cellStyle name="Обычный 4 10 3 5 2" xfId="21069"/>
    <cellStyle name="Обычный 4 10 3 5 2 2" xfId="21070"/>
    <cellStyle name="Обычный 4 10 3 5 2 2 2" xfId="21071"/>
    <cellStyle name="Обычный 4 10 3 5 2 2 2 2" xfId="21072"/>
    <cellStyle name="Обычный 4 10 3 5 2 2 3" xfId="21073"/>
    <cellStyle name="Обычный 4 10 3 5 2 2 4" xfId="21074"/>
    <cellStyle name="Обычный 4 10 3 5 2 2 5" xfId="21075"/>
    <cellStyle name="Обычный 4 10 3 5 2 3" xfId="21076"/>
    <cellStyle name="Обычный 4 10 3 5 2 3 2" xfId="21077"/>
    <cellStyle name="Обычный 4 10 3 5 2 3 3" xfId="21078"/>
    <cellStyle name="Обычный 4 10 3 5 2 3 4" xfId="21079"/>
    <cellStyle name="Обычный 4 10 3 5 2 4" xfId="21080"/>
    <cellStyle name="Обычный 4 10 3 5 2 5" xfId="21081"/>
    <cellStyle name="Обычный 4 10 3 5 2 6" xfId="21082"/>
    <cellStyle name="Обычный 4 10 3 5 2 7" xfId="21083"/>
    <cellStyle name="Обычный 4 10 3 5 3" xfId="21084"/>
    <cellStyle name="Обычный 4 10 3 5 3 2" xfId="21085"/>
    <cellStyle name="Обычный 4 10 3 5 3 2 2" xfId="21086"/>
    <cellStyle name="Обычный 4 10 3 5 3 3" xfId="21087"/>
    <cellStyle name="Обычный 4 10 3 5 3 4" xfId="21088"/>
    <cellStyle name="Обычный 4 10 3 5 3 5" xfId="21089"/>
    <cellStyle name="Обычный 4 10 3 5 4" xfId="21090"/>
    <cellStyle name="Обычный 4 10 3 5 4 2" xfId="21091"/>
    <cellStyle name="Обычный 4 10 3 5 4 3" xfId="21092"/>
    <cellStyle name="Обычный 4 10 3 5 4 4" xfId="21093"/>
    <cellStyle name="Обычный 4 10 3 5 5" xfId="21094"/>
    <cellStyle name="Обычный 4 10 3 5 6" xfId="21095"/>
    <cellStyle name="Обычный 4 10 3 5 7" xfId="21096"/>
    <cellStyle name="Обычный 4 10 3 5 8" xfId="21097"/>
    <cellStyle name="Обычный 4 10 3 6" xfId="21098"/>
    <cellStyle name="Обычный 4 10 3 6 2" xfId="21099"/>
    <cellStyle name="Обычный 4 10 3 6 2 2" xfId="21100"/>
    <cellStyle name="Обычный 4 10 3 6 2 2 2" xfId="21101"/>
    <cellStyle name="Обычный 4 10 3 6 2 2 2 2" xfId="21102"/>
    <cellStyle name="Обычный 4 10 3 6 2 2 3" xfId="21103"/>
    <cellStyle name="Обычный 4 10 3 6 2 2 4" xfId="21104"/>
    <cellStyle name="Обычный 4 10 3 6 2 2 5" xfId="21105"/>
    <cellStyle name="Обычный 4 10 3 6 2 3" xfId="21106"/>
    <cellStyle name="Обычный 4 10 3 6 2 3 2" xfId="21107"/>
    <cellStyle name="Обычный 4 10 3 6 2 3 3" xfId="21108"/>
    <cellStyle name="Обычный 4 10 3 6 2 3 4" xfId="21109"/>
    <cellStyle name="Обычный 4 10 3 6 2 4" xfId="21110"/>
    <cellStyle name="Обычный 4 10 3 6 2 5" xfId="21111"/>
    <cellStyle name="Обычный 4 10 3 6 2 6" xfId="21112"/>
    <cellStyle name="Обычный 4 10 3 6 2 7" xfId="21113"/>
    <cellStyle name="Обычный 4 10 3 6 3" xfId="21114"/>
    <cellStyle name="Обычный 4 10 3 6 3 2" xfId="21115"/>
    <cellStyle name="Обычный 4 10 3 6 3 2 2" xfId="21116"/>
    <cellStyle name="Обычный 4 10 3 6 3 3" xfId="21117"/>
    <cellStyle name="Обычный 4 10 3 6 3 4" xfId="21118"/>
    <cellStyle name="Обычный 4 10 3 6 3 5" xfId="21119"/>
    <cellStyle name="Обычный 4 10 3 6 4" xfId="21120"/>
    <cellStyle name="Обычный 4 10 3 6 4 2" xfId="21121"/>
    <cellStyle name="Обычный 4 10 3 6 4 3" xfId="21122"/>
    <cellStyle name="Обычный 4 10 3 6 4 4" xfId="21123"/>
    <cellStyle name="Обычный 4 10 3 6 5" xfId="21124"/>
    <cellStyle name="Обычный 4 10 3 6 6" xfId="21125"/>
    <cellStyle name="Обычный 4 10 3 6 7" xfId="21126"/>
    <cellStyle name="Обычный 4 10 3 6 8" xfId="21127"/>
    <cellStyle name="Обычный 4 10 3 7" xfId="21128"/>
    <cellStyle name="Обычный 4 10 3 7 2" xfId="21129"/>
    <cellStyle name="Обычный 4 10 3 7 2 2" xfId="21130"/>
    <cellStyle name="Обычный 4 10 3 7 2 2 2" xfId="21131"/>
    <cellStyle name="Обычный 4 10 3 7 2 2 2 2" xfId="21132"/>
    <cellStyle name="Обычный 4 10 3 7 2 2 3" xfId="21133"/>
    <cellStyle name="Обычный 4 10 3 7 2 2 4" xfId="21134"/>
    <cellStyle name="Обычный 4 10 3 7 2 2 5" xfId="21135"/>
    <cellStyle name="Обычный 4 10 3 7 2 3" xfId="21136"/>
    <cellStyle name="Обычный 4 10 3 7 2 3 2" xfId="21137"/>
    <cellStyle name="Обычный 4 10 3 7 2 3 3" xfId="21138"/>
    <cellStyle name="Обычный 4 10 3 7 2 3 4" xfId="21139"/>
    <cellStyle name="Обычный 4 10 3 7 2 4" xfId="21140"/>
    <cellStyle name="Обычный 4 10 3 7 2 5" xfId="21141"/>
    <cellStyle name="Обычный 4 10 3 7 2 6" xfId="21142"/>
    <cellStyle name="Обычный 4 10 3 7 2 7" xfId="21143"/>
    <cellStyle name="Обычный 4 10 3 7 3" xfId="21144"/>
    <cellStyle name="Обычный 4 10 3 7 3 2" xfId="21145"/>
    <cellStyle name="Обычный 4 10 3 7 3 2 2" xfId="21146"/>
    <cellStyle name="Обычный 4 10 3 7 3 3" xfId="21147"/>
    <cellStyle name="Обычный 4 10 3 7 3 4" xfId="21148"/>
    <cellStyle name="Обычный 4 10 3 7 3 5" xfId="21149"/>
    <cellStyle name="Обычный 4 10 3 7 4" xfId="21150"/>
    <cellStyle name="Обычный 4 10 3 7 4 2" xfId="21151"/>
    <cellStyle name="Обычный 4 10 3 7 4 3" xfId="21152"/>
    <cellStyle name="Обычный 4 10 3 7 4 4" xfId="21153"/>
    <cellStyle name="Обычный 4 10 3 7 5" xfId="21154"/>
    <cellStyle name="Обычный 4 10 3 7 6" xfId="21155"/>
    <cellStyle name="Обычный 4 10 3 7 7" xfId="21156"/>
    <cellStyle name="Обычный 4 10 3 7 8" xfId="21157"/>
    <cellStyle name="Обычный 4 10 3 8" xfId="21158"/>
    <cellStyle name="Обычный 4 10 3 8 2" xfId="21159"/>
    <cellStyle name="Обычный 4 10 3 8 2 2" xfId="21160"/>
    <cellStyle name="Обычный 4 10 3 8 2 2 2" xfId="21161"/>
    <cellStyle name="Обычный 4 10 3 8 2 3" xfId="21162"/>
    <cellStyle name="Обычный 4 10 3 8 2 4" xfId="21163"/>
    <cellStyle name="Обычный 4 10 3 8 2 5" xfId="21164"/>
    <cellStyle name="Обычный 4 10 3 8 3" xfId="21165"/>
    <cellStyle name="Обычный 4 10 3 8 3 2" xfId="21166"/>
    <cellStyle name="Обычный 4 10 3 8 3 3" xfId="21167"/>
    <cellStyle name="Обычный 4 10 3 8 3 4" xfId="21168"/>
    <cellStyle name="Обычный 4 10 3 8 4" xfId="21169"/>
    <cellStyle name="Обычный 4 10 3 8 5" xfId="21170"/>
    <cellStyle name="Обычный 4 10 3 8 6" xfId="21171"/>
    <cellStyle name="Обычный 4 10 3 8 7" xfId="21172"/>
    <cellStyle name="Обычный 4 10 3 9" xfId="21173"/>
    <cellStyle name="Обычный 4 10 3 9 2" xfId="21174"/>
    <cellStyle name="Обычный 4 10 3 9 2 2" xfId="21175"/>
    <cellStyle name="Обычный 4 10 3 9 2 2 2" xfId="21176"/>
    <cellStyle name="Обычный 4 10 3 9 2 3" xfId="21177"/>
    <cellStyle name="Обычный 4 10 3 9 2 4" xfId="21178"/>
    <cellStyle name="Обычный 4 10 3 9 2 5" xfId="21179"/>
    <cellStyle name="Обычный 4 10 3 9 3" xfId="21180"/>
    <cellStyle name="Обычный 4 10 3 9 3 2" xfId="21181"/>
    <cellStyle name="Обычный 4 10 3 9 3 3" xfId="21182"/>
    <cellStyle name="Обычный 4 10 3 9 3 4" xfId="21183"/>
    <cellStyle name="Обычный 4 10 3 9 4" xfId="21184"/>
    <cellStyle name="Обычный 4 10 3 9 5" xfId="21185"/>
    <cellStyle name="Обычный 4 10 3 9 6" xfId="21186"/>
    <cellStyle name="Обычный 4 10 3 9 7" xfId="21187"/>
    <cellStyle name="Обычный 4 10 4" xfId="21188"/>
    <cellStyle name="Обычный 4 10 4 10" xfId="21189"/>
    <cellStyle name="Обычный 4 10 4 10 2" xfId="21190"/>
    <cellStyle name="Обычный 4 10 4 10 2 2" xfId="21191"/>
    <cellStyle name="Обычный 4 10 4 10 3" xfId="21192"/>
    <cellStyle name="Обычный 4 10 4 10 4" xfId="21193"/>
    <cellStyle name="Обычный 4 10 4 10 5" xfId="21194"/>
    <cellStyle name="Обычный 4 10 4 11" xfId="21195"/>
    <cellStyle name="Обычный 4 10 4 11 2" xfId="21196"/>
    <cellStyle name="Обычный 4 10 4 11 3" xfId="21197"/>
    <cellStyle name="Обычный 4 10 4 11 4" xfId="21198"/>
    <cellStyle name="Обычный 4 10 4 12" xfId="21199"/>
    <cellStyle name="Обычный 4 10 4 13" xfId="21200"/>
    <cellStyle name="Обычный 4 10 4 14" xfId="21201"/>
    <cellStyle name="Обычный 4 10 4 15" xfId="21202"/>
    <cellStyle name="Обычный 4 10 4 2" xfId="21203"/>
    <cellStyle name="Обычный 4 10 4 2 2" xfId="21204"/>
    <cellStyle name="Обычный 4 10 4 2 2 2" xfId="21205"/>
    <cellStyle name="Обычный 4 10 4 2 2 2 2" xfId="21206"/>
    <cellStyle name="Обычный 4 10 4 2 2 2 2 2" xfId="21207"/>
    <cellStyle name="Обычный 4 10 4 2 2 2 3" xfId="21208"/>
    <cellStyle name="Обычный 4 10 4 2 2 2 4" xfId="21209"/>
    <cellStyle name="Обычный 4 10 4 2 2 2 5" xfId="21210"/>
    <cellStyle name="Обычный 4 10 4 2 2 3" xfId="21211"/>
    <cellStyle name="Обычный 4 10 4 2 2 3 2" xfId="21212"/>
    <cellStyle name="Обычный 4 10 4 2 2 3 3" xfId="21213"/>
    <cellStyle name="Обычный 4 10 4 2 2 3 4" xfId="21214"/>
    <cellStyle name="Обычный 4 10 4 2 2 4" xfId="21215"/>
    <cellStyle name="Обычный 4 10 4 2 2 5" xfId="21216"/>
    <cellStyle name="Обычный 4 10 4 2 2 6" xfId="21217"/>
    <cellStyle name="Обычный 4 10 4 2 2 7" xfId="21218"/>
    <cellStyle name="Обычный 4 10 4 2 3" xfId="21219"/>
    <cellStyle name="Обычный 4 10 4 2 3 2" xfId="21220"/>
    <cellStyle name="Обычный 4 10 4 2 3 2 2" xfId="21221"/>
    <cellStyle name="Обычный 4 10 4 2 3 3" xfId="21222"/>
    <cellStyle name="Обычный 4 10 4 2 3 4" xfId="21223"/>
    <cellStyle name="Обычный 4 10 4 2 3 5" xfId="21224"/>
    <cellStyle name="Обычный 4 10 4 2 4" xfId="21225"/>
    <cellStyle name="Обычный 4 10 4 2 4 2" xfId="21226"/>
    <cellStyle name="Обычный 4 10 4 2 4 2 2" xfId="21227"/>
    <cellStyle name="Обычный 4 10 4 2 4 3" xfId="21228"/>
    <cellStyle name="Обычный 4 10 4 2 4 4" xfId="21229"/>
    <cellStyle name="Обычный 4 10 4 2 4 5" xfId="21230"/>
    <cellStyle name="Обычный 4 10 4 2 5" xfId="21231"/>
    <cellStyle name="Обычный 4 10 4 2 5 2" xfId="21232"/>
    <cellStyle name="Обычный 4 10 4 2 5 3" xfId="21233"/>
    <cellStyle name="Обычный 4 10 4 2 5 4" xfId="21234"/>
    <cellStyle name="Обычный 4 10 4 2 6" xfId="21235"/>
    <cellStyle name="Обычный 4 10 4 2 7" xfId="21236"/>
    <cellStyle name="Обычный 4 10 4 2 8" xfId="21237"/>
    <cellStyle name="Обычный 4 10 4 2 9" xfId="21238"/>
    <cellStyle name="Обычный 4 10 4 3" xfId="21239"/>
    <cellStyle name="Обычный 4 10 4 3 2" xfId="21240"/>
    <cellStyle name="Обычный 4 10 4 3 2 2" xfId="21241"/>
    <cellStyle name="Обычный 4 10 4 3 2 2 2" xfId="21242"/>
    <cellStyle name="Обычный 4 10 4 3 2 2 2 2" xfId="21243"/>
    <cellStyle name="Обычный 4 10 4 3 2 2 3" xfId="21244"/>
    <cellStyle name="Обычный 4 10 4 3 2 2 4" xfId="21245"/>
    <cellStyle name="Обычный 4 10 4 3 2 2 5" xfId="21246"/>
    <cellStyle name="Обычный 4 10 4 3 2 3" xfId="21247"/>
    <cellStyle name="Обычный 4 10 4 3 2 3 2" xfId="21248"/>
    <cellStyle name="Обычный 4 10 4 3 2 3 3" xfId="21249"/>
    <cellStyle name="Обычный 4 10 4 3 2 3 4" xfId="21250"/>
    <cellStyle name="Обычный 4 10 4 3 2 4" xfId="21251"/>
    <cellStyle name="Обычный 4 10 4 3 2 5" xfId="21252"/>
    <cellStyle name="Обычный 4 10 4 3 2 6" xfId="21253"/>
    <cellStyle name="Обычный 4 10 4 3 2 7" xfId="21254"/>
    <cellStyle name="Обычный 4 10 4 3 3" xfId="21255"/>
    <cellStyle name="Обычный 4 10 4 3 3 2" xfId="21256"/>
    <cellStyle name="Обычный 4 10 4 3 3 2 2" xfId="21257"/>
    <cellStyle name="Обычный 4 10 4 3 3 3" xfId="21258"/>
    <cellStyle name="Обычный 4 10 4 3 3 4" xfId="21259"/>
    <cellStyle name="Обычный 4 10 4 3 3 5" xfId="21260"/>
    <cellStyle name="Обычный 4 10 4 3 4" xfId="21261"/>
    <cellStyle name="Обычный 4 10 4 3 4 2" xfId="21262"/>
    <cellStyle name="Обычный 4 10 4 3 4 2 2" xfId="21263"/>
    <cellStyle name="Обычный 4 10 4 3 4 3" xfId="21264"/>
    <cellStyle name="Обычный 4 10 4 3 4 4" xfId="21265"/>
    <cellStyle name="Обычный 4 10 4 3 4 5" xfId="21266"/>
    <cellStyle name="Обычный 4 10 4 3 5" xfId="21267"/>
    <cellStyle name="Обычный 4 10 4 3 5 2" xfId="21268"/>
    <cellStyle name="Обычный 4 10 4 3 5 3" xfId="21269"/>
    <cellStyle name="Обычный 4 10 4 3 5 4" xfId="21270"/>
    <cellStyle name="Обычный 4 10 4 3 6" xfId="21271"/>
    <cellStyle name="Обычный 4 10 4 3 7" xfId="21272"/>
    <cellStyle name="Обычный 4 10 4 3 8" xfId="21273"/>
    <cellStyle name="Обычный 4 10 4 3 9" xfId="21274"/>
    <cellStyle name="Обычный 4 10 4 4" xfId="21275"/>
    <cellStyle name="Обычный 4 10 4 4 2" xfId="21276"/>
    <cellStyle name="Обычный 4 10 4 4 2 2" xfId="21277"/>
    <cellStyle name="Обычный 4 10 4 4 2 2 2" xfId="21278"/>
    <cellStyle name="Обычный 4 10 4 4 2 2 2 2" xfId="21279"/>
    <cellStyle name="Обычный 4 10 4 4 2 2 3" xfId="21280"/>
    <cellStyle name="Обычный 4 10 4 4 2 2 4" xfId="21281"/>
    <cellStyle name="Обычный 4 10 4 4 2 2 5" xfId="21282"/>
    <cellStyle name="Обычный 4 10 4 4 2 3" xfId="21283"/>
    <cellStyle name="Обычный 4 10 4 4 2 3 2" xfId="21284"/>
    <cellStyle name="Обычный 4 10 4 4 2 3 3" xfId="21285"/>
    <cellStyle name="Обычный 4 10 4 4 2 3 4" xfId="21286"/>
    <cellStyle name="Обычный 4 10 4 4 2 4" xfId="21287"/>
    <cellStyle name="Обычный 4 10 4 4 2 5" xfId="21288"/>
    <cellStyle name="Обычный 4 10 4 4 2 6" xfId="21289"/>
    <cellStyle name="Обычный 4 10 4 4 2 7" xfId="21290"/>
    <cellStyle name="Обычный 4 10 4 4 3" xfId="21291"/>
    <cellStyle name="Обычный 4 10 4 4 3 2" xfId="21292"/>
    <cellStyle name="Обычный 4 10 4 4 3 2 2" xfId="21293"/>
    <cellStyle name="Обычный 4 10 4 4 3 3" xfId="21294"/>
    <cellStyle name="Обычный 4 10 4 4 3 4" xfId="21295"/>
    <cellStyle name="Обычный 4 10 4 4 3 5" xfId="21296"/>
    <cellStyle name="Обычный 4 10 4 4 4" xfId="21297"/>
    <cellStyle name="Обычный 4 10 4 4 4 2" xfId="21298"/>
    <cellStyle name="Обычный 4 10 4 4 4 3" xfId="21299"/>
    <cellStyle name="Обычный 4 10 4 4 4 4" xfId="21300"/>
    <cellStyle name="Обычный 4 10 4 4 5" xfId="21301"/>
    <cellStyle name="Обычный 4 10 4 4 6" xfId="21302"/>
    <cellStyle name="Обычный 4 10 4 4 7" xfId="21303"/>
    <cellStyle name="Обычный 4 10 4 4 8" xfId="21304"/>
    <cellStyle name="Обычный 4 10 4 5" xfId="21305"/>
    <cellStyle name="Обычный 4 10 4 5 2" xfId="21306"/>
    <cellStyle name="Обычный 4 10 4 5 2 2" xfId="21307"/>
    <cellStyle name="Обычный 4 10 4 5 2 2 2" xfId="21308"/>
    <cellStyle name="Обычный 4 10 4 5 2 2 2 2" xfId="21309"/>
    <cellStyle name="Обычный 4 10 4 5 2 2 3" xfId="21310"/>
    <cellStyle name="Обычный 4 10 4 5 2 2 4" xfId="21311"/>
    <cellStyle name="Обычный 4 10 4 5 2 2 5" xfId="21312"/>
    <cellStyle name="Обычный 4 10 4 5 2 3" xfId="21313"/>
    <cellStyle name="Обычный 4 10 4 5 2 3 2" xfId="21314"/>
    <cellStyle name="Обычный 4 10 4 5 2 3 3" xfId="21315"/>
    <cellStyle name="Обычный 4 10 4 5 2 3 4" xfId="21316"/>
    <cellStyle name="Обычный 4 10 4 5 2 4" xfId="21317"/>
    <cellStyle name="Обычный 4 10 4 5 2 5" xfId="21318"/>
    <cellStyle name="Обычный 4 10 4 5 2 6" xfId="21319"/>
    <cellStyle name="Обычный 4 10 4 5 2 7" xfId="21320"/>
    <cellStyle name="Обычный 4 10 4 5 3" xfId="21321"/>
    <cellStyle name="Обычный 4 10 4 5 3 2" xfId="21322"/>
    <cellStyle name="Обычный 4 10 4 5 3 2 2" xfId="21323"/>
    <cellStyle name="Обычный 4 10 4 5 3 3" xfId="21324"/>
    <cellStyle name="Обычный 4 10 4 5 3 4" xfId="21325"/>
    <cellStyle name="Обычный 4 10 4 5 3 5" xfId="21326"/>
    <cellStyle name="Обычный 4 10 4 5 4" xfId="21327"/>
    <cellStyle name="Обычный 4 10 4 5 4 2" xfId="21328"/>
    <cellStyle name="Обычный 4 10 4 5 4 3" xfId="21329"/>
    <cellStyle name="Обычный 4 10 4 5 4 4" xfId="21330"/>
    <cellStyle name="Обычный 4 10 4 5 5" xfId="21331"/>
    <cellStyle name="Обычный 4 10 4 5 6" xfId="21332"/>
    <cellStyle name="Обычный 4 10 4 5 7" xfId="21333"/>
    <cellStyle name="Обычный 4 10 4 5 8" xfId="21334"/>
    <cellStyle name="Обычный 4 10 4 6" xfId="21335"/>
    <cellStyle name="Обычный 4 10 4 6 2" xfId="21336"/>
    <cellStyle name="Обычный 4 10 4 6 2 2" xfId="21337"/>
    <cellStyle name="Обычный 4 10 4 6 2 2 2" xfId="21338"/>
    <cellStyle name="Обычный 4 10 4 6 2 2 2 2" xfId="21339"/>
    <cellStyle name="Обычный 4 10 4 6 2 2 3" xfId="21340"/>
    <cellStyle name="Обычный 4 10 4 6 2 2 4" xfId="21341"/>
    <cellStyle name="Обычный 4 10 4 6 2 2 5" xfId="21342"/>
    <cellStyle name="Обычный 4 10 4 6 2 3" xfId="21343"/>
    <cellStyle name="Обычный 4 10 4 6 2 3 2" xfId="21344"/>
    <cellStyle name="Обычный 4 10 4 6 2 3 3" xfId="21345"/>
    <cellStyle name="Обычный 4 10 4 6 2 3 4" xfId="21346"/>
    <cellStyle name="Обычный 4 10 4 6 2 4" xfId="21347"/>
    <cellStyle name="Обычный 4 10 4 6 2 5" xfId="21348"/>
    <cellStyle name="Обычный 4 10 4 6 2 6" xfId="21349"/>
    <cellStyle name="Обычный 4 10 4 6 2 7" xfId="21350"/>
    <cellStyle name="Обычный 4 10 4 6 3" xfId="21351"/>
    <cellStyle name="Обычный 4 10 4 6 3 2" xfId="21352"/>
    <cellStyle name="Обычный 4 10 4 6 3 2 2" xfId="21353"/>
    <cellStyle name="Обычный 4 10 4 6 3 3" xfId="21354"/>
    <cellStyle name="Обычный 4 10 4 6 3 4" xfId="21355"/>
    <cellStyle name="Обычный 4 10 4 6 3 5" xfId="21356"/>
    <cellStyle name="Обычный 4 10 4 6 4" xfId="21357"/>
    <cellStyle name="Обычный 4 10 4 6 4 2" xfId="21358"/>
    <cellStyle name="Обычный 4 10 4 6 4 3" xfId="21359"/>
    <cellStyle name="Обычный 4 10 4 6 4 4" xfId="21360"/>
    <cellStyle name="Обычный 4 10 4 6 5" xfId="21361"/>
    <cellStyle name="Обычный 4 10 4 6 6" xfId="21362"/>
    <cellStyle name="Обычный 4 10 4 6 7" xfId="21363"/>
    <cellStyle name="Обычный 4 10 4 6 8" xfId="21364"/>
    <cellStyle name="Обычный 4 10 4 7" xfId="21365"/>
    <cellStyle name="Обычный 4 10 4 7 2" xfId="21366"/>
    <cellStyle name="Обычный 4 10 4 7 2 2" xfId="21367"/>
    <cellStyle name="Обычный 4 10 4 7 2 2 2" xfId="21368"/>
    <cellStyle name="Обычный 4 10 4 7 2 2 2 2" xfId="21369"/>
    <cellStyle name="Обычный 4 10 4 7 2 2 3" xfId="21370"/>
    <cellStyle name="Обычный 4 10 4 7 2 2 4" xfId="21371"/>
    <cellStyle name="Обычный 4 10 4 7 2 2 5" xfId="21372"/>
    <cellStyle name="Обычный 4 10 4 7 2 3" xfId="21373"/>
    <cellStyle name="Обычный 4 10 4 7 2 3 2" xfId="21374"/>
    <cellStyle name="Обычный 4 10 4 7 2 3 3" xfId="21375"/>
    <cellStyle name="Обычный 4 10 4 7 2 3 4" xfId="21376"/>
    <cellStyle name="Обычный 4 10 4 7 2 4" xfId="21377"/>
    <cellStyle name="Обычный 4 10 4 7 2 5" xfId="21378"/>
    <cellStyle name="Обычный 4 10 4 7 2 6" xfId="21379"/>
    <cellStyle name="Обычный 4 10 4 7 2 7" xfId="21380"/>
    <cellStyle name="Обычный 4 10 4 7 3" xfId="21381"/>
    <cellStyle name="Обычный 4 10 4 7 3 2" xfId="21382"/>
    <cellStyle name="Обычный 4 10 4 7 3 2 2" xfId="21383"/>
    <cellStyle name="Обычный 4 10 4 7 3 3" xfId="21384"/>
    <cellStyle name="Обычный 4 10 4 7 3 4" xfId="21385"/>
    <cellStyle name="Обычный 4 10 4 7 3 5" xfId="21386"/>
    <cellStyle name="Обычный 4 10 4 7 4" xfId="21387"/>
    <cellStyle name="Обычный 4 10 4 7 4 2" xfId="21388"/>
    <cellStyle name="Обычный 4 10 4 7 4 3" xfId="21389"/>
    <cellStyle name="Обычный 4 10 4 7 4 4" xfId="21390"/>
    <cellStyle name="Обычный 4 10 4 7 5" xfId="21391"/>
    <cellStyle name="Обычный 4 10 4 7 6" xfId="21392"/>
    <cellStyle name="Обычный 4 10 4 7 7" xfId="21393"/>
    <cellStyle name="Обычный 4 10 4 7 8" xfId="21394"/>
    <cellStyle name="Обычный 4 10 4 8" xfId="21395"/>
    <cellStyle name="Обычный 4 10 4 8 2" xfId="21396"/>
    <cellStyle name="Обычный 4 10 4 8 2 2" xfId="21397"/>
    <cellStyle name="Обычный 4 10 4 8 2 2 2" xfId="21398"/>
    <cellStyle name="Обычный 4 10 4 8 2 3" xfId="21399"/>
    <cellStyle name="Обычный 4 10 4 8 2 4" xfId="21400"/>
    <cellStyle name="Обычный 4 10 4 8 2 5" xfId="21401"/>
    <cellStyle name="Обычный 4 10 4 8 3" xfId="21402"/>
    <cellStyle name="Обычный 4 10 4 8 3 2" xfId="21403"/>
    <cellStyle name="Обычный 4 10 4 8 3 3" xfId="21404"/>
    <cellStyle name="Обычный 4 10 4 8 3 4" xfId="21405"/>
    <cellStyle name="Обычный 4 10 4 8 4" xfId="21406"/>
    <cellStyle name="Обычный 4 10 4 8 5" xfId="21407"/>
    <cellStyle name="Обычный 4 10 4 8 6" xfId="21408"/>
    <cellStyle name="Обычный 4 10 4 8 7" xfId="21409"/>
    <cellStyle name="Обычный 4 10 4 9" xfId="21410"/>
    <cellStyle name="Обычный 4 10 4 9 2" xfId="21411"/>
    <cellStyle name="Обычный 4 10 4 9 2 2" xfId="21412"/>
    <cellStyle name="Обычный 4 10 4 9 2 2 2" xfId="21413"/>
    <cellStyle name="Обычный 4 10 4 9 2 3" xfId="21414"/>
    <cellStyle name="Обычный 4 10 4 9 2 4" xfId="21415"/>
    <cellStyle name="Обычный 4 10 4 9 2 5" xfId="21416"/>
    <cellStyle name="Обычный 4 10 4 9 3" xfId="21417"/>
    <cellStyle name="Обычный 4 10 4 9 3 2" xfId="21418"/>
    <cellStyle name="Обычный 4 10 4 9 3 3" xfId="21419"/>
    <cellStyle name="Обычный 4 10 4 9 3 4" xfId="21420"/>
    <cellStyle name="Обычный 4 10 4 9 4" xfId="21421"/>
    <cellStyle name="Обычный 4 10 4 9 5" xfId="21422"/>
    <cellStyle name="Обычный 4 10 4 9 6" xfId="21423"/>
    <cellStyle name="Обычный 4 10 4 9 7" xfId="21424"/>
    <cellStyle name="Обычный 4 10 5" xfId="21425"/>
    <cellStyle name="Обычный 4 10 5 2" xfId="21426"/>
    <cellStyle name="Обычный 4 10 5 2 2" xfId="21427"/>
    <cellStyle name="Обычный 4 10 5 2 2 2" xfId="21428"/>
    <cellStyle name="Обычный 4 10 5 2 2 2 2" xfId="21429"/>
    <cellStyle name="Обычный 4 10 5 2 2 3" xfId="21430"/>
    <cellStyle name="Обычный 4 10 5 2 2 4" xfId="21431"/>
    <cellStyle name="Обычный 4 10 5 2 2 5" xfId="21432"/>
    <cellStyle name="Обычный 4 10 5 2 3" xfId="21433"/>
    <cellStyle name="Обычный 4 10 5 2 3 2" xfId="21434"/>
    <cellStyle name="Обычный 4 10 5 2 3 3" xfId="21435"/>
    <cellStyle name="Обычный 4 10 5 2 3 4" xfId="21436"/>
    <cellStyle name="Обычный 4 10 5 2 4" xfId="21437"/>
    <cellStyle name="Обычный 4 10 5 2 5" xfId="21438"/>
    <cellStyle name="Обычный 4 10 5 2 6" xfId="21439"/>
    <cellStyle name="Обычный 4 10 5 2 7" xfId="21440"/>
    <cellStyle name="Обычный 4 10 5 3" xfId="21441"/>
    <cellStyle name="Обычный 4 10 5 3 2" xfId="21442"/>
    <cellStyle name="Обычный 4 10 5 3 2 2" xfId="21443"/>
    <cellStyle name="Обычный 4 10 5 3 3" xfId="21444"/>
    <cellStyle name="Обычный 4 10 5 3 4" xfId="21445"/>
    <cellStyle name="Обычный 4 10 5 3 5" xfId="21446"/>
    <cellStyle name="Обычный 4 10 5 4" xfId="21447"/>
    <cellStyle name="Обычный 4 10 5 4 2" xfId="21448"/>
    <cellStyle name="Обычный 4 10 5 4 2 2" xfId="21449"/>
    <cellStyle name="Обычный 4 10 5 4 3" xfId="21450"/>
    <cellStyle name="Обычный 4 10 5 4 4" xfId="21451"/>
    <cellStyle name="Обычный 4 10 5 4 5" xfId="21452"/>
    <cellStyle name="Обычный 4 10 5 5" xfId="21453"/>
    <cellStyle name="Обычный 4 10 5 5 2" xfId="21454"/>
    <cellStyle name="Обычный 4 10 5 5 3" xfId="21455"/>
    <cellStyle name="Обычный 4 10 5 5 4" xfId="21456"/>
    <cellStyle name="Обычный 4 10 5 6" xfId="21457"/>
    <cellStyle name="Обычный 4 10 5 7" xfId="21458"/>
    <cellStyle name="Обычный 4 10 5 8" xfId="21459"/>
    <cellStyle name="Обычный 4 10 5 9" xfId="21460"/>
    <cellStyle name="Обычный 4 10 6" xfId="21461"/>
    <cellStyle name="Обычный 4 10 6 2" xfId="21462"/>
    <cellStyle name="Обычный 4 10 6 2 2" xfId="21463"/>
    <cellStyle name="Обычный 4 10 6 2 2 2" xfId="21464"/>
    <cellStyle name="Обычный 4 10 6 2 2 2 2" xfId="21465"/>
    <cellStyle name="Обычный 4 10 6 2 2 3" xfId="21466"/>
    <cellStyle name="Обычный 4 10 6 2 2 4" xfId="21467"/>
    <cellStyle name="Обычный 4 10 6 2 2 5" xfId="21468"/>
    <cellStyle name="Обычный 4 10 6 2 3" xfId="21469"/>
    <cellStyle name="Обычный 4 10 6 2 3 2" xfId="21470"/>
    <cellStyle name="Обычный 4 10 6 2 3 3" xfId="21471"/>
    <cellStyle name="Обычный 4 10 6 2 3 4" xfId="21472"/>
    <cellStyle name="Обычный 4 10 6 2 4" xfId="21473"/>
    <cellStyle name="Обычный 4 10 6 2 5" xfId="21474"/>
    <cellStyle name="Обычный 4 10 6 2 6" xfId="21475"/>
    <cellStyle name="Обычный 4 10 6 2 7" xfId="21476"/>
    <cellStyle name="Обычный 4 10 6 3" xfId="21477"/>
    <cellStyle name="Обычный 4 10 6 3 2" xfId="21478"/>
    <cellStyle name="Обычный 4 10 6 3 2 2" xfId="21479"/>
    <cellStyle name="Обычный 4 10 6 3 3" xfId="21480"/>
    <cellStyle name="Обычный 4 10 6 3 4" xfId="21481"/>
    <cellStyle name="Обычный 4 10 6 3 5" xfId="21482"/>
    <cellStyle name="Обычный 4 10 6 4" xfId="21483"/>
    <cellStyle name="Обычный 4 10 6 4 2" xfId="21484"/>
    <cellStyle name="Обычный 4 10 6 4 2 2" xfId="21485"/>
    <cellStyle name="Обычный 4 10 6 4 3" xfId="21486"/>
    <cellStyle name="Обычный 4 10 6 4 4" xfId="21487"/>
    <cellStyle name="Обычный 4 10 6 4 5" xfId="21488"/>
    <cellStyle name="Обычный 4 10 6 5" xfId="21489"/>
    <cellStyle name="Обычный 4 10 6 5 2" xfId="21490"/>
    <cellStyle name="Обычный 4 10 6 5 3" xfId="21491"/>
    <cellStyle name="Обычный 4 10 6 5 4" xfId="21492"/>
    <cellStyle name="Обычный 4 10 6 6" xfId="21493"/>
    <cellStyle name="Обычный 4 10 6 7" xfId="21494"/>
    <cellStyle name="Обычный 4 10 6 8" xfId="21495"/>
    <cellStyle name="Обычный 4 10 6 9" xfId="21496"/>
    <cellStyle name="Обычный 4 10 7" xfId="21497"/>
    <cellStyle name="Обычный 4 10 7 2" xfId="21498"/>
    <cellStyle name="Обычный 4 10 7 2 2" xfId="21499"/>
    <cellStyle name="Обычный 4 10 7 2 2 2" xfId="21500"/>
    <cellStyle name="Обычный 4 10 7 2 2 2 2" xfId="21501"/>
    <cellStyle name="Обычный 4 10 7 2 2 3" xfId="21502"/>
    <cellStyle name="Обычный 4 10 7 2 2 4" xfId="21503"/>
    <cellStyle name="Обычный 4 10 7 2 2 5" xfId="21504"/>
    <cellStyle name="Обычный 4 10 7 2 3" xfId="21505"/>
    <cellStyle name="Обычный 4 10 7 2 3 2" xfId="21506"/>
    <cellStyle name="Обычный 4 10 7 2 3 3" xfId="21507"/>
    <cellStyle name="Обычный 4 10 7 2 3 4" xfId="21508"/>
    <cellStyle name="Обычный 4 10 7 2 4" xfId="21509"/>
    <cellStyle name="Обычный 4 10 7 2 5" xfId="21510"/>
    <cellStyle name="Обычный 4 10 7 2 6" xfId="21511"/>
    <cellStyle name="Обычный 4 10 7 2 7" xfId="21512"/>
    <cellStyle name="Обычный 4 10 7 3" xfId="21513"/>
    <cellStyle name="Обычный 4 10 7 3 2" xfId="21514"/>
    <cellStyle name="Обычный 4 10 7 3 2 2" xfId="21515"/>
    <cellStyle name="Обычный 4 10 7 3 3" xfId="21516"/>
    <cellStyle name="Обычный 4 10 7 3 4" xfId="21517"/>
    <cellStyle name="Обычный 4 10 7 3 5" xfId="21518"/>
    <cellStyle name="Обычный 4 10 7 4" xfId="21519"/>
    <cellStyle name="Обычный 4 10 7 4 2" xfId="21520"/>
    <cellStyle name="Обычный 4 10 7 4 3" xfId="21521"/>
    <cellStyle name="Обычный 4 10 7 4 4" xfId="21522"/>
    <cellStyle name="Обычный 4 10 7 5" xfId="21523"/>
    <cellStyle name="Обычный 4 10 7 6" xfId="21524"/>
    <cellStyle name="Обычный 4 10 7 7" xfId="21525"/>
    <cellStyle name="Обычный 4 10 7 8" xfId="21526"/>
    <cellStyle name="Обычный 4 10 8" xfId="21527"/>
    <cellStyle name="Обычный 4 10 8 2" xfId="21528"/>
    <cellStyle name="Обычный 4 10 8 2 2" xfId="21529"/>
    <cellStyle name="Обычный 4 10 8 2 2 2" xfId="21530"/>
    <cellStyle name="Обычный 4 10 8 2 2 2 2" xfId="21531"/>
    <cellStyle name="Обычный 4 10 8 2 2 3" xfId="21532"/>
    <cellStyle name="Обычный 4 10 8 2 2 4" xfId="21533"/>
    <cellStyle name="Обычный 4 10 8 2 2 5" xfId="21534"/>
    <cellStyle name="Обычный 4 10 8 2 3" xfId="21535"/>
    <cellStyle name="Обычный 4 10 8 2 3 2" xfId="21536"/>
    <cellStyle name="Обычный 4 10 8 2 3 3" xfId="21537"/>
    <cellStyle name="Обычный 4 10 8 2 3 4" xfId="21538"/>
    <cellStyle name="Обычный 4 10 8 2 4" xfId="21539"/>
    <cellStyle name="Обычный 4 10 8 2 5" xfId="21540"/>
    <cellStyle name="Обычный 4 10 8 2 6" xfId="21541"/>
    <cellStyle name="Обычный 4 10 8 2 7" xfId="21542"/>
    <cellStyle name="Обычный 4 10 8 3" xfId="21543"/>
    <cellStyle name="Обычный 4 10 8 3 2" xfId="21544"/>
    <cellStyle name="Обычный 4 10 8 3 2 2" xfId="21545"/>
    <cellStyle name="Обычный 4 10 8 3 3" xfId="21546"/>
    <cellStyle name="Обычный 4 10 8 3 4" xfId="21547"/>
    <cellStyle name="Обычный 4 10 8 3 5" xfId="21548"/>
    <cellStyle name="Обычный 4 10 8 4" xfId="21549"/>
    <cellStyle name="Обычный 4 10 8 4 2" xfId="21550"/>
    <cellStyle name="Обычный 4 10 8 4 3" xfId="21551"/>
    <cellStyle name="Обычный 4 10 8 4 4" xfId="21552"/>
    <cellStyle name="Обычный 4 10 8 5" xfId="21553"/>
    <cellStyle name="Обычный 4 10 8 6" xfId="21554"/>
    <cellStyle name="Обычный 4 10 8 7" xfId="21555"/>
    <cellStyle name="Обычный 4 10 8 8" xfId="21556"/>
    <cellStyle name="Обычный 4 10 9" xfId="21557"/>
    <cellStyle name="Обычный 4 10 9 2" xfId="21558"/>
    <cellStyle name="Обычный 4 10 9 2 2" xfId="21559"/>
    <cellStyle name="Обычный 4 10 9 2 2 2" xfId="21560"/>
    <cellStyle name="Обычный 4 10 9 2 2 2 2" xfId="21561"/>
    <cellStyle name="Обычный 4 10 9 2 2 3" xfId="21562"/>
    <cellStyle name="Обычный 4 10 9 2 2 4" xfId="21563"/>
    <cellStyle name="Обычный 4 10 9 2 2 5" xfId="21564"/>
    <cellStyle name="Обычный 4 10 9 2 3" xfId="21565"/>
    <cellStyle name="Обычный 4 10 9 2 3 2" xfId="21566"/>
    <cellStyle name="Обычный 4 10 9 2 3 3" xfId="21567"/>
    <cellStyle name="Обычный 4 10 9 2 3 4" xfId="21568"/>
    <cellStyle name="Обычный 4 10 9 2 4" xfId="21569"/>
    <cellStyle name="Обычный 4 10 9 2 5" xfId="21570"/>
    <cellStyle name="Обычный 4 10 9 2 6" xfId="21571"/>
    <cellStyle name="Обычный 4 10 9 2 7" xfId="21572"/>
    <cellStyle name="Обычный 4 10 9 3" xfId="21573"/>
    <cellStyle name="Обычный 4 10 9 3 2" xfId="21574"/>
    <cellStyle name="Обычный 4 10 9 3 2 2" xfId="21575"/>
    <cellStyle name="Обычный 4 10 9 3 3" xfId="21576"/>
    <cellStyle name="Обычный 4 10 9 3 4" xfId="21577"/>
    <cellStyle name="Обычный 4 10 9 3 5" xfId="21578"/>
    <cellStyle name="Обычный 4 10 9 4" xfId="21579"/>
    <cellStyle name="Обычный 4 10 9 4 2" xfId="21580"/>
    <cellStyle name="Обычный 4 10 9 4 3" xfId="21581"/>
    <cellStyle name="Обычный 4 10 9 4 4" xfId="21582"/>
    <cellStyle name="Обычный 4 10 9 5" xfId="21583"/>
    <cellStyle name="Обычный 4 10 9 6" xfId="21584"/>
    <cellStyle name="Обычный 4 10 9 7" xfId="21585"/>
    <cellStyle name="Обычный 4 10 9 8" xfId="21586"/>
    <cellStyle name="Обычный 4 11" xfId="21587"/>
    <cellStyle name="Обычный 4 11 10" xfId="21588"/>
    <cellStyle name="Обычный 4 11 10 2" xfId="21589"/>
    <cellStyle name="Обычный 4 11 10 2 2" xfId="21590"/>
    <cellStyle name="Обычный 4 11 10 3" xfId="21591"/>
    <cellStyle name="Обычный 4 11 10 4" xfId="21592"/>
    <cellStyle name="Обычный 4 11 10 5" xfId="21593"/>
    <cellStyle name="Обычный 4 11 11" xfId="21594"/>
    <cellStyle name="Обычный 4 11 11 2" xfId="21595"/>
    <cellStyle name="Обычный 4 11 11 3" xfId="21596"/>
    <cellStyle name="Обычный 4 11 11 4" xfId="21597"/>
    <cellStyle name="Обычный 4 11 12" xfId="21598"/>
    <cellStyle name="Обычный 4 11 13" xfId="21599"/>
    <cellStyle name="Обычный 4 11 14" xfId="21600"/>
    <cellStyle name="Обычный 4 11 15" xfId="21601"/>
    <cellStyle name="Обычный 4 11 2" xfId="21602"/>
    <cellStyle name="Обычный 4 11 2 2" xfId="21603"/>
    <cellStyle name="Обычный 4 11 2 2 2" xfId="21604"/>
    <cellStyle name="Обычный 4 11 2 2 2 2" xfId="21605"/>
    <cellStyle name="Обычный 4 11 2 2 2 2 2" xfId="21606"/>
    <cellStyle name="Обычный 4 11 2 2 2 3" xfId="21607"/>
    <cellStyle name="Обычный 4 11 2 2 2 4" xfId="21608"/>
    <cellStyle name="Обычный 4 11 2 2 2 5" xfId="21609"/>
    <cellStyle name="Обычный 4 11 2 2 3" xfId="21610"/>
    <cellStyle name="Обычный 4 11 2 2 3 2" xfId="21611"/>
    <cellStyle name="Обычный 4 11 2 2 3 3" xfId="21612"/>
    <cellStyle name="Обычный 4 11 2 2 3 4" xfId="21613"/>
    <cellStyle name="Обычный 4 11 2 2 4" xfId="21614"/>
    <cellStyle name="Обычный 4 11 2 2 5" xfId="21615"/>
    <cellStyle name="Обычный 4 11 2 2 6" xfId="21616"/>
    <cellStyle name="Обычный 4 11 2 2 7" xfId="21617"/>
    <cellStyle name="Обычный 4 11 2 3" xfId="21618"/>
    <cellStyle name="Обычный 4 11 2 3 2" xfId="21619"/>
    <cellStyle name="Обычный 4 11 2 3 2 2" xfId="21620"/>
    <cellStyle name="Обычный 4 11 2 3 3" xfId="21621"/>
    <cellStyle name="Обычный 4 11 2 3 4" xfId="21622"/>
    <cellStyle name="Обычный 4 11 2 3 5" xfId="21623"/>
    <cellStyle name="Обычный 4 11 2 4" xfId="21624"/>
    <cellStyle name="Обычный 4 11 2 4 2" xfId="21625"/>
    <cellStyle name="Обычный 4 11 2 4 2 2" xfId="21626"/>
    <cellStyle name="Обычный 4 11 2 4 3" xfId="21627"/>
    <cellStyle name="Обычный 4 11 2 4 4" xfId="21628"/>
    <cellStyle name="Обычный 4 11 2 4 5" xfId="21629"/>
    <cellStyle name="Обычный 4 11 2 5" xfId="21630"/>
    <cellStyle name="Обычный 4 11 2 5 2" xfId="21631"/>
    <cellStyle name="Обычный 4 11 2 5 3" xfId="21632"/>
    <cellStyle name="Обычный 4 11 2 5 4" xfId="21633"/>
    <cellStyle name="Обычный 4 11 2 6" xfId="21634"/>
    <cellStyle name="Обычный 4 11 2 7" xfId="21635"/>
    <cellStyle name="Обычный 4 11 2 8" xfId="21636"/>
    <cellStyle name="Обычный 4 11 2 9" xfId="21637"/>
    <cellStyle name="Обычный 4 11 3" xfId="21638"/>
    <cellStyle name="Обычный 4 11 3 2" xfId="21639"/>
    <cellStyle name="Обычный 4 11 3 2 2" xfId="21640"/>
    <cellStyle name="Обычный 4 11 3 2 2 2" xfId="21641"/>
    <cellStyle name="Обычный 4 11 3 2 2 2 2" xfId="21642"/>
    <cellStyle name="Обычный 4 11 3 2 2 3" xfId="21643"/>
    <cellStyle name="Обычный 4 11 3 2 2 4" xfId="21644"/>
    <cellStyle name="Обычный 4 11 3 2 2 5" xfId="21645"/>
    <cellStyle name="Обычный 4 11 3 2 3" xfId="21646"/>
    <cellStyle name="Обычный 4 11 3 2 3 2" xfId="21647"/>
    <cellStyle name="Обычный 4 11 3 2 3 3" xfId="21648"/>
    <cellStyle name="Обычный 4 11 3 2 3 4" xfId="21649"/>
    <cellStyle name="Обычный 4 11 3 2 4" xfId="21650"/>
    <cellStyle name="Обычный 4 11 3 2 5" xfId="21651"/>
    <cellStyle name="Обычный 4 11 3 2 6" xfId="21652"/>
    <cellStyle name="Обычный 4 11 3 2 7" xfId="21653"/>
    <cellStyle name="Обычный 4 11 3 3" xfId="21654"/>
    <cellStyle name="Обычный 4 11 3 3 2" xfId="21655"/>
    <cellStyle name="Обычный 4 11 3 3 2 2" xfId="21656"/>
    <cellStyle name="Обычный 4 11 3 3 3" xfId="21657"/>
    <cellStyle name="Обычный 4 11 3 3 4" xfId="21658"/>
    <cellStyle name="Обычный 4 11 3 3 5" xfId="21659"/>
    <cellStyle name="Обычный 4 11 3 4" xfId="21660"/>
    <cellStyle name="Обычный 4 11 3 4 2" xfId="21661"/>
    <cellStyle name="Обычный 4 11 3 4 2 2" xfId="21662"/>
    <cellStyle name="Обычный 4 11 3 4 3" xfId="21663"/>
    <cellStyle name="Обычный 4 11 3 4 4" xfId="21664"/>
    <cellStyle name="Обычный 4 11 3 4 5" xfId="21665"/>
    <cellStyle name="Обычный 4 11 3 5" xfId="21666"/>
    <cellStyle name="Обычный 4 11 3 5 2" xfId="21667"/>
    <cellStyle name="Обычный 4 11 3 5 3" xfId="21668"/>
    <cellStyle name="Обычный 4 11 3 5 4" xfId="21669"/>
    <cellStyle name="Обычный 4 11 3 6" xfId="21670"/>
    <cellStyle name="Обычный 4 11 3 7" xfId="21671"/>
    <cellStyle name="Обычный 4 11 3 8" xfId="21672"/>
    <cellStyle name="Обычный 4 11 3 9" xfId="21673"/>
    <cellStyle name="Обычный 4 11 4" xfId="21674"/>
    <cellStyle name="Обычный 4 11 4 2" xfId="21675"/>
    <cellStyle name="Обычный 4 11 4 2 2" xfId="21676"/>
    <cellStyle name="Обычный 4 11 4 2 2 2" xfId="21677"/>
    <cellStyle name="Обычный 4 11 4 2 2 2 2" xfId="21678"/>
    <cellStyle name="Обычный 4 11 4 2 2 3" xfId="21679"/>
    <cellStyle name="Обычный 4 11 4 2 2 4" xfId="21680"/>
    <cellStyle name="Обычный 4 11 4 2 2 5" xfId="21681"/>
    <cellStyle name="Обычный 4 11 4 2 3" xfId="21682"/>
    <cellStyle name="Обычный 4 11 4 2 3 2" xfId="21683"/>
    <cellStyle name="Обычный 4 11 4 2 3 3" xfId="21684"/>
    <cellStyle name="Обычный 4 11 4 2 3 4" xfId="21685"/>
    <cellStyle name="Обычный 4 11 4 2 4" xfId="21686"/>
    <cellStyle name="Обычный 4 11 4 2 5" xfId="21687"/>
    <cellStyle name="Обычный 4 11 4 2 6" xfId="21688"/>
    <cellStyle name="Обычный 4 11 4 2 7" xfId="21689"/>
    <cellStyle name="Обычный 4 11 4 3" xfId="21690"/>
    <cellStyle name="Обычный 4 11 4 3 2" xfId="21691"/>
    <cellStyle name="Обычный 4 11 4 3 2 2" xfId="21692"/>
    <cellStyle name="Обычный 4 11 4 3 3" xfId="21693"/>
    <cellStyle name="Обычный 4 11 4 3 4" xfId="21694"/>
    <cellStyle name="Обычный 4 11 4 3 5" xfId="21695"/>
    <cellStyle name="Обычный 4 11 4 4" xfId="21696"/>
    <cellStyle name="Обычный 4 11 4 4 2" xfId="21697"/>
    <cellStyle name="Обычный 4 11 4 4 3" xfId="21698"/>
    <cellStyle name="Обычный 4 11 4 4 4" xfId="21699"/>
    <cellStyle name="Обычный 4 11 4 5" xfId="21700"/>
    <cellStyle name="Обычный 4 11 4 6" xfId="21701"/>
    <cellStyle name="Обычный 4 11 4 7" xfId="21702"/>
    <cellStyle name="Обычный 4 11 4 8" xfId="21703"/>
    <cellStyle name="Обычный 4 11 5" xfId="21704"/>
    <cellStyle name="Обычный 4 11 5 2" xfId="21705"/>
    <cellStyle name="Обычный 4 11 5 2 2" xfId="21706"/>
    <cellStyle name="Обычный 4 11 5 2 2 2" xfId="21707"/>
    <cellStyle name="Обычный 4 11 5 2 2 2 2" xfId="21708"/>
    <cellStyle name="Обычный 4 11 5 2 2 3" xfId="21709"/>
    <cellStyle name="Обычный 4 11 5 2 2 4" xfId="21710"/>
    <cellStyle name="Обычный 4 11 5 2 2 5" xfId="21711"/>
    <cellStyle name="Обычный 4 11 5 2 3" xfId="21712"/>
    <cellStyle name="Обычный 4 11 5 2 3 2" xfId="21713"/>
    <cellStyle name="Обычный 4 11 5 2 3 3" xfId="21714"/>
    <cellStyle name="Обычный 4 11 5 2 3 4" xfId="21715"/>
    <cellStyle name="Обычный 4 11 5 2 4" xfId="21716"/>
    <cellStyle name="Обычный 4 11 5 2 5" xfId="21717"/>
    <cellStyle name="Обычный 4 11 5 2 6" xfId="21718"/>
    <cellStyle name="Обычный 4 11 5 2 7" xfId="21719"/>
    <cellStyle name="Обычный 4 11 5 3" xfId="21720"/>
    <cellStyle name="Обычный 4 11 5 3 2" xfId="21721"/>
    <cellStyle name="Обычный 4 11 5 3 2 2" xfId="21722"/>
    <cellStyle name="Обычный 4 11 5 3 3" xfId="21723"/>
    <cellStyle name="Обычный 4 11 5 3 4" xfId="21724"/>
    <cellStyle name="Обычный 4 11 5 3 5" xfId="21725"/>
    <cellStyle name="Обычный 4 11 5 4" xfId="21726"/>
    <cellStyle name="Обычный 4 11 5 4 2" xfId="21727"/>
    <cellStyle name="Обычный 4 11 5 4 3" xfId="21728"/>
    <cellStyle name="Обычный 4 11 5 4 4" xfId="21729"/>
    <cellStyle name="Обычный 4 11 5 5" xfId="21730"/>
    <cellStyle name="Обычный 4 11 5 6" xfId="21731"/>
    <cellStyle name="Обычный 4 11 5 7" xfId="21732"/>
    <cellStyle name="Обычный 4 11 5 8" xfId="21733"/>
    <cellStyle name="Обычный 4 11 6" xfId="21734"/>
    <cellStyle name="Обычный 4 11 6 2" xfId="21735"/>
    <cellStyle name="Обычный 4 11 6 2 2" xfId="21736"/>
    <cellStyle name="Обычный 4 11 6 2 2 2" xfId="21737"/>
    <cellStyle name="Обычный 4 11 6 2 2 2 2" xfId="21738"/>
    <cellStyle name="Обычный 4 11 6 2 2 3" xfId="21739"/>
    <cellStyle name="Обычный 4 11 6 2 2 4" xfId="21740"/>
    <cellStyle name="Обычный 4 11 6 2 2 5" xfId="21741"/>
    <cellStyle name="Обычный 4 11 6 2 3" xfId="21742"/>
    <cellStyle name="Обычный 4 11 6 2 3 2" xfId="21743"/>
    <cellStyle name="Обычный 4 11 6 2 3 3" xfId="21744"/>
    <cellStyle name="Обычный 4 11 6 2 3 4" xfId="21745"/>
    <cellStyle name="Обычный 4 11 6 2 4" xfId="21746"/>
    <cellStyle name="Обычный 4 11 6 2 5" xfId="21747"/>
    <cellStyle name="Обычный 4 11 6 2 6" xfId="21748"/>
    <cellStyle name="Обычный 4 11 6 2 7" xfId="21749"/>
    <cellStyle name="Обычный 4 11 6 3" xfId="21750"/>
    <cellStyle name="Обычный 4 11 6 3 2" xfId="21751"/>
    <cellStyle name="Обычный 4 11 6 3 2 2" xfId="21752"/>
    <cellStyle name="Обычный 4 11 6 3 3" xfId="21753"/>
    <cellStyle name="Обычный 4 11 6 3 4" xfId="21754"/>
    <cellStyle name="Обычный 4 11 6 3 5" xfId="21755"/>
    <cellStyle name="Обычный 4 11 6 4" xfId="21756"/>
    <cellStyle name="Обычный 4 11 6 4 2" xfId="21757"/>
    <cellStyle name="Обычный 4 11 6 4 3" xfId="21758"/>
    <cellStyle name="Обычный 4 11 6 4 4" xfId="21759"/>
    <cellStyle name="Обычный 4 11 6 5" xfId="21760"/>
    <cellStyle name="Обычный 4 11 6 6" xfId="21761"/>
    <cellStyle name="Обычный 4 11 6 7" xfId="21762"/>
    <cellStyle name="Обычный 4 11 6 8" xfId="21763"/>
    <cellStyle name="Обычный 4 11 7" xfId="21764"/>
    <cellStyle name="Обычный 4 11 7 2" xfId="21765"/>
    <cellStyle name="Обычный 4 11 7 2 2" xfId="21766"/>
    <cellStyle name="Обычный 4 11 7 2 2 2" xfId="21767"/>
    <cellStyle name="Обычный 4 11 7 2 2 2 2" xfId="21768"/>
    <cellStyle name="Обычный 4 11 7 2 2 3" xfId="21769"/>
    <cellStyle name="Обычный 4 11 7 2 2 4" xfId="21770"/>
    <cellStyle name="Обычный 4 11 7 2 2 5" xfId="21771"/>
    <cellStyle name="Обычный 4 11 7 2 3" xfId="21772"/>
    <cellStyle name="Обычный 4 11 7 2 3 2" xfId="21773"/>
    <cellStyle name="Обычный 4 11 7 2 3 3" xfId="21774"/>
    <cellStyle name="Обычный 4 11 7 2 3 4" xfId="21775"/>
    <cellStyle name="Обычный 4 11 7 2 4" xfId="21776"/>
    <cellStyle name="Обычный 4 11 7 2 5" xfId="21777"/>
    <cellStyle name="Обычный 4 11 7 2 6" xfId="21778"/>
    <cellStyle name="Обычный 4 11 7 2 7" xfId="21779"/>
    <cellStyle name="Обычный 4 11 7 3" xfId="21780"/>
    <cellStyle name="Обычный 4 11 7 3 2" xfId="21781"/>
    <cellStyle name="Обычный 4 11 7 3 2 2" xfId="21782"/>
    <cellStyle name="Обычный 4 11 7 3 3" xfId="21783"/>
    <cellStyle name="Обычный 4 11 7 3 4" xfId="21784"/>
    <cellStyle name="Обычный 4 11 7 3 5" xfId="21785"/>
    <cellStyle name="Обычный 4 11 7 4" xfId="21786"/>
    <cellStyle name="Обычный 4 11 7 4 2" xfId="21787"/>
    <cellStyle name="Обычный 4 11 7 4 3" xfId="21788"/>
    <cellStyle name="Обычный 4 11 7 4 4" xfId="21789"/>
    <cellStyle name="Обычный 4 11 7 5" xfId="21790"/>
    <cellStyle name="Обычный 4 11 7 6" xfId="21791"/>
    <cellStyle name="Обычный 4 11 7 7" xfId="21792"/>
    <cellStyle name="Обычный 4 11 7 8" xfId="21793"/>
    <cellStyle name="Обычный 4 11 8" xfId="21794"/>
    <cellStyle name="Обычный 4 11 8 2" xfId="21795"/>
    <cellStyle name="Обычный 4 11 8 2 2" xfId="21796"/>
    <cellStyle name="Обычный 4 11 8 2 2 2" xfId="21797"/>
    <cellStyle name="Обычный 4 11 8 2 3" xfId="21798"/>
    <cellStyle name="Обычный 4 11 8 2 4" xfId="21799"/>
    <cellStyle name="Обычный 4 11 8 2 5" xfId="21800"/>
    <cellStyle name="Обычный 4 11 8 3" xfId="21801"/>
    <cellStyle name="Обычный 4 11 8 3 2" xfId="21802"/>
    <cellStyle name="Обычный 4 11 8 3 3" xfId="21803"/>
    <cellStyle name="Обычный 4 11 8 3 4" xfId="21804"/>
    <cellStyle name="Обычный 4 11 8 4" xfId="21805"/>
    <cellStyle name="Обычный 4 11 8 5" xfId="21806"/>
    <cellStyle name="Обычный 4 11 8 6" xfId="21807"/>
    <cellStyle name="Обычный 4 11 8 7" xfId="21808"/>
    <cellStyle name="Обычный 4 11 9" xfId="21809"/>
    <cellStyle name="Обычный 4 11 9 2" xfId="21810"/>
    <cellStyle name="Обычный 4 11 9 2 2" xfId="21811"/>
    <cellStyle name="Обычный 4 11 9 2 2 2" xfId="21812"/>
    <cellStyle name="Обычный 4 11 9 2 3" xfId="21813"/>
    <cellStyle name="Обычный 4 11 9 2 4" xfId="21814"/>
    <cellStyle name="Обычный 4 11 9 2 5" xfId="21815"/>
    <cellStyle name="Обычный 4 11 9 3" xfId="21816"/>
    <cellStyle name="Обычный 4 11 9 3 2" xfId="21817"/>
    <cellStyle name="Обычный 4 11 9 3 3" xfId="21818"/>
    <cellStyle name="Обычный 4 11 9 3 4" xfId="21819"/>
    <cellStyle name="Обычный 4 11 9 4" xfId="21820"/>
    <cellStyle name="Обычный 4 11 9 5" xfId="21821"/>
    <cellStyle name="Обычный 4 11 9 6" xfId="21822"/>
    <cellStyle name="Обычный 4 11 9 7" xfId="21823"/>
    <cellStyle name="Обычный 4 12" xfId="21824"/>
    <cellStyle name="Обычный 4 12 10" xfId="21825"/>
    <cellStyle name="Обычный 4 12 10 2" xfId="21826"/>
    <cellStyle name="Обычный 4 12 10 2 2" xfId="21827"/>
    <cellStyle name="Обычный 4 12 10 3" xfId="21828"/>
    <cellStyle name="Обычный 4 12 10 4" xfId="21829"/>
    <cellStyle name="Обычный 4 12 10 5" xfId="21830"/>
    <cellStyle name="Обычный 4 12 11" xfId="21831"/>
    <cellStyle name="Обычный 4 12 11 2" xfId="21832"/>
    <cellStyle name="Обычный 4 12 11 3" xfId="21833"/>
    <cellStyle name="Обычный 4 12 11 4" xfId="21834"/>
    <cellStyle name="Обычный 4 12 12" xfId="21835"/>
    <cellStyle name="Обычный 4 12 13" xfId="21836"/>
    <cellStyle name="Обычный 4 12 14" xfId="21837"/>
    <cellStyle name="Обычный 4 12 15" xfId="21838"/>
    <cellStyle name="Обычный 4 12 2" xfId="21839"/>
    <cellStyle name="Обычный 4 12 2 2" xfId="21840"/>
    <cellStyle name="Обычный 4 12 2 2 2" xfId="21841"/>
    <cellStyle name="Обычный 4 12 2 2 2 2" xfId="21842"/>
    <cellStyle name="Обычный 4 12 2 2 2 2 2" xfId="21843"/>
    <cellStyle name="Обычный 4 12 2 2 2 3" xfId="21844"/>
    <cellStyle name="Обычный 4 12 2 2 2 4" xfId="21845"/>
    <cellStyle name="Обычный 4 12 2 2 2 5" xfId="21846"/>
    <cellStyle name="Обычный 4 12 2 2 3" xfId="21847"/>
    <cellStyle name="Обычный 4 12 2 2 3 2" xfId="21848"/>
    <cellStyle name="Обычный 4 12 2 2 3 3" xfId="21849"/>
    <cellStyle name="Обычный 4 12 2 2 3 4" xfId="21850"/>
    <cellStyle name="Обычный 4 12 2 2 4" xfId="21851"/>
    <cellStyle name="Обычный 4 12 2 2 5" xfId="21852"/>
    <cellStyle name="Обычный 4 12 2 2 6" xfId="21853"/>
    <cellStyle name="Обычный 4 12 2 2 7" xfId="21854"/>
    <cellStyle name="Обычный 4 12 2 3" xfId="21855"/>
    <cellStyle name="Обычный 4 12 2 3 2" xfId="21856"/>
    <cellStyle name="Обычный 4 12 2 3 2 2" xfId="21857"/>
    <cellStyle name="Обычный 4 12 2 3 3" xfId="21858"/>
    <cellStyle name="Обычный 4 12 2 3 4" xfId="21859"/>
    <cellStyle name="Обычный 4 12 2 3 5" xfId="21860"/>
    <cellStyle name="Обычный 4 12 2 4" xfId="21861"/>
    <cellStyle name="Обычный 4 12 2 4 2" xfId="21862"/>
    <cellStyle name="Обычный 4 12 2 4 2 2" xfId="21863"/>
    <cellStyle name="Обычный 4 12 2 4 3" xfId="21864"/>
    <cellStyle name="Обычный 4 12 2 4 4" xfId="21865"/>
    <cellStyle name="Обычный 4 12 2 4 5" xfId="21866"/>
    <cellStyle name="Обычный 4 12 2 5" xfId="21867"/>
    <cellStyle name="Обычный 4 12 2 5 2" xfId="21868"/>
    <cellStyle name="Обычный 4 12 2 5 3" xfId="21869"/>
    <cellStyle name="Обычный 4 12 2 5 4" xfId="21870"/>
    <cellStyle name="Обычный 4 12 2 6" xfId="21871"/>
    <cellStyle name="Обычный 4 12 2 7" xfId="21872"/>
    <cellStyle name="Обычный 4 12 2 8" xfId="21873"/>
    <cellStyle name="Обычный 4 12 2 9" xfId="21874"/>
    <cellStyle name="Обычный 4 12 3" xfId="21875"/>
    <cellStyle name="Обычный 4 12 3 2" xfId="21876"/>
    <cellStyle name="Обычный 4 12 3 2 2" xfId="21877"/>
    <cellStyle name="Обычный 4 12 3 2 2 2" xfId="21878"/>
    <cellStyle name="Обычный 4 12 3 2 2 2 2" xfId="21879"/>
    <cellStyle name="Обычный 4 12 3 2 2 3" xfId="21880"/>
    <cellStyle name="Обычный 4 12 3 2 2 4" xfId="21881"/>
    <cellStyle name="Обычный 4 12 3 2 2 5" xfId="21882"/>
    <cellStyle name="Обычный 4 12 3 2 3" xfId="21883"/>
    <cellStyle name="Обычный 4 12 3 2 3 2" xfId="21884"/>
    <cellStyle name="Обычный 4 12 3 2 3 3" xfId="21885"/>
    <cellStyle name="Обычный 4 12 3 2 3 4" xfId="21886"/>
    <cellStyle name="Обычный 4 12 3 2 4" xfId="21887"/>
    <cellStyle name="Обычный 4 12 3 2 5" xfId="21888"/>
    <cellStyle name="Обычный 4 12 3 2 6" xfId="21889"/>
    <cellStyle name="Обычный 4 12 3 2 7" xfId="21890"/>
    <cellStyle name="Обычный 4 12 3 3" xfId="21891"/>
    <cellStyle name="Обычный 4 12 3 3 2" xfId="21892"/>
    <cellStyle name="Обычный 4 12 3 3 2 2" xfId="21893"/>
    <cellStyle name="Обычный 4 12 3 3 3" xfId="21894"/>
    <cellStyle name="Обычный 4 12 3 3 4" xfId="21895"/>
    <cellStyle name="Обычный 4 12 3 3 5" xfId="21896"/>
    <cellStyle name="Обычный 4 12 3 4" xfId="21897"/>
    <cellStyle name="Обычный 4 12 3 4 2" xfId="21898"/>
    <cellStyle name="Обычный 4 12 3 4 2 2" xfId="21899"/>
    <cellStyle name="Обычный 4 12 3 4 3" xfId="21900"/>
    <cellStyle name="Обычный 4 12 3 4 4" xfId="21901"/>
    <cellStyle name="Обычный 4 12 3 4 5" xfId="21902"/>
    <cellStyle name="Обычный 4 12 3 5" xfId="21903"/>
    <cellStyle name="Обычный 4 12 3 5 2" xfId="21904"/>
    <cellStyle name="Обычный 4 12 3 5 3" xfId="21905"/>
    <cellStyle name="Обычный 4 12 3 5 4" xfId="21906"/>
    <cellStyle name="Обычный 4 12 3 6" xfId="21907"/>
    <cellStyle name="Обычный 4 12 3 7" xfId="21908"/>
    <cellStyle name="Обычный 4 12 3 8" xfId="21909"/>
    <cellStyle name="Обычный 4 12 3 9" xfId="21910"/>
    <cellStyle name="Обычный 4 12 4" xfId="21911"/>
    <cellStyle name="Обычный 4 12 4 2" xfId="21912"/>
    <cellStyle name="Обычный 4 12 4 2 2" xfId="21913"/>
    <cellStyle name="Обычный 4 12 4 2 2 2" xfId="21914"/>
    <cellStyle name="Обычный 4 12 4 2 2 2 2" xfId="21915"/>
    <cellStyle name="Обычный 4 12 4 2 2 3" xfId="21916"/>
    <cellStyle name="Обычный 4 12 4 2 2 4" xfId="21917"/>
    <cellStyle name="Обычный 4 12 4 2 2 5" xfId="21918"/>
    <cellStyle name="Обычный 4 12 4 2 3" xfId="21919"/>
    <cellStyle name="Обычный 4 12 4 2 3 2" xfId="21920"/>
    <cellStyle name="Обычный 4 12 4 2 3 3" xfId="21921"/>
    <cellStyle name="Обычный 4 12 4 2 3 4" xfId="21922"/>
    <cellStyle name="Обычный 4 12 4 2 4" xfId="21923"/>
    <cellStyle name="Обычный 4 12 4 2 5" xfId="21924"/>
    <cellStyle name="Обычный 4 12 4 2 6" xfId="21925"/>
    <cellStyle name="Обычный 4 12 4 2 7" xfId="21926"/>
    <cellStyle name="Обычный 4 12 4 3" xfId="21927"/>
    <cellStyle name="Обычный 4 12 4 3 2" xfId="21928"/>
    <cellStyle name="Обычный 4 12 4 3 2 2" xfId="21929"/>
    <cellStyle name="Обычный 4 12 4 3 3" xfId="21930"/>
    <cellStyle name="Обычный 4 12 4 3 4" xfId="21931"/>
    <cellStyle name="Обычный 4 12 4 3 5" xfId="21932"/>
    <cellStyle name="Обычный 4 12 4 4" xfId="21933"/>
    <cellStyle name="Обычный 4 12 4 4 2" xfId="21934"/>
    <cellStyle name="Обычный 4 12 4 4 3" xfId="21935"/>
    <cellStyle name="Обычный 4 12 4 4 4" xfId="21936"/>
    <cellStyle name="Обычный 4 12 4 5" xfId="21937"/>
    <cellStyle name="Обычный 4 12 4 6" xfId="21938"/>
    <cellStyle name="Обычный 4 12 4 7" xfId="21939"/>
    <cellStyle name="Обычный 4 12 4 8" xfId="21940"/>
    <cellStyle name="Обычный 4 12 5" xfId="21941"/>
    <cellStyle name="Обычный 4 12 5 2" xfId="21942"/>
    <cellStyle name="Обычный 4 12 5 2 2" xfId="21943"/>
    <cellStyle name="Обычный 4 12 5 2 2 2" xfId="21944"/>
    <cellStyle name="Обычный 4 12 5 2 2 2 2" xfId="21945"/>
    <cellStyle name="Обычный 4 12 5 2 2 3" xfId="21946"/>
    <cellStyle name="Обычный 4 12 5 2 2 4" xfId="21947"/>
    <cellStyle name="Обычный 4 12 5 2 2 5" xfId="21948"/>
    <cellStyle name="Обычный 4 12 5 2 3" xfId="21949"/>
    <cellStyle name="Обычный 4 12 5 2 3 2" xfId="21950"/>
    <cellStyle name="Обычный 4 12 5 2 3 3" xfId="21951"/>
    <cellStyle name="Обычный 4 12 5 2 3 4" xfId="21952"/>
    <cellStyle name="Обычный 4 12 5 2 4" xfId="21953"/>
    <cellStyle name="Обычный 4 12 5 2 5" xfId="21954"/>
    <cellStyle name="Обычный 4 12 5 2 6" xfId="21955"/>
    <cellStyle name="Обычный 4 12 5 2 7" xfId="21956"/>
    <cellStyle name="Обычный 4 12 5 3" xfId="21957"/>
    <cellStyle name="Обычный 4 12 5 3 2" xfId="21958"/>
    <cellStyle name="Обычный 4 12 5 3 2 2" xfId="21959"/>
    <cellStyle name="Обычный 4 12 5 3 3" xfId="21960"/>
    <cellStyle name="Обычный 4 12 5 3 4" xfId="21961"/>
    <cellStyle name="Обычный 4 12 5 3 5" xfId="21962"/>
    <cellStyle name="Обычный 4 12 5 4" xfId="21963"/>
    <cellStyle name="Обычный 4 12 5 4 2" xfId="21964"/>
    <cellStyle name="Обычный 4 12 5 4 3" xfId="21965"/>
    <cellStyle name="Обычный 4 12 5 4 4" xfId="21966"/>
    <cellStyle name="Обычный 4 12 5 5" xfId="21967"/>
    <cellStyle name="Обычный 4 12 5 6" xfId="21968"/>
    <cellStyle name="Обычный 4 12 5 7" xfId="21969"/>
    <cellStyle name="Обычный 4 12 5 8" xfId="21970"/>
    <cellStyle name="Обычный 4 12 6" xfId="21971"/>
    <cellStyle name="Обычный 4 12 6 2" xfId="21972"/>
    <cellStyle name="Обычный 4 12 6 2 2" xfId="21973"/>
    <cellStyle name="Обычный 4 12 6 2 2 2" xfId="21974"/>
    <cellStyle name="Обычный 4 12 6 2 2 2 2" xfId="21975"/>
    <cellStyle name="Обычный 4 12 6 2 2 3" xfId="21976"/>
    <cellStyle name="Обычный 4 12 6 2 2 4" xfId="21977"/>
    <cellStyle name="Обычный 4 12 6 2 2 5" xfId="21978"/>
    <cellStyle name="Обычный 4 12 6 2 3" xfId="21979"/>
    <cellStyle name="Обычный 4 12 6 2 3 2" xfId="21980"/>
    <cellStyle name="Обычный 4 12 6 2 3 3" xfId="21981"/>
    <cellStyle name="Обычный 4 12 6 2 3 4" xfId="21982"/>
    <cellStyle name="Обычный 4 12 6 2 4" xfId="21983"/>
    <cellStyle name="Обычный 4 12 6 2 5" xfId="21984"/>
    <cellStyle name="Обычный 4 12 6 2 6" xfId="21985"/>
    <cellStyle name="Обычный 4 12 6 2 7" xfId="21986"/>
    <cellStyle name="Обычный 4 12 6 3" xfId="21987"/>
    <cellStyle name="Обычный 4 12 6 3 2" xfId="21988"/>
    <cellStyle name="Обычный 4 12 6 3 2 2" xfId="21989"/>
    <cellStyle name="Обычный 4 12 6 3 3" xfId="21990"/>
    <cellStyle name="Обычный 4 12 6 3 4" xfId="21991"/>
    <cellStyle name="Обычный 4 12 6 3 5" xfId="21992"/>
    <cellStyle name="Обычный 4 12 6 4" xfId="21993"/>
    <cellStyle name="Обычный 4 12 6 4 2" xfId="21994"/>
    <cellStyle name="Обычный 4 12 6 4 3" xfId="21995"/>
    <cellStyle name="Обычный 4 12 6 4 4" xfId="21996"/>
    <cellStyle name="Обычный 4 12 6 5" xfId="21997"/>
    <cellStyle name="Обычный 4 12 6 6" xfId="21998"/>
    <cellStyle name="Обычный 4 12 6 7" xfId="21999"/>
    <cellStyle name="Обычный 4 12 6 8" xfId="22000"/>
    <cellStyle name="Обычный 4 12 7" xfId="22001"/>
    <cellStyle name="Обычный 4 12 7 2" xfId="22002"/>
    <cellStyle name="Обычный 4 12 7 2 2" xfId="22003"/>
    <cellStyle name="Обычный 4 12 7 2 2 2" xfId="22004"/>
    <cellStyle name="Обычный 4 12 7 2 2 2 2" xfId="22005"/>
    <cellStyle name="Обычный 4 12 7 2 2 3" xfId="22006"/>
    <cellStyle name="Обычный 4 12 7 2 2 4" xfId="22007"/>
    <cellStyle name="Обычный 4 12 7 2 2 5" xfId="22008"/>
    <cellStyle name="Обычный 4 12 7 2 3" xfId="22009"/>
    <cellStyle name="Обычный 4 12 7 2 3 2" xfId="22010"/>
    <cellStyle name="Обычный 4 12 7 2 3 3" xfId="22011"/>
    <cellStyle name="Обычный 4 12 7 2 3 4" xfId="22012"/>
    <cellStyle name="Обычный 4 12 7 2 4" xfId="22013"/>
    <cellStyle name="Обычный 4 12 7 2 5" xfId="22014"/>
    <cellStyle name="Обычный 4 12 7 2 6" xfId="22015"/>
    <cellStyle name="Обычный 4 12 7 2 7" xfId="22016"/>
    <cellStyle name="Обычный 4 12 7 3" xfId="22017"/>
    <cellStyle name="Обычный 4 12 7 3 2" xfId="22018"/>
    <cellStyle name="Обычный 4 12 7 3 2 2" xfId="22019"/>
    <cellStyle name="Обычный 4 12 7 3 3" xfId="22020"/>
    <cellStyle name="Обычный 4 12 7 3 4" xfId="22021"/>
    <cellStyle name="Обычный 4 12 7 3 5" xfId="22022"/>
    <cellStyle name="Обычный 4 12 7 4" xfId="22023"/>
    <cellStyle name="Обычный 4 12 7 4 2" xfId="22024"/>
    <cellStyle name="Обычный 4 12 7 4 3" xfId="22025"/>
    <cellStyle name="Обычный 4 12 7 4 4" xfId="22026"/>
    <cellStyle name="Обычный 4 12 7 5" xfId="22027"/>
    <cellStyle name="Обычный 4 12 7 6" xfId="22028"/>
    <cellStyle name="Обычный 4 12 7 7" xfId="22029"/>
    <cellStyle name="Обычный 4 12 7 8" xfId="22030"/>
    <cellStyle name="Обычный 4 12 8" xfId="22031"/>
    <cellStyle name="Обычный 4 12 8 2" xfId="22032"/>
    <cellStyle name="Обычный 4 12 8 2 2" xfId="22033"/>
    <cellStyle name="Обычный 4 12 8 2 2 2" xfId="22034"/>
    <cellStyle name="Обычный 4 12 8 2 3" xfId="22035"/>
    <cellStyle name="Обычный 4 12 8 2 4" xfId="22036"/>
    <cellStyle name="Обычный 4 12 8 2 5" xfId="22037"/>
    <cellStyle name="Обычный 4 12 8 3" xfId="22038"/>
    <cellStyle name="Обычный 4 12 8 3 2" xfId="22039"/>
    <cellStyle name="Обычный 4 12 8 3 3" xfId="22040"/>
    <cellStyle name="Обычный 4 12 8 3 4" xfId="22041"/>
    <cellStyle name="Обычный 4 12 8 4" xfId="22042"/>
    <cellStyle name="Обычный 4 12 8 5" xfId="22043"/>
    <cellStyle name="Обычный 4 12 8 6" xfId="22044"/>
    <cellStyle name="Обычный 4 12 8 7" xfId="22045"/>
    <cellStyle name="Обычный 4 12 9" xfId="22046"/>
    <cellStyle name="Обычный 4 12 9 2" xfId="22047"/>
    <cellStyle name="Обычный 4 12 9 2 2" xfId="22048"/>
    <cellStyle name="Обычный 4 12 9 2 2 2" xfId="22049"/>
    <cellStyle name="Обычный 4 12 9 2 3" xfId="22050"/>
    <cellStyle name="Обычный 4 12 9 2 4" xfId="22051"/>
    <cellStyle name="Обычный 4 12 9 2 5" xfId="22052"/>
    <cellStyle name="Обычный 4 12 9 3" xfId="22053"/>
    <cellStyle name="Обычный 4 12 9 3 2" xfId="22054"/>
    <cellStyle name="Обычный 4 12 9 3 3" xfId="22055"/>
    <cellStyle name="Обычный 4 12 9 3 4" xfId="22056"/>
    <cellStyle name="Обычный 4 12 9 4" xfId="22057"/>
    <cellStyle name="Обычный 4 12 9 5" xfId="22058"/>
    <cellStyle name="Обычный 4 12 9 6" xfId="22059"/>
    <cellStyle name="Обычный 4 12 9 7" xfId="22060"/>
    <cellStyle name="Обычный 4 13" xfId="22061"/>
    <cellStyle name="Обычный 4 13 10" xfId="22062"/>
    <cellStyle name="Обычный 4 13 11" xfId="22063"/>
    <cellStyle name="Обычный 4 13 2" xfId="22064"/>
    <cellStyle name="Обычный 4 13 2 2" xfId="22065"/>
    <cellStyle name="Обычный 4 13 2 2 2" xfId="22066"/>
    <cellStyle name="Обычный 4 13 2 2 2 2" xfId="22067"/>
    <cellStyle name="Обычный 4 13 2 2 2 2 2" xfId="22068"/>
    <cellStyle name="Обычный 4 13 2 2 2 3" xfId="22069"/>
    <cellStyle name="Обычный 4 13 2 2 2 4" xfId="22070"/>
    <cellStyle name="Обычный 4 13 2 2 2 5" xfId="22071"/>
    <cellStyle name="Обычный 4 13 2 2 3" xfId="22072"/>
    <cellStyle name="Обычный 4 13 2 2 3 2" xfId="22073"/>
    <cellStyle name="Обычный 4 13 2 2 3 3" xfId="22074"/>
    <cellStyle name="Обычный 4 13 2 2 3 4" xfId="22075"/>
    <cellStyle name="Обычный 4 13 2 2 4" xfId="22076"/>
    <cellStyle name="Обычный 4 13 2 2 5" xfId="22077"/>
    <cellStyle name="Обычный 4 13 2 2 6" xfId="22078"/>
    <cellStyle name="Обычный 4 13 2 2 7" xfId="22079"/>
    <cellStyle name="Обычный 4 13 2 3" xfId="22080"/>
    <cellStyle name="Обычный 4 13 2 3 2" xfId="22081"/>
    <cellStyle name="Обычный 4 13 2 3 2 2" xfId="22082"/>
    <cellStyle name="Обычный 4 13 2 3 3" xfId="22083"/>
    <cellStyle name="Обычный 4 13 2 3 4" xfId="22084"/>
    <cellStyle name="Обычный 4 13 2 3 5" xfId="22085"/>
    <cellStyle name="Обычный 4 13 2 4" xfId="22086"/>
    <cellStyle name="Обычный 4 13 2 4 2" xfId="22087"/>
    <cellStyle name="Обычный 4 13 2 4 2 2" xfId="22088"/>
    <cellStyle name="Обычный 4 13 2 4 3" xfId="22089"/>
    <cellStyle name="Обычный 4 13 2 4 4" xfId="22090"/>
    <cellStyle name="Обычный 4 13 2 4 5" xfId="22091"/>
    <cellStyle name="Обычный 4 13 2 5" xfId="22092"/>
    <cellStyle name="Обычный 4 13 2 5 2" xfId="22093"/>
    <cellStyle name="Обычный 4 13 2 5 3" xfId="22094"/>
    <cellStyle name="Обычный 4 13 2 5 4" xfId="22095"/>
    <cellStyle name="Обычный 4 13 2 6" xfId="22096"/>
    <cellStyle name="Обычный 4 13 2 7" xfId="22097"/>
    <cellStyle name="Обычный 4 13 2 8" xfId="22098"/>
    <cellStyle name="Обычный 4 13 2 9" xfId="22099"/>
    <cellStyle name="Обычный 4 13 3" xfId="22100"/>
    <cellStyle name="Обычный 4 13 3 2" xfId="22101"/>
    <cellStyle name="Обычный 4 13 3 2 2" xfId="22102"/>
    <cellStyle name="Обычный 4 13 3 2 2 2" xfId="22103"/>
    <cellStyle name="Обычный 4 13 3 2 2 2 2" xfId="22104"/>
    <cellStyle name="Обычный 4 13 3 2 2 3" xfId="22105"/>
    <cellStyle name="Обычный 4 13 3 2 2 4" xfId="22106"/>
    <cellStyle name="Обычный 4 13 3 2 2 5" xfId="22107"/>
    <cellStyle name="Обычный 4 13 3 2 3" xfId="22108"/>
    <cellStyle name="Обычный 4 13 3 2 3 2" xfId="22109"/>
    <cellStyle name="Обычный 4 13 3 2 3 3" xfId="22110"/>
    <cellStyle name="Обычный 4 13 3 2 3 4" xfId="22111"/>
    <cellStyle name="Обычный 4 13 3 2 4" xfId="22112"/>
    <cellStyle name="Обычный 4 13 3 2 5" xfId="22113"/>
    <cellStyle name="Обычный 4 13 3 2 6" xfId="22114"/>
    <cellStyle name="Обычный 4 13 3 2 7" xfId="22115"/>
    <cellStyle name="Обычный 4 13 3 3" xfId="22116"/>
    <cellStyle name="Обычный 4 13 3 3 2" xfId="22117"/>
    <cellStyle name="Обычный 4 13 3 3 2 2" xfId="22118"/>
    <cellStyle name="Обычный 4 13 3 3 3" xfId="22119"/>
    <cellStyle name="Обычный 4 13 3 3 4" xfId="22120"/>
    <cellStyle name="Обычный 4 13 3 3 5" xfId="22121"/>
    <cellStyle name="Обычный 4 13 3 4" xfId="22122"/>
    <cellStyle name="Обычный 4 13 3 4 2" xfId="22123"/>
    <cellStyle name="Обычный 4 13 3 4 3" xfId="22124"/>
    <cellStyle name="Обычный 4 13 3 4 4" xfId="22125"/>
    <cellStyle name="Обычный 4 13 3 5" xfId="22126"/>
    <cellStyle name="Обычный 4 13 3 6" xfId="22127"/>
    <cellStyle name="Обычный 4 13 3 7" xfId="22128"/>
    <cellStyle name="Обычный 4 13 3 8" xfId="22129"/>
    <cellStyle name="Обычный 4 13 4" xfId="22130"/>
    <cellStyle name="Обычный 4 13 4 2" xfId="22131"/>
    <cellStyle name="Обычный 4 13 4 2 2" xfId="22132"/>
    <cellStyle name="Обычный 4 13 4 2 2 2" xfId="22133"/>
    <cellStyle name="Обычный 4 13 4 2 3" xfId="22134"/>
    <cellStyle name="Обычный 4 13 4 2 4" xfId="22135"/>
    <cellStyle name="Обычный 4 13 4 2 5" xfId="22136"/>
    <cellStyle name="Обычный 4 13 4 3" xfId="22137"/>
    <cellStyle name="Обычный 4 13 4 3 2" xfId="22138"/>
    <cellStyle name="Обычный 4 13 4 3 3" xfId="22139"/>
    <cellStyle name="Обычный 4 13 4 3 4" xfId="22140"/>
    <cellStyle name="Обычный 4 13 4 4" xfId="22141"/>
    <cellStyle name="Обычный 4 13 4 5" xfId="22142"/>
    <cellStyle name="Обычный 4 13 4 6" xfId="22143"/>
    <cellStyle name="Обычный 4 13 4 7" xfId="22144"/>
    <cellStyle name="Обычный 4 13 5" xfId="22145"/>
    <cellStyle name="Обычный 4 13 5 2" xfId="22146"/>
    <cellStyle name="Обычный 4 13 5 3" xfId="22147"/>
    <cellStyle name="Обычный 4 13 5 3 2" xfId="22148"/>
    <cellStyle name="Обычный 4 13 5 4" xfId="22149"/>
    <cellStyle name="Обычный 4 13 5 5" xfId="22150"/>
    <cellStyle name="Обычный 4 13 5 6" xfId="22151"/>
    <cellStyle name="Обычный 4 13 6" xfId="22152"/>
    <cellStyle name="Обычный 4 13 6 2" xfId="22153"/>
    <cellStyle name="Обычный 4 13 6 2 2" xfId="22154"/>
    <cellStyle name="Обычный 4 13 6 3" xfId="22155"/>
    <cellStyle name="Обычный 4 13 6 4" xfId="22156"/>
    <cellStyle name="Обычный 4 13 6 5" xfId="22157"/>
    <cellStyle name="Обычный 4 13 7" xfId="22158"/>
    <cellStyle name="Обычный 4 13 7 2" xfId="22159"/>
    <cellStyle name="Обычный 4 13 7 3" xfId="22160"/>
    <cellStyle name="Обычный 4 13 7 4" xfId="22161"/>
    <cellStyle name="Обычный 4 13 8" xfId="22162"/>
    <cellStyle name="Обычный 4 13 9" xfId="22163"/>
    <cellStyle name="Обычный 4 14" xfId="22164"/>
    <cellStyle name="Обычный 4 15" xfId="22165"/>
    <cellStyle name="Обычный 4 15 2" xfId="22166"/>
    <cellStyle name="Обычный 4 15 2 2" xfId="22167"/>
    <cellStyle name="Обычный 4 15 2 2 2" xfId="22168"/>
    <cellStyle name="Обычный 4 15 2 2 2 2" xfId="22169"/>
    <cellStyle name="Обычный 4 15 2 2 3" xfId="22170"/>
    <cellStyle name="Обычный 4 15 2 2 4" xfId="22171"/>
    <cellStyle name="Обычный 4 15 2 2 5" xfId="22172"/>
    <cellStyle name="Обычный 4 15 2 3" xfId="22173"/>
    <cellStyle name="Обычный 4 15 2 3 2" xfId="22174"/>
    <cellStyle name="Обычный 4 15 2 3 3" xfId="22175"/>
    <cellStyle name="Обычный 4 15 2 3 4" xfId="22176"/>
    <cellStyle name="Обычный 4 15 2 4" xfId="22177"/>
    <cellStyle name="Обычный 4 15 2 5" xfId="22178"/>
    <cellStyle name="Обычный 4 15 2 6" xfId="22179"/>
    <cellStyle name="Обычный 4 15 2 7" xfId="22180"/>
    <cellStyle name="Обычный 4 15 3" xfId="22181"/>
    <cellStyle name="Обычный 4 15 3 2" xfId="22182"/>
    <cellStyle name="Обычный 4 15 3 2 2" xfId="22183"/>
    <cellStyle name="Обычный 4 15 3 3" xfId="22184"/>
    <cellStyle name="Обычный 4 15 3 4" xfId="22185"/>
    <cellStyle name="Обычный 4 15 3 5" xfId="22186"/>
    <cellStyle name="Обычный 4 15 4" xfId="22187"/>
    <cellStyle name="Обычный 4 15 4 2" xfId="22188"/>
    <cellStyle name="Обычный 4 15 4 2 2" xfId="22189"/>
    <cellStyle name="Обычный 4 15 4 3" xfId="22190"/>
    <cellStyle name="Обычный 4 15 4 4" xfId="22191"/>
    <cellStyle name="Обычный 4 15 4 5" xfId="22192"/>
    <cellStyle name="Обычный 4 15 5" xfId="22193"/>
    <cellStyle name="Обычный 4 15 5 2" xfId="22194"/>
    <cellStyle name="Обычный 4 15 5 3" xfId="22195"/>
    <cellStyle name="Обычный 4 15 5 4" xfId="22196"/>
    <cellStyle name="Обычный 4 15 6" xfId="22197"/>
    <cellStyle name="Обычный 4 15 7" xfId="22198"/>
    <cellStyle name="Обычный 4 15 8" xfId="22199"/>
    <cellStyle name="Обычный 4 15 9" xfId="22200"/>
    <cellStyle name="Обычный 4 16" xfId="22201"/>
    <cellStyle name="Обычный 4 16 2" xfId="22202"/>
    <cellStyle name="Обычный 4 16 2 2" xfId="22203"/>
    <cellStyle name="Обычный 4 16 2 3" xfId="22204"/>
    <cellStyle name="Обычный 4 16 2 4" xfId="22205"/>
    <cellStyle name="Обычный 4 16 3" xfId="22206"/>
    <cellStyle name="Обычный 4 16 4" xfId="22207"/>
    <cellStyle name="Обычный 4 16 5" xfId="22208"/>
    <cellStyle name="Обычный 4 16 6" xfId="22209"/>
    <cellStyle name="Обычный 4 17" xfId="22210"/>
    <cellStyle name="Обычный 4 18" xfId="22211"/>
    <cellStyle name="Обычный 4 18 2" xfId="22212"/>
    <cellStyle name="Обычный 4 18 2 2" xfId="22213"/>
    <cellStyle name="Обычный 4 18 3" xfId="22214"/>
    <cellStyle name="Обычный 4 19" xfId="22215"/>
    <cellStyle name="Обычный 4 19 2" xfId="22216"/>
    <cellStyle name="Обычный 4 2" xfId="22217"/>
    <cellStyle name="Обычный 4 2 2" xfId="22218"/>
    <cellStyle name="Обычный 4 2 2 2" xfId="22219"/>
    <cellStyle name="Обычный 4 2 2 2 2" xfId="22220"/>
    <cellStyle name="Обычный 4 2 2 2 2 2" xfId="22221"/>
    <cellStyle name="Обычный 4 2 2 2 2 2 2" xfId="22222"/>
    <cellStyle name="Обычный 4 2 2 2 2 2 2 2" xfId="22223"/>
    <cellStyle name="Обычный 4 2 2 2 2 2 3" xfId="22224"/>
    <cellStyle name="Обычный 4 2 2 2 2 2 4" xfId="22225"/>
    <cellStyle name="Обычный 4 2 2 2 2 2 5" xfId="22226"/>
    <cellStyle name="Обычный 4 2 2 2 2 3" xfId="22227"/>
    <cellStyle name="Обычный 4 2 2 2 2 3 2" xfId="22228"/>
    <cellStyle name="Обычный 4 2 2 2 2 3 3" xfId="22229"/>
    <cellStyle name="Обычный 4 2 2 2 2 3 4" xfId="22230"/>
    <cellStyle name="Обычный 4 2 2 2 2 4" xfId="22231"/>
    <cellStyle name="Обычный 4 2 2 2 2 5" xfId="22232"/>
    <cellStyle name="Обычный 4 2 2 2 2 6" xfId="22233"/>
    <cellStyle name="Обычный 4 2 2 2 2 7" xfId="22234"/>
    <cellStyle name="Обычный 4 2 2 2 3" xfId="22235"/>
    <cellStyle name="Обычный 4 2 2 2 3 2" xfId="22236"/>
    <cellStyle name="Обычный 4 2 2 2 3 2 2" xfId="22237"/>
    <cellStyle name="Обычный 4 2 2 2 3 3" xfId="22238"/>
    <cellStyle name="Обычный 4 2 2 2 3 4" xfId="22239"/>
    <cellStyle name="Обычный 4 2 2 2 3 5" xfId="22240"/>
    <cellStyle name="Обычный 4 2 2 2 4" xfId="22241"/>
    <cellStyle name="Обычный 4 2 2 2 4 2" xfId="22242"/>
    <cellStyle name="Обычный 4 2 2 2 4 3" xfId="22243"/>
    <cellStyle name="Обычный 4 2 2 2 4 4" xfId="22244"/>
    <cellStyle name="Обычный 4 2 2 2 5" xfId="22245"/>
    <cellStyle name="Обычный 4 2 2 2 6" xfId="22246"/>
    <cellStyle name="Обычный 4 2 2 2 7" xfId="22247"/>
    <cellStyle name="Обычный 4 2 2 2 8" xfId="22248"/>
    <cellStyle name="Обычный 4 2 2 3" xfId="22249"/>
    <cellStyle name="Обычный 4 2 2 3 2" xfId="22250"/>
    <cellStyle name="Обычный 4 2 2 3 2 2" xfId="22251"/>
    <cellStyle name="Обычный 4 2 2 3 2 2 2" xfId="22252"/>
    <cellStyle name="Обычный 4 2 2 3 2 3" xfId="22253"/>
    <cellStyle name="Обычный 4 2 2 3 2 4" xfId="22254"/>
    <cellStyle name="Обычный 4 2 2 3 2 5" xfId="22255"/>
    <cellStyle name="Обычный 4 2 2 3 3" xfId="22256"/>
    <cellStyle name="Обычный 4 2 2 3 3 2" xfId="22257"/>
    <cellStyle name="Обычный 4 2 2 3 3 3" xfId="22258"/>
    <cellStyle name="Обычный 4 2 2 3 3 4" xfId="22259"/>
    <cellStyle name="Обычный 4 2 2 3 4" xfId="22260"/>
    <cellStyle name="Обычный 4 2 2 3 5" xfId="22261"/>
    <cellStyle name="Обычный 4 2 2 3 6" xfId="22262"/>
    <cellStyle name="Обычный 4 2 2 3 7" xfId="22263"/>
    <cellStyle name="Обычный 4 2 2 4" xfId="22264"/>
    <cellStyle name="Обычный 4 2 2 4 2" xfId="22265"/>
    <cellStyle name="Обычный 4 2 2 4 2 2" xfId="22266"/>
    <cellStyle name="Обычный 4 2 2 4 3" xfId="22267"/>
    <cellStyle name="Обычный 4 2 2 4 4" xfId="22268"/>
    <cellStyle name="Обычный 4 2 2 4 5" xfId="22269"/>
    <cellStyle name="Обычный 4 2 2 5" xfId="22270"/>
    <cellStyle name="Обычный 4 2 2 5 2" xfId="22271"/>
    <cellStyle name="Обычный 4 2 2 5 3" xfId="22272"/>
    <cellStyle name="Обычный 4 2 2 5 4" xfId="22273"/>
    <cellStyle name="Обычный 4 2 2 6" xfId="22274"/>
    <cellStyle name="Обычный 4 2 2 7" xfId="22275"/>
    <cellStyle name="Обычный 4 2 2 8" xfId="22276"/>
    <cellStyle name="Обычный 4 2 2 9" xfId="22277"/>
    <cellStyle name="Обычный 4 2 3" xfId="22278"/>
    <cellStyle name="Обычный 4 2 4" xfId="22279"/>
    <cellStyle name="Обычный 4 2 5" xfId="22280"/>
    <cellStyle name="Обычный 4 2 6" xfId="22281"/>
    <cellStyle name="Обычный 4 2 7" xfId="22282"/>
    <cellStyle name="Обычный 4 2 8" xfId="59140"/>
    <cellStyle name="Обычный 4 20" xfId="22283"/>
    <cellStyle name="Обычный 4 20 2" xfId="22284"/>
    <cellStyle name="Обычный 4 21" xfId="22285"/>
    <cellStyle name="Обычный 4 22" xfId="22286"/>
    <cellStyle name="Обычный 4 22 2" xfId="22287"/>
    <cellStyle name="Обычный 4 23" xfId="22288"/>
    <cellStyle name="Обычный 4 24" xfId="22289"/>
    <cellStyle name="Обычный 4 25" xfId="22290"/>
    <cellStyle name="Обычный 4 25 10" xfId="22291"/>
    <cellStyle name="Обычный 4 25 2" xfId="22292"/>
    <cellStyle name="Обычный 4 25 3" xfId="22293"/>
    <cellStyle name="Обычный 4 25 4" xfId="22294"/>
    <cellStyle name="Обычный 4 25 5" xfId="22295"/>
    <cellStyle name="Обычный 4 25 5 2" xfId="22296"/>
    <cellStyle name="Обычный 4 25 5 2 2" xfId="22297"/>
    <cellStyle name="Обычный 4 25 6" xfId="22298"/>
    <cellStyle name="Обычный 4 25 6 2" xfId="22299"/>
    <cellStyle name="Обычный 4 25 7" xfId="22300"/>
    <cellStyle name="Обычный 4 25 8" xfId="22301"/>
    <cellStyle name="Обычный 4 25 9" xfId="22302"/>
    <cellStyle name="Обычный 4 26" xfId="22303"/>
    <cellStyle name="Обычный 4 26 2" xfId="22304"/>
    <cellStyle name="Обычный 4 27" xfId="22305"/>
    <cellStyle name="Обычный 4 28" xfId="22306"/>
    <cellStyle name="Обычный 4 28 2" xfId="22307"/>
    <cellStyle name="Обычный 4 28 3" xfId="22308"/>
    <cellStyle name="Обычный 4 28 3 2" xfId="22309"/>
    <cellStyle name="Обычный 4 28 4" xfId="22310"/>
    <cellStyle name="Обычный 4 28 5" xfId="22311"/>
    <cellStyle name="Обычный 4 28 6" xfId="22312"/>
    <cellStyle name="Обычный 4 28 7" xfId="22313"/>
    <cellStyle name="Обычный 4 29" xfId="22314"/>
    <cellStyle name="Обычный 4 29 2" xfId="22315"/>
    <cellStyle name="Обычный 4 29 2 2" xfId="22316"/>
    <cellStyle name="Обычный 4 29 3" xfId="22317"/>
    <cellStyle name="Обычный 4 29 4" xfId="22318"/>
    <cellStyle name="Обычный 4 29 5" xfId="22319"/>
    <cellStyle name="Обычный 4 3" xfId="22320"/>
    <cellStyle name="Обычный 4 3 2" xfId="22321"/>
    <cellStyle name="Обычный 4 3 3" xfId="59831"/>
    <cellStyle name="Обычный 4 4" xfId="22322"/>
    <cellStyle name="Обычный 4 4 10" xfId="22323"/>
    <cellStyle name="Обычный 4 4 10 2" xfId="22324"/>
    <cellStyle name="Обычный 4 4 11" xfId="22325"/>
    <cellStyle name="Обычный 4 4 2" xfId="22326"/>
    <cellStyle name="Обычный 4 4 2 2" xfId="22327"/>
    <cellStyle name="Обычный 4 4 2 2 2" xfId="22328"/>
    <cellStyle name="Обычный 4 4 2 2 2 2" xfId="22329"/>
    <cellStyle name="Обычный 4 4 2 2 2 2 2" xfId="22330"/>
    <cellStyle name="Обычный 4 4 2 2 2 3" xfId="22331"/>
    <cellStyle name="Обычный 4 4 2 2 2 4" xfId="22332"/>
    <cellStyle name="Обычный 4 4 2 2 2 5" xfId="22333"/>
    <cellStyle name="Обычный 4 4 2 2 3" xfId="22334"/>
    <cellStyle name="Обычный 4 4 2 2 3 2" xfId="22335"/>
    <cellStyle name="Обычный 4 4 2 2 3 2 2" xfId="22336"/>
    <cellStyle name="Обычный 4 4 2 2 3 3" xfId="22337"/>
    <cellStyle name="Обычный 4 4 2 2 3 4" xfId="22338"/>
    <cellStyle name="Обычный 4 4 2 2 3 5" xfId="22339"/>
    <cellStyle name="Обычный 4 4 2 2 4" xfId="22340"/>
    <cellStyle name="Обычный 4 4 2 2 4 2" xfId="22341"/>
    <cellStyle name="Обычный 4 4 2 2 4 2 2" xfId="22342"/>
    <cellStyle name="Обычный 4 4 2 2 4 3" xfId="22343"/>
    <cellStyle name="Обычный 4 4 2 2 5" xfId="22344"/>
    <cellStyle name="Обычный 4 4 2 2 5 2" xfId="22345"/>
    <cellStyle name="Обычный 4 4 2 2 5 2 2" xfId="22346"/>
    <cellStyle name="Обычный 4 4 2 2 5 3" xfId="22347"/>
    <cellStyle name="Обычный 4 4 2 2 6" xfId="22348"/>
    <cellStyle name="Обычный 4 4 2 2 6 2" xfId="22349"/>
    <cellStyle name="Обычный 4 4 2 2 7" xfId="22350"/>
    <cellStyle name="Обычный 4 4 2 3" xfId="22351"/>
    <cellStyle name="Обычный 4 4 2 3 2" xfId="22352"/>
    <cellStyle name="Обычный 4 4 2 3 2 2" xfId="22353"/>
    <cellStyle name="Обычный 4 4 2 3 2 2 2" xfId="22354"/>
    <cellStyle name="Обычный 4 4 2 3 2 3" xfId="22355"/>
    <cellStyle name="Обычный 4 4 2 3 2 4" xfId="22356"/>
    <cellStyle name="Обычный 4 4 2 3 2 5" xfId="22357"/>
    <cellStyle name="Обычный 4 4 2 3 3" xfId="22358"/>
    <cellStyle name="Обычный 4 4 2 3 3 2" xfId="22359"/>
    <cellStyle name="Обычный 4 4 2 3 3 2 2" xfId="22360"/>
    <cellStyle name="Обычный 4 4 2 3 3 3" xfId="22361"/>
    <cellStyle name="Обычный 4 4 2 3 3 4" xfId="22362"/>
    <cellStyle name="Обычный 4 4 2 3 3 5" xfId="22363"/>
    <cellStyle name="Обычный 4 4 2 3 4" xfId="22364"/>
    <cellStyle name="Обычный 4 4 2 3 4 2" xfId="22365"/>
    <cellStyle name="Обычный 4 4 2 3 4 2 2" xfId="22366"/>
    <cellStyle name="Обычный 4 4 2 3 4 3" xfId="22367"/>
    <cellStyle name="Обычный 4 4 2 3 5" xfId="22368"/>
    <cellStyle name="Обычный 4 4 2 3 5 2" xfId="22369"/>
    <cellStyle name="Обычный 4 4 2 3 5 2 2" xfId="22370"/>
    <cellStyle name="Обычный 4 4 2 3 5 3" xfId="22371"/>
    <cellStyle name="Обычный 4 4 2 3 6" xfId="22372"/>
    <cellStyle name="Обычный 4 4 2 3 6 2" xfId="22373"/>
    <cellStyle name="Обычный 4 4 2 3 7" xfId="22374"/>
    <cellStyle name="Обычный 4 4 2 4" xfId="22375"/>
    <cellStyle name="Обычный 4 4 2 4 2" xfId="22376"/>
    <cellStyle name="Обычный 4 4 2 4 2 2" xfId="22377"/>
    <cellStyle name="Обычный 4 4 2 4 3" xfId="22378"/>
    <cellStyle name="Обычный 4 4 2 4 4" xfId="22379"/>
    <cellStyle name="Обычный 4 4 2 4 5" xfId="22380"/>
    <cellStyle name="Обычный 4 4 2 5" xfId="22381"/>
    <cellStyle name="Обычный 4 4 2 5 2" xfId="22382"/>
    <cellStyle name="Обычный 4 4 2 5 2 2" xfId="22383"/>
    <cellStyle name="Обычный 4 4 2 5 3" xfId="22384"/>
    <cellStyle name="Обычный 4 4 2 5 4" xfId="22385"/>
    <cellStyle name="Обычный 4 4 2 5 5" xfId="22386"/>
    <cellStyle name="Обычный 4 4 2 6" xfId="22387"/>
    <cellStyle name="Обычный 4 4 2 6 2" xfId="22388"/>
    <cellStyle name="Обычный 4 4 2 6 2 2" xfId="22389"/>
    <cellStyle name="Обычный 4 4 2 6 3" xfId="22390"/>
    <cellStyle name="Обычный 4 4 2 7" xfId="22391"/>
    <cellStyle name="Обычный 4 4 2 7 2" xfId="22392"/>
    <cellStyle name="Обычный 4 4 2 7 2 2" xfId="22393"/>
    <cellStyle name="Обычный 4 4 2 7 3" xfId="22394"/>
    <cellStyle name="Обычный 4 4 2 8" xfId="22395"/>
    <cellStyle name="Обычный 4 4 2 8 2" xfId="22396"/>
    <cellStyle name="Обычный 4 4 2 9" xfId="22397"/>
    <cellStyle name="Обычный 4 4 3" xfId="22398"/>
    <cellStyle name="Обычный 4 4 3 2" xfId="22399"/>
    <cellStyle name="Обычный 4 4 3 2 2" xfId="22400"/>
    <cellStyle name="Обычный 4 4 3 2 2 2" xfId="22401"/>
    <cellStyle name="Обычный 4 4 3 2 3" xfId="22402"/>
    <cellStyle name="Обычный 4 4 3 2 4" xfId="22403"/>
    <cellStyle name="Обычный 4 4 3 2 5" xfId="22404"/>
    <cellStyle name="Обычный 4 4 3 3" xfId="22405"/>
    <cellStyle name="Обычный 4 4 3 3 2" xfId="22406"/>
    <cellStyle name="Обычный 4 4 3 3 2 2" xfId="22407"/>
    <cellStyle name="Обычный 4 4 3 3 3" xfId="22408"/>
    <cellStyle name="Обычный 4 4 3 3 4" xfId="22409"/>
    <cellStyle name="Обычный 4 4 3 3 5" xfId="22410"/>
    <cellStyle name="Обычный 4 4 3 4" xfId="22411"/>
    <cellStyle name="Обычный 4 4 3 4 2" xfId="22412"/>
    <cellStyle name="Обычный 4 4 3 4 2 2" xfId="22413"/>
    <cellStyle name="Обычный 4 4 3 4 3" xfId="22414"/>
    <cellStyle name="Обычный 4 4 3 5" xfId="22415"/>
    <cellStyle name="Обычный 4 4 3 5 2" xfId="22416"/>
    <cellStyle name="Обычный 4 4 3 5 2 2" xfId="22417"/>
    <cellStyle name="Обычный 4 4 3 5 3" xfId="22418"/>
    <cellStyle name="Обычный 4 4 3 6" xfId="22419"/>
    <cellStyle name="Обычный 4 4 3 6 2" xfId="22420"/>
    <cellStyle name="Обычный 4 4 3 7" xfId="22421"/>
    <cellStyle name="Обычный 4 4 4" xfId="22422"/>
    <cellStyle name="Обычный 4 4 4 2" xfId="22423"/>
    <cellStyle name="Обычный 4 4 4 2 2" xfId="22424"/>
    <cellStyle name="Обычный 4 4 4 2 2 2" xfId="22425"/>
    <cellStyle name="Обычный 4 4 4 2 3" xfId="22426"/>
    <cellStyle name="Обычный 4 4 4 2 4" xfId="22427"/>
    <cellStyle name="Обычный 4 4 4 2 5" xfId="22428"/>
    <cellStyle name="Обычный 4 4 4 3" xfId="22429"/>
    <cellStyle name="Обычный 4 4 4 3 2" xfId="22430"/>
    <cellStyle name="Обычный 4 4 4 3 2 2" xfId="22431"/>
    <cellStyle name="Обычный 4 4 4 3 3" xfId="22432"/>
    <cellStyle name="Обычный 4 4 4 3 4" xfId="22433"/>
    <cellStyle name="Обычный 4 4 4 3 5" xfId="22434"/>
    <cellStyle name="Обычный 4 4 4 4" xfId="22435"/>
    <cellStyle name="Обычный 4 4 4 4 2" xfId="22436"/>
    <cellStyle name="Обычный 4 4 4 4 2 2" xfId="22437"/>
    <cellStyle name="Обычный 4 4 4 4 3" xfId="22438"/>
    <cellStyle name="Обычный 4 4 4 5" xfId="22439"/>
    <cellStyle name="Обычный 4 4 4 5 2" xfId="22440"/>
    <cellStyle name="Обычный 4 4 4 5 2 2" xfId="22441"/>
    <cellStyle name="Обычный 4 4 4 5 3" xfId="22442"/>
    <cellStyle name="Обычный 4 4 4 6" xfId="22443"/>
    <cellStyle name="Обычный 4 4 4 6 2" xfId="22444"/>
    <cellStyle name="Обычный 4 4 4 7" xfId="22445"/>
    <cellStyle name="Обычный 4 4 5" xfId="22446"/>
    <cellStyle name="Обычный 4 4 5 2" xfId="22447"/>
    <cellStyle name="Обычный 4 4 5 2 2" xfId="22448"/>
    <cellStyle name="Обычный 4 4 5 3" xfId="22449"/>
    <cellStyle name="Обычный 4 4 5 4" xfId="22450"/>
    <cellStyle name="Обычный 4 4 5 5" xfId="22451"/>
    <cellStyle name="Обычный 4 4 6" xfId="22452"/>
    <cellStyle name="Обычный 4 4 6 2" xfId="22453"/>
    <cellStyle name="Обычный 4 4 6 2 2" xfId="22454"/>
    <cellStyle name="Обычный 4 4 6 3" xfId="22455"/>
    <cellStyle name="Обычный 4 4 6 4" xfId="22456"/>
    <cellStyle name="Обычный 4 4 6 5" xfId="22457"/>
    <cellStyle name="Обычный 4 4 7" xfId="22458"/>
    <cellStyle name="Обычный 4 4 7 2" xfId="22459"/>
    <cellStyle name="Обычный 4 4 7 2 2" xfId="22460"/>
    <cellStyle name="Обычный 4 4 7 3" xfId="22461"/>
    <cellStyle name="Обычный 4 4 7 4" xfId="22462"/>
    <cellStyle name="Обычный 4 4 7 5" xfId="22463"/>
    <cellStyle name="Обычный 4 4 8" xfId="22464"/>
    <cellStyle name="Обычный 4 4 9" xfId="22465"/>
    <cellStyle name="Обычный 4 4 9 2" xfId="22466"/>
    <cellStyle name="Обычный 4 4 9 2 2" xfId="22467"/>
    <cellStyle name="Обычный 4 4 9 3" xfId="22468"/>
    <cellStyle name="Обычный 4 5" xfId="22469"/>
    <cellStyle name="Обычный 4 5 10" xfId="22470"/>
    <cellStyle name="Обычный 4 5 10 2" xfId="22471"/>
    <cellStyle name="Обычный 4 5 11" xfId="22472"/>
    <cellStyle name="Обычный 4 5 2" xfId="22473"/>
    <cellStyle name="Обычный 4 5 2 2" xfId="22474"/>
    <cellStyle name="Обычный 4 5 2 2 2" xfId="22475"/>
    <cellStyle name="Обычный 4 5 2 2 2 2" xfId="22476"/>
    <cellStyle name="Обычный 4 5 2 2 2 2 2" xfId="22477"/>
    <cellStyle name="Обычный 4 5 2 2 2 3" xfId="22478"/>
    <cellStyle name="Обычный 4 5 2 2 2 4" xfId="22479"/>
    <cellStyle name="Обычный 4 5 2 2 2 5" xfId="22480"/>
    <cellStyle name="Обычный 4 5 2 2 3" xfId="22481"/>
    <cellStyle name="Обычный 4 5 2 2 3 2" xfId="22482"/>
    <cellStyle name="Обычный 4 5 2 2 3 2 2" xfId="22483"/>
    <cellStyle name="Обычный 4 5 2 2 3 3" xfId="22484"/>
    <cellStyle name="Обычный 4 5 2 2 3 4" xfId="22485"/>
    <cellStyle name="Обычный 4 5 2 2 3 5" xfId="22486"/>
    <cellStyle name="Обычный 4 5 2 2 4" xfId="22487"/>
    <cellStyle name="Обычный 4 5 2 2 4 2" xfId="22488"/>
    <cellStyle name="Обычный 4 5 2 2 4 2 2" xfId="22489"/>
    <cellStyle name="Обычный 4 5 2 2 4 3" xfId="22490"/>
    <cellStyle name="Обычный 4 5 2 2 5" xfId="22491"/>
    <cellStyle name="Обычный 4 5 2 2 5 2" xfId="22492"/>
    <cellStyle name="Обычный 4 5 2 2 5 2 2" xfId="22493"/>
    <cellStyle name="Обычный 4 5 2 2 5 3" xfId="22494"/>
    <cellStyle name="Обычный 4 5 2 2 6" xfId="22495"/>
    <cellStyle name="Обычный 4 5 2 2 6 2" xfId="22496"/>
    <cellStyle name="Обычный 4 5 2 2 7" xfId="22497"/>
    <cellStyle name="Обычный 4 5 2 3" xfId="22498"/>
    <cellStyle name="Обычный 4 5 2 3 2" xfId="22499"/>
    <cellStyle name="Обычный 4 5 2 3 2 2" xfId="22500"/>
    <cellStyle name="Обычный 4 5 2 3 2 2 2" xfId="22501"/>
    <cellStyle name="Обычный 4 5 2 3 2 3" xfId="22502"/>
    <cellStyle name="Обычный 4 5 2 3 2 4" xfId="22503"/>
    <cellStyle name="Обычный 4 5 2 3 2 5" xfId="22504"/>
    <cellStyle name="Обычный 4 5 2 3 3" xfId="22505"/>
    <cellStyle name="Обычный 4 5 2 3 3 2" xfId="22506"/>
    <cellStyle name="Обычный 4 5 2 3 3 2 2" xfId="22507"/>
    <cellStyle name="Обычный 4 5 2 3 3 3" xfId="22508"/>
    <cellStyle name="Обычный 4 5 2 3 3 4" xfId="22509"/>
    <cellStyle name="Обычный 4 5 2 3 3 5" xfId="22510"/>
    <cellStyle name="Обычный 4 5 2 3 4" xfId="22511"/>
    <cellStyle name="Обычный 4 5 2 3 4 2" xfId="22512"/>
    <cellStyle name="Обычный 4 5 2 3 4 2 2" xfId="22513"/>
    <cellStyle name="Обычный 4 5 2 3 4 3" xfId="22514"/>
    <cellStyle name="Обычный 4 5 2 3 5" xfId="22515"/>
    <cellStyle name="Обычный 4 5 2 3 5 2" xfId="22516"/>
    <cellStyle name="Обычный 4 5 2 3 5 2 2" xfId="22517"/>
    <cellStyle name="Обычный 4 5 2 3 5 3" xfId="22518"/>
    <cellStyle name="Обычный 4 5 2 3 6" xfId="22519"/>
    <cellStyle name="Обычный 4 5 2 3 6 2" xfId="22520"/>
    <cellStyle name="Обычный 4 5 2 3 7" xfId="22521"/>
    <cellStyle name="Обычный 4 5 2 4" xfId="22522"/>
    <cellStyle name="Обычный 4 5 2 4 2" xfId="22523"/>
    <cellStyle name="Обычный 4 5 2 4 2 2" xfId="22524"/>
    <cellStyle name="Обычный 4 5 2 4 3" xfId="22525"/>
    <cellStyle name="Обычный 4 5 2 4 4" xfId="22526"/>
    <cellStyle name="Обычный 4 5 2 4 5" xfId="22527"/>
    <cellStyle name="Обычный 4 5 2 5" xfId="22528"/>
    <cellStyle name="Обычный 4 5 2 5 2" xfId="22529"/>
    <cellStyle name="Обычный 4 5 2 5 2 2" xfId="22530"/>
    <cellStyle name="Обычный 4 5 2 5 3" xfId="22531"/>
    <cellStyle name="Обычный 4 5 2 5 4" xfId="22532"/>
    <cellStyle name="Обычный 4 5 2 5 5" xfId="22533"/>
    <cellStyle name="Обычный 4 5 2 6" xfId="22534"/>
    <cellStyle name="Обычный 4 5 2 6 2" xfId="22535"/>
    <cellStyle name="Обычный 4 5 2 6 2 2" xfId="22536"/>
    <cellStyle name="Обычный 4 5 2 6 3" xfId="22537"/>
    <cellStyle name="Обычный 4 5 2 7" xfId="22538"/>
    <cellStyle name="Обычный 4 5 2 7 2" xfId="22539"/>
    <cellStyle name="Обычный 4 5 2 7 2 2" xfId="22540"/>
    <cellStyle name="Обычный 4 5 2 7 3" xfId="22541"/>
    <cellStyle name="Обычный 4 5 2 8" xfId="22542"/>
    <cellStyle name="Обычный 4 5 2 8 2" xfId="22543"/>
    <cellStyle name="Обычный 4 5 2 9" xfId="22544"/>
    <cellStyle name="Обычный 4 5 3" xfId="22545"/>
    <cellStyle name="Обычный 4 5 3 2" xfId="22546"/>
    <cellStyle name="Обычный 4 5 3 2 2" xfId="22547"/>
    <cellStyle name="Обычный 4 5 3 2 2 2" xfId="22548"/>
    <cellStyle name="Обычный 4 5 3 2 3" xfId="22549"/>
    <cellStyle name="Обычный 4 5 3 2 4" xfId="22550"/>
    <cellStyle name="Обычный 4 5 3 2 5" xfId="22551"/>
    <cellStyle name="Обычный 4 5 3 3" xfId="22552"/>
    <cellStyle name="Обычный 4 5 3 3 2" xfId="22553"/>
    <cellStyle name="Обычный 4 5 3 3 2 2" xfId="22554"/>
    <cellStyle name="Обычный 4 5 3 3 3" xfId="22555"/>
    <cellStyle name="Обычный 4 5 3 3 4" xfId="22556"/>
    <cellStyle name="Обычный 4 5 3 3 5" xfId="22557"/>
    <cellStyle name="Обычный 4 5 3 4" xfId="22558"/>
    <cellStyle name="Обычный 4 5 3 4 2" xfId="22559"/>
    <cellStyle name="Обычный 4 5 3 4 2 2" xfId="22560"/>
    <cellStyle name="Обычный 4 5 3 4 3" xfId="22561"/>
    <cellStyle name="Обычный 4 5 3 5" xfId="22562"/>
    <cellStyle name="Обычный 4 5 3 5 2" xfId="22563"/>
    <cellStyle name="Обычный 4 5 3 5 2 2" xfId="22564"/>
    <cellStyle name="Обычный 4 5 3 5 3" xfId="22565"/>
    <cellStyle name="Обычный 4 5 3 6" xfId="22566"/>
    <cellStyle name="Обычный 4 5 3 6 2" xfId="22567"/>
    <cellStyle name="Обычный 4 5 3 7" xfId="22568"/>
    <cellStyle name="Обычный 4 5 4" xfId="22569"/>
    <cellStyle name="Обычный 4 5 4 2" xfId="22570"/>
    <cellStyle name="Обычный 4 5 4 2 2" xfId="22571"/>
    <cellStyle name="Обычный 4 5 4 2 2 2" xfId="22572"/>
    <cellStyle name="Обычный 4 5 4 2 3" xfId="22573"/>
    <cellStyle name="Обычный 4 5 4 2 4" xfId="22574"/>
    <cellStyle name="Обычный 4 5 4 2 5" xfId="22575"/>
    <cellStyle name="Обычный 4 5 4 3" xfId="22576"/>
    <cellStyle name="Обычный 4 5 4 3 2" xfId="22577"/>
    <cellStyle name="Обычный 4 5 4 3 2 2" xfId="22578"/>
    <cellStyle name="Обычный 4 5 4 3 3" xfId="22579"/>
    <cellStyle name="Обычный 4 5 4 3 4" xfId="22580"/>
    <cellStyle name="Обычный 4 5 4 3 5" xfId="22581"/>
    <cellStyle name="Обычный 4 5 4 4" xfId="22582"/>
    <cellStyle name="Обычный 4 5 4 4 2" xfId="22583"/>
    <cellStyle name="Обычный 4 5 4 4 2 2" xfId="22584"/>
    <cellStyle name="Обычный 4 5 4 4 3" xfId="22585"/>
    <cellStyle name="Обычный 4 5 4 5" xfId="22586"/>
    <cellStyle name="Обычный 4 5 4 5 2" xfId="22587"/>
    <cellStyle name="Обычный 4 5 4 5 2 2" xfId="22588"/>
    <cellStyle name="Обычный 4 5 4 5 3" xfId="22589"/>
    <cellStyle name="Обычный 4 5 4 6" xfId="22590"/>
    <cellStyle name="Обычный 4 5 4 6 2" xfId="22591"/>
    <cellStyle name="Обычный 4 5 4 7" xfId="22592"/>
    <cellStyle name="Обычный 4 5 5" xfId="22593"/>
    <cellStyle name="Обычный 4 5 5 2" xfId="22594"/>
    <cellStyle name="Обычный 4 5 5 2 2" xfId="22595"/>
    <cellStyle name="Обычный 4 5 5 3" xfId="22596"/>
    <cellStyle name="Обычный 4 5 5 4" xfId="22597"/>
    <cellStyle name="Обычный 4 5 5 5" xfId="22598"/>
    <cellStyle name="Обычный 4 5 6" xfId="22599"/>
    <cellStyle name="Обычный 4 5 6 2" xfId="22600"/>
    <cellStyle name="Обычный 4 5 6 2 2" xfId="22601"/>
    <cellStyle name="Обычный 4 5 6 3" xfId="22602"/>
    <cellStyle name="Обычный 4 5 6 4" xfId="22603"/>
    <cellStyle name="Обычный 4 5 6 5" xfId="22604"/>
    <cellStyle name="Обычный 4 5 7" xfId="22605"/>
    <cellStyle name="Обычный 4 5 7 2" xfId="22606"/>
    <cellStyle name="Обычный 4 5 7 2 2" xfId="22607"/>
    <cellStyle name="Обычный 4 5 7 3" xfId="22608"/>
    <cellStyle name="Обычный 4 5 7 4" xfId="22609"/>
    <cellStyle name="Обычный 4 5 7 5" xfId="22610"/>
    <cellStyle name="Обычный 4 5 8" xfId="22611"/>
    <cellStyle name="Обычный 4 5 9" xfId="22612"/>
    <cellStyle name="Обычный 4 5 9 2" xfId="22613"/>
    <cellStyle name="Обычный 4 5 9 2 2" xfId="22614"/>
    <cellStyle name="Обычный 4 5 9 3" xfId="22615"/>
    <cellStyle name="Обычный 4 6" xfId="22616"/>
    <cellStyle name="Обычный 4 6 10" xfId="22617"/>
    <cellStyle name="Обычный 4 6 10 2" xfId="22618"/>
    <cellStyle name="Обычный 4 6 11" xfId="22619"/>
    <cellStyle name="Обычный 4 6 2" xfId="22620"/>
    <cellStyle name="Обычный 4 6 2 2" xfId="22621"/>
    <cellStyle name="Обычный 4 6 2 2 2" xfId="22622"/>
    <cellStyle name="Обычный 4 6 2 2 2 2" xfId="22623"/>
    <cellStyle name="Обычный 4 6 2 2 2 2 2" xfId="22624"/>
    <cellStyle name="Обычный 4 6 2 2 2 3" xfId="22625"/>
    <cellStyle name="Обычный 4 6 2 2 2 4" xfId="22626"/>
    <cellStyle name="Обычный 4 6 2 2 2 5" xfId="22627"/>
    <cellStyle name="Обычный 4 6 2 2 3" xfId="22628"/>
    <cellStyle name="Обычный 4 6 2 2 3 2" xfId="22629"/>
    <cellStyle name="Обычный 4 6 2 2 3 2 2" xfId="22630"/>
    <cellStyle name="Обычный 4 6 2 2 3 3" xfId="22631"/>
    <cellStyle name="Обычный 4 6 2 2 3 4" xfId="22632"/>
    <cellStyle name="Обычный 4 6 2 2 3 5" xfId="22633"/>
    <cellStyle name="Обычный 4 6 2 2 4" xfId="22634"/>
    <cellStyle name="Обычный 4 6 2 2 4 2" xfId="22635"/>
    <cellStyle name="Обычный 4 6 2 2 4 2 2" xfId="22636"/>
    <cellStyle name="Обычный 4 6 2 2 4 3" xfId="22637"/>
    <cellStyle name="Обычный 4 6 2 2 5" xfId="22638"/>
    <cellStyle name="Обычный 4 6 2 2 5 2" xfId="22639"/>
    <cellStyle name="Обычный 4 6 2 2 5 2 2" xfId="22640"/>
    <cellStyle name="Обычный 4 6 2 2 5 3" xfId="22641"/>
    <cellStyle name="Обычный 4 6 2 2 6" xfId="22642"/>
    <cellStyle name="Обычный 4 6 2 2 6 2" xfId="22643"/>
    <cellStyle name="Обычный 4 6 2 2 7" xfId="22644"/>
    <cellStyle name="Обычный 4 6 2 3" xfId="22645"/>
    <cellStyle name="Обычный 4 6 2 3 2" xfId="22646"/>
    <cellStyle name="Обычный 4 6 2 3 2 2" xfId="22647"/>
    <cellStyle name="Обычный 4 6 2 3 2 2 2" xfId="22648"/>
    <cellStyle name="Обычный 4 6 2 3 2 3" xfId="22649"/>
    <cellStyle name="Обычный 4 6 2 3 2 4" xfId="22650"/>
    <cellStyle name="Обычный 4 6 2 3 2 5" xfId="22651"/>
    <cellStyle name="Обычный 4 6 2 3 3" xfId="22652"/>
    <cellStyle name="Обычный 4 6 2 3 3 2" xfId="22653"/>
    <cellStyle name="Обычный 4 6 2 3 3 2 2" xfId="22654"/>
    <cellStyle name="Обычный 4 6 2 3 3 3" xfId="22655"/>
    <cellStyle name="Обычный 4 6 2 3 3 4" xfId="22656"/>
    <cellStyle name="Обычный 4 6 2 3 3 5" xfId="22657"/>
    <cellStyle name="Обычный 4 6 2 3 4" xfId="22658"/>
    <cellStyle name="Обычный 4 6 2 3 4 2" xfId="22659"/>
    <cellStyle name="Обычный 4 6 2 3 4 2 2" xfId="22660"/>
    <cellStyle name="Обычный 4 6 2 3 4 3" xfId="22661"/>
    <cellStyle name="Обычный 4 6 2 3 5" xfId="22662"/>
    <cellStyle name="Обычный 4 6 2 3 5 2" xfId="22663"/>
    <cellStyle name="Обычный 4 6 2 3 5 2 2" xfId="22664"/>
    <cellStyle name="Обычный 4 6 2 3 5 3" xfId="22665"/>
    <cellStyle name="Обычный 4 6 2 3 6" xfId="22666"/>
    <cellStyle name="Обычный 4 6 2 3 6 2" xfId="22667"/>
    <cellStyle name="Обычный 4 6 2 3 7" xfId="22668"/>
    <cellStyle name="Обычный 4 6 2 4" xfId="22669"/>
    <cellStyle name="Обычный 4 6 2 4 2" xfId="22670"/>
    <cellStyle name="Обычный 4 6 2 4 2 2" xfId="22671"/>
    <cellStyle name="Обычный 4 6 2 4 3" xfId="22672"/>
    <cellStyle name="Обычный 4 6 2 4 4" xfId="22673"/>
    <cellStyle name="Обычный 4 6 2 4 5" xfId="22674"/>
    <cellStyle name="Обычный 4 6 2 5" xfId="22675"/>
    <cellStyle name="Обычный 4 6 2 5 2" xfId="22676"/>
    <cellStyle name="Обычный 4 6 2 5 2 2" xfId="22677"/>
    <cellStyle name="Обычный 4 6 2 5 3" xfId="22678"/>
    <cellStyle name="Обычный 4 6 2 5 4" xfId="22679"/>
    <cellStyle name="Обычный 4 6 2 5 5" xfId="22680"/>
    <cellStyle name="Обычный 4 6 2 6" xfId="22681"/>
    <cellStyle name="Обычный 4 6 2 6 2" xfId="22682"/>
    <cellStyle name="Обычный 4 6 2 6 2 2" xfId="22683"/>
    <cellStyle name="Обычный 4 6 2 6 3" xfId="22684"/>
    <cellStyle name="Обычный 4 6 2 7" xfId="22685"/>
    <cellStyle name="Обычный 4 6 2 7 2" xfId="22686"/>
    <cellStyle name="Обычный 4 6 2 7 2 2" xfId="22687"/>
    <cellStyle name="Обычный 4 6 2 7 3" xfId="22688"/>
    <cellStyle name="Обычный 4 6 2 8" xfId="22689"/>
    <cellStyle name="Обычный 4 6 2 8 2" xfId="22690"/>
    <cellStyle name="Обычный 4 6 2 9" xfId="22691"/>
    <cellStyle name="Обычный 4 6 3" xfId="22692"/>
    <cellStyle name="Обычный 4 6 3 2" xfId="22693"/>
    <cellStyle name="Обычный 4 6 3 2 2" xfId="22694"/>
    <cellStyle name="Обычный 4 6 3 2 2 2" xfId="22695"/>
    <cellStyle name="Обычный 4 6 3 2 3" xfId="22696"/>
    <cellStyle name="Обычный 4 6 3 2 4" xfId="22697"/>
    <cellStyle name="Обычный 4 6 3 2 5" xfId="22698"/>
    <cellStyle name="Обычный 4 6 3 3" xfId="22699"/>
    <cellStyle name="Обычный 4 6 3 3 2" xfId="22700"/>
    <cellStyle name="Обычный 4 6 3 3 2 2" xfId="22701"/>
    <cellStyle name="Обычный 4 6 3 3 3" xfId="22702"/>
    <cellStyle name="Обычный 4 6 3 3 4" xfId="22703"/>
    <cellStyle name="Обычный 4 6 3 3 5" xfId="22704"/>
    <cellStyle name="Обычный 4 6 3 4" xfId="22705"/>
    <cellStyle name="Обычный 4 6 3 4 2" xfId="22706"/>
    <cellStyle name="Обычный 4 6 3 4 2 2" xfId="22707"/>
    <cellStyle name="Обычный 4 6 3 4 3" xfId="22708"/>
    <cellStyle name="Обычный 4 6 3 5" xfId="22709"/>
    <cellStyle name="Обычный 4 6 3 5 2" xfId="22710"/>
    <cellStyle name="Обычный 4 6 3 5 2 2" xfId="22711"/>
    <cellStyle name="Обычный 4 6 3 5 3" xfId="22712"/>
    <cellStyle name="Обычный 4 6 3 6" xfId="22713"/>
    <cellStyle name="Обычный 4 6 3 6 2" xfId="22714"/>
    <cellStyle name="Обычный 4 6 3 7" xfId="22715"/>
    <cellStyle name="Обычный 4 6 4" xfId="22716"/>
    <cellStyle name="Обычный 4 6 4 2" xfId="22717"/>
    <cellStyle name="Обычный 4 6 4 2 2" xfId="22718"/>
    <cellStyle name="Обычный 4 6 4 2 2 2" xfId="22719"/>
    <cellStyle name="Обычный 4 6 4 2 3" xfId="22720"/>
    <cellStyle name="Обычный 4 6 4 2 4" xfId="22721"/>
    <cellStyle name="Обычный 4 6 4 2 5" xfId="22722"/>
    <cellStyle name="Обычный 4 6 4 3" xfId="22723"/>
    <cellStyle name="Обычный 4 6 4 3 2" xfId="22724"/>
    <cellStyle name="Обычный 4 6 4 3 2 2" xfId="22725"/>
    <cellStyle name="Обычный 4 6 4 3 3" xfId="22726"/>
    <cellStyle name="Обычный 4 6 4 3 4" xfId="22727"/>
    <cellStyle name="Обычный 4 6 4 3 5" xfId="22728"/>
    <cellStyle name="Обычный 4 6 4 4" xfId="22729"/>
    <cellStyle name="Обычный 4 6 4 4 2" xfId="22730"/>
    <cellStyle name="Обычный 4 6 4 4 2 2" xfId="22731"/>
    <cellStyle name="Обычный 4 6 4 4 3" xfId="22732"/>
    <cellStyle name="Обычный 4 6 4 5" xfId="22733"/>
    <cellStyle name="Обычный 4 6 4 5 2" xfId="22734"/>
    <cellStyle name="Обычный 4 6 4 5 2 2" xfId="22735"/>
    <cellStyle name="Обычный 4 6 4 5 3" xfId="22736"/>
    <cellStyle name="Обычный 4 6 4 6" xfId="22737"/>
    <cellStyle name="Обычный 4 6 4 6 2" xfId="22738"/>
    <cellStyle name="Обычный 4 6 4 7" xfId="22739"/>
    <cellStyle name="Обычный 4 6 5" xfId="22740"/>
    <cellStyle name="Обычный 4 6 5 2" xfId="22741"/>
    <cellStyle name="Обычный 4 6 5 2 2" xfId="22742"/>
    <cellStyle name="Обычный 4 6 5 3" xfId="22743"/>
    <cellStyle name="Обычный 4 6 5 4" xfId="22744"/>
    <cellStyle name="Обычный 4 6 5 5" xfId="22745"/>
    <cellStyle name="Обычный 4 6 6" xfId="22746"/>
    <cellStyle name="Обычный 4 6 6 2" xfId="22747"/>
    <cellStyle name="Обычный 4 6 6 2 2" xfId="22748"/>
    <cellStyle name="Обычный 4 6 6 3" xfId="22749"/>
    <cellStyle name="Обычный 4 6 6 4" xfId="22750"/>
    <cellStyle name="Обычный 4 6 6 5" xfId="22751"/>
    <cellStyle name="Обычный 4 6 7" xfId="22752"/>
    <cellStyle name="Обычный 4 6 7 2" xfId="22753"/>
    <cellStyle name="Обычный 4 6 7 2 2" xfId="22754"/>
    <cellStyle name="Обычный 4 6 7 3" xfId="22755"/>
    <cellStyle name="Обычный 4 6 7 4" xfId="22756"/>
    <cellStyle name="Обычный 4 6 7 5" xfId="22757"/>
    <cellStyle name="Обычный 4 6 8" xfId="22758"/>
    <cellStyle name="Обычный 4 6 9" xfId="22759"/>
    <cellStyle name="Обычный 4 6 9 2" xfId="22760"/>
    <cellStyle name="Обычный 4 6 9 2 2" xfId="22761"/>
    <cellStyle name="Обычный 4 6 9 3" xfId="22762"/>
    <cellStyle name="Обычный 4 7" xfId="22763"/>
    <cellStyle name="Обычный 4 7 10" xfId="22764"/>
    <cellStyle name="Обычный 4 7 2" xfId="22765"/>
    <cellStyle name="Обычный 4 7 2 2" xfId="22766"/>
    <cellStyle name="Обычный 4 7 2 2 2" xfId="22767"/>
    <cellStyle name="Обычный 4 7 2 2 2 2" xfId="22768"/>
    <cellStyle name="Обычный 4 7 2 2 3" xfId="22769"/>
    <cellStyle name="Обычный 4 7 2 2 4" xfId="22770"/>
    <cellStyle name="Обычный 4 7 2 2 5" xfId="22771"/>
    <cellStyle name="Обычный 4 7 2 3" xfId="22772"/>
    <cellStyle name="Обычный 4 7 2 3 2" xfId="22773"/>
    <cellStyle name="Обычный 4 7 2 3 2 2" xfId="22774"/>
    <cellStyle name="Обычный 4 7 2 3 3" xfId="22775"/>
    <cellStyle name="Обычный 4 7 2 3 4" xfId="22776"/>
    <cellStyle name="Обычный 4 7 2 3 5" xfId="22777"/>
    <cellStyle name="Обычный 4 7 2 4" xfId="22778"/>
    <cellStyle name="Обычный 4 7 2 4 2" xfId="22779"/>
    <cellStyle name="Обычный 4 7 2 4 2 2" xfId="22780"/>
    <cellStyle name="Обычный 4 7 2 4 3" xfId="22781"/>
    <cellStyle name="Обычный 4 7 2 5" xfId="22782"/>
    <cellStyle name="Обычный 4 7 2 5 2" xfId="22783"/>
    <cellStyle name="Обычный 4 7 2 5 2 2" xfId="22784"/>
    <cellStyle name="Обычный 4 7 2 5 3" xfId="22785"/>
    <cellStyle name="Обычный 4 7 2 6" xfId="22786"/>
    <cellStyle name="Обычный 4 7 2 6 2" xfId="22787"/>
    <cellStyle name="Обычный 4 7 2 7" xfId="22788"/>
    <cellStyle name="Обычный 4 7 3" xfId="22789"/>
    <cellStyle name="Обычный 4 7 3 2" xfId="22790"/>
    <cellStyle name="Обычный 4 7 3 2 2" xfId="22791"/>
    <cellStyle name="Обычный 4 7 3 2 2 2" xfId="22792"/>
    <cellStyle name="Обычный 4 7 3 2 3" xfId="22793"/>
    <cellStyle name="Обычный 4 7 3 2 4" xfId="22794"/>
    <cellStyle name="Обычный 4 7 3 2 5" xfId="22795"/>
    <cellStyle name="Обычный 4 7 3 3" xfId="22796"/>
    <cellStyle name="Обычный 4 7 3 3 2" xfId="22797"/>
    <cellStyle name="Обычный 4 7 3 3 2 2" xfId="22798"/>
    <cellStyle name="Обычный 4 7 3 3 3" xfId="22799"/>
    <cellStyle name="Обычный 4 7 3 3 4" xfId="22800"/>
    <cellStyle name="Обычный 4 7 3 3 5" xfId="22801"/>
    <cellStyle name="Обычный 4 7 3 4" xfId="22802"/>
    <cellStyle name="Обычный 4 7 3 4 2" xfId="22803"/>
    <cellStyle name="Обычный 4 7 3 4 2 2" xfId="22804"/>
    <cellStyle name="Обычный 4 7 3 4 3" xfId="22805"/>
    <cellStyle name="Обычный 4 7 3 5" xfId="22806"/>
    <cellStyle name="Обычный 4 7 3 5 2" xfId="22807"/>
    <cellStyle name="Обычный 4 7 3 5 2 2" xfId="22808"/>
    <cellStyle name="Обычный 4 7 3 5 3" xfId="22809"/>
    <cellStyle name="Обычный 4 7 3 6" xfId="22810"/>
    <cellStyle name="Обычный 4 7 3 6 2" xfId="22811"/>
    <cellStyle name="Обычный 4 7 3 7" xfId="22812"/>
    <cellStyle name="Обычный 4 7 4" xfId="22813"/>
    <cellStyle name="Обычный 4 7 4 2" xfId="22814"/>
    <cellStyle name="Обычный 4 7 4 2 2" xfId="22815"/>
    <cellStyle name="Обычный 4 7 4 3" xfId="22816"/>
    <cellStyle name="Обычный 4 7 4 4" xfId="22817"/>
    <cellStyle name="Обычный 4 7 4 5" xfId="22818"/>
    <cellStyle name="Обычный 4 7 5" xfId="22819"/>
    <cellStyle name="Обычный 4 7 5 2" xfId="22820"/>
    <cellStyle name="Обычный 4 7 5 2 2" xfId="22821"/>
    <cellStyle name="Обычный 4 7 5 3" xfId="22822"/>
    <cellStyle name="Обычный 4 7 5 4" xfId="22823"/>
    <cellStyle name="Обычный 4 7 5 5" xfId="22824"/>
    <cellStyle name="Обычный 4 7 6" xfId="22825"/>
    <cellStyle name="Обычный 4 7 6 2" xfId="22826"/>
    <cellStyle name="Обычный 4 7 6 2 2" xfId="22827"/>
    <cellStyle name="Обычный 4 7 6 3" xfId="22828"/>
    <cellStyle name="Обычный 4 7 6 4" xfId="22829"/>
    <cellStyle name="Обычный 4 7 6 5" xfId="22830"/>
    <cellStyle name="Обычный 4 7 7" xfId="22831"/>
    <cellStyle name="Обычный 4 7 8" xfId="22832"/>
    <cellStyle name="Обычный 4 7 8 2" xfId="22833"/>
    <cellStyle name="Обычный 4 7 8 2 2" xfId="22834"/>
    <cellStyle name="Обычный 4 7 8 3" xfId="22835"/>
    <cellStyle name="Обычный 4 7 9" xfId="22836"/>
    <cellStyle name="Обычный 4 7 9 2" xfId="22837"/>
    <cellStyle name="Обычный 4 8" xfId="22838"/>
    <cellStyle name="Обычный 4 8 2" xfId="22839"/>
    <cellStyle name="Обычный 4 8 2 2" xfId="22840"/>
    <cellStyle name="Обычный 4 8 2 2 2" xfId="22841"/>
    <cellStyle name="Обычный 4 8 2 3" xfId="22842"/>
    <cellStyle name="Обычный 4 8 2 4" xfId="22843"/>
    <cellStyle name="Обычный 4 8 2 5" xfId="22844"/>
    <cellStyle name="Обычный 4 8 3" xfId="22845"/>
    <cellStyle name="Обычный 4 8 3 2" xfId="22846"/>
    <cellStyle name="Обычный 4 8 3 2 2" xfId="22847"/>
    <cellStyle name="Обычный 4 8 3 3" xfId="22848"/>
    <cellStyle name="Обычный 4 8 3 4" xfId="22849"/>
    <cellStyle name="Обычный 4 8 3 5" xfId="22850"/>
    <cellStyle name="Обычный 4 8 4" xfId="22851"/>
    <cellStyle name="Обычный 4 8 4 2" xfId="22852"/>
    <cellStyle name="Обычный 4 8 4 2 2" xfId="22853"/>
    <cellStyle name="Обычный 4 8 4 3" xfId="22854"/>
    <cellStyle name="Обычный 4 8 4 4" xfId="22855"/>
    <cellStyle name="Обычный 4 8 4 5" xfId="22856"/>
    <cellStyle name="Обычный 4 8 5" xfId="22857"/>
    <cellStyle name="Обычный 4 8 6" xfId="22858"/>
    <cellStyle name="Обычный 4 8 6 2" xfId="22859"/>
    <cellStyle name="Обычный 4 8 6 2 2" xfId="22860"/>
    <cellStyle name="Обычный 4 8 6 3" xfId="22861"/>
    <cellStyle name="Обычный 4 8 7" xfId="22862"/>
    <cellStyle name="Обычный 4 8 7 2" xfId="22863"/>
    <cellStyle name="Обычный 4 8 8" xfId="22864"/>
    <cellStyle name="Обычный 4 9" xfId="22865"/>
    <cellStyle name="Обычный 4 9 10" xfId="22866"/>
    <cellStyle name="Обычный 4 9 10 2" xfId="22867"/>
    <cellStyle name="Обычный 4 9 10 2 2" xfId="22868"/>
    <cellStyle name="Обычный 4 9 10 2 2 2" xfId="22869"/>
    <cellStyle name="Обычный 4 9 10 2 2 2 2" xfId="22870"/>
    <cellStyle name="Обычный 4 9 10 2 2 3" xfId="22871"/>
    <cellStyle name="Обычный 4 9 10 2 2 4" xfId="22872"/>
    <cellStyle name="Обычный 4 9 10 2 2 5" xfId="22873"/>
    <cellStyle name="Обычный 4 9 10 2 3" xfId="22874"/>
    <cellStyle name="Обычный 4 9 10 2 3 2" xfId="22875"/>
    <cellStyle name="Обычный 4 9 10 2 3 3" xfId="22876"/>
    <cellStyle name="Обычный 4 9 10 2 3 4" xfId="22877"/>
    <cellStyle name="Обычный 4 9 10 2 4" xfId="22878"/>
    <cellStyle name="Обычный 4 9 10 2 5" xfId="22879"/>
    <cellStyle name="Обычный 4 9 10 2 6" xfId="22880"/>
    <cellStyle name="Обычный 4 9 10 2 7" xfId="22881"/>
    <cellStyle name="Обычный 4 9 10 3" xfId="22882"/>
    <cellStyle name="Обычный 4 9 10 3 2" xfId="22883"/>
    <cellStyle name="Обычный 4 9 10 3 2 2" xfId="22884"/>
    <cellStyle name="Обычный 4 9 10 3 3" xfId="22885"/>
    <cellStyle name="Обычный 4 9 10 3 4" xfId="22886"/>
    <cellStyle name="Обычный 4 9 10 3 5" xfId="22887"/>
    <cellStyle name="Обычный 4 9 10 4" xfId="22888"/>
    <cellStyle name="Обычный 4 9 10 4 2" xfId="22889"/>
    <cellStyle name="Обычный 4 9 10 4 3" xfId="22890"/>
    <cellStyle name="Обычный 4 9 10 4 4" xfId="22891"/>
    <cellStyle name="Обычный 4 9 10 5" xfId="22892"/>
    <cellStyle name="Обычный 4 9 10 6" xfId="22893"/>
    <cellStyle name="Обычный 4 9 10 7" xfId="22894"/>
    <cellStyle name="Обычный 4 9 10 8" xfId="22895"/>
    <cellStyle name="Обычный 4 9 11" xfId="22896"/>
    <cellStyle name="Обычный 4 9 11 2" xfId="22897"/>
    <cellStyle name="Обычный 4 9 11 2 2" xfId="22898"/>
    <cellStyle name="Обычный 4 9 11 2 2 2" xfId="22899"/>
    <cellStyle name="Обычный 4 9 11 2 3" xfId="22900"/>
    <cellStyle name="Обычный 4 9 11 2 4" xfId="22901"/>
    <cellStyle name="Обычный 4 9 11 2 5" xfId="22902"/>
    <cellStyle name="Обычный 4 9 11 3" xfId="22903"/>
    <cellStyle name="Обычный 4 9 11 3 2" xfId="22904"/>
    <cellStyle name="Обычный 4 9 11 3 3" xfId="22905"/>
    <cellStyle name="Обычный 4 9 11 3 4" xfId="22906"/>
    <cellStyle name="Обычный 4 9 11 4" xfId="22907"/>
    <cellStyle name="Обычный 4 9 11 5" xfId="22908"/>
    <cellStyle name="Обычный 4 9 11 6" xfId="22909"/>
    <cellStyle name="Обычный 4 9 11 7" xfId="22910"/>
    <cellStyle name="Обычный 4 9 12" xfId="22911"/>
    <cellStyle name="Обычный 4 9 12 2" xfId="22912"/>
    <cellStyle name="Обычный 4 9 12 2 2" xfId="22913"/>
    <cellStyle name="Обычный 4 9 12 2 2 2" xfId="22914"/>
    <cellStyle name="Обычный 4 9 12 2 3" xfId="22915"/>
    <cellStyle name="Обычный 4 9 12 2 4" xfId="22916"/>
    <cellStyle name="Обычный 4 9 12 2 5" xfId="22917"/>
    <cellStyle name="Обычный 4 9 12 3" xfId="22918"/>
    <cellStyle name="Обычный 4 9 12 3 2" xfId="22919"/>
    <cellStyle name="Обычный 4 9 12 3 3" xfId="22920"/>
    <cellStyle name="Обычный 4 9 12 3 4" xfId="22921"/>
    <cellStyle name="Обычный 4 9 12 4" xfId="22922"/>
    <cellStyle name="Обычный 4 9 12 5" xfId="22923"/>
    <cellStyle name="Обычный 4 9 12 6" xfId="22924"/>
    <cellStyle name="Обычный 4 9 12 7" xfId="22925"/>
    <cellStyle name="Обычный 4 9 13" xfId="22926"/>
    <cellStyle name="Обычный 4 9 13 2" xfId="22927"/>
    <cellStyle name="Обычный 4 9 13 2 2" xfId="22928"/>
    <cellStyle name="Обычный 4 9 13 3" xfId="22929"/>
    <cellStyle name="Обычный 4 9 13 4" xfId="22930"/>
    <cellStyle name="Обычный 4 9 13 5" xfId="22931"/>
    <cellStyle name="Обычный 4 9 14" xfId="22932"/>
    <cellStyle name="Обычный 4 9 14 2" xfId="22933"/>
    <cellStyle name="Обычный 4 9 14 2 2" xfId="22934"/>
    <cellStyle name="Обычный 4 9 14 3" xfId="22935"/>
    <cellStyle name="Обычный 4 9 14 4" xfId="22936"/>
    <cellStyle name="Обычный 4 9 14 5" xfId="22937"/>
    <cellStyle name="Обычный 4 9 15" xfId="22938"/>
    <cellStyle name="Обычный 4 9 15 2" xfId="22939"/>
    <cellStyle name="Обычный 4 9 15 2 2" xfId="22940"/>
    <cellStyle name="Обычный 4 9 15 3" xfId="22941"/>
    <cellStyle name="Обычный 4 9 16" xfId="22942"/>
    <cellStyle name="Обычный 4 9 16 2" xfId="22943"/>
    <cellStyle name="Обычный 4 9 17" xfId="22944"/>
    <cellStyle name="Обычный 4 9 18" xfId="22945"/>
    <cellStyle name="Обычный 4 9 2" xfId="22946"/>
    <cellStyle name="Обычный 4 9 2 10" xfId="22947"/>
    <cellStyle name="Обычный 4 9 2 10 2" xfId="22948"/>
    <cellStyle name="Обычный 4 9 2 10 2 2" xfId="22949"/>
    <cellStyle name="Обычный 4 9 2 10 2 2 2" xfId="22950"/>
    <cellStyle name="Обычный 4 9 2 10 2 3" xfId="22951"/>
    <cellStyle name="Обычный 4 9 2 10 2 4" xfId="22952"/>
    <cellStyle name="Обычный 4 9 2 10 2 5" xfId="22953"/>
    <cellStyle name="Обычный 4 9 2 10 3" xfId="22954"/>
    <cellStyle name="Обычный 4 9 2 10 3 2" xfId="22955"/>
    <cellStyle name="Обычный 4 9 2 10 3 3" xfId="22956"/>
    <cellStyle name="Обычный 4 9 2 10 3 4" xfId="22957"/>
    <cellStyle name="Обычный 4 9 2 10 4" xfId="22958"/>
    <cellStyle name="Обычный 4 9 2 10 5" xfId="22959"/>
    <cellStyle name="Обычный 4 9 2 10 6" xfId="22960"/>
    <cellStyle name="Обычный 4 9 2 10 7" xfId="22961"/>
    <cellStyle name="Обычный 4 9 2 11" xfId="22962"/>
    <cellStyle name="Обычный 4 9 2 11 2" xfId="22963"/>
    <cellStyle name="Обычный 4 9 2 11 2 2" xfId="22964"/>
    <cellStyle name="Обычный 4 9 2 11 3" xfId="22965"/>
    <cellStyle name="Обычный 4 9 2 11 4" xfId="22966"/>
    <cellStyle name="Обычный 4 9 2 11 5" xfId="22967"/>
    <cellStyle name="Обычный 4 9 2 12" xfId="22968"/>
    <cellStyle name="Обычный 4 9 2 12 2" xfId="22969"/>
    <cellStyle name="Обычный 4 9 2 12 3" xfId="22970"/>
    <cellStyle name="Обычный 4 9 2 12 4" xfId="22971"/>
    <cellStyle name="Обычный 4 9 2 13" xfId="22972"/>
    <cellStyle name="Обычный 4 9 2 14" xfId="22973"/>
    <cellStyle name="Обычный 4 9 2 15" xfId="22974"/>
    <cellStyle name="Обычный 4 9 2 16" xfId="22975"/>
    <cellStyle name="Обычный 4 9 2 2" xfId="22976"/>
    <cellStyle name="Обычный 4 9 2 2 10" xfId="22977"/>
    <cellStyle name="Обычный 4 9 2 2 10 2" xfId="22978"/>
    <cellStyle name="Обычный 4 9 2 2 10 2 2" xfId="22979"/>
    <cellStyle name="Обычный 4 9 2 2 10 3" xfId="22980"/>
    <cellStyle name="Обычный 4 9 2 2 10 4" xfId="22981"/>
    <cellStyle name="Обычный 4 9 2 2 10 5" xfId="22982"/>
    <cellStyle name="Обычный 4 9 2 2 11" xfId="22983"/>
    <cellStyle name="Обычный 4 9 2 2 11 2" xfId="22984"/>
    <cellStyle name="Обычный 4 9 2 2 11 3" xfId="22985"/>
    <cellStyle name="Обычный 4 9 2 2 11 4" xfId="22986"/>
    <cellStyle name="Обычный 4 9 2 2 12" xfId="22987"/>
    <cellStyle name="Обычный 4 9 2 2 13" xfId="22988"/>
    <cellStyle name="Обычный 4 9 2 2 14" xfId="22989"/>
    <cellStyle name="Обычный 4 9 2 2 15" xfId="22990"/>
    <cellStyle name="Обычный 4 9 2 2 2" xfId="22991"/>
    <cellStyle name="Обычный 4 9 2 2 2 2" xfId="22992"/>
    <cellStyle name="Обычный 4 9 2 2 2 2 2" xfId="22993"/>
    <cellStyle name="Обычный 4 9 2 2 2 2 2 2" xfId="22994"/>
    <cellStyle name="Обычный 4 9 2 2 2 2 2 2 2" xfId="22995"/>
    <cellStyle name="Обычный 4 9 2 2 2 2 2 3" xfId="22996"/>
    <cellStyle name="Обычный 4 9 2 2 2 2 2 4" xfId="22997"/>
    <cellStyle name="Обычный 4 9 2 2 2 2 2 5" xfId="22998"/>
    <cellStyle name="Обычный 4 9 2 2 2 2 3" xfId="22999"/>
    <cellStyle name="Обычный 4 9 2 2 2 2 3 2" xfId="23000"/>
    <cellStyle name="Обычный 4 9 2 2 2 2 3 3" xfId="23001"/>
    <cellStyle name="Обычный 4 9 2 2 2 2 3 4" xfId="23002"/>
    <cellStyle name="Обычный 4 9 2 2 2 2 4" xfId="23003"/>
    <cellStyle name="Обычный 4 9 2 2 2 2 5" xfId="23004"/>
    <cellStyle name="Обычный 4 9 2 2 2 2 6" xfId="23005"/>
    <cellStyle name="Обычный 4 9 2 2 2 2 7" xfId="23006"/>
    <cellStyle name="Обычный 4 9 2 2 2 3" xfId="23007"/>
    <cellStyle name="Обычный 4 9 2 2 2 3 2" xfId="23008"/>
    <cellStyle name="Обычный 4 9 2 2 2 3 2 2" xfId="23009"/>
    <cellStyle name="Обычный 4 9 2 2 2 3 3" xfId="23010"/>
    <cellStyle name="Обычный 4 9 2 2 2 3 4" xfId="23011"/>
    <cellStyle name="Обычный 4 9 2 2 2 3 5" xfId="23012"/>
    <cellStyle name="Обычный 4 9 2 2 2 4" xfId="23013"/>
    <cellStyle name="Обычный 4 9 2 2 2 4 2" xfId="23014"/>
    <cellStyle name="Обычный 4 9 2 2 2 4 2 2" xfId="23015"/>
    <cellStyle name="Обычный 4 9 2 2 2 4 3" xfId="23016"/>
    <cellStyle name="Обычный 4 9 2 2 2 4 4" xfId="23017"/>
    <cellStyle name="Обычный 4 9 2 2 2 4 5" xfId="23018"/>
    <cellStyle name="Обычный 4 9 2 2 2 5" xfId="23019"/>
    <cellStyle name="Обычный 4 9 2 2 2 5 2" xfId="23020"/>
    <cellStyle name="Обычный 4 9 2 2 2 5 3" xfId="23021"/>
    <cellStyle name="Обычный 4 9 2 2 2 5 4" xfId="23022"/>
    <cellStyle name="Обычный 4 9 2 2 2 6" xfId="23023"/>
    <cellStyle name="Обычный 4 9 2 2 2 7" xfId="23024"/>
    <cellStyle name="Обычный 4 9 2 2 2 8" xfId="23025"/>
    <cellStyle name="Обычный 4 9 2 2 2 9" xfId="23026"/>
    <cellStyle name="Обычный 4 9 2 2 3" xfId="23027"/>
    <cellStyle name="Обычный 4 9 2 2 3 2" xfId="23028"/>
    <cellStyle name="Обычный 4 9 2 2 3 2 2" xfId="23029"/>
    <cellStyle name="Обычный 4 9 2 2 3 2 2 2" xfId="23030"/>
    <cellStyle name="Обычный 4 9 2 2 3 2 2 2 2" xfId="23031"/>
    <cellStyle name="Обычный 4 9 2 2 3 2 2 3" xfId="23032"/>
    <cellStyle name="Обычный 4 9 2 2 3 2 2 4" xfId="23033"/>
    <cellStyle name="Обычный 4 9 2 2 3 2 2 5" xfId="23034"/>
    <cellStyle name="Обычный 4 9 2 2 3 2 3" xfId="23035"/>
    <cellStyle name="Обычный 4 9 2 2 3 2 3 2" xfId="23036"/>
    <cellStyle name="Обычный 4 9 2 2 3 2 3 3" xfId="23037"/>
    <cellStyle name="Обычный 4 9 2 2 3 2 3 4" xfId="23038"/>
    <cellStyle name="Обычный 4 9 2 2 3 2 4" xfId="23039"/>
    <cellStyle name="Обычный 4 9 2 2 3 2 5" xfId="23040"/>
    <cellStyle name="Обычный 4 9 2 2 3 2 6" xfId="23041"/>
    <cellStyle name="Обычный 4 9 2 2 3 2 7" xfId="23042"/>
    <cellStyle name="Обычный 4 9 2 2 3 3" xfId="23043"/>
    <cellStyle name="Обычный 4 9 2 2 3 3 2" xfId="23044"/>
    <cellStyle name="Обычный 4 9 2 2 3 3 2 2" xfId="23045"/>
    <cellStyle name="Обычный 4 9 2 2 3 3 3" xfId="23046"/>
    <cellStyle name="Обычный 4 9 2 2 3 3 4" xfId="23047"/>
    <cellStyle name="Обычный 4 9 2 2 3 3 5" xfId="23048"/>
    <cellStyle name="Обычный 4 9 2 2 3 4" xfId="23049"/>
    <cellStyle name="Обычный 4 9 2 2 3 4 2" xfId="23050"/>
    <cellStyle name="Обычный 4 9 2 2 3 4 2 2" xfId="23051"/>
    <cellStyle name="Обычный 4 9 2 2 3 4 3" xfId="23052"/>
    <cellStyle name="Обычный 4 9 2 2 3 4 4" xfId="23053"/>
    <cellStyle name="Обычный 4 9 2 2 3 4 5" xfId="23054"/>
    <cellStyle name="Обычный 4 9 2 2 3 5" xfId="23055"/>
    <cellStyle name="Обычный 4 9 2 2 3 5 2" xfId="23056"/>
    <cellStyle name="Обычный 4 9 2 2 3 5 3" xfId="23057"/>
    <cellStyle name="Обычный 4 9 2 2 3 5 4" xfId="23058"/>
    <cellStyle name="Обычный 4 9 2 2 3 6" xfId="23059"/>
    <cellStyle name="Обычный 4 9 2 2 3 7" xfId="23060"/>
    <cellStyle name="Обычный 4 9 2 2 3 8" xfId="23061"/>
    <cellStyle name="Обычный 4 9 2 2 3 9" xfId="23062"/>
    <cellStyle name="Обычный 4 9 2 2 4" xfId="23063"/>
    <cellStyle name="Обычный 4 9 2 2 4 2" xfId="23064"/>
    <cellStyle name="Обычный 4 9 2 2 4 2 2" xfId="23065"/>
    <cellStyle name="Обычный 4 9 2 2 4 2 2 2" xfId="23066"/>
    <cellStyle name="Обычный 4 9 2 2 4 2 2 2 2" xfId="23067"/>
    <cellStyle name="Обычный 4 9 2 2 4 2 2 3" xfId="23068"/>
    <cellStyle name="Обычный 4 9 2 2 4 2 2 4" xfId="23069"/>
    <cellStyle name="Обычный 4 9 2 2 4 2 2 5" xfId="23070"/>
    <cellStyle name="Обычный 4 9 2 2 4 2 3" xfId="23071"/>
    <cellStyle name="Обычный 4 9 2 2 4 2 3 2" xfId="23072"/>
    <cellStyle name="Обычный 4 9 2 2 4 2 3 3" xfId="23073"/>
    <cellStyle name="Обычный 4 9 2 2 4 2 3 4" xfId="23074"/>
    <cellStyle name="Обычный 4 9 2 2 4 2 4" xfId="23075"/>
    <cellStyle name="Обычный 4 9 2 2 4 2 5" xfId="23076"/>
    <cellStyle name="Обычный 4 9 2 2 4 2 6" xfId="23077"/>
    <cellStyle name="Обычный 4 9 2 2 4 2 7" xfId="23078"/>
    <cellStyle name="Обычный 4 9 2 2 4 3" xfId="23079"/>
    <cellStyle name="Обычный 4 9 2 2 4 3 2" xfId="23080"/>
    <cellStyle name="Обычный 4 9 2 2 4 3 2 2" xfId="23081"/>
    <cellStyle name="Обычный 4 9 2 2 4 3 3" xfId="23082"/>
    <cellStyle name="Обычный 4 9 2 2 4 3 4" xfId="23083"/>
    <cellStyle name="Обычный 4 9 2 2 4 3 5" xfId="23084"/>
    <cellStyle name="Обычный 4 9 2 2 4 4" xfId="23085"/>
    <cellStyle name="Обычный 4 9 2 2 4 4 2" xfId="23086"/>
    <cellStyle name="Обычный 4 9 2 2 4 4 3" xfId="23087"/>
    <cellStyle name="Обычный 4 9 2 2 4 4 4" xfId="23088"/>
    <cellStyle name="Обычный 4 9 2 2 4 5" xfId="23089"/>
    <cellStyle name="Обычный 4 9 2 2 4 6" xfId="23090"/>
    <cellStyle name="Обычный 4 9 2 2 4 7" xfId="23091"/>
    <cellStyle name="Обычный 4 9 2 2 4 8" xfId="23092"/>
    <cellStyle name="Обычный 4 9 2 2 5" xfId="23093"/>
    <cellStyle name="Обычный 4 9 2 2 5 2" xfId="23094"/>
    <cellStyle name="Обычный 4 9 2 2 5 2 2" xfId="23095"/>
    <cellStyle name="Обычный 4 9 2 2 5 2 2 2" xfId="23096"/>
    <cellStyle name="Обычный 4 9 2 2 5 2 2 2 2" xfId="23097"/>
    <cellStyle name="Обычный 4 9 2 2 5 2 2 3" xfId="23098"/>
    <cellStyle name="Обычный 4 9 2 2 5 2 2 4" xfId="23099"/>
    <cellStyle name="Обычный 4 9 2 2 5 2 2 5" xfId="23100"/>
    <cellStyle name="Обычный 4 9 2 2 5 2 3" xfId="23101"/>
    <cellStyle name="Обычный 4 9 2 2 5 2 3 2" xfId="23102"/>
    <cellStyle name="Обычный 4 9 2 2 5 2 3 3" xfId="23103"/>
    <cellStyle name="Обычный 4 9 2 2 5 2 3 4" xfId="23104"/>
    <cellStyle name="Обычный 4 9 2 2 5 2 4" xfId="23105"/>
    <cellStyle name="Обычный 4 9 2 2 5 2 5" xfId="23106"/>
    <cellStyle name="Обычный 4 9 2 2 5 2 6" xfId="23107"/>
    <cellStyle name="Обычный 4 9 2 2 5 2 7" xfId="23108"/>
    <cellStyle name="Обычный 4 9 2 2 5 3" xfId="23109"/>
    <cellStyle name="Обычный 4 9 2 2 5 3 2" xfId="23110"/>
    <cellStyle name="Обычный 4 9 2 2 5 3 2 2" xfId="23111"/>
    <cellStyle name="Обычный 4 9 2 2 5 3 3" xfId="23112"/>
    <cellStyle name="Обычный 4 9 2 2 5 3 4" xfId="23113"/>
    <cellStyle name="Обычный 4 9 2 2 5 3 5" xfId="23114"/>
    <cellStyle name="Обычный 4 9 2 2 5 4" xfId="23115"/>
    <cellStyle name="Обычный 4 9 2 2 5 4 2" xfId="23116"/>
    <cellStyle name="Обычный 4 9 2 2 5 4 3" xfId="23117"/>
    <cellStyle name="Обычный 4 9 2 2 5 4 4" xfId="23118"/>
    <cellStyle name="Обычный 4 9 2 2 5 5" xfId="23119"/>
    <cellStyle name="Обычный 4 9 2 2 5 6" xfId="23120"/>
    <cellStyle name="Обычный 4 9 2 2 5 7" xfId="23121"/>
    <cellStyle name="Обычный 4 9 2 2 5 8" xfId="23122"/>
    <cellStyle name="Обычный 4 9 2 2 6" xfId="23123"/>
    <cellStyle name="Обычный 4 9 2 2 6 2" xfId="23124"/>
    <cellStyle name="Обычный 4 9 2 2 6 2 2" xfId="23125"/>
    <cellStyle name="Обычный 4 9 2 2 6 2 2 2" xfId="23126"/>
    <cellStyle name="Обычный 4 9 2 2 6 2 2 2 2" xfId="23127"/>
    <cellStyle name="Обычный 4 9 2 2 6 2 2 3" xfId="23128"/>
    <cellStyle name="Обычный 4 9 2 2 6 2 2 4" xfId="23129"/>
    <cellStyle name="Обычный 4 9 2 2 6 2 2 5" xfId="23130"/>
    <cellStyle name="Обычный 4 9 2 2 6 2 3" xfId="23131"/>
    <cellStyle name="Обычный 4 9 2 2 6 2 3 2" xfId="23132"/>
    <cellStyle name="Обычный 4 9 2 2 6 2 3 3" xfId="23133"/>
    <cellStyle name="Обычный 4 9 2 2 6 2 3 4" xfId="23134"/>
    <cellStyle name="Обычный 4 9 2 2 6 2 4" xfId="23135"/>
    <cellStyle name="Обычный 4 9 2 2 6 2 5" xfId="23136"/>
    <cellStyle name="Обычный 4 9 2 2 6 2 6" xfId="23137"/>
    <cellStyle name="Обычный 4 9 2 2 6 2 7" xfId="23138"/>
    <cellStyle name="Обычный 4 9 2 2 6 3" xfId="23139"/>
    <cellStyle name="Обычный 4 9 2 2 6 3 2" xfId="23140"/>
    <cellStyle name="Обычный 4 9 2 2 6 3 2 2" xfId="23141"/>
    <cellStyle name="Обычный 4 9 2 2 6 3 3" xfId="23142"/>
    <cellStyle name="Обычный 4 9 2 2 6 3 4" xfId="23143"/>
    <cellStyle name="Обычный 4 9 2 2 6 3 5" xfId="23144"/>
    <cellStyle name="Обычный 4 9 2 2 6 4" xfId="23145"/>
    <cellStyle name="Обычный 4 9 2 2 6 4 2" xfId="23146"/>
    <cellStyle name="Обычный 4 9 2 2 6 4 3" xfId="23147"/>
    <cellStyle name="Обычный 4 9 2 2 6 4 4" xfId="23148"/>
    <cellStyle name="Обычный 4 9 2 2 6 5" xfId="23149"/>
    <cellStyle name="Обычный 4 9 2 2 6 6" xfId="23150"/>
    <cellStyle name="Обычный 4 9 2 2 6 7" xfId="23151"/>
    <cellStyle name="Обычный 4 9 2 2 6 8" xfId="23152"/>
    <cellStyle name="Обычный 4 9 2 2 7" xfId="23153"/>
    <cellStyle name="Обычный 4 9 2 2 7 2" xfId="23154"/>
    <cellStyle name="Обычный 4 9 2 2 7 2 2" xfId="23155"/>
    <cellStyle name="Обычный 4 9 2 2 7 2 2 2" xfId="23156"/>
    <cellStyle name="Обычный 4 9 2 2 7 2 2 2 2" xfId="23157"/>
    <cellStyle name="Обычный 4 9 2 2 7 2 2 3" xfId="23158"/>
    <cellStyle name="Обычный 4 9 2 2 7 2 2 4" xfId="23159"/>
    <cellStyle name="Обычный 4 9 2 2 7 2 2 5" xfId="23160"/>
    <cellStyle name="Обычный 4 9 2 2 7 2 3" xfId="23161"/>
    <cellStyle name="Обычный 4 9 2 2 7 2 3 2" xfId="23162"/>
    <cellStyle name="Обычный 4 9 2 2 7 2 3 3" xfId="23163"/>
    <cellStyle name="Обычный 4 9 2 2 7 2 3 4" xfId="23164"/>
    <cellStyle name="Обычный 4 9 2 2 7 2 4" xfId="23165"/>
    <cellStyle name="Обычный 4 9 2 2 7 2 5" xfId="23166"/>
    <cellStyle name="Обычный 4 9 2 2 7 2 6" xfId="23167"/>
    <cellStyle name="Обычный 4 9 2 2 7 2 7" xfId="23168"/>
    <cellStyle name="Обычный 4 9 2 2 7 3" xfId="23169"/>
    <cellStyle name="Обычный 4 9 2 2 7 3 2" xfId="23170"/>
    <cellStyle name="Обычный 4 9 2 2 7 3 2 2" xfId="23171"/>
    <cellStyle name="Обычный 4 9 2 2 7 3 3" xfId="23172"/>
    <cellStyle name="Обычный 4 9 2 2 7 3 4" xfId="23173"/>
    <cellStyle name="Обычный 4 9 2 2 7 3 5" xfId="23174"/>
    <cellStyle name="Обычный 4 9 2 2 7 4" xfId="23175"/>
    <cellStyle name="Обычный 4 9 2 2 7 4 2" xfId="23176"/>
    <cellStyle name="Обычный 4 9 2 2 7 4 3" xfId="23177"/>
    <cellStyle name="Обычный 4 9 2 2 7 4 4" xfId="23178"/>
    <cellStyle name="Обычный 4 9 2 2 7 5" xfId="23179"/>
    <cellStyle name="Обычный 4 9 2 2 7 6" xfId="23180"/>
    <cellStyle name="Обычный 4 9 2 2 7 7" xfId="23181"/>
    <cellStyle name="Обычный 4 9 2 2 7 8" xfId="23182"/>
    <cellStyle name="Обычный 4 9 2 2 8" xfId="23183"/>
    <cellStyle name="Обычный 4 9 2 2 8 2" xfId="23184"/>
    <cellStyle name="Обычный 4 9 2 2 8 2 2" xfId="23185"/>
    <cellStyle name="Обычный 4 9 2 2 8 2 2 2" xfId="23186"/>
    <cellStyle name="Обычный 4 9 2 2 8 2 3" xfId="23187"/>
    <cellStyle name="Обычный 4 9 2 2 8 2 4" xfId="23188"/>
    <cellStyle name="Обычный 4 9 2 2 8 2 5" xfId="23189"/>
    <cellStyle name="Обычный 4 9 2 2 8 3" xfId="23190"/>
    <cellStyle name="Обычный 4 9 2 2 8 3 2" xfId="23191"/>
    <cellStyle name="Обычный 4 9 2 2 8 3 3" xfId="23192"/>
    <cellStyle name="Обычный 4 9 2 2 8 3 4" xfId="23193"/>
    <cellStyle name="Обычный 4 9 2 2 8 4" xfId="23194"/>
    <cellStyle name="Обычный 4 9 2 2 8 5" xfId="23195"/>
    <cellStyle name="Обычный 4 9 2 2 8 6" xfId="23196"/>
    <cellStyle name="Обычный 4 9 2 2 8 7" xfId="23197"/>
    <cellStyle name="Обычный 4 9 2 2 9" xfId="23198"/>
    <cellStyle name="Обычный 4 9 2 2 9 2" xfId="23199"/>
    <cellStyle name="Обычный 4 9 2 2 9 2 2" xfId="23200"/>
    <cellStyle name="Обычный 4 9 2 2 9 2 2 2" xfId="23201"/>
    <cellStyle name="Обычный 4 9 2 2 9 2 3" xfId="23202"/>
    <cellStyle name="Обычный 4 9 2 2 9 2 4" xfId="23203"/>
    <cellStyle name="Обычный 4 9 2 2 9 2 5" xfId="23204"/>
    <cellStyle name="Обычный 4 9 2 2 9 3" xfId="23205"/>
    <cellStyle name="Обычный 4 9 2 2 9 3 2" xfId="23206"/>
    <cellStyle name="Обычный 4 9 2 2 9 3 3" xfId="23207"/>
    <cellStyle name="Обычный 4 9 2 2 9 3 4" xfId="23208"/>
    <cellStyle name="Обычный 4 9 2 2 9 4" xfId="23209"/>
    <cellStyle name="Обычный 4 9 2 2 9 5" xfId="23210"/>
    <cellStyle name="Обычный 4 9 2 2 9 6" xfId="23211"/>
    <cellStyle name="Обычный 4 9 2 2 9 7" xfId="23212"/>
    <cellStyle name="Обычный 4 9 2 3" xfId="23213"/>
    <cellStyle name="Обычный 4 9 2 3 2" xfId="23214"/>
    <cellStyle name="Обычный 4 9 2 3 2 2" xfId="23215"/>
    <cellStyle name="Обычный 4 9 2 3 2 2 2" xfId="23216"/>
    <cellStyle name="Обычный 4 9 2 3 2 2 2 2" xfId="23217"/>
    <cellStyle name="Обычный 4 9 2 3 2 2 3" xfId="23218"/>
    <cellStyle name="Обычный 4 9 2 3 2 2 4" xfId="23219"/>
    <cellStyle name="Обычный 4 9 2 3 2 2 5" xfId="23220"/>
    <cellStyle name="Обычный 4 9 2 3 2 3" xfId="23221"/>
    <cellStyle name="Обычный 4 9 2 3 2 3 2" xfId="23222"/>
    <cellStyle name="Обычный 4 9 2 3 2 3 3" xfId="23223"/>
    <cellStyle name="Обычный 4 9 2 3 2 3 4" xfId="23224"/>
    <cellStyle name="Обычный 4 9 2 3 2 4" xfId="23225"/>
    <cellStyle name="Обычный 4 9 2 3 2 5" xfId="23226"/>
    <cellStyle name="Обычный 4 9 2 3 2 6" xfId="23227"/>
    <cellStyle name="Обычный 4 9 2 3 2 7" xfId="23228"/>
    <cellStyle name="Обычный 4 9 2 3 3" xfId="23229"/>
    <cellStyle name="Обычный 4 9 2 3 3 2" xfId="23230"/>
    <cellStyle name="Обычный 4 9 2 3 3 2 2" xfId="23231"/>
    <cellStyle name="Обычный 4 9 2 3 3 3" xfId="23232"/>
    <cellStyle name="Обычный 4 9 2 3 3 4" xfId="23233"/>
    <cellStyle name="Обычный 4 9 2 3 3 5" xfId="23234"/>
    <cellStyle name="Обычный 4 9 2 3 4" xfId="23235"/>
    <cellStyle name="Обычный 4 9 2 3 4 2" xfId="23236"/>
    <cellStyle name="Обычный 4 9 2 3 4 2 2" xfId="23237"/>
    <cellStyle name="Обычный 4 9 2 3 4 3" xfId="23238"/>
    <cellStyle name="Обычный 4 9 2 3 4 4" xfId="23239"/>
    <cellStyle name="Обычный 4 9 2 3 4 5" xfId="23240"/>
    <cellStyle name="Обычный 4 9 2 3 5" xfId="23241"/>
    <cellStyle name="Обычный 4 9 2 3 5 2" xfId="23242"/>
    <cellStyle name="Обычный 4 9 2 3 5 3" xfId="23243"/>
    <cellStyle name="Обычный 4 9 2 3 5 4" xfId="23244"/>
    <cellStyle name="Обычный 4 9 2 3 6" xfId="23245"/>
    <cellStyle name="Обычный 4 9 2 3 7" xfId="23246"/>
    <cellStyle name="Обычный 4 9 2 3 8" xfId="23247"/>
    <cellStyle name="Обычный 4 9 2 3 9" xfId="23248"/>
    <cellStyle name="Обычный 4 9 2 4" xfId="23249"/>
    <cellStyle name="Обычный 4 9 2 4 2" xfId="23250"/>
    <cellStyle name="Обычный 4 9 2 4 2 2" xfId="23251"/>
    <cellStyle name="Обычный 4 9 2 4 2 2 2" xfId="23252"/>
    <cellStyle name="Обычный 4 9 2 4 2 2 2 2" xfId="23253"/>
    <cellStyle name="Обычный 4 9 2 4 2 2 3" xfId="23254"/>
    <cellStyle name="Обычный 4 9 2 4 2 2 4" xfId="23255"/>
    <cellStyle name="Обычный 4 9 2 4 2 2 5" xfId="23256"/>
    <cellStyle name="Обычный 4 9 2 4 2 3" xfId="23257"/>
    <cellStyle name="Обычный 4 9 2 4 2 3 2" xfId="23258"/>
    <cellStyle name="Обычный 4 9 2 4 2 3 3" xfId="23259"/>
    <cellStyle name="Обычный 4 9 2 4 2 3 4" xfId="23260"/>
    <cellStyle name="Обычный 4 9 2 4 2 4" xfId="23261"/>
    <cellStyle name="Обычный 4 9 2 4 2 5" xfId="23262"/>
    <cellStyle name="Обычный 4 9 2 4 2 6" xfId="23263"/>
    <cellStyle name="Обычный 4 9 2 4 2 7" xfId="23264"/>
    <cellStyle name="Обычный 4 9 2 4 3" xfId="23265"/>
    <cellStyle name="Обычный 4 9 2 4 3 2" xfId="23266"/>
    <cellStyle name="Обычный 4 9 2 4 3 2 2" xfId="23267"/>
    <cellStyle name="Обычный 4 9 2 4 3 3" xfId="23268"/>
    <cellStyle name="Обычный 4 9 2 4 3 4" xfId="23269"/>
    <cellStyle name="Обычный 4 9 2 4 3 5" xfId="23270"/>
    <cellStyle name="Обычный 4 9 2 4 4" xfId="23271"/>
    <cellStyle name="Обычный 4 9 2 4 4 2" xfId="23272"/>
    <cellStyle name="Обычный 4 9 2 4 4 2 2" xfId="23273"/>
    <cellStyle name="Обычный 4 9 2 4 4 3" xfId="23274"/>
    <cellStyle name="Обычный 4 9 2 4 4 4" xfId="23275"/>
    <cellStyle name="Обычный 4 9 2 4 4 5" xfId="23276"/>
    <cellStyle name="Обычный 4 9 2 4 5" xfId="23277"/>
    <cellStyle name="Обычный 4 9 2 4 5 2" xfId="23278"/>
    <cellStyle name="Обычный 4 9 2 4 5 3" xfId="23279"/>
    <cellStyle name="Обычный 4 9 2 4 5 4" xfId="23280"/>
    <cellStyle name="Обычный 4 9 2 4 6" xfId="23281"/>
    <cellStyle name="Обычный 4 9 2 4 7" xfId="23282"/>
    <cellStyle name="Обычный 4 9 2 4 8" xfId="23283"/>
    <cellStyle name="Обычный 4 9 2 4 9" xfId="23284"/>
    <cellStyle name="Обычный 4 9 2 5" xfId="23285"/>
    <cellStyle name="Обычный 4 9 2 5 2" xfId="23286"/>
    <cellStyle name="Обычный 4 9 2 5 2 2" xfId="23287"/>
    <cellStyle name="Обычный 4 9 2 5 2 2 2" xfId="23288"/>
    <cellStyle name="Обычный 4 9 2 5 2 2 2 2" xfId="23289"/>
    <cellStyle name="Обычный 4 9 2 5 2 2 3" xfId="23290"/>
    <cellStyle name="Обычный 4 9 2 5 2 2 4" xfId="23291"/>
    <cellStyle name="Обычный 4 9 2 5 2 2 5" xfId="23292"/>
    <cellStyle name="Обычный 4 9 2 5 2 3" xfId="23293"/>
    <cellStyle name="Обычный 4 9 2 5 2 3 2" xfId="23294"/>
    <cellStyle name="Обычный 4 9 2 5 2 3 3" xfId="23295"/>
    <cellStyle name="Обычный 4 9 2 5 2 3 4" xfId="23296"/>
    <cellStyle name="Обычный 4 9 2 5 2 4" xfId="23297"/>
    <cellStyle name="Обычный 4 9 2 5 2 5" xfId="23298"/>
    <cellStyle name="Обычный 4 9 2 5 2 6" xfId="23299"/>
    <cellStyle name="Обычный 4 9 2 5 2 7" xfId="23300"/>
    <cellStyle name="Обычный 4 9 2 5 3" xfId="23301"/>
    <cellStyle name="Обычный 4 9 2 5 3 2" xfId="23302"/>
    <cellStyle name="Обычный 4 9 2 5 3 2 2" xfId="23303"/>
    <cellStyle name="Обычный 4 9 2 5 3 3" xfId="23304"/>
    <cellStyle name="Обычный 4 9 2 5 3 4" xfId="23305"/>
    <cellStyle name="Обычный 4 9 2 5 3 5" xfId="23306"/>
    <cellStyle name="Обычный 4 9 2 5 4" xfId="23307"/>
    <cellStyle name="Обычный 4 9 2 5 4 2" xfId="23308"/>
    <cellStyle name="Обычный 4 9 2 5 4 3" xfId="23309"/>
    <cellStyle name="Обычный 4 9 2 5 4 4" xfId="23310"/>
    <cellStyle name="Обычный 4 9 2 5 5" xfId="23311"/>
    <cellStyle name="Обычный 4 9 2 5 6" xfId="23312"/>
    <cellStyle name="Обычный 4 9 2 5 7" xfId="23313"/>
    <cellStyle name="Обычный 4 9 2 5 8" xfId="23314"/>
    <cellStyle name="Обычный 4 9 2 6" xfId="23315"/>
    <cellStyle name="Обычный 4 9 2 6 2" xfId="23316"/>
    <cellStyle name="Обычный 4 9 2 6 2 2" xfId="23317"/>
    <cellStyle name="Обычный 4 9 2 6 2 2 2" xfId="23318"/>
    <cellStyle name="Обычный 4 9 2 6 2 2 2 2" xfId="23319"/>
    <cellStyle name="Обычный 4 9 2 6 2 2 3" xfId="23320"/>
    <cellStyle name="Обычный 4 9 2 6 2 2 4" xfId="23321"/>
    <cellStyle name="Обычный 4 9 2 6 2 2 5" xfId="23322"/>
    <cellStyle name="Обычный 4 9 2 6 2 3" xfId="23323"/>
    <cellStyle name="Обычный 4 9 2 6 2 3 2" xfId="23324"/>
    <cellStyle name="Обычный 4 9 2 6 2 3 3" xfId="23325"/>
    <cellStyle name="Обычный 4 9 2 6 2 3 4" xfId="23326"/>
    <cellStyle name="Обычный 4 9 2 6 2 4" xfId="23327"/>
    <cellStyle name="Обычный 4 9 2 6 2 5" xfId="23328"/>
    <cellStyle name="Обычный 4 9 2 6 2 6" xfId="23329"/>
    <cellStyle name="Обычный 4 9 2 6 2 7" xfId="23330"/>
    <cellStyle name="Обычный 4 9 2 6 3" xfId="23331"/>
    <cellStyle name="Обычный 4 9 2 6 3 2" xfId="23332"/>
    <cellStyle name="Обычный 4 9 2 6 3 2 2" xfId="23333"/>
    <cellStyle name="Обычный 4 9 2 6 3 3" xfId="23334"/>
    <cellStyle name="Обычный 4 9 2 6 3 4" xfId="23335"/>
    <cellStyle name="Обычный 4 9 2 6 3 5" xfId="23336"/>
    <cellStyle name="Обычный 4 9 2 6 4" xfId="23337"/>
    <cellStyle name="Обычный 4 9 2 6 4 2" xfId="23338"/>
    <cellStyle name="Обычный 4 9 2 6 4 3" xfId="23339"/>
    <cellStyle name="Обычный 4 9 2 6 4 4" xfId="23340"/>
    <cellStyle name="Обычный 4 9 2 6 5" xfId="23341"/>
    <cellStyle name="Обычный 4 9 2 6 6" xfId="23342"/>
    <cellStyle name="Обычный 4 9 2 6 7" xfId="23343"/>
    <cellStyle name="Обычный 4 9 2 6 8" xfId="23344"/>
    <cellStyle name="Обычный 4 9 2 7" xfId="23345"/>
    <cellStyle name="Обычный 4 9 2 7 2" xfId="23346"/>
    <cellStyle name="Обычный 4 9 2 7 2 2" xfId="23347"/>
    <cellStyle name="Обычный 4 9 2 7 2 2 2" xfId="23348"/>
    <cellStyle name="Обычный 4 9 2 7 2 2 2 2" xfId="23349"/>
    <cellStyle name="Обычный 4 9 2 7 2 2 3" xfId="23350"/>
    <cellStyle name="Обычный 4 9 2 7 2 2 4" xfId="23351"/>
    <cellStyle name="Обычный 4 9 2 7 2 2 5" xfId="23352"/>
    <cellStyle name="Обычный 4 9 2 7 2 3" xfId="23353"/>
    <cellStyle name="Обычный 4 9 2 7 2 3 2" xfId="23354"/>
    <cellStyle name="Обычный 4 9 2 7 2 3 3" xfId="23355"/>
    <cellStyle name="Обычный 4 9 2 7 2 3 4" xfId="23356"/>
    <cellStyle name="Обычный 4 9 2 7 2 4" xfId="23357"/>
    <cellStyle name="Обычный 4 9 2 7 2 5" xfId="23358"/>
    <cellStyle name="Обычный 4 9 2 7 2 6" xfId="23359"/>
    <cellStyle name="Обычный 4 9 2 7 2 7" xfId="23360"/>
    <cellStyle name="Обычный 4 9 2 7 3" xfId="23361"/>
    <cellStyle name="Обычный 4 9 2 7 3 2" xfId="23362"/>
    <cellStyle name="Обычный 4 9 2 7 3 2 2" xfId="23363"/>
    <cellStyle name="Обычный 4 9 2 7 3 3" xfId="23364"/>
    <cellStyle name="Обычный 4 9 2 7 3 4" xfId="23365"/>
    <cellStyle name="Обычный 4 9 2 7 3 5" xfId="23366"/>
    <cellStyle name="Обычный 4 9 2 7 4" xfId="23367"/>
    <cellStyle name="Обычный 4 9 2 7 4 2" xfId="23368"/>
    <cellStyle name="Обычный 4 9 2 7 4 3" xfId="23369"/>
    <cellStyle name="Обычный 4 9 2 7 4 4" xfId="23370"/>
    <cellStyle name="Обычный 4 9 2 7 5" xfId="23371"/>
    <cellStyle name="Обычный 4 9 2 7 6" xfId="23372"/>
    <cellStyle name="Обычный 4 9 2 7 7" xfId="23373"/>
    <cellStyle name="Обычный 4 9 2 7 8" xfId="23374"/>
    <cellStyle name="Обычный 4 9 2 8" xfId="23375"/>
    <cellStyle name="Обычный 4 9 2 8 2" xfId="23376"/>
    <cellStyle name="Обычный 4 9 2 8 2 2" xfId="23377"/>
    <cellStyle name="Обычный 4 9 2 8 2 2 2" xfId="23378"/>
    <cellStyle name="Обычный 4 9 2 8 2 2 2 2" xfId="23379"/>
    <cellStyle name="Обычный 4 9 2 8 2 2 3" xfId="23380"/>
    <cellStyle name="Обычный 4 9 2 8 2 2 4" xfId="23381"/>
    <cellStyle name="Обычный 4 9 2 8 2 2 5" xfId="23382"/>
    <cellStyle name="Обычный 4 9 2 8 2 3" xfId="23383"/>
    <cellStyle name="Обычный 4 9 2 8 2 3 2" xfId="23384"/>
    <cellStyle name="Обычный 4 9 2 8 2 3 3" xfId="23385"/>
    <cellStyle name="Обычный 4 9 2 8 2 3 4" xfId="23386"/>
    <cellStyle name="Обычный 4 9 2 8 2 4" xfId="23387"/>
    <cellStyle name="Обычный 4 9 2 8 2 5" xfId="23388"/>
    <cellStyle name="Обычный 4 9 2 8 2 6" xfId="23389"/>
    <cellStyle name="Обычный 4 9 2 8 2 7" xfId="23390"/>
    <cellStyle name="Обычный 4 9 2 8 3" xfId="23391"/>
    <cellStyle name="Обычный 4 9 2 8 3 2" xfId="23392"/>
    <cellStyle name="Обычный 4 9 2 8 3 2 2" xfId="23393"/>
    <cellStyle name="Обычный 4 9 2 8 3 3" xfId="23394"/>
    <cellStyle name="Обычный 4 9 2 8 3 4" xfId="23395"/>
    <cellStyle name="Обычный 4 9 2 8 3 5" xfId="23396"/>
    <cellStyle name="Обычный 4 9 2 8 4" xfId="23397"/>
    <cellStyle name="Обычный 4 9 2 8 4 2" xfId="23398"/>
    <cellStyle name="Обычный 4 9 2 8 4 3" xfId="23399"/>
    <cellStyle name="Обычный 4 9 2 8 4 4" xfId="23400"/>
    <cellStyle name="Обычный 4 9 2 8 5" xfId="23401"/>
    <cellStyle name="Обычный 4 9 2 8 6" xfId="23402"/>
    <cellStyle name="Обычный 4 9 2 8 7" xfId="23403"/>
    <cellStyle name="Обычный 4 9 2 8 8" xfId="23404"/>
    <cellStyle name="Обычный 4 9 2 9" xfId="23405"/>
    <cellStyle name="Обычный 4 9 2 9 2" xfId="23406"/>
    <cellStyle name="Обычный 4 9 2 9 2 2" xfId="23407"/>
    <cellStyle name="Обычный 4 9 2 9 2 2 2" xfId="23408"/>
    <cellStyle name="Обычный 4 9 2 9 2 3" xfId="23409"/>
    <cellStyle name="Обычный 4 9 2 9 2 4" xfId="23410"/>
    <cellStyle name="Обычный 4 9 2 9 2 5" xfId="23411"/>
    <cellStyle name="Обычный 4 9 2 9 3" xfId="23412"/>
    <cellStyle name="Обычный 4 9 2 9 3 2" xfId="23413"/>
    <cellStyle name="Обычный 4 9 2 9 3 3" xfId="23414"/>
    <cellStyle name="Обычный 4 9 2 9 3 4" xfId="23415"/>
    <cellStyle name="Обычный 4 9 2 9 4" xfId="23416"/>
    <cellStyle name="Обычный 4 9 2 9 5" xfId="23417"/>
    <cellStyle name="Обычный 4 9 2 9 6" xfId="23418"/>
    <cellStyle name="Обычный 4 9 2 9 7" xfId="23419"/>
    <cellStyle name="Обычный 4 9 3" xfId="23420"/>
    <cellStyle name="Обычный 4 9 3 10" xfId="23421"/>
    <cellStyle name="Обычный 4 9 3 10 2" xfId="23422"/>
    <cellStyle name="Обычный 4 9 3 10 2 2" xfId="23423"/>
    <cellStyle name="Обычный 4 9 3 10 3" xfId="23424"/>
    <cellStyle name="Обычный 4 9 3 10 4" xfId="23425"/>
    <cellStyle name="Обычный 4 9 3 10 5" xfId="23426"/>
    <cellStyle name="Обычный 4 9 3 11" xfId="23427"/>
    <cellStyle name="Обычный 4 9 3 11 2" xfId="23428"/>
    <cellStyle name="Обычный 4 9 3 11 3" xfId="23429"/>
    <cellStyle name="Обычный 4 9 3 11 4" xfId="23430"/>
    <cellStyle name="Обычный 4 9 3 12" xfId="23431"/>
    <cellStyle name="Обычный 4 9 3 13" xfId="23432"/>
    <cellStyle name="Обычный 4 9 3 14" xfId="23433"/>
    <cellStyle name="Обычный 4 9 3 15" xfId="23434"/>
    <cellStyle name="Обычный 4 9 3 2" xfId="23435"/>
    <cellStyle name="Обычный 4 9 3 2 2" xfId="23436"/>
    <cellStyle name="Обычный 4 9 3 2 2 2" xfId="23437"/>
    <cellStyle name="Обычный 4 9 3 2 2 2 2" xfId="23438"/>
    <cellStyle name="Обычный 4 9 3 2 2 2 2 2" xfId="23439"/>
    <cellStyle name="Обычный 4 9 3 2 2 2 3" xfId="23440"/>
    <cellStyle name="Обычный 4 9 3 2 2 2 4" xfId="23441"/>
    <cellStyle name="Обычный 4 9 3 2 2 2 5" xfId="23442"/>
    <cellStyle name="Обычный 4 9 3 2 2 3" xfId="23443"/>
    <cellStyle name="Обычный 4 9 3 2 2 3 2" xfId="23444"/>
    <cellStyle name="Обычный 4 9 3 2 2 3 3" xfId="23445"/>
    <cellStyle name="Обычный 4 9 3 2 2 3 4" xfId="23446"/>
    <cellStyle name="Обычный 4 9 3 2 2 4" xfId="23447"/>
    <cellStyle name="Обычный 4 9 3 2 2 5" xfId="23448"/>
    <cellStyle name="Обычный 4 9 3 2 2 6" xfId="23449"/>
    <cellStyle name="Обычный 4 9 3 2 2 7" xfId="23450"/>
    <cellStyle name="Обычный 4 9 3 2 3" xfId="23451"/>
    <cellStyle name="Обычный 4 9 3 2 3 2" xfId="23452"/>
    <cellStyle name="Обычный 4 9 3 2 3 2 2" xfId="23453"/>
    <cellStyle name="Обычный 4 9 3 2 3 3" xfId="23454"/>
    <cellStyle name="Обычный 4 9 3 2 3 4" xfId="23455"/>
    <cellStyle name="Обычный 4 9 3 2 3 5" xfId="23456"/>
    <cellStyle name="Обычный 4 9 3 2 4" xfId="23457"/>
    <cellStyle name="Обычный 4 9 3 2 4 2" xfId="23458"/>
    <cellStyle name="Обычный 4 9 3 2 4 2 2" xfId="23459"/>
    <cellStyle name="Обычный 4 9 3 2 4 3" xfId="23460"/>
    <cellStyle name="Обычный 4 9 3 2 4 4" xfId="23461"/>
    <cellStyle name="Обычный 4 9 3 2 4 5" xfId="23462"/>
    <cellStyle name="Обычный 4 9 3 2 5" xfId="23463"/>
    <cellStyle name="Обычный 4 9 3 2 5 2" xfId="23464"/>
    <cellStyle name="Обычный 4 9 3 2 5 3" xfId="23465"/>
    <cellStyle name="Обычный 4 9 3 2 5 4" xfId="23466"/>
    <cellStyle name="Обычный 4 9 3 2 6" xfId="23467"/>
    <cellStyle name="Обычный 4 9 3 2 7" xfId="23468"/>
    <cellStyle name="Обычный 4 9 3 2 8" xfId="23469"/>
    <cellStyle name="Обычный 4 9 3 2 9" xfId="23470"/>
    <cellStyle name="Обычный 4 9 3 3" xfId="23471"/>
    <cellStyle name="Обычный 4 9 3 3 2" xfId="23472"/>
    <cellStyle name="Обычный 4 9 3 3 2 2" xfId="23473"/>
    <cellStyle name="Обычный 4 9 3 3 2 2 2" xfId="23474"/>
    <cellStyle name="Обычный 4 9 3 3 2 2 2 2" xfId="23475"/>
    <cellStyle name="Обычный 4 9 3 3 2 2 3" xfId="23476"/>
    <cellStyle name="Обычный 4 9 3 3 2 2 4" xfId="23477"/>
    <cellStyle name="Обычный 4 9 3 3 2 2 5" xfId="23478"/>
    <cellStyle name="Обычный 4 9 3 3 2 3" xfId="23479"/>
    <cellStyle name="Обычный 4 9 3 3 2 3 2" xfId="23480"/>
    <cellStyle name="Обычный 4 9 3 3 2 3 3" xfId="23481"/>
    <cellStyle name="Обычный 4 9 3 3 2 3 4" xfId="23482"/>
    <cellStyle name="Обычный 4 9 3 3 2 4" xfId="23483"/>
    <cellStyle name="Обычный 4 9 3 3 2 5" xfId="23484"/>
    <cellStyle name="Обычный 4 9 3 3 2 6" xfId="23485"/>
    <cellStyle name="Обычный 4 9 3 3 2 7" xfId="23486"/>
    <cellStyle name="Обычный 4 9 3 3 3" xfId="23487"/>
    <cellStyle name="Обычный 4 9 3 3 3 2" xfId="23488"/>
    <cellStyle name="Обычный 4 9 3 3 3 2 2" xfId="23489"/>
    <cellStyle name="Обычный 4 9 3 3 3 3" xfId="23490"/>
    <cellStyle name="Обычный 4 9 3 3 3 4" xfId="23491"/>
    <cellStyle name="Обычный 4 9 3 3 3 5" xfId="23492"/>
    <cellStyle name="Обычный 4 9 3 3 4" xfId="23493"/>
    <cellStyle name="Обычный 4 9 3 3 4 2" xfId="23494"/>
    <cellStyle name="Обычный 4 9 3 3 4 2 2" xfId="23495"/>
    <cellStyle name="Обычный 4 9 3 3 4 3" xfId="23496"/>
    <cellStyle name="Обычный 4 9 3 3 4 4" xfId="23497"/>
    <cellStyle name="Обычный 4 9 3 3 4 5" xfId="23498"/>
    <cellStyle name="Обычный 4 9 3 3 5" xfId="23499"/>
    <cellStyle name="Обычный 4 9 3 3 5 2" xfId="23500"/>
    <cellStyle name="Обычный 4 9 3 3 5 3" xfId="23501"/>
    <cellStyle name="Обычный 4 9 3 3 5 4" xfId="23502"/>
    <cellStyle name="Обычный 4 9 3 3 6" xfId="23503"/>
    <cellStyle name="Обычный 4 9 3 3 7" xfId="23504"/>
    <cellStyle name="Обычный 4 9 3 3 8" xfId="23505"/>
    <cellStyle name="Обычный 4 9 3 3 9" xfId="23506"/>
    <cellStyle name="Обычный 4 9 3 4" xfId="23507"/>
    <cellStyle name="Обычный 4 9 3 4 2" xfId="23508"/>
    <cellStyle name="Обычный 4 9 3 4 2 2" xfId="23509"/>
    <cellStyle name="Обычный 4 9 3 4 2 2 2" xfId="23510"/>
    <cellStyle name="Обычный 4 9 3 4 2 2 2 2" xfId="23511"/>
    <cellStyle name="Обычный 4 9 3 4 2 2 3" xfId="23512"/>
    <cellStyle name="Обычный 4 9 3 4 2 2 4" xfId="23513"/>
    <cellStyle name="Обычный 4 9 3 4 2 2 5" xfId="23514"/>
    <cellStyle name="Обычный 4 9 3 4 2 3" xfId="23515"/>
    <cellStyle name="Обычный 4 9 3 4 2 3 2" xfId="23516"/>
    <cellStyle name="Обычный 4 9 3 4 2 3 3" xfId="23517"/>
    <cellStyle name="Обычный 4 9 3 4 2 3 4" xfId="23518"/>
    <cellStyle name="Обычный 4 9 3 4 2 4" xfId="23519"/>
    <cellStyle name="Обычный 4 9 3 4 2 5" xfId="23520"/>
    <cellStyle name="Обычный 4 9 3 4 2 6" xfId="23521"/>
    <cellStyle name="Обычный 4 9 3 4 2 7" xfId="23522"/>
    <cellStyle name="Обычный 4 9 3 4 3" xfId="23523"/>
    <cellStyle name="Обычный 4 9 3 4 3 2" xfId="23524"/>
    <cellStyle name="Обычный 4 9 3 4 3 2 2" xfId="23525"/>
    <cellStyle name="Обычный 4 9 3 4 3 3" xfId="23526"/>
    <cellStyle name="Обычный 4 9 3 4 3 4" xfId="23527"/>
    <cellStyle name="Обычный 4 9 3 4 3 5" xfId="23528"/>
    <cellStyle name="Обычный 4 9 3 4 4" xfId="23529"/>
    <cellStyle name="Обычный 4 9 3 4 4 2" xfId="23530"/>
    <cellStyle name="Обычный 4 9 3 4 4 3" xfId="23531"/>
    <cellStyle name="Обычный 4 9 3 4 4 4" xfId="23532"/>
    <cellStyle name="Обычный 4 9 3 4 5" xfId="23533"/>
    <cellStyle name="Обычный 4 9 3 4 6" xfId="23534"/>
    <cellStyle name="Обычный 4 9 3 4 7" xfId="23535"/>
    <cellStyle name="Обычный 4 9 3 4 8" xfId="23536"/>
    <cellStyle name="Обычный 4 9 3 5" xfId="23537"/>
    <cellStyle name="Обычный 4 9 3 5 2" xfId="23538"/>
    <cellStyle name="Обычный 4 9 3 5 2 2" xfId="23539"/>
    <cellStyle name="Обычный 4 9 3 5 2 2 2" xfId="23540"/>
    <cellStyle name="Обычный 4 9 3 5 2 2 2 2" xfId="23541"/>
    <cellStyle name="Обычный 4 9 3 5 2 2 3" xfId="23542"/>
    <cellStyle name="Обычный 4 9 3 5 2 2 4" xfId="23543"/>
    <cellStyle name="Обычный 4 9 3 5 2 2 5" xfId="23544"/>
    <cellStyle name="Обычный 4 9 3 5 2 3" xfId="23545"/>
    <cellStyle name="Обычный 4 9 3 5 2 3 2" xfId="23546"/>
    <cellStyle name="Обычный 4 9 3 5 2 3 3" xfId="23547"/>
    <cellStyle name="Обычный 4 9 3 5 2 3 4" xfId="23548"/>
    <cellStyle name="Обычный 4 9 3 5 2 4" xfId="23549"/>
    <cellStyle name="Обычный 4 9 3 5 2 5" xfId="23550"/>
    <cellStyle name="Обычный 4 9 3 5 2 6" xfId="23551"/>
    <cellStyle name="Обычный 4 9 3 5 2 7" xfId="23552"/>
    <cellStyle name="Обычный 4 9 3 5 3" xfId="23553"/>
    <cellStyle name="Обычный 4 9 3 5 3 2" xfId="23554"/>
    <cellStyle name="Обычный 4 9 3 5 3 2 2" xfId="23555"/>
    <cellStyle name="Обычный 4 9 3 5 3 3" xfId="23556"/>
    <cellStyle name="Обычный 4 9 3 5 3 4" xfId="23557"/>
    <cellStyle name="Обычный 4 9 3 5 3 5" xfId="23558"/>
    <cellStyle name="Обычный 4 9 3 5 4" xfId="23559"/>
    <cellStyle name="Обычный 4 9 3 5 4 2" xfId="23560"/>
    <cellStyle name="Обычный 4 9 3 5 4 3" xfId="23561"/>
    <cellStyle name="Обычный 4 9 3 5 4 4" xfId="23562"/>
    <cellStyle name="Обычный 4 9 3 5 5" xfId="23563"/>
    <cellStyle name="Обычный 4 9 3 5 6" xfId="23564"/>
    <cellStyle name="Обычный 4 9 3 5 7" xfId="23565"/>
    <cellStyle name="Обычный 4 9 3 5 8" xfId="23566"/>
    <cellStyle name="Обычный 4 9 3 6" xfId="23567"/>
    <cellStyle name="Обычный 4 9 3 6 2" xfId="23568"/>
    <cellStyle name="Обычный 4 9 3 6 2 2" xfId="23569"/>
    <cellStyle name="Обычный 4 9 3 6 2 2 2" xfId="23570"/>
    <cellStyle name="Обычный 4 9 3 6 2 2 2 2" xfId="23571"/>
    <cellStyle name="Обычный 4 9 3 6 2 2 3" xfId="23572"/>
    <cellStyle name="Обычный 4 9 3 6 2 2 4" xfId="23573"/>
    <cellStyle name="Обычный 4 9 3 6 2 2 5" xfId="23574"/>
    <cellStyle name="Обычный 4 9 3 6 2 3" xfId="23575"/>
    <cellStyle name="Обычный 4 9 3 6 2 3 2" xfId="23576"/>
    <cellStyle name="Обычный 4 9 3 6 2 3 3" xfId="23577"/>
    <cellStyle name="Обычный 4 9 3 6 2 3 4" xfId="23578"/>
    <cellStyle name="Обычный 4 9 3 6 2 4" xfId="23579"/>
    <cellStyle name="Обычный 4 9 3 6 2 5" xfId="23580"/>
    <cellStyle name="Обычный 4 9 3 6 2 6" xfId="23581"/>
    <cellStyle name="Обычный 4 9 3 6 2 7" xfId="23582"/>
    <cellStyle name="Обычный 4 9 3 6 3" xfId="23583"/>
    <cellStyle name="Обычный 4 9 3 6 3 2" xfId="23584"/>
    <cellStyle name="Обычный 4 9 3 6 3 2 2" xfId="23585"/>
    <cellStyle name="Обычный 4 9 3 6 3 3" xfId="23586"/>
    <cellStyle name="Обычный 4 9 3 6 3 4" xfId="23587"/>
    <cellStyle name="Обычный 4 9 3 6 3 5" xfId="23588"/>
    <cellStyle name="Обычный 4 9 3 6 4" xfId="23589"/>
    <cellStyle name="Обычный 4 9 3 6 4 2" xfId="23590"/>
    <cellStyle name="Обычный 4 9 3 6 4 3" xfId="23591"/>
    <cellStyle name="Обычный 4 9 3 6 4 4" xfId="23592"/>
    <cellStyle name="Обычный 4 9 3 6 5" xfId="23593"/>
    <cellStyle name="Обычный 4 9 3 6 6" xfId="23594"/>
    <cellStyle name="Обычный 4 9 3 6 7" xfId="23595"/>
    <cellStyle name="Обычный 4 9 3 6 8" xfId="23596"/>
    <cellStyle name="Обычный 4 9 3 7" xfId="23597"/>
    <cellStyle name="Обычный 4 9 3 7 2" xfId="23598"/>
    <cellStyle name="Обычный 4 9 3 7 2 2" xfId="23599"/>
    <cellStyle name="Обычный 4 9 3 7 2 2 2" xfId="23600"/>
    <cellStyle name="Обычный 4 9 3 7 2 2 2 2" xfId="23601"/>
    <cellStyle name="Обычный 4 9 3 7 2 2 3" xfId="23602"/>
    <cellStyle name="Обычный 4 9 3 7 2 2 4" xfId="23603"/>
    <cellStyle name="Обычный 4 9 3 7 2 2 5" xfId="23604"/>
    <cellStyle name="Обычный 4 9 3 7 2 3" xfId="23605"/>
    <cellStyle name="Обычный 4 9 3 7 2 3 2" xfId="23606"/>
    <cellStyle name="Обычный 4 9 3 7 2 3 3" xfId="23607"/>
    <cellStyle name="Обычный 4 9 3 7 2 3 4" xfId="23608"/>
    <cellStyle name="Обычный 4 9 3 7 2 4" xfId="23609"/>
    <cellStyle name="Обычный 4 9 3 7 2 5" xfId="23610"/>
    <cellStyle name="Обычный 4 9 3 7 2 6" xfId="23611"/>
    <cellStyle name="Обычный 4 9 3 7 2 7" xfId="23612"/>
    <cellStyle name="Обычный 4 9 3 7 3" xfId="23613"/>
    <cellStyle name="Обычный 4 9 3 7 3 2" xfId="23614"/>
    <cellStyle name="Обычный 4 9 3 7 3 2 2" xfId="23615"/>
    <cellStyle name="Обычный 4 9 3 7 3 3" xfId="23616"/>
    <cellStyle name="Обычный 4 9 3 7 3 4" xfId="23617"/>
    <cellStyle name="Обычный 4 9 3 7 3 5" xfId="23618"/>
    <cellStyle name="Обычный 4 9 3 7 4" xfId="23619"/>
    <cellStyle name="Обычный 4 9 3 7 4 2" xfId="23620"/>
    <cellStyle name="Обычный 4 9 3 7 4 3" xfId="23621"/>
    <cellStyle name="Обычный 4 9 3 7 4 4" xfId="23622"/>
    <cellStyle name="Обычный 4 9 3 7 5" xfId="23623"/>
    <cellStyle name="Обычный 4 9 3 7 6" xfId="23624"/>
    <cellStyle name="Обычный 4 9 3 7 7" xfId="23625"/>
    <cellStyle name="Обычный 4 9 3 7 8" xfId="23626"/>
    <cellStyle name="Обычный 4 9 3 8" xfId="23627"/>
    <cellStyle name="Обычный 4 9 3 8 2" xfId="23628"/>
    <cellStyle name="Обычный 4 9 3 8 2 2" xfId="23629"/>
    <cellStyle name="Обычный 4 9 3 8 2 2 2" xfId="23630"/>
    <cellStyle name="Обычный 4 9 3 8 2 3" xfId="23631"/>
    <cellStyle name="Обычный 4 9 3 8 2 4" xfId="23632"/>
    <cellStyle name="Обычный 4 9 3 8 2 5" xfId="23633"/>
    <cellStyle name="Обычный 4 9 3 8 3" xfId="23634"/>
    <cellStyle name="Обычный 4 9 3 8 3 2" xfId="23635"/>
    <cellStyle name="Обычный 4 9 3 8 3 3" xfId="23636"/>
    <cellStyle name="Обычный 4 9 3 8 3 4" xfId="23637"/>
    <cellStyle name="Обычный 4 9 3 8 4" xfId="23638"/>
    <cellStyle name="Обычный 4 9 3 8 5" xfId="23639"/>
    <cellStyle name="Обычный 4 9 3 8 6" xfId="23640"/>
    <cellStyle name="Обычный 4 9 3 8 7" xfId="23641"/>
    <cellStyle name="Обычный 4 9 3 9" xfId="23642"/>
    <cellStyle name="Обычный 4 9 3 9 2" xfId="23643"/>
    <cellStyle name="Обычный 4 9 3 9 2 2" xfId="23644"/>
    <cellStyle name="Обычный 4 9 3 9 2 2 2" xfId="23645"/>
    <cellStyle name="Обычный 4 9 3 9 2 3" xfId="23646"/>
    <cellStyle name="Обычный 4 9 3 9 2 4" xfId="23647"/>
    <cellStyle name="Обычный 4 9 3 9 2 5" xfId="23648"/>
    <cellStyle name="Обычный 4 9 3 9 3" xfId="23649"/>
    <cellStyle name="Обычный 4 9 3 9 3 2" xfId="23650"/>
    <cellStyle name="Обычный 4 9 3 9 3 3" xfId="23651"/>
    <cellStyle name="Обычный 4 9 3 9 3 4" xfId="23652"/>
    <cellStyle name="Обычный 4 9 3 9 4" xfId="23653"/>
    <cellStyle name="Обычный 4 9 3 9 5" xfId="23654"/>
    <cellStyle name="Обычный 4 9 3 9 6" xfId="23655"/>
    <cellStyle name="Обычный 4 9 3 9 7" xfId="23656"/>
    <cellStyle name="Обычный 4 9 4" xfId="23657"/>
    <cellStyle name="Обычный 4 9 4 10" xfId="23658"/>
    <cellStyle name="Обычный 4 9 4 10 2" xfId="23659"/>
    <cellStyle name="Обычный 4 9 4 10 2 2" xfId="23660"/>
    <cellStyle name="Обычный 4 9 4 10 3" xfId="23661"/>
    <cellStyle name="Обычный 4 9 4 10 4" xfId="23662"/>
    <cellStyle name="Обычный 4 9 4 10 5" xfId="23663"/>
    <cellStyle name="Обычный 4 9 4 11" xfId="23664"/>
    <cellStyle name="Обычный 4 9 4 11 2" xfId="23665"/>
    <cellStyle name="Обычный 4 9 4 11 3" xfId="23666"/>
    <cellStyle name="Обычный 4 9 4 11 4" xfId="23667"/>
    <cellStyle name="Обычный 4 9 4 12" xfId="23668"/>
    <cellStyle name="Обычный 4 9 4 13" xfId="23669"/>
    <cellStyle name="Обычный 4 9 4 14" xfId="23670"/>
    <cellStyle name="Обычный 4 9 4 15" xfId="23671"/>
    <cellStyle name="Обычный 4 9 4 2" xfId="23672"/>
    <cellStyle name="Обычный 4 9 4 2 2" xfId="23673"/>
    <cellStyle name="Обычный 4 9 4 2 2 2" xfId="23674"/>
    <cellStyle name="Обычный 4 9 4 2 2 2 2" xfId="23675"/>
    <cellStyle name="Обычный 4 9 4 2 2 2 2 2" xfId="23676"/>
    <cellStyle name="Обычный 4 9 4 2 2 2 3" xfId="23677"/>
    <cellStyle name="Обычный 4 9 4 2 2 2 4" xfId="23678"/>
    <cellStyle name="Обычный 4 9 4 2 2 2 5" xfId="23679"/>
    <cellStyle name="Обычный 4 9 4 2 2 3" xfId="23680"/>
    <cellStyle name="Обычный 4 9 4 2 2 3 2" xfId="23681"/>
    <cellStyle name="Обычный 4 9 4 2 2 3 3" xfId="23682"/>
    <cellStyle name="Обычный 4 9 4 2 2 3 4" xfId="23683"/>
    <cellStyle name="Обычный 4 9 4 2 2 4" xfId="23684"/>
    <cellStyle name="Обычный 4 9 4 2 2 5" xfId="23685"/>
    <cellStyle name="Обычный 4 9 4 2 2 6" xfId="23686"/>
    <cellStyle name="Обычный 4 9 4 2 2 7" xfId="23687"/>
    <cellStyle name="Обычный 4 9 4 2 3" xfId="23688"/>
    <cellStyle name="Обычный 4 9 4 2 3 2" xfId="23689"/>
    <cellStyle name="Обычный 4 9 4 2 3 2 2" xfId="23690"/>
    <cellStyle name="Обычный 4 9 4 2 3 3" xfId="23691"/>
    <cellStyle name="Обычный 4 9 4 2 3 4" xfId="23692"/>
    <cellStyle name="Обычный 4 9 4 2 3 5" xfId="23693"/>
    <cellStyle name="Обычный 4 9 4 2 4" xfId="23694"/>
    <cellStyle name="Обычный 4 9 4 2 4 2" xfId="23695"/>
    <cellStyle name="Обычный 4 9 4 2 4 2 2" xfId="23696"/>
    <cellStyle name="Обычный 4 9 4 2 4 3" xfId="23697"/>
    <cellStyle name="Обычный 4 9 4 2 4 4" xfId="23698"/>
    <cellStyle name="Обычный 4 9 4 2 4 5" xfId="23699"/>
    <cellStyle name="Обычный 4 9 4 2 5" xfId="23700"/>
    <cellStyle name="Обычный 4 9 4 2 5 2" xfId="23701"/>
    <cellStyle name="Обычный 4 9 4 2 5 3" xfId="23702"/>
    <cellStyle name="Обычный 4 9 4 2 5 4" xfId="23703"/>
    <cellStyle name="Обычный 4 9 4 2 6" xfId="23704"/>
    <cellStyle name="Обычный 4 9 4 2 7" xfId="23705"/>
    <cellStyle name="Обычный 4 9 4 2 8" xfId="23706"/>
    <cellStyle name="Обычный 4 9 4 2 9" xfId="23707"/>
    <cellStyle name="Обычный 4 9 4 3" xfId="23708"/>
    <cellStyle name="Обычный 4 9 4 3 2" xfId="23709"/>
    <cellStyle name="Обычный 4 9 4 3 2 2" xfId="23710"/>
    <cellStyle name="Обычный 4 9 4 3 2 2 2" xfId="23711"/>
    <cellStyle name="Обычный 4 9 4 3 2 2 2 2" xfId="23712"/>
    <cellStyle name="Обычный 4 9 4 3 2 2 3" xfId="23713"/>
    <cellStyle name="Обычный 4 9 4 3 2 2 4" xfId="23714"/>
    <cellStyle name="Обычный 4 9 4 3 2 2 5" xfId="23715"/>
    <cellStyle name="Обычный 4 9 4 3 2 3" xfId="23716"/>
    <cellStyle name="Обычный 4 9 4 3 2 3 2" xfId="23717"/>
    <cellStyle name="Обычный 4 9 4 3 2 3 3" xfId="23718"/>
    <cellStyle name="Обычный 4 9 4 3 2 3 4" xfId="23719"/>
    <cellStyle name="Обычный 4 9 4 3 2 4" xfId="23720"/>
    <cellStyle name="Обычный 4 9 4 3 2 5" xfId="23721"/>
    <cellStyle name="Обычный 4 9 4 3 2 6" xfId="23722"/>
    <cellStyle name="Обычный 4 9 4 3 2 7" xfId="23723"/>
    <cellStyle name="Обычный 4 9 4 3 3" xfId="23724"/>
    <cellStyle name="Обычный 4 9 4 3 3 2" xfId="23725"/>
    <cellStyle name="Обычный 4 9 4 3 3 2 2" xfId="23726"/>
    <cellStyle name="Обычный 4 9 4 3 3 3" xfId="23727"/>
    <cellStyle name="Обычный 4 9 4 3 3 4" xfId="23728"/>
    <cellStyle name="Обычный 4 9 4 3 3 5" xfId="23729"/>
    <cellStyle name="Обычный 4 9 4 3 4" xfId="23730"/>
    <cellStyle name="Обычный 4 9 4 3 4 2" xfId="23731"/>
    <cellStyle name="Обычный 4 9 4 3 4 2 2" xfId="23732"/>
    <cellStyle name="Обычный 4 9 4 3 4 3" xfId="23733"/>
    <cellStyle name="Обычный 4 9 4 3 4 4" xfId="23734"/>
    <cellStyle name="Обычный 4 9 4 3 4 5" xfId="23735"/>
    <cellStyle name="Обычный 4 9 4 3 5" xfId="23736"/>
    <cellStyle name="Обычный 4 9 4 3 5 2" xfId="23737"/>
    <cellStyle name="Обычный 4 9 4 3 5 3" xfId="23738"/>
    <cellStyle name="Обычный 4 9 4 3 5 4" xfId="23739"/>
    <cellStyle name="Обычный 4 9 4 3 6" xfId="23740"/>
    <cellStyle name="Обычный 4 9 4 3 7" xfId="23741"/>
    <cellStyle name="Обычный 4 9 4 3 8" xfId="23742"/>
    <cellStyle name="Обычный 4 9 4 3 9" xfId="23743"/>
    <cellStyle name="Обычный 4 9 4 4" xfId="23744"/>
    <cellStyle name="Обычный 4 9 4 4 2" xfId="23745"/>
    <cellStyle name="Обычный 4 9 4 4 2 2" xfId="23746"/>
    <cellStyle name="Обычный 4 9 4 4 2 2 2" xfId="23747"/>
    <cellStyle name="Обычный 4 9 4 4 2 2 2 2" xfId="23748"/>
    <cellStyle name="Обычный 4 9 4 4 2 2 3" xfId="23749"/>
    <cellStyle name="Обычный 4 9 4 4 2 2 4" xfId="23750"/>
    <cellStyle name="Обычный 4 9 4 4 2 2 5" xfId="23751"/>
    <cellStyle name="Обычный 4 9 4 4 2 3" xfId="23752"/>
    <cellStyle name="Обычный 4 9 4 4 2 3 2" xfId="23753"/>
    <cellStyle name="Обычный 4 9 4 4 2 3 3" xfId="23754"/>
    <cellStyle name="Обычный 4 9 4 4 2 3 4" xfId="23755"/>
    <cellStyle name="Обычный 4 9 4 4 2 4" xfId="23756"/>
    <cellStyle name="Обычный 4 9 4 4 2 5" xfId="23757"/>
    <cellStyle name="Обычный 4 9 4 4 2 6" xfId="23758"/>
    <cellStyle name="Обычный 4 9 4 4 2 7" xfId="23759"/>
    <cellStyle name="Обычный 4 9 4 4 3" xfId="23760"/>
    <cellStyle name="Обычный 4 9 4 4 3 2" xfId="23761"/>
    <cellStyle name="Обычный 4 9 4 4 3 2 2" xfId="23762"/>
    <cellStyle name="Обычный 4 9 4 4 3 3" xfId="23763"/>
    <cellStyle name="Обычный 4 9 4 4 3 4" xfId="23764"/>
    <cellStyle name="Обычный 4 9 4 4 3 5" xfId="23765"/>
    <cellStyle name="Обычный 4 9 4 4 4" xfId="23766"/>
    <cellStyle name="Обычный 4 9 4 4 4 2" xfId="23767"/>
    <cellStyle name="Обычный 4 9 4 4 4 3" xfId="23768"/>
    <cellStyle name="Обычный 4 9 4 4 4 4" xfId="23769"/>
    <cellStyle name="Обычный 4 9 4 4 5" xfId="23770"/>
    <cellStyle name="Обычный 4 9 4 4 6" xfId="23771"/>
    <cellStyle name="Обычный 4 9 4 4 7" xfId="23772"/>
    <cellStyle name="Обычный 4 9 4 4 8" xfId="23773"/>
    <cellStyle name="Обычный 4 9 4 5" xfId="23774"/>
    <cellStyle name="Обычный 4 9 4 5 2" xfId="23775"/>
    <cellStyle name="Обычный 4 9 4 5 2 2" xfId="23776"/>
    <cellStyle name="Обычный 4 9 4 5 2 2 2" xfId="23777"/>
    <cellStyle name="Обычный 4 9 4 5 2 2 2 2" xfId="23778"/>
    <cellStyle name="Обычный 4 9 4 5 2 2 3" xfId="23779"/>
    <cellStyle name="Обычный 4 9 4 5 2 2 4" xfId="23780"/>
    <cellStyle name="Обычный 4 9 4 5 2 2 5" xfId="23781"/>
    <cellStyle name="Обычный 4 9 4 5 2 3" xfId="23782"/>
    <cellStyle name="Обычный 4 9 4 5 2 3 2" xfId="23783"/>
    <cellStyle name="Обычный 4 9 4 5 2 3 3" xfId="23784"/>
    <cellStyle name="Обычный 4 9 4 5 2 3 4" xfId="23785"/>
    <cellStyle name="Обычный 4 9 4 5 2 4" xfId="23786"/>
    <cellStyle name="Обычный 4 9 4 5 2 5" xfId="23787"/>
    <cellStyle name="Обычный 4 9 4 5 2 6" xfId="23788"/>
    <cellStyle name="Обычный 4 9 4 5 2 7" xfId="23789"/>
    <cellStyle name="Обычный 4 9 4 5 3" xfId="23790"/>
    <cellStyle name="Обычный 4 9 4 5 3 2" xfId="23791"/>
    <cellStyle name="Обычный 4 9 4 5 3 2 2" xfId="23792"/>
    <cellStyle name="Обычный 4 9 4 5 3 3" xfId="23793"/>
    <cellStyle name="Обычный 4 9 4 5 3 4" xfId="23794"/>
    <cellStyle name="Обычный 4 9 4 5 3 5" xfId="23795"/>
    <cellStyle name="Обычный 4 9 4 5 4" xfId="23796"/>
    <cellStyle name="Обычный 4 9 4 5 4 2" xfId="23797"/>
    <cellStyle name="Обычный 4 9 4 5 4 3" xfId="23798"/>
    <cellStyle name="Обычный 4 9 4 5 4 4" xfId="23799"/>
    <cellStyle name="Обычный 4 9 4 5 5" xfId="23800"/>
    <cellStyle name="Обычный 4 9 4 5 6" xfId="23801"/>
    <cellStyle name="Обычный 4 9 4 5 7" xfId="23802"/>
    <cellStyle name="Обычный 4 9 4 5 8" xfId="23803"/>
    <cellStyle name="Обычный 4 9 4 6" xfId="23804"/>
    <cellStyle name="Обычный 4 9 4 6 2" xfId="23805"/>
    <cellStyle name="Обычный 4 9 4 6 2 2" xfId="23806"/>
    <cellStyle name="Обычный 4 9 4 6 2 2 2" xfId="23807"/>
    <cellStyle name="Обычный 4 9 4 6 2 2 2 2" xfId="23808"/>
    <cellStyle name="Обычный 4 9 4 6 2 2 3" xfId="23809"/>
    <cellStyle name="Обычный 4 9 4 6 2 2 4" xfId="23810"/>
    <cellStyle name="Обычный 4 9 4 6 2 2 5" xfId="23811"/>
    <cellStyle name="Обычный 4 9 4 6 2 3" xfId="23812"/>
    <cellStyle name="Обычный 4 9 4 6 2 3 2" xfId="23813"/>
    <cellStyle name="Обычный 4 9 4 6 2 3 3" xfId="23814"/>
    <cellStyle name="Обычный 4 9 4 6 2 3 4" xfId="23815"/>
    <cellStyle name="Обычный 4 9 4 6 2 4" xfId="23816"/>
    <cellStyle name="Обычный 4 9 4 6 2 5" xfId="23817"/>
    <cellStyle name="Обычный 4 9 4 6 2 6" xfId="23818"/>
    <cellStyle name="Обычный 4 9 4 6 2 7" xfId="23819"/>
    <cellStyle name="Обычный 4 9 4 6 3" xfId="23820"/>
    <cellStyle name="Обычный 4 9 4 6 3 2" xfId="23821"/>
    <cellStyle name="Обычный 4 9 4 6 3 2 2" xfId="23822"/>
    <cellStyle name="Обычный 4 9 4 6 3 3" xfId="23823"/>
    <cellStyle name="Обычный 4 9 4 6 3 4" xfId="23824"/>
    <cellStyle name="Обычный 4 9 4 6 3 5" xfId="23825"/>
    <cellStyle name="Обычный 4 9 4 6 4" xfId="23826"/>
    <cellStyle name="Обычный 4 9 4 6 4 2" xfId="23827"/>
    <cellStyle name="Обычный 4 9 4 6 4 3" xfId="23828"/>
    <cellStyle name="Обычный 4 9 4 6 4 4" xfId="23829"/>
    <cellStyle name="Обычный 4 9 4 6 5" xfId="23830"/>
    <cellStyle name="Обычный 4 9 4 6 6" xfId="23831"/>
    <cellStyle name="Обычный 4 9 4 6 7" xfId="23832"/>
    <cellStyle name="Обычный 4 9 4 6 8" xfId="23833"/>
    <cellStyle name="Обычный 4 9 4 7" xfId="23834"/>
    <cellStyle name="Обычный 4 9 4 7 2" xfId="23835"/>
    <cellStyle name="Обычный 4 9 4 7 2 2" xfId="23836"/>
    <cellStyle name="Обычный 4 9 4 7 2 2 2" xfId="23837"/>
    <cellStyle name="Обычный 4 9 4 7 2 2 2 2" xfId="23838"/>
    <cellStyle name="Обычный 4 9 4 7 2 2 3" xfId="23839"/>
    <cellStyle name="Обычный 4 9 4 7 2 2 4" xfId="23840"/>
    <cellStyle name="Обычный 4 9 4 7 2 2 5" xfId="23841"/>
    <cellStyle name="Обычный 4 9 4 7 2 3" xfId="23842"/>
    <cellStyle name="Обычный 4 9 4 7 2 3 2" xfId="23843"/>
    <cellStyle name="Обычный 4 9 4 7 2 3 3" xfId="23844"/>
    <cellStyle name="Обычный 4 9 4 7 2 3 4" xfId="23845"/>
    <cellStyle name="Обычный 4 9 4 7 2 4" xfId="23846"/>
    <cellStyle name="Обычный 4 9 4 7 2 5" xfId="23847"/>
    <cellStyle name="Обычный 4 9 4 7 2 6" xfId="23848"/>
    <cellStyle name="Обычный 4 9 4 7 2 7" xfId="23849"/>
    <cellStyle name="Обычный 4 9 4 7 3" xfId="23850"/>
    <cellStyle name="Обычный 4 9 4 7 3 2" xfId="23851"/>
    <cellStyle name="Обычный 4 9 4 7 3 2 2" xfId="23852"/>
    <cellStyle name="Обычный 4 9 4 7 3 3" xfId="23853"/>
    <cellStyle name="Обычный 4 9 4 7 3 4" xfId="23854"/>
    <cellStyle name="Обычный 4 9 4 7 3 5" xfId="23855"/>
    <cellStyle name="Обычный 4 9 4 7 4" xfId="23856"/>
    <cellStyle name="Обычный 4 9 4 7 4 2" xfId="23857"/>
    <cellStyle name="Обычный 4 9 4 7 4 3" xfId="23858"/>
    <cellStyle name="Обычный 4 9 4 7 4 4" xfId="23859"/>
    <cellStyle name="Обычный 4 9 4 7 5" xfId="23860"/>
    <cellStyle name="Обычный 4 9 4 7 6" xfId="23861"/>
    <cellStyle name="Обычный 4 9 4 7 7" xfId="23862"/>
    <cellStyle name="Обычный 4 9 4 7 8" xfId="23863"/>
    <cellStyle name="Обычный 4 9 4 8" xfId="23864"/>
    <cellStyle name="Обычный 4 9 4 8 2" xfId="23865"/>
    <cellStyle name="Обычный 4 9 4 8 2 2" xfId="23866"/>
    <cellStyle name="Обычный 4 9 4 8 2 2 2" xfId="23867"/>
    <cellStyle name="Обычный 4 9 4 8 2 3" xfId="23868"/>
    <cellStyle name="Обычный 4 9 4 8 2 4" xfId="23869"/>
    <cellStyle name="Обычный 4 9 4 8 2 5" xfId="23870"/>
    <cellStyle name="Обычный 4 9 4 8 3" xfId="23871"/>
    <cellStyle name="Обычный 4 9 4 8 3 2" xfId="23872"/>
    <cellStyle name="Обычный 4 9 4 8 3 3" xfId="23873"/>
    <cellStyle name="Обычный 4 9 4 8 3 4" xfId="23874"/>
    <cellStyle name="Обычный 4 9 4 8 4" xfId="23875"/>
    <cellStyle name="Обычный 4 9 4 8 5" xfId="23876"/>
    <cellStyle name="Обычный 4 9 4 8 6" xfId="23877"/>
    <cellStyle name="Обычный 4 9 4 8 7" xfId="23878"/>
    <cellStyle name="Обычный 4 9 4 9" xfId="23879"/>
    <cellStyle name="Обычный 4 9 4 9 2" xfId="23880"/>
    <cellStyle name="Обычный 4 9 4 9 2 2" xfId="23881"/>
    <cellStyle name="Обычный 4 9 4 9 2 2 2" xfId="23882"/>
    <cellStyle name="Обычный 4 9 4 9 2 3" xfId="23883"/>
    <cellStyle name="Обычный 4 9 4 9 2 4" xfId="23884"/>
    <cellStyle name="Обычный 4 9 4 9 2 5" xfId="23885"/>
    <cellStyle name="Обычный 4 9 4 9 3" xfId="23886"/>
    <cellStyle name="Обычный 4 9 4 9 3 2" xfId="23887"/>
    <cellStyle name="Обычный 4 9 4 9 3 3" xfId="23888"/>
    <cellStyle name="Обычный 4 9 4 9 3 4" xfId="23889"/>
    <cellStyle name="Обычный 4 9 4 9 4" xfId="23890"/>
    <cellStyle name="Обычный 4 9 4 9 5" xfId="23891"/>
    <cellStyle name="Обычный 4 9 4 9 6" xfId="23892"/>
    <cellStyle name="Обычный 4 9 4 9 7" xfId="23893"/>
    <cellStyle name="Обычный 4 9 5" xfId="23894"/>
    <cellStyle name="Обычный 4 9 5 2" xfId="23895"/>
    <cellStyle name="Обычный 4 9 5 2 2" xfId="23896"/>
    <cellStyle name="Обычный 4 9 5 2 2 2" xfId="23897"/>
    <cellStyle name="Обычный 4 9 5 2 2 2 2" xfId="23898"/>
    <cellStyle name="Обычный 4 9 5 2 2 3" xfId="23899"/>
    <cellStyle name="Обычный 4 9 5 2 2 4" xfId="23900"/>
    <cellStyle name="Обычный 4 9 5 2 2 5" xfId="23901"/>
    <cellStyle name="Обычный 4 9 5 2 3" xfId="23902"/>
    <cellStyle name="Обычный 4 9 5 2 3 2" xfId="23903"/>
    <cellStyle name="Обычный 4 9 5 2 3 3" xfId="23904"/>
    <cellStyle name="Обычный 4 9 5 2 3 4" xfId="23905"/>
    <cellStyle name="Обычный 4 9 5 2 4" xfId="23906"/>
    <cellStyle name="Обычный 4 9 5 2 5" xfId="23907"/>
    <cellStyle name="Обычный 4 9 5 2 6" xfId="23908"/>
    <cellStyle name="Обычный 4 9 5 2 7" xfId="23909"/>
    <cellStyle name="Обычный 4 9 5 3" xfId="23910"/>
    <cellStyle name="Обычный 4 9 5 3 2" xfId="23911"/>
    <cellStyle name="Обычный 4 9 5 3 2 2" xfId="23912"/>
    <cellStyle name="Обычный 4 9 5 3 3" xfId="23913"/>
    <cellStyle name="Обычный 4 9 5 3 4" xfId="23914"/>
    <cellStyle name="Обычный 4 9 5 3 5" xfId="23915"/>
    <cellStyle name="Обычный 4 9 5 4" xfId="23916"/>
    <cellStyle name="Обычный 4 9 5 4 2" xfId="23917"/>
    <cellStyle name="Обычный 4 9 5 4 2 2" xfId="23918"/>
    <cellStyle name="Обычный 4 9 5 4 3" xfId="23919"/>
    <cellStyle name="Обычный 4 9 5 4 4" xfId="23920"/>
    <cellStyle name="Обычный 4 9 5 4 5" xfId="23921"/>
    <cellStyle name="Обычный 4 9 5 5" xfId="23922"/>
    <cellStyle name="Обычный 4 9 5 5 2" xfId="23923"/>
    <cellStyle name="Обычный 4 9 5 5 3" xfId="23924"/>
    <cellStyle name="Обычный 4 9 5 5 4" xfId="23925"/>
    <cellStyle name="Обычный 4 9 5 6" xfId="23926"/>
    <cellStyle name="Обычный 4 9 5 7" xfId="23927"/>
    <cellStyle name="Обычный 4 9 5 8" xfId="23928"/>
    <cellStyle name="Обычный 4 9 5 9" xfId="23929"/>
    <cellStyle name="Обычный 4 9 6" xfId="23930"/>
    <cellStyle name="Обычный 4 9 6 2" xfId="23931"/>
    <cellStyle name="Обычный 4 9 6 2 2" xfId="23932"/>
    <cellStyle name="Обычный 4 9 6 2 2 2" xfId="23933"/>
    <cellStyle name="Обычный 4 9 6 2 2 2 2" xfId="23934"/>
    <cellStyle name="Обычный 4 9 6 2 2 3" xfId="23935"/>
    <cellStyle name="Обычный 4 9 6 2 2 4" xfId="23936"/>
    <cellStyle name="Обычный 4 9 6 2 2 5" xfId="23937"/>
    <cellStyle name="Обычный 4 9 6 2 3" xfId="23938"/>
    <cellStyle name="Обычный 4 9 6 2 3 2" xfId="23939"/>
    <cellStyle name="Обычный 4 9 6 2 3 3" xfId="23940"/>
    <cellStyle name="Обычный 4 9 6 2 3 4" xfId="23941"/>
    <cellStyle name="Обычный 4 9 6 2 4" xfId="23942"/>
    <cellStyle name="Обычный 4 9 6 2 5" xfId="23943"/>
    <cellStyle name="Обычный 4 9 6 2 6" xfId="23944"/>
    <cellStyle name="Обычный 4 9 6 2 7" xfId="23945"/>
    <cellStyle name="Обычный 4 9 6 3" xfId="23946"/>
    <cellStyle name="Обычный 4 9 6 3 2" xfId="23947"/>
    <cellStyle name="Обычный 4 9 6 3 2 2" xfId="23948"/>
    <cellStyle name="Обычный 4 9 6 3 3" xfId="23949"/>
    <cellStyle name="Обычный 4 9 6 3 4" xfId="23950"/>
    <cellStyle name="Обычный 4 9 6 3 5" xfId="23951"/>
    <cellStyle name="Обычный 4 9 6 4" xfId="23952"/>
    <cellStyle name="Обычный 4 9 6 4 2" xfId="23953"/>
    <cellStyle name="Обычный 4 9 6 4 2 2" xfId="23954"/>
    <cellStyle name="Обычный 4 9 6 4 3" xfId="23955"/>
    <cellStyle name="Обычный 4 9 6 4 4" xfId="23956"/>
    <cellStyle name="Обычный 4 9 6 4 5" xfId="23957"/>
    <cellStyle name="Обычный 4 9 6 5" xfId="23958"/>
    <cellStyle name="Обычный 4 9 6 5 2" xfId="23959"/>
    <cellStyle name="Обычный 4 9 6 5 3" xfId="23960"/>
    <cellStyle name="Обычный 4 9 6 5 4" xfId="23961"/>
    <cellStyle name="Обычный 4 9 6 6" xfId="23962"/>
    <cellStyle name="Обычный 4 9 6 7" xfId="23963"/>
    <cellStyle name="Обычный 4 9 6 8" xfId="23964"/>
    <cellStyle name="Обычный 4 9 6 9" xfId="23965"/>
    <cellStyle name="Обычный 4 9 7" xfId="23966"/>
    <cellStyle name="Обычный 4 9 7 2" xfId="23967"/>
    <cellStyle name="Обычный 4 9 7 2 2" xfId="23968"/>
    <cellStyle name="Обычный 4 9 7 2 2 2" xfId="23969"/>
    <cellStyle name="Обычный 4 9 7 2 2 2 2" xfId="23970"/>
    <cellStyle name="Обычный 4 9 7 2 2 3" xfId="23971"/>
    <cellStyle name="Обычный 4 9 7 2 2 4" xfId="23972"/>
    <cellStyle name="Обычный 4 9 7 2 2 5" xfId="23973"/>
    <cellStyle name="Обычный 4 9 7 2 3" xfId="23974"/>
    <cellStyle name="Обычный 4 9 7 2 3 2" xfId="23975"/>
    <cellStyle name="Обычный 4 9 7 2 3 3" xfId="23976"/>
    <cellStyle name="Обычный 4 9 7 2 3 4" xfId="23977"/>
    <cellStyle name="Обычный 4 9 7 2 4" xfId="23978"/>
    <cellStyle name="Обычный 4 9 7 2 5" xfId="23979"/>
    <cellStyle name="Обычный 4 9 7 2 6" xfId="23980"/>
    <cellStyle name="Обычный 4 9 7 2 7" xfId="23981"/>
    <cellStyle name="Обычный 4 9 7 3" xfId="23982"/>
    <cellStyle name="Обычный 4 9 7 3 2" xfId="23983"/>
    <cellStyle name="Обычный 4 9 7 3 2 2" xfId="23984"/>
    <cellStyle name="Обычный 4 9 7 3 3" xfId="23985"/>
    <cellStyle name="Обычный 4 9 7 3 4" xfId="23986"/>
    <cellStyle name="Обычный 4 9 7 3 5" xfId="23987"/>
    <cellStyle name="Обычный 4 9 7 4" xfId="23988"/>
    <cellStyle name="Обычный 4 9 7 4 2" xfId="23989"/>
    <cellStyle name="Обычный 4 9 7 4 2 2" xfId="23990"/>
    <cellStyle name="Обычный 4 9 7 4 3" xfId="23991"/>
    <cellStyle name="Обычный 4 9 7 4 4" xfId="23992"/>
    <cellStyle name="Обычный 4 9 7 4 5" xfId="23993"/>
    <cellStyle name="Обычный 4 9 7 5" xfId="23994"/>
    <cellStyle name="Обычный 4 9 7 5 2" xfId="23995"/>
    <cellStyle name="Обычный 4 9 7 5 3" xfId="23996"/>
    <cellStyle name="Обычный 4 9 7 5 4" xfId="23997"/>
    <cellStyle name="Обычный 4 9 7 6" xfId="23998"/>
    <cellStyle name="Обычный 4 9 7 7" xfId="23999"/>
    <cellStyle name="Обычный 4 9 7 8" xfId="24000"/>
    <cellStyle name="Обычный 4 9 7 9" xfId="24001"/>
    <cellStyle name="Обычный 4 9 8" xfId="24002"/>
    <cellStyle name="Обычный 4 9 8 2" xfId="24003"/>
    <cellStyle name="Обычный 4 9 8 2 2" xfId="24004"/>
    <cellStyle name="Обычный 4 9 8 2 2 2" xfId="24005"/>
    <cellStyle name="Обычный 4 9 8 2 2 2 2" xfId="24006"/>
    <cellStyle name="Обычный 4 9 8 2 2 3" xfId="24007"/>
    <cellStyle name="Обычный 4 9 8 2 2 4" xfId="24008"/>
    <cellStyle name="Обычный 4 9 8 2 2 5" xfId="24009"/>
    <cellStyle name="Обычный 4 9 8 2 3" xfId="24010"/>
    <cellStyle name="Обычный 4 9 8 2 3 2" xfId="24011"/>
    <cellStyle name="Обычный 4 9 8 2 3 3" xfId="24012"/>
    <cellStyle name="Обычный 4 9 8 2 3 4" xfId="24013"/>
    <cellStyle name="Обычный 4 9 8 2 4" xfId="24014"/>
    <cellStyle name="Обычный 4 9 8 2 5" xfId="24015"/>
    <cellStyle name="Обычный 4 9 8 2 6" xfId="24016"/>
    <cellStyle name="Обычный 4 9 8 2 7" xfId="24017"/>
    <cellStyle name="Обычный 4 9 8 3" xfId="24018"/>
    <cellStyle name="Обычный 4 9 8 3 2" xfId="24019"/>
    <cellStyle name="Обычный 4 9 8 3 2 2" xfId="24020"/>
    <cellStyle name="Обычный 4 9 8 3 3" xfId="24021"/>
    <cellStyle name="Обычный 4 9 8 3 4" xfId="24022"/>
    <cellStyle name="Обычный 4 9 8 3 5" xfId="24023"/>
    <cellStyle name="Обычный 4 9 8 4" xfId="24024"/>
    <cellStyle name="Обычный 4 9 8 4 2" xfId="24025"/>
    <cellStyle name="Обычный 4 9 8 4 3" xfId="24026"/>
    <cellStyle name="Обычный 4 9 8 4 4" xfId="24027"/>
    <cellStyle name="Обычный 4 9 8 5" xfId="24028"/>
    <cellStyle name="Обычный 4 9 8 6" xfId="24029"/>
    <cellStyle name="Обычный 4 9 8 7" xfId="24030"/>
    <cellStyle name="Обычный 4 9 8 8" xfId="24031"/>
    <cellStyle name="Обычный 4 9 9" xfId="24032"/>
    <cellStyle name="Обычный 4 9 9 2" xfId="24033"/>
    <cellStyle name="Обычный 4 9 9 2 2" xfId="24034"/>
    <cellStyle name="Обычный 4 9 9 2 2 2" xfId="24035"/>
    <cellStyle name="Обычный 4 9 9 2 2 2 2" xfId="24036"/>
    <cellStyle name="Обычный 4 9 9 2 2 3" xfId="24037"/>
    <cellStyle name="Обычный 4 9 9 2 2 4" xfId="24038"/>
    <cellStyle name="Обычный 4 9 9 2 2 5" xfId="24039"/>
    <cellStyle name="Обычный 4 9 9 2 3" xfId="24040"/>
    <cellStyle name="Обычный 4 9 9 2 3 2" xfId="24041"/>
    <cellStyle name="Обычный 4 9 9 2 3 3" xfId="24042"/>
    <cellStyle name="Обычный 4 9 9 2 3 4" xfId="24043"/>
    <cellStyle name="Обычный 4 9 9 2 4" xfId="24044"/>
    <cellStyle name="Обычный 4 9 9 2 5" xfId="24045"/>
    <cellStyle name="Обычный 4 9 9 2 6" xfId="24046"/>
    <cellStyle name="Обычный 4 9 9 2 7" xfId="24047"/>
    <cellStyle name="Обычный 4 9 9 3" xfId="24048"/>
    <cellStyle name="Обычный 4 9 9 3 2" xfId="24049"/>
    <cellStyle name="Обычный 4 9 9 3 2 2" xfId="24050"/>
    <cellStyle name="Обычный 4 9 9 3 3" xfId="24051"/>
    <cellStyle name="Обычный 4 9 9 3 4" xfId="24052"/>
    <cellStyle name="Обычный 4 9 9 3 5" xfId="24053"/>
    <cellStyle name="Обычный 4 9 9 4" xfId="24054"/>
    <cellStyle name="Обычный 4 9 9 4 2" xfId="24055"/>
    <cellStyle name="Обычный 4 9 9 4 3" xfId="24056"/>
    <cellStyle name="Обычный 4 9 9 4 4" xfId="24057"/>
    <cellStyle name="Обычный 4 9 9 5" xfId="24058"/>
    <cellStyle name="Обычный 4 9 9 6" xfId="24059"/>
    <cellStyle name="Обычный 4 9 9 7" xfId="24060"/>
    <cellStyle name="Обычный 4 9 9 8" xfId="24061"/>
    <cellStyle name="Обычный 4_ARMRAZR" xfId="24062"/>
    <cellStyle name="Обычный 40" xfId="24063"/>
    <cellStyle name="Обычный 40 2" xfId="24064"/>
    <cellStyle name="Обычный 40 3" xfId="59196"/>
    <cellStyle name="Обычный 41" xfId="24065"/>
    <cellStyle name="Обычный 41 2" xfId="24066"/>
    <cellStyle name="Обычный 41 3" xfId="59229"/>
    <cellStyle name="Обычный 42" xfId="24067"/>
    <cellStyle name="Обычный 42 2" xfId="59164"/>
    <cellStyle name="Обычный 43" xfId="24068"/>
    <cellStyle name="Обычный 43 2" xfId="59165"/>
    <cellStyle name="Обычный 44" xfId="24069"/>
    <cellStyle name="Обычный 44 2" xfId="59166"/>
    <cellStyle name="Обычный 45" xfId="24070"/>
    <cellStyle name="Обычный 45 2" xfId="59167"/>
    <cellStyle name="Обычный 46" xfId="24071"/>
    <cellStyle name="Обычный 46 2" xfId="59168"/>
    <cellStyle name="Обычный 47" xfId="24072"/>
    <cellStyle name="Обычный 47 2" xfId="59169"/>
    <cellStyle name="Обычный 48" xfId="24073"/>
    <cellStyle name="Обычный 48 2" xfId="59170"/>
    <cellStyle name="Обычный 49" xfId="24074"/>
    <cellStyle name="Обычный 49 2" xfId="59232"/>
    <cellStyle name="Обычный 5" xfId="24075"/>
    <cellStyle name="Обычный 5 10" xfId="24076"/>
    <cellStyle name="Обычный 5 10 10" xfId="24077"/>
    <cellStyle name="Обычный 5 10 2" xfId="24078"/>
    <cellStyle name="Обычный 5 10 3" xfId="24079"/>
    <cellStyle name="Обычный 5 10 3 2" xfId="24080"/>
    <cellStyle name="Обычный 5 10 3 2 2" xfId="24081"/>
    <cellStyle name="Обычный 5 10 3 2 2 2" xfId="24082"/>
    <cellStyle name="Обычный 5 10 3 2 3" xfId="24083"/>
    <cellStyle name="Обычный 5 10 3 2 4" xfId="24084"/>
    <cellStyle name="Обычный 5 10 3 2 5" xfId="24085"/>
    <cellStyle name="Обычный 5 10 3 3" xfId="24086"/>
    <cellStyle name="Обычный 5 10 3 3 2" xfId="24087"/>
    <cellStyle name="Обычный 5 10 3 3 3" xfId="24088"/>
    <cellStyle name="Обычный 5 10 3 3 4" xfId="24089"/>
    <cellStyle name="Обычный 5 10 3 4" xfId="24090"/>
    <cellStyle name="Обычный 5 10 3 5" xfId="24091"/>
    <cellStyle name="Обычный 5 10 3 6" xfId="24092"/>
    <cellStyle name="Обычный 5 10 3 7" xfId="24093"/>
    <cellStyle name="Обычный 5 10 4" xfId="24094"/>
    <cellStyle name="Обычный 5 10 4 2" xfId="24095"/>
    <cellStyle name="Обычный 5 10 4 2 2" xfId="24096"/>
    <cellStyle name="Обычный 5 10 4 3" xfId="24097"/>
    <cellStyle name="Обычный 5 10 4 4" xfId="24098"/>
    <cellStyle name="Обычный 5 10 4 5" xfId="24099"/>
    <cellStyle name="Обычный 5 10 5" xfId="24100"/>
    <cellStyle name="Обычный 5 10 5 2" xfId="24101"/>
    <cellStyle name="Обычный 5 10 5 2 2" xfId="24102"/>
    <cellStyle name="Обычный 5 10 5 3" xfId="24103"/>
    <cellStyle name="Обычный 5 10 5 4" xfId="24104"/>
    <cellStyle name="Обычный 5 10 5 5" xfId="24105"/>
    <cellStyle name="Обычный 5 10 6" xfId="24106"/>
    <cellStyle name="Обычный 5 10 6 2" xfId="24107"/>
    <cellStyle name="Обычный 5 10 6 3" xfId="24108"/>
    <cellStyle name="Обычный 5 10 6 4" xfId="24109"/>
    <cellStyle name="Обычный 5 10 7" xfId="24110"/>
    <cellStyle name="Обычный 5 10 8" xfId="24111"/>
    <cellStyle name="Обычный 5 10 9" xfId="24112"/>
    <cellStyle name="Обычный 5 11" xfId="24113"/>
    <cellStyle name="Обычный 5 11 2" xfId="24114"/>
    <cellStyle name="Обычный 5 11 2 2" xfId="24115"/>
    <cellStyle name="Обычный 5 11 2 2 2" xfId="24116"/>
    <cellStyle name="Обычный 5 11 2 2 2 2" xfId="24117"/>
    <cellStyle name="Обычный 5 11 2 2 3" xfId="24118"/>
    <cellStyle name="Обычный 5 11 2 2 4" xfId="24119"/>
    <cellStyle name="Обычный 5 11 2 2 5" xfId="24120"/>
    <cellStyle name="Обычный 5 11 2 3" xfId="24121"/>
    <cellStyle name="Обычный 5 11 2 3 2" xfId="24122"/>
    <cellStyle name="Обычный 5 11 2 3 3" xfId="24123"/>
    <cellStyle name="Обычный 5 11 2 3 4" xfId="24124"/>
    <cellStyle name="Обычный 5 11 2 4" xfId="24125"/>
    <cellStyle name="Обычный 5 11 2 5" xfId="24126"/>
    <cellStyle name="Обычный 5 11 2 6" xfId="24127"/>
    <cellStyle name="Обычный 5 11 2 7" xfId="24128"/>
    <cellStyle name="Обычный 5 11 3" xfId="24129"/>
    <cellStyle name="Обычный 5 11 3 2" xfId="24130"/>
    <cellStyle name="Обычный 5 11 3 2 2" xfId="24131"/>
    <cellStyle name="Обычный 5 11 3 3" xfId="24132"/>
    <cellStyle name="Обычный 5 11 3 4" xfId="24133"/>
    <cellStyle name="Обычный 5 11 3 5" xfId="24134"/>
    <cellStyle name="Обычный 5 11 4" xfId="24135"/>
    <cellStyle name="Обычный 5 11 4 2" xfId="24136"/>
    <cellStyle name="Обычный 5 11 4 2 2" xfId="24137"/>
    <cellStyle name="Обычный 5 11 4 3" xfId="24138"/>
    <cellStyle name="Обычный 5 11 4 4" xfId="24139"/>
    <cellStyle name="Обычный 5 11 4 5" xfId="24140"/>
    <cellStyle name="Обычный 5 11 5" xfId="24141"/>
    <cellStyle name="Обычный 5 11 5 2" xfId="24142"/>
    <cellStyle name="Обычный 5 11 5 3" xfId="24143"/>
    <cellStyle name="Обычный 5 11 5 4" xfId="24144"/>
    <cellStyle name="Обычный 5 11 6" xfId="24145"/>
    <cellStyle name="Обычный 5 11 7" xfId="24146"/>
    <cellStyle name="Обычный 5 11 8" xfId="24147"/>
    <cellStyle name="Обычный 5 11 9" xfId="24148"/>
    <cellStyle name="Обычный 5 12" xfId="24149"/>
    <cellStyle name="Обычный 5 12 2" xfId="24150"/>
    <cellStyle name="Обычный 5 12 2 2" xfId="24151"/>
    <cellStyle name="Обычный 5 12 2 2 2" xfId="24152"/>
    <cellStyle name="Обычный 5 12 2 2 2 2" xfId="24153"/>
    <cellStyle name="Обычный 5 12 2 2 3" xfId="24154"/>
    <cellStyle name="Обычный 5 12 2 2 4" xfId="24155"/>
    <cellStyle name="Обычный 5 12 2 2 5" xfId="24156"/>
    <cellStyle name="Обычный 5 12 2 3" xfId="24157"/>
    <cellStyle name="Обычный 5 12 2 3 2" xfId="24158"/>
    <cellStyle name="Обычный 5 12 2 3 3" xfId="24159"/>
    <cellStyle name="Обычный 5 12 2 3 4" xfId="24160"/>
    <cellStyle name="Обычный 5 12 2 4" xfId="24161"/>
    <cellStyle name="Обычный 5 12 2 5" xfId="24162"/>
    <cellStyle name="Обычный 5 12 2 6" xfId="24163"/>
    <cellStyle name="Обычный 5 12 2 7" xfId="24164"/>
    <cellStyle name="Обычный 5 12 3" xfId="24165"/>
    <cellStyle name="Обычный 5 12 3 2" xfId="24166"/>
    <cellStyle name="Обычный 5 12 3 2 2" xfId="24167"/>
    <cellStyle name="Обычный 5 12 3 3" xfId="24168"/>
    <cellStyle name="Обычный 5 12 3 4" xfId="24169"/>
    <cellStyle name="Обычный 5 12 3 5" xfId="24170"/>
    <cellStyle name="Обычный 5 12 4" xfId="24171"/>
    <cellStyle name="Обычный 5 12 4 2" xfId="24172"/>
    <cellStyle name="Обычный 5 12 4 2 2" xfId="24173"/>
    <cellStyle name="Обычный 5 12 4 3" xfId="24174"/>
    <cellStyle name="Обычный 5 12 4 4" xfId="24175"/>
    <cellStyle name="Обычный 5 12 4 5" xfId="24176"/>
    <cellStyle name="Обычный 5 12 5" xfId="24177"/>
    <cellStyle name="Обычный 5 12 5 2" xfId="24178"/>
    <cellStyle name="Обычный 5 12 5 3" xfId="24179"/>
    <cellStyle name="Обычный 5 12 5 4" xfId="24180"/>
    <cellStyle name="Обычный 5 12 6" xfId="24181"/>
    <cellStyle name="Обычный 5 12 7" xfId="24182"/>
    <cellStyle name="Обычный 5 12 8" xfId="24183"/>
    <cellStyle name="Обычный 5 12 9" xfId="24184"/>
    <cellStyle name="Обычный 5 13" xfId="24185"/>
    <cellStyle name="Обычный 5 13 2" xfId="24186"/>
    <cellStyle name="Обычный 5 13 2 2" xfId="24187"/>
    <cellStyle name="Обычный 5 13 2 2 2" xfId="24188"/>
    <cellStyle name="Обычный 5 13 2 2 2 2" xfId="24189"/>
    <cellStyle name="Обычный 5 13 2 2 3" xfId="24190"/>
    <cellStyle name="Обычный 5 13 2 2 4" xfId="24191"/>
    <cellStyle name="Обычный 5 13 2 2 5" xfId="24192"/>
    <cellStyle name="Обычный 5 13 2 3" xfId="24193"/>
    <cellStyle name="Обычный 5 13 2 3 2" xfId="24194"/>
    <cellStyle name="Обычный 5 13 2 3 3" xfId="24195"/>
    <cellStyle name="Обычный 5 13 2 3 4" xfId="24196"/>
    <cellStyle name="Обычный 5 13 2 4" xfId="24197"/>
    <cellStyle name="Обычный 5 13 2 5" xfId="24198"/>
    <cellStyle name="Обычный 5 13 2 6" xfId="24199"/>
    <cellStyle name="Обычный 5 13 2 7" xfId="24200"/>
    <cellStyle name="Обычный 5 13 3" xfId="24201"/>
    <cellStyle name="Обычный 5 13 3 2" xfId="24202"/>
    <cellStyle name="Обычный 5 13 3 2 2" xfId="24203"/>
    <cellStyle name="Обычный 5 13 3 3" xfId="24204"/>
    <cellStyle name="Обычный 5 13 3 4" xfId="24205"/>
    <cellStyle name="Обычный 5 13 3 5" xfId="24206"/>
    <cellStyle name="Обычный 5 13 4" xfId="24207"/>
    <cellStyle name="Обычный 5 13 4 2" xfId="24208"/>
    <cellStyle name="Обычный 5 13 4 3" xfId="24209"/>
    <cellStyle name="Обычный 5 13 4 4" xfId="24210"/>
    <cellStyle name="Обычный 5 13 5" xfId="24211"/>
    <cellStyle name="Обычный 5 13 6" xfId="24212"/>
    <cellStyle name="Обычный 5 13 7" xfId="24213"/>
    <cellStyle name="Обычный 5 13 8" xfId="24214"/>
    <cellStyle name="Обычный 5 14" xfId="24215"/>
    <cellStyle name="Обычный 5 14 2" xfId="24216"/>
    <cellStyle name="Обычный 5 14 2 2" xfId="24217"/>
    <cellStyle name="Обычный 5 14 2 2 2" xfId="24218"/>
    <cellStyle name="Обычный 5 14 2 2 2 2" xfId="24219"/>
    <cellStyle name="Обычный 5 14 2 2 3" xfId="24220"/>
    <cellStyle name="Обычный 5 14 2 2 4" xfId="24221"/>
    <cellStyle name="Обычный 5 14 2 2 5" xfId="24222"/>
    <cellStyle name="Обычный 5 14 2 3" xfId="24223"/>
    <cellStyle name="Обычный 5 14 2 3 2" xfId="24224"/>
    <cellStyle name="Обычный 5 14 2 3 3" xfId="24225"/>
    <cellStyle name="Обычный 5 14 2 3 4" xfId="24226"/>
    <cellStyle name="Обычный 5 14 2 4" xfId="24227"/>
    <cellStyle name="Обычный 5 14 2 5" xfId="24228"/>
    <cellStyle name="Обычный 5 14 2 6" xfId="24229"/>
    <cellStyle name="Обычный 5 14 2 7" xfId="24230"/>
    <cellStyle name="Обычный 5 14 3" xfId="24231"/>
    <cellStyle name="Обычный 5 14 3 2" xfId="24232"/>
    <cellStyle name="Обычный 5 14 3 2 2" xfId="24233"/>
    <cellStyle name="Обычный 5 14 3 3" xfId="24234"/>
    <cellStyle name="Обычный 5 14 3 4" xfId="24235"/>
    <cellStyle name="Обычный 5 14 3 5" xfId="24236"/>
    <cellStyle name="Обычный 5 14 4" xfId="24237"/>
    <cellStyle name="Обычный 5 14 4 2" xfId="24238"/>
    <cellStyle name="Обычный 5 14 4 3" xfId="24239"/>
    <cellStyle name="Обычный 5 14 4 4" xfId="24240"/>
    <cellStyle name="Обычный 5 14 5" xfId="24241"/>
    <cellStyle name="Обычный 5 14 6" xfId="24242"/>
    <cellStyle name="Обычный 5 14 7" xfId="24243"/>
    <cellStyle name="Обычный 5 14 8" xfId="24244"/>
    <cellStyle name="Обычный 5 15" xfId="24245"/>
    <cellStyle name="Обычный 5 15 2" xfId="24246"/>
    <cellStyle name="Обычный 5 15 2 2" xfId="24247"/>
    <cellStyle name="Обычный 5 15 2 2 2" xfId="24248"/>
    <cellStyle name="Обычный 5 15 2 2 2 2" xfId="24249"/>
    <cellStyle name="Обычный 5 15 2 2 3" xfId="24250"/>
    <cellStyle name="Обычный 5 15 2 2 4" xfId="24251"/>
    <cellStyle name="Обычный 5 15 2 2 5" xfId="24252"/>
    <cellStyle name="Обычный 5 15 2 3" xfId="24253"/>
    <cellStyle name="Обычный 5 15 2 3 2" xfId="24254"/>
    <cellStyle name="Обычный 5 15 2 3 3" xfId="24255"/>
    <cellStyle name="Обычный 5 15 2 3 4" xfId="24256"/>
    <cellStyle name="Обычный 5 15 2 4" xfId="24257"/>
    <cellStyle name="Обычный 5 15 2 5" xfId="24258"/>
    <cellStyle name="Обычный 5 15 2 6" xfId="24259"/>
    <cellStyle name="Обычный 5 15 2 7" xfId="24260"/>
    <cellStyle name="Обычный 5 15 3" xfId="24261"/>
    <cellStyle name="Обычный 5 15 3 2" xfId="24262"/>
    <cellStyle name="Обычный 5 15 3 2 2" xfId="24263"/>
    <cellStyle name="Обычный 5 15 3 3" xfId="24264"/>
    <cellStyle name="Обычный 5 15 3 4" xfId="24265"/>
    <cellStyle name="Обычный 5 15 3 5" xfId="24266"/>
    <cellStyle name="Обычный 5 15 4" xfId="24267"/>
    <cellStyle name="Обычный 5 15 4 2" xfId="24268"/>
    <cellStyle name="Обычный 5 15 4 3" xfId="24269"/>
    <cellStyle name="Обычный 5 15 4 4" xfId="24270"/>
    <cellStyle name="Обычный 5 15 5" xfId="24271"/>
    <cellStyle name="Обычный 5 15 6" xfId="24272"/>
    <cellStyle name="Обычный 5 15 7" xfId="24273"/>
    <cellStyle name="Обычный 5 15 8" xfId="24274"/>
    <cellStyle name="Обычный 5 16" xfId="24275"/>
    <cellStyle name="Обычный 5 16 2" xfId="24276"/>
    <cellStyle name="Обычный 5 16 2 2" xfId="24277"/>
    <cellStyle name="Обычный 5 16 2 2 2" xfId="24278"/>
    <cellStyle name="Обычный 5 16 2 2 2 2" xfId="24279"/>
    <cellStyle name="Обычный 5 16 2 2 3" xfId="24280"/>
    <cellStyle name="Обычный 5 16 2 2 4" xfId="24281"/>
    <cellStyle name="Обычный 5 16 2 2 5" xfId="24282"/>
    <cellStyle name="Обычный 5 16 2 3" xfId="24283"/>
    <cellStyle name="Обычный 5 16 2 3 2" xfId="24284"/>
    <cellStyle name="Обычный 5 16 2 3 3" xfId="24285"/>
    <cellStyle name="Обычный 5 16 2 3 4" xfId="24286"/>
    <cellStyle name="Обычный 5 16 2 4" xfId="24287"/>
    <cellStyle name="Обычный 5 16 2 5" xfId="24288"/>
    <cellStyle name="Обычный 5 16 2 6" xfId="24289"/>
    <cellStyle name="Обычный 5 16 2 7" xfId="24290"/>
    <cellStyle name="Обычный 5 16 3" xfId="24291"/>
    <cellStyle name="Обычный 5 16 3 2" xfId="24292"/>
    <cellStyle name="Обычный 5 16 3 2 2" xfId="24293"/>
    <cellStyle name="Обычный 5 16 3 3" xfId="24294"/>
    <cellStyle name="Обычный 5 16 3 4" xfId="24295"/>
    <cellStyle name="Обычный 5 16 3 5" xfId="24296"/>
    <cellStyle name="Обычный 5 16 4" xfId="24297"/>
    <cellStyle name="Обычный 5 16 4 2" xfId="24298"/>
    <cellStyle name="Обычный 5 16 4 3" xfId="24299"/>
    <cellStyle name="Обычный 5 16 4 4" xfId="24300"/>
    <cellStyle name="Обычный 5 16 5" xfId="24301"/>
    <cellStyle name="Обычный 5 16 6" xfId="24302"/>
    <cellStyle name="Обычный 5 16 7" xfId="24303"/>
    <cellStyle name="Обычный 5 16 8" xfId="24304"/>
    <cellStyle name="Обычный 5 17" xfId="24305"/>
    <cellStyle name="Обычный 5 17 2" xfId="24306"/>
    <cellStyle name="Обычный 5 17 2 2" xfId="24307"/>
    <cellStyle name="Обычный 5 17 2 2 2" xfId="24308"/>
    <cellStyle name="Обычный 5 17 2 3" xfId="24309"/>
    <cellStyle name="Обычный 5 17 2 4" xfId="24310"/>
    <cellStyle name="Обычный 5 17 2 5" xfId="24311"/>
    <cellStyle name="Обычный 5 17 3" xfId="24312"/>
    <cellStyle name="Обычный 5 17 3 2" xfId="24313"/>
    <cellStyle name="Обычный 5 17 3 3" xfId="24314"/>
    <cellStyle name="Обычный 5 17 3 4" xfId="24315"/>
    <cellStyle name="Обычный 5 17 4" xfId="24316"/>
    <cellStyle name="Обычный 5 17 5" xfId="24317"/>
    <cellStyle name="Обычный 5 17 6" xfId="24318"/>
    <cellStyle name="Обычный 5 17 7" xfId="24319"/>
    <cellStyle name="Обычный 5 18" xfId="24320"/>
    <cellStyle name="Обычный 5 18 2" xfId="24321"/>
    <cellStyle name="Обычный 5 18 2 2" xfId="24322"/>
    <cellStyle name="Обычный 5 18 2 2 2" xfId="24323"/>
    <cellStyle name="Обычный 5 18 2 3" xfId="24324"/>
    <cellStyle name="Обычный 5 18 2 4" xfId="24325"/>
    <cellStyle name="Обычный 5 18 2 5" xfId="24326"/>
    <cellStyle name="Обычный 5 18 3" xfId="24327"/>
    <cellStyle name="Обычный 5 18 3 2" xfId="24328"/>
    <cellStyle name="Обычный 5 18 3 3" xfId="24329"/>
    <cellStyle name="Обычный 5 18 3 4" xfId="24330"/>
    <cellStyle name="Обычный 5 18 4" xfId="24331"/>
    <cellStyle name="Обычный 5 18 5" xfId="24332"/>
    <cellStyle name="Обычный 5 18 6" xfId="24333"/>
    <cellStyle name="Обычный 5 18 7" xfId="24334"/>
    <cellStyle name="Обычный 5 19" xfId="24335"/>
    <cellStyle name="Обычный 5 19 2" xfId="24336"/>
    <cellStyle name="Обычный 5 19 2 2" xfId="24337"/>
    <cellStyle name="Обычный 5 19 3" xfId="24338"/>
    <cellStyle name="Обычный 5 19 4" xfId="24339"/>
    <cellStyle name="Обычный 5 19 5" xfId="24340"/>
    <cellStyle name="Обычный 5 2" xfId="24341"/>
    <cellStyle name="Обычный 5 2 10" xfId="24342"/>
    <cellStyle name="Обычный 5 2 10 2" xfId="24343"/>
    <cellStyle name="Обычный 5 2 10 2 2" xfId="24344"/>
    <cellStyle name="Обычный 5 2 10 3" xfId="24345"/>
    <cellStyle name="Обычный 5 2 11" xfId="24346"/>
    <cellStyle name="Обычный 5 2 11 2" xfId="24347"/>
    <cellStyle name="Обычный 5 2 12" xfId="24348"/>
    <cellStyle name="Обычный 5 2 13" xfId="59141"/>
    <cellStyle name="Обычный 5 2 2" xfId="24349"/>
    <cellStyle name="Обычный 5 2 2 10" xfId="24350"/>
    <cellStyle name="Обычный 5 2 2 10 2" xfId="24351"/>
    <cellStyle name="Обычный 5 2 2 10 2 2" xfId="24352"/>
    <cellStyle name="Обычный 5 2 2 10 2 2 2" xfId="24353"/>
    <cellStyle name="Обычный 5 2 2 10 2 2 2 2" xfId="24354"/>
    <cellStyle name="Обычный 5 2 2 10 2 2 3" xfId="24355"/>
    <cellStyle name="Обычный 5 2 2 10 2 2 4" xfId="24356"/>
    <cellStyle name="Обычный 5 2 2 10 2 2 5" xfId="24357"/>
    <cellStyle name="Обычный 5 2 2 10 2 3" xfId="24358"/>
    <cellStyle name="Обычный 5 2 2 10 2 3 2" xfId="24359"/>
    <cellStyle name="Обычный 5 2 2 10 2 3 3" xfId="24360"/>
    <cellStyle name="Обычный 5 2 2 10 2 3 4" xfId="24361"/>
    <cellStyle name="Обычный 5 2 2 10 2 4" xfId="24362"/>
    <cellStyle name="Обычный 5 2 2 10 2 5" xfId="24363"/>
    <cellStyle name="Обычный 5 2 2 10 2 6" xfId="24364"/>
    <cellStyle name="Обычный 5 2 2 10 2 7" xfId="24365"/>
    <cellStyle name="Обычный 5 2 2 10 3" xfId="24366"/>
    <cellStyle name="Обычный 5 2 2 10 3 2" xfId="24367"/>
    <cellStyle name="Обычный 5 2 2 10 3 2 2" xfId="24368"/>
    <cellStyle name="Обычный 5 2 2 10 3 3" xfId="24369"/>
    <cellStyle name="Обычный 5 2 2 10 3 4" xfId="24370"/>
    <cellStyle name="Обычный 5 2 2 10 3 5" xfId="24371"/>
    <cellStyle name="Обычный 5 2 2 10 4" xfId="24372"/>
    <cellStyle name="Обычный 5 2 2 10 4 2" xfId="24373"/>
    <cellStyle name="Обычный 5 2 2 10 4 3" xfId="24374"/>
    <cellStyle name="Обычный 5 2 2 10 4 4" xfId="24375"/>
    <cellStyle name="Обычный 5 2 2 10 5" xfId="24376"/>
    <cellStyle name="Обычный 5 2 2 10 6" xfId="24377"/>
    <cellStyle name="Обычный 5 2 2 10 7" xfId="24378"/>
    <cellStyle name="Обычный 5 2 2 10 8" xfId="24379"/>
    <cellStyle name="Обычный 5 2 2 11" xfId="24380"/>
    <cellStyle name="Обычный 5 2 2 11 2" xfId="24381"/>
    <cellStyle name="Обычный 5 2 2 11 2 2" xfId="24382"/>
    <cellStyle name="Обычный 5 2 2 11 2 2 2" xfId="24383"/>
    <cellStyle name="Обычный 5 2 2 11 2 3" xfId="24384"/>
    <cellStyle name="Обычный 5 2 2 11 2 4" xfId="24385"/>
    <cellStyle name="Обычный 5 2 2 11 2 5" xfId="24386"/>
    <cellStyle name="Обычный 5 2 2 11 3" xfId="24387"/>
    <cellStyle name="Обычный 5 2 2 11 3 2" xfId="24388"/>
    <cellStyle name="Обычный 5 2 2 11 3 3" xfId="24389"/>
    <cellStyle name="Обычный 5 2 2 11 3 4" xfId="24390"/>
    <cellStyle name="Обычный 5 2 2 11 4" xfId="24391"/>
    <cellStyle name="Обычный 5 2 2 11 5" xfId="24392"/>
    <cellStyle name="Обычный 5 2 2 11 6" xfId="24393"/>
    <cellStyle name="Обычный 5 2 2 11 7" xfId="24394"/>
    <cellStyle name="Обычный 5 2 2 12" xfId="24395"/>
    <cellStyle name="Обычный 5 2 2 12 2" xfId="24396"/>
    <cellStyle name="Обычный 5 2 2 12 2 2" xfId="24397"/>
    <cellStyle name="Обычный 5 2 2 12 2 2 2" xfId="24398"/>
    <cellStyle name="Обычный 5 2 2 12 2 3" xfId="24399"/>
    <cellStyle name="Обычный 5 2 2 12 2 4" xfId="24400"/>
    <cellStyle name="Обычный 5 2 2 12 2 5" xfId="24401"/>
    <cellStyle name="Обычный 5 2 2 12 3" xfId="24402"/>
    <cellStyle name="Обычный 5 2 2 12 3 2" xfId="24403"/>
    <cellStyle name="Обычный 5 2 2 12 3 3" xfId="24404"/>
    <cellStyle name="Обычный 5 2 2 12 3 4" xfId="24405"/>
    <cellStyle name="Обычный 5 2 2 12 4" xfId="24406"/>
    <cellStyle name="Обычный 5 2 2 12 5" xfId="24407"/>
    <cellStyle name="Обычный 5 2 2 12 6" xfId="24408"/>
    <cellStyle name="Обычный 5 2 2 12 7" xfId="24409"/>
    <cellStyle name="Обычный 5 2 2 13" xfId="24410"/>
    <cellStyle name="Обычный 5 2 2 13 2" xfId="24411"/>
    <cellStyle name="Обычный 5 2 2 13 2 2" xfId="24412"/>
    <cellStyle name="Обычный 5 2 2 13 3" xfId="24413"/>
    <cellStyle name="Обычный 5 2 2 13 4" xfId="24414"/>
    <cellStyle name="Обычный 5 2 2 13 5" xfId="24415"/>
    <cellStyle name="Обычный 5 2 2 14" xfId="24416"/>
    <cellStyle name="Обычный 5 2 2 14 2" xfId="24417"/>
    <cellStyle name="Обычный 5 2 2 14 2 2" xfId="24418"/>
    <cellStyle name="Обычный 5 2 2 14 3" xfId="24419"/>
    <cellStyle name="Обычный 5 2 2 14 4" xfId="24420"/>
    <cellStyle name="Обычный 5 2 2 14 5" xfId="24421"/>
    <cellStyle name="Обычный 5 2 2 15" xfId="24422"/>
    <cellStyle name="Обычный 5 2 2 15 2" xfId="24423"/>
    <cellStyle name="Обычный 5 2 2 15 2 2" xfId="24424"/>
    <cellStyle name="Обычный 5 2 2 15 3" xfId="24425"/>
    <cellStyle name="Обычный 5 2 2 16" xfId="24426"/>
    <cellStyle name="Обычный 5 2 2 16 2" xfId="24427"/>
    <cellStyle name="Обычный 5 2 2 17" xfId="24428"/>
    <cellStyle name="Обычный 5 2 2 18" xfId="24429"/>
    <cellStyle name="Обычный 5 2 2 2" xfId="24430"/>
    <cellStyle name="Обычный 5 2 2 2 10" xfId="24431"/>
    <cellStyle name="Обычный 5 2 2 2 10 2" xfId="24432"/>
    <cellStyle name="Обычный 5 2 2 2 10 2 2" xfId="24433"/>
    <cellStyle name="Обычный 5 2 2 2 10 2 2 2" xfId="24434"/>
    <cellStyle name="Обычный 5 2 2 2 10 2 3" xfId="24435"/>
    <cellStyle name="Обычный 5 2 2 2 10 2 4" xfId="24436"/>
    <cellStyle name="Обычный 5 2 2 2 10 2 5" xfId="24437"/>
    <cellStyle name="Обычный 5 2 2 2 10 3" xfId="24438"/>
    <cellStyle name="Обычный 5 2 2 2 10 3 2" xfId="24439"/>
    <cellStyle name="Обычный 5 2 2 2 10 3 3" xfId="24440"/>
    <cellStyle name="Обычный 5 2 2 2 10 3 4" xfId="24441"/>
    <cellStyle name="Обычный 5 2 2 2 10 4" xfId="24442"/>
    <cellStyle name="Обычный 5 2 2 2 10 5" xfId="24443"/>
    <cellStyle name="Обычный 5 2 2 2 10 6" xfId="24444"/>
    <cellStyle name="Обычный 5 2 2 2 10 7" xfId="24445"/>
    <cellStyle name="Обычный 5 2 2 2 11" xfId="24446"/>
    <cellStyle name="Обычный 5 2 2 2 11 2" xfId="24447"/>
    <cellStyle name="Обычный 5 2 2 2 11 2 2" xfId="24448"/>
    <cellStyle name="Обычный 5 2 2 2 11 3" xfId="24449"/>
    <cellStyle name="Обычный 5 2 2 2 11 4" xfId="24450"/>
    <cellStyle name="Обычный 5 2 2 2 11 5" xfId="24451"/>
    <cellStyle name="Обычный 5 2 2 2 12" xfId="24452"/>
    <cellStyle name="Обычный 5 2 2 2 12 2" xfId="24453"/>
    <cellStyle name="Обычный 5 2 2 2 12 2 2" xfId="24454"/>
    <cellStyle name="Обычный 5 2 2 2 12 3" xfId="24455"/>
    <cellStyle name="Обычный 5 2 2 2 12 4" xfId="24456"/>
    <cellStyle name="Обычный 5 2 2 2 12 5" xfId="24457"/>
    <cellStyle name="Обычный 5 2 2 2 13" xfId="24458"/>
    <cellStyle name="Обычный 5 2 2 2 13 2" xfId="24459"/>
    <cellStyle name="Обычный 5 2 2 2 13 2 2" xfId="24460"/>
    <cellStyle name="Обычный 5 2 2 2 13 3" xfId="24461"/>
    <cellStyle name="Обычный 5 2 2 2 14" xfId="24462"/>
    <cellStyle name="Обычный 5 2 2 2 14 2" xfId="24463"/>
    <cellStyle name="Обычный 5 2 2 2 15" xfId="24464"/>
    <cellStyle name="Обычный 5 2 2 2 16" xfId="24465"/>
    <cellStyle name="Обычный 5 2 2 2 2" xfId="24466"/>
    <cellStyle name="Обычный 5 2 2 2 2 10" xfId="24467"/>
    <cellStyle name="Обычный 5 2 2 2 2 10 2" xfId="24468"/>
    <cellStyle name="Обычный 5 2 2 2 2 10 2 2" xfId="24469"/>
    <cellStyle name="Обычный 5 2 2 2 2 10 3" xfId="24470"/>
    <cellStyle name="Обычный 5 2 2 2 2 10 4" xfId="24471"/>
    <cellStyle name="Обычный 5 2 2 2 2 10 5" xfId="24472"/>
    <cellStyle name="Обычный 5 2 2 2 2 11" xfId="24473"/>
    <cellStyle name="Обычный 5 2 2 2 2 11 2" xfId="24474"/>
    <cellStyle name="Обычный 5 2 2 2 2 11 2 2" xfId="24475"/>
    <cellStyle name="Обычный 5 2 2 2 2 11 3" xfId="24476"/>
    <cellStyle name="Обычный 5 2 2 2 2 11 4" xfId="24477"/>
    <cellStyle name="Обычный 5 2 2 2 2 11 5" xfId="24478"/>
    <cellStyle name="Обычный 5 2 2 2 2 12" xfId="24479"/>
    <cellStyle name="Обычный 5 2 2 2 2 12 2" xfId="24480"/>
    <cellStyle name="Обычный 5 2 2 2 2 12 2 2" xfId="24481"/>
    <cellStyle name="Обычный 5 2 2 2 2 12 3" xfId="24482"/>
    <cellStyle name="Обычный 5 2 2 2 2 13" xfId="24483"/>
    <cellStyle name="Обычный 5 2 2 2 2 13 2" xfId="24484"/>
    <cellStyle name="Обычный 5 2 2 2 2 14" xfId="24485"/>
    <cellStyle name="Обычный 5 2 2 2 2 15" xfId="24486"/>
    <cellStyle name="Обычный 5 2 2 2 2 2" xfId="24487"/>
    <cellStyle name="Обычный 5 2 2 2 2 2 2" xfId="24488"/>
    <cellStyle name="Обычный 5 2 2 2 2 2 2 2" xfId="24489"/>
    <cellStyle name="Обычный 5 2 2 2 2 2 2 2 2" xfId="24490"/>
    <cellStyle name="Обычный 5 2 2 2 2 2 2 2 2 2" xfId="24491"/>
    <cellStyle name="Обычный 5 2 2 2 2 2 2 2 3" xfId="24492"/>
    <cellStyle name="Обычный 5 2 2 2 2 2 2 2 4" xfId="24493"/>
    <cellStyle name="Обычный 5 2 2 2 2 2 2 2 5" xfId="24494"/>
    <cellStyle name="Обычный 5 2 2 2 2 2 2 3" xfId="24495"/>
    <cellStyle name="Обычный 5 2 2 2 2 2 2 3 2" xfId="24496"/>
    <cellStyle name="Обычный 5 2 2 2 2 2 2 3 3" xfId="24497"/>
    <cellStyle name="Обычный 5 2 2 2 2 2 2 3 4" xfId="24498"/>
    <cellStyle name="Обычный 5 2 2 2 2 2 2 4" xfId="24499"/>
    <cellStyle name="Обычный 5 2 2 2 2 2 2 5" xfId="24500"/>
    <cellStyle name="Обычный 5 2 2 2 2 2 2 6" xfId="24501"/>
    <cellStyle name="Обычный 5 2 2 2 2 2 2 7" xfId="24502"/>
    <cellStyle name="Обычный 5 2 2 2 2 2 3" xfId="24503"/>
    <cellStyle name="Обычный 5 2 2 2 2 2 3 2" xfId="24504"/>
    <cellStyle name="Обычный 5 2 2 2 2 2 3 2 2" xfId="24505"/>
    <cellStyle name="Обычный 5 2 2 2 2 2 3 3" xfId="24506"/>
    <cellStyle name="Обычный 5 2 2 2 2 2 3 4" xfId="24507"/>
    <cellStyle name="Обычный 5 2 2 2 2 2 3 5" xfId="24508"/>
    <cellStyle name="Обычный 5 2 2 2 2 2 4" xfId="24509"/>
    <cellStyle name="Обычный 5 2 2 2 2 2 4 2" xfId="24510"/>
    <cellStyle name="Обычный 5 2 2 2 2 2 4 2 2" xfId="24511"/>
    <cellStyle name="Обычный 5 2 2 2 2 2 4 3" xfId="24512"/>
    <cellStyle name="Обычный 5 2 2 2 2 2 4 4" xfId="24513"/>
    <cellStyle name="Обычный 5 2 2 2 2 2 4 5" xfId="24514"/>
    <cellStyle name="Обычный 5 2 2 2 2 2 5" xfId="24515"/>
    <cellStyle name="Обычный 5 2 2 2 2 2 5 2" xfId="24516"/>
    <cellStyle name="Обычный 5 2 2 2 2 2 5 3" xfId="24517"/>
    <cellStyle name="Обычный 5 2 2 2 2 2 5 4" xfId="24518"/>
    <cellStyle name="Обычный 5 2 2 2 2 2 6" xfId="24519"/>
    <cellStyle name="Обычный 5 2 2 2 2 2 7" xfId="24520"/>
    <cellStyle name="Обычный 5 2 2 2 2 2 8" xfId="24521"/>
    <cellStyle name="Обычный 5 2 2 2 2 2 9" xfId="24522"/>
    <cellStyle name="Обычный 5 2 2 2 2 3" xfId="24523"/>
    <cellStyle name="Обычный 5 2 2 2 2 3 2" xfId="24524"/>
    <cellStyle name="Обычный 5 2 2 2 2 3 2 2" xfId="24525"/>
    <cellStyle name="Обычный 5 2 2 2 2 3 2 2 2" xfId="24526"/>
    <cellStyle name="Обычный 5 2 2 2 2 3 2 2 2 2" xfId="24527"/>
    <cellStyle name="Обычный 5 2 2 2 2 3 2 2 3" xfId="24528"/>
    <cellStyle name="Обычный 5 2 2 2 2 3 2 2 4" xfId="24529"/>
    <cellStyle name="Обычный 5 2 2 2 2 3 2 2 5" xfId="24530"/>
    <cellStyle name="Обычный 5 2 2 2 2 3 2 3" xfId="24531"/>
    <cellStyle name="Обычный 5 2 2 2 2 3 2 3 2" xfId="24532"/>
    <cellStyle name="Обычный 5 2 2 2 2 3 2 3 3" xfId="24533"/>
    <cellStyle name="Обычный 5 2 2 2 2 3 2 3 4" xfId="24534"/>
    <cellStyle name="Обычный 5 2 2 2 2 3 2 4" xfId="24535"/>
    <cellStyle name="Обычный 5 2 2 2 2 3 2 5" xfId="24536"/>
    <cellStyle name="Обычный 5 2 2 2 2 3 2 6" xfId="24537"/>
    <cellStyle name="Обычный 5 2 2 2 2 3 2 7" xfId="24538"/>
    <cellStyle name="Обычный 5 2 2 2 2 3 3" xfId="24539"/>
    <cellStyle name="Обычный 5 2 2 2 2 3 3 2" xfId="24540"/>
    <cellStyle name="Обычный 5 2 2 2 2 3 3 2 2" xfId="24541"/>
    <cellStyle name="Обычный 5 2 2 2 2 3 3 3" xfId="24542"/>
    <cellStyle name="Обычный 5 2 2 2 2 3 3 4" xfId="24543"/>
    <cellStyle name="Обычный 5 2 2 2 2 3 3 5" xfId="24544"/>
    <cellStyle name="Обычный 5 2 2 2 2 3 4" xfId="24545"/>
    <cellStyle name="Обычный 5 2 2 2 2 3 4 2" xfId="24546"/>
    <cellStyle name="Обычный 5 2 2 2 2 3 4 2 2" xfId="24547"/>
    <cellStyle name="Обычный 5 2 2 2 2 3 4 3" xfId="24548"/>
    <cellStyle name="Обычный 5 2 2 2 2 3 4 4" xfId="24549"/>
    <cellStyle name="Обычный 5 2 2 2 2 3 4 5" xfId="24550"/>
    <cellStyle name="Обычный 5 2 2 2 2 3 5" xfId="24551"/>
    <cellStyle name="Обычный 5 2 2 2 2 3 5 2" xfId="24552"/>
    <cellStyle name="Обычный 5 2 2 2 2 3 5 3" xfId="24553"/>
    <cellStyle name="Обычный 5 2 2 2 2 3 5 4" xfId="24554"/>
    <cellStyle name="Обычный 5 2 2 2 2 3 6" xfId="24555"/>
    <cellStyle name="Обычный 5 2 2 2 2 3 7" xfId="24556"/>
    <cellStyle name="Обычный 5 2 2 2 2 3 8" xfId="24557"/>
    <cellStyle name="Обычный 5 2 2 2 2 3 9" xfId="24558"/>
    <cellStyle name="Обычный 5 2 2 2 2 4" xfId="24559"/>
    <cellStyle name="Обычный 5 2 2 2 2 4 2" xfId="24560"/>
    <cellStyle name="Обычный 5 2 2 2 2 4 2 2" xfId="24561"/>
    <cellStyle name="Обычный 5 2 2 2 2 4 2 2 2" xfId="24562"/>
    <cellStyle name="Обычный 5 2 2 2 2 4 2 2 2 2" xfId="24563"/>
    <cellStyle name="Обычный 5 2 2 2 2 4 2 2 3" xfId="24564"/>
    <cellStyle name="Обычный 5 2 2 2 2 4 2 2 4" xfId="24565"/>
    <cellStyle name="Обычный 5 2 2 2 2 4 2 2 5" xfId="24566"/>
    <cellStyle name="Обычный 5 2 2 2 2 4 2 3" xfId="24567"/>
    <cellStyle name="Обычный 5 2 2 2 2 4 2 3 2" xfId="24568"/>
    <cellStyle name="Обычный 5 2 2 2 2 4 2 3 3" xfId="24569"/>
    <cellStyle name="Обычный 5 2 2 2 2 4 2 3 4" xfId="24570"/>
    <cellStyle name="Обычный 5 2 2 2 2 4 2 4" xfId="24571"/>
    <cellStyle name="Обычный 5 2 2 2 2 4 2 5" xfId="24572"/>
    <cellStyle name="Обычный 5 2 2 2 2 4 2 6" xfId="24573"/>
    <cellStyle name="Обычный 5 2 2 2 2 4 2 7" xfId="24574"/>
    <cellStyle name="Обычный 5 2 2 2 2 4 3" xfId="24575"/>
    <cellStyle name="Обычный 5 2 2 2 2 4 3 2" xfId="24576"/>
    <cellStyle name="Обычный 5 2 2 2 2 4 3 2 2" xfId="24577"/>
    <cellStyle name="Обычный 5 2 2 2 2 4 3 3" xfId="24578"/>
    <cellStyle name="Обычный 5 2 2 2 2 4 3 4" xfId="24579"/>
    <cellStyle name="Обычный 5 2 2 2 2 4 3 5" xfId="24580"/>
    <cellStyle name="Обычный 5 2 2 2 2 4 4" xfId="24581"/>
    <cellStyle name="Обычный 5 2 2 2 2 4 4 2" xfId="24582"/>
    <cellStyle name="Обычный 5 2 2 2 2 4 4 2 2" xfId="24583"/>
    <cellStyle name="Обычный 5 2 2 2 2 4 4 3" xfId="24584"/>
    <cellStyle name="Обычный 5 2 2 2 2 4 4 4" xfId="24585"/>
    <cellStyle name="Обычный 5 2 2 2 2 4 4 5" xfId="24586"/>
    <cellStyle name="Обычный 5 2 2 2 2 4 5" xfId="24587"/>
    <cellStyle name="Обычный 5 2 2 2 2 4 5 2" xfId="24588"/>
    <cellStyle name="Обычный 5 2 2 2 2 4 5 3" xfId="24589"/>
    <cellStyle name="Обычный 5 2 2 2 2 4 5 4" xfId="24590"/>
    <cellStyle name="Обычный 5 2 2 2 2 4 6" xfId="24591"/>
    <cellStyle name="Обычный 5 2 2 2 2 4 7" xfId="24592"/>
    <cellStyle name="Обычный 5 2 2 2 2 4 8" xfId="24593"/>
    <cellStyle name="Обычный 5 2 2 2 2 4 9" xfId="24594"/>
    <cellStyle name="Обычный 5 2 2 2 2 5" xfId="24595"/>
    <cellStyle name="Обычный 5 2 2 2 2 5 2" xfId="24596"/>
    <cellStyle name="Обычный 5 2 2 2 2 5 2 2" xfId="24597"/>
    <cellStyle name="Обычный 5 2 2 2 2 5 2 2 2" xfId="24598"/>
    <cellStyle name="Обычный 5 2 2 2 2 5 2 2 2 2" xfId="24599"/>
    <cellStyle name="Обычный 5 2 2 2 2 5 2 2 3" xfId="24600"/>
    <cellStyle name="Обычный 5 2 2 2 2 5 2 2 4" xfId="24601"/>
    <cellStyle name="Обычный 5 2 2 2 2 5 2 2 5" xfId="24602"/>
    <cellStyle name="Обычный 5 2 2 2 2 5 2 3" xfId="24603"/>
    <cellStyle name="Обычный 5 2 2 2 2 5 2 3 2" xfId="24604"/>
    <cellStyle name="Обычный 5 2 2 2 2 5 2 3 3" xfId="24605"/>
    <cellStyle name="Обычный 5 2 2 2 2 5 2 3 4" xfId="24606"/>
    <cellStyle name="Обычный 5 2 2 2 2 5 2 4" xfId="24607"/>
    <cellStyle name="Обычный 5 2 2 2 2 5 2 5" xfId="24608"/>
    <cellStyle name="Обычный 5 2 2 2 2 5 2 6" xfId="24609"/>
    <cellStyle name="Обычный 5 2 2 2 2 5 2 7" xfId="24610"/>
    <cellStyle name="Обычный 5 2 2 2 2 5 3" xfId="24611"/>
    <cellStyle name="Обычный 5 2 2 2 2 5 3 2" xfId="24612"/>
    <cellStyle name="Обычный 5 2 2 2 2 5 3 2 2" xfId="24613"/>
    <cellStyle name="Обычный 5 2 2 2 2 5 3 3" xfId="24614"/>
    <cellStyle name="Обычный 5 2 2 2 2 5 3 4" xfId="24615"/>
    <cellStyle name="Обычный 5 2 2 2 2 5 3 5" xfId="24616"/>
    <cellStyle name="Обычный 5 2 2 2 2 5 4" xfId="24617"/>
    <cellStyle name="Обычный 5 2 2 2 2 5 4 2" xfId="24618"/>
    <cellStyle name="Обычный 5 2 2 2 2 5 4 3" xfId="24619"/>
    <cellStyle name="Обычный 5 2 2 2 2 5 4 4" xfId="24620"/>
    <cellStyle name="Обычный 5 2 2 2 2 5 5" xfId="24621"/>
    <cellStyle name="Обычный 5 2 2 2 2 5 6" xfId="24622"/>
    <cellStyle name="Обычный 5 2 2 2 2 5 7" xfId="24623"/>
    <cellStyle name="Обычный 5 2 2 2 2 5 8" xfId="24624"/>
    <cellStyle name="Обычный 5 2 2 2 2 6" xfId="24625"/>
    <cellStyle name="Обычный 5 2 2 2 2 6 2" xfId="24626"/>
    <cellStyle name="Обычный 5 2 2 2 2 6 2 2" xfId="24627"/>
    <cellStyle name="Обычный 5 2 2 2 2 6 2 2 2" xfId="24628"/>
    <cellStyle name="Обычный 5 2 2 2 2 6 2 2 2 2" xfId="24629"/>
    <cellStyle name="Обычный 5 2 2 2 2 6 2 2 3" xfId="24630"/>
    <cellStyle name="Обычный 5 2 2 2 2 6 2 2 4" xfId="24631"/>
    <cellStyle name="Обычный 5 2 2 2 2 6 2 2 5" xfId="24632"/>
    <cellStyle name="Обычный 5 2 2 2 2 6 2 3" xfId="24633"/>
    <cellStyle name="Обычный 5 2 2 2 2 6 2 3 2" xfId="24634"/>
    <cellStyle name="Обычный 5 2 2 2 2 6 2 3 3" xfId="24635"/>
    <cellStyle name="Обычный 5 2 2 2 2 6 2 3 4" xfId="24636"/>
    <cellStyle name="Обычный 5 2 2 2 2 6 2 4" xfId="24637"/>
    <cellStyle name="Обычный 5 2 2 2 2 6 2 5" xfId="24638"/>
    <cellStyle name="Обычный 5 2 2 2 2 6 2 6" xfId="24639"/>
    <cellStyle name="Обычный 5 2 2 2 2 6 2 7" xfId="24640"/>
    <cellStyle name="Обычный 5 2 2 2 2 6 3" xfId="24641"/>
    <cellStyle name="Обычный 5 2 2 2 2 6 3 2" xfId="24642"/>
    <cellStyle name="Обычный 5 2 2 2 2 6 3 2 2" xfId="24643"/>
    <cellStyle name="Обычный 5 2 2 2 2 6 3 3" xfId="24644"/>
    <cellStyle name="Обычный 5 2 2 2 2 6 3 4" xfId="24645"/>
    <cellStyle name="Обычный 5 2 2 2 2 6 3 5" xfId="24646"/>
    <cellStyle name="Обычный 5 2 2 2 2 6 4" xfId="24647"/>
    <cellStyle name="Обычный 5 2 2 2 2 6 4 2" xfId="24648"/>
    <cellStyle name="Обычный 5 2 2 2 2 6 4 3" xfId="24649"/>
    <cellStyle name="Обычный 5 2 2 2 2 6 4 4" xfId="24650"/>
    <cellStyle name="Обычный 5 2 2 2 2 6 5" xfId="24651"/>
    <cellStyle name="Обычный 5 2 2 2 2 6 6" xfId="24652"/>
    <cellStyle name="Обычный 5 2 2 2 2 6 7" xfId="24653"/>
    <cellStyle name="Обычный 5 2 2 2 2 6 8" xfId="24654"/>
    <cellStyle name="Обычный 5 2 2 2 2 7" xfId="24655"/>
    <cellStyle name="Обычный 5 2 2 2 2 7 2" xfId="24656"/>
    <cellStyle name="Обычный 5 2 2 2 2 7 2 2" xfId="24657"/>
    <cellStyle name="Обычный 5 2 2 2 2 7 2 2 2" xfId="24658"/>
    <cellStyle name="Обычный 5 2 2 2 2 7 2 2 2 2" xfId="24659"/>
    <cellStyle name="Обычный 5 2 2 2 2 7 2 2 3" xfId="24660"/>
    <cellStyle name="Обычный 5 2 2 2 2 7 2 2 4" xfId="24661"/>
    <cellStyle name="Обычный 5 2 2 2 2 7 2 2 5" xfId="24662"/>
    <cellStyle name="Обычный 5 2 2 2 2 7 2 3" xfId="24663"/>
    <cellStyle name="Обычный 5 2 2 2 2 7 2 3 2" xfId="24664"/>
    <cellStyle name="Обычный 5 2 2 2 2 7 2 3 3" xfId="24665"/>
    <cellStyle name="Обычный 5 2 2 2 2 7 2 3 4" xfId="24666"/>
    <cellStyle name="Обычный 5 2 2 2 2 7 2 4" xfId="24667"/>
    <cellStyle name="Обычный 5 2 2 2 2 7 2 5" xfId="24668"/>
    <cellStyle name="Обычный 5 2 2 2 2 7 2 6" xfId="24669"/>
    <cellStyle name="Обычный 5 2 2 2 2 7 2 7" xfId="24670"/>
    <cellStyle name="Обычный 5 2 2 2 2 7 3" xfId="24671"/>
    <cellStyle name="Обычный 5 2 2 2 2 7 3 2" xfId="24672"/>
    <cellStyle name="Обычный 5 2 2 2 2 7 3 2 2" xfId="24673"/>
    <cellStyle name="Обычный 5 2 2 2 2 7 3 3" xfId="24674"/>
    <cellStyle name="Обычный 5 2 2 2 2 7 3 4" xfId="24675"/>
    <cellStyle name="Обычный 5 2 2 2 2 7 3 5" xfId="24676"/>
    <cellStyle name="Обычный 5 2 2 2 2 7 4" xfId="24677"/>
    <cellStyle name="Обычный 5 2 2 2 2 7 4 2" xfId="24678"/>
    <cellStyle name="Обычный 5 2 2 2 2 7 4 3" xfId="24679"/>
    <cellStyle name="Обычный 5 2 2 2 2 7 4 4" xfId="24680"/>
    <cellStyle name="Обычный 5 2 2 2 2 7 5" xfId="24681"/>
    <cellStyle name="Обычный 5 2 2 2 2 7 6" xfId="24682"/>
    <cellStyle name="Обычный 5 2 2 2 2 7 7" xfId="24683"/>
    <cellStyle name="Обычный 5 2 2 2 2 7 8" xfId="24684"/>
    <cellStyle name="Обычный 5 2 2 2 2 8" xfId="24685"/>
    <cellStyle name="Обычный 5 2 2 2 2 8 2" xfId="24686"/>
    <cellStyle name="Обычный 5 2 2 2 2 8 2 2" xfId="24687"/>
    <cellStyle name="Обычный 5 2 2 2 2 8 2 2 2" xfId="24688"/>
    <cellStyle name="Обычный 5 2 2 2 2 8 2 3" xfId="24689"/>
    <cellStyle name="Обычный 5 2 2 2 2 8 2 4" xfId="24690"/>
    <cellStyle name="Обычный 5 2 2 2 2 8 2 5" xfId="24691"/>
    <cellStyle name="Обычный 5 2 2 2 2 8 3" xfId="24692"/>
    <cellStyle name="Обычный 5 2 2 2 2 8 3 2" xfId="24693"/>
    <cellStyle name="Обычный 5 2 2 2 2 8 3 3" xfId="24694"/>
    <cellStyle name="Обычный 5 2 2 2 2 8 3 4" xfId="24695"/>
    <cellStyle name="Обычный 5 2 2 2 2 8 4" xfId="24696"/>
    <cellStyle name="Обычный 5 2 2 2 2 8 5" xfId="24697"/>
    <cellStyle name="Обычный 5 2 2 2 2 8 6" xfId="24698"/>
    <cellStyle name="Обычный 5 2 2 2 2 8 7" xfId="24699"/>
    <cellStyle name="Обычный 5 2 2 2 2 9" xfId="24700"/>
    <cellStyle name="Обычный 5 2 2 2 2 9 2" xfId="24701"/>
    <cellStyle name="Обычный 5 2 2 2 2 9 2 2" xfId="24702"/>
    <cellStyle name="Обычный 5 2 2 2 2 9 2 2 2" xfId="24703"/>
    <cellStyle name="Обычный 5 2 2 2 2 9 2 3" xfId="24704"/>
    <cellStyle name="Обычный 5 2 2 2 2 9 2 4" xfId="24705"/>
    <cellStyle name="Обычный 5 2 2 2 2 9 2 5" xfId="24706"/>
    <cellStyle name="Обычный 5 2 2 2 2 9 3" xfId="24707"/>
    <cellStyle name="Обычный 5 2 2 2 2 9 3 2" xfId="24708"/>
    <cellStyle name="Обычный 5 2 2 2 2 9 3 3" xfId="24709"/>
    <cellStyle name="Обычный 5 2 2 2 2 9 3 4" xfId="24710"/>
    <cellStyle name="Обычный 5 2 2 2 2 9 4" xfId="24711"/>
    <cellStyle name="Обычный 5 2 2 2 2 9 5" xfId="24712"/>
    <cellStyle name="Обычный 5 2 2 2 2 9 6" xfId="24713"/>
    <cellStyle name="Обычный 5 2 2 2 2 9 7" xfId="24714"/>
    <cellStyle name="Обычный 5 2 2 2 3" xfId="24715"/>
    <cellStyle name="Обычный 5 2 2 2 3 2" xfId="24716"/>
    <cellStyle name="Обычный 5 2 2 2 3 2 2" xfId="24717"/>
    <cellStyle name="Обычный 5 2 2 2 3 2 2 2" xfId="24718"/>
    <cellStyle name="Обычный 5 2 2 2 3 2 2 2 2" xfId="24719"/>
    <cellStyle name="Обычный 5 2 2 2 3 2 2 3" xfId="24720"/>
    <cellStyle name="Обычный 5 2 2 2 3 2 2 4" xfId="24721"/>
    <cellStyle name="Обычный 5 2 2 2 3 2 2 5" xfId="24722"/>
    <cellStyle name="Обычный 5 2 2 2 3 2 3" xfId="24723"/>
    <cellStyle name="Обычный 5 2 2 2 3 2 3 2" xfId="24724"/>
    <cellStyle name="Обычный 5 2 2 2 3 2 3 2 2" xfId="24725"/>
    <cellStyle name="Обычный 5 2 2 2 3 2 3 3" xfId="24726"/>
    <cellStyle name="Обычный 5 2 2 2 3 2 3 4" xfId="24727"/>
    <cellStyle name="Обычный 5 2 2 2 3 2 3 5" xfId="24728"/>
    <cellStyle name="Обычный 5 2 2 2 3 2 4" xfId="24729"/>
    <cellStyle name="Обычный 5 2 2 2 3 2 4 2" xfId="24730"/>
    <cellStyle name="Обычный 5 2 2 2 3 2 4 3" xfId="24731"/>
    <cellStyle name="Обычный 5 2 2 2 3 2 4 4" xfId="24732"/>
    <cellStyle name="Обычный 5 2 2 2 3 2 5" xfId="24733"/>
    <cellStyle name="Обычный 5 2 2 2 3 2 6" xfId="24734"/>
    <cellStyle name="Обычный 5 2 2 2 3 2 7" xfId="24735"/>
    <cellStyle name="Обычный 5 2 2 2 3 2 8" xfId="24736"/>
    <cellStyle name="Обычный 5 2 2 2 3 3" xfId="24737"/>
    <cellStyle name="Обычный 5 2 2 2 3 3 2" xfId="24738"/>
    <cellStyle name="Обычный 5 2 2 2 3 3 2 2" xfId="24739"/>
    <cellStyle name="Обычный 5 2 2 2 3 3 3" xfId="24740"/>
    <cellStyle name="Обычный 5 2 2 2 3 3 4" xfId="24741"/>
    <cellStyle name="Обычный 5 2 2 2 3 3 5" xfId="24742"/>
    <cellStyle name="Обычный 5 2 2 2 3 4" xfId="24743"/>
    <cellStyle name="Обычный 5 2 2 2 3 4 2" xfId="24744"/>
    <cellStyle name="Обычный 5 2 2 2 3 4 2 2" xfId="24745"/>
    <cellStyle name="Обычный 5 2 2 2 3 4 3" xfId="24746"/>
    <cellStyle name="Обычный 5 2 2 2 3 4 4" xfId="24747"/>
    <cellStyle name="Обычный 5 2 2 2 3 4 5" xfId="24748"/>
    <cellStyle name="Обычный 5 2 2 2 3 5" xfId="24749"/>
    <cellStyle name="Обычный 5 2 2 2 3 5 2" xfId="24750"/>
    <cellStyle name="Обычный 5 2 2 2 3 5 2 2" xfId="24751"/>
    <cellStyle name="Обычный 5 2 2 2 3 5 3" xfId="24752"/>
    <cellStyle name="Обычный 5 2 2 2 3 5 4" xfId="24753"/>
    <cellStyle name="Обычный 5 2 2 2 3 5 5" xfId="24754"/>
    <cellStyle name="Обычный 5 2 2 2 3 6" xfId="24755"/>
    <cellStyle name="Обычный 5 2 2 2 3 6 2" xfId="24756"/>
    <cellStyle name="Обычный 5 2 2 2 3 6 2 2" xfId="24757"/>
    <cellStyle name="Обычный 5 2 2 2 3 6 3" xfId="24758"/>
    <cellStyle name="Обычный 5 2 2 2 3 7" xfId="24759"/>
    <cellStyle name="Обычный 5 2 2 2 3 7 2" xfId="24760"/>
    <cellStyle name="Обычный 5 2 2 2 3 8" xfId="24761"/>
    <cellStyle name="Обычный 5 2 2 2 3 9" xfId="24762"/>
    <cellStyle name="Обычный 5 2 2 2 4" xfId="24763"/>
    <cellStyle name="Обычный 5 2 2 2 4 2" xfId="24764"/>
    <cellStyle name="Обычный 5 2 2 2 4 2 2" xfId="24765"/>
    <cellStyle name="Обычный 5 2 2 2 4 2 2 2" xfId="24766"/>
    <cellStyle name="Обычный 5 2 2 2 4 2 2 2 2" xfId="24767"/>
    <cellStyle name="Обычный 5 2 2 2 4 2 2 3" xfId="24768"/>
    <cellStyle name="Обычный 5 2 2 2 4 2 2 4" xfId="24769"/>
    <cellStyle name="Обычный 5 2 2 2 4 2 2 5" xfId="24770"/>
    <cellStyle name="Обычный 5 2 2 2 4 2 3" xfId="24771"/>
    <cellStyle name="Обычный 5 2 2 2 4 2 3 2" xfId="24772"/>
    <cellStyle name="Обычный 5 2 2 2 4 2 3 3" xfId="24773"/>
    <cellStyle name="Обычный 5 2 2 2 4 2 3 4" xfId="24774"/>
    <cellStyle name="Обычный 5 2 2 2 4 2 4" xfId="24775"/>
    <cellStyle name="Обычный 5 2 2 2 4 2 5" xfId="24776"/>
    <cellStyle name="Обычный 5 2 2 2 4 2 6" xfId="24777"/>
    <cellStyle name="Обычный 5 2 2 2 4 2 7" xfId="24778"/>
    <cellStyle name="Обычный 5 2 2 2 4 3" xfId="24779"/>
    <cellStyle name="Обычный 5 2 2 2 4 3 2" xfId="24780"/>
    <cellStyle name="Обычный 5 2 2 2 4 3 2 2" xfId="24781"/>
    <cellStyle name="Обычный 5 2 2 2 4 3 3" xfId="24782"/>
    <cellStyle name="Обычный 5 2 2 2 4 3 4" xfId="24783"/>
    <cellStyle name="Обычный 5 2 2 2 4 3 5" xfId="24784"/>
    <cellStyle name="Обычный 5 2 2 2 4 4" xfId="24785"/>
    <cellStyle name="Обычный 5 2 2 2 4 4 2" xfId="24786"/>
    <cellStyle name="Обычный 5 2 2 2 4 4 2 2" xfId="24787"/>
    <cellStyle name="Обычный 5 2 2 2 4 4 3" xfId="24788"/>
    <cellStyle name="Обычный 5 2 2 2 4 4 4" xfId="24789"/>
    <cellStyle name="Обычный 5 2 2 2 4 4 5" xfId="24790"/>
    <cellStyle name="Обычный 5 2 2 2 4 5" xfId="24791"/>
    <cellStyle name="Обычный 5 2 2 2 4 5 2" xfId="24792"/>
    <cellStyle name="Обычный 5 2 2 2 4 5 3" xfId="24793"/>
    <cellStyle name="Обычный 5 2 2 2 4 5 4" xfId="24794"/>
    <cellStyle name="Обычный 5 2 2 2 4 6" xfId="24795"/>
    <cellStyle name="Обычный 5 2 2 2 4 7" xfId="24796"/>
    <cellStyle name="Обычный 5 2 2 2 4 8" xfId="24797"/>
    <cellStyle name="Обычный 5 2 2 2 4 9" xfId="24798"/>
    <cellStyle name="Обычный 5 2 2 2 5" xfId="24799"/>
    <cellStyle name="Обычный 5 2 2 2 5 2" xfId="24800"/>
    <cellStyle name="Обычный 5 2 2 2 5 2 2" xfId="24801"/>
    <cellStyle name="Обычный 5 2 2 2 5 2 2 2" xfId="24802"/>
    <cellStyle name="Обычный 5 2 2 2 5 2 2 2 2" xfId="24803"/>
    <cellStyle name="Обычный 5 2 2 2 5 2 2 3" xfId="24804"/>
    <cellStyle name="Обычный 5 2 2 2 5 2 2 4" xfId="24805"/>
    <cellStyle name="Обычный 5 2 2 2 5 2 2 5" xfId="24806"/>
    <cellStyle name="Обычный 5 2 2 2 5 2 3" xfId="24807"/>
    <cellStyle name="Обычный 5 2 2 2 5 2 3 2" xfId="24808"/>
    <cellStyle name="Обычный 5 2 2 2 5 2 3 3" xfId="24809"/>
    <cellStyle name="Обычный 5 2 2 2 5 2 3 4" xfId="24810"/>
    <cellStyle name="Обычный 5 2 2 2 5 2 4" xfId="24811"/>
    <cellStyle name="Обычный 5 2 2 2 5 2 5" xfId="24812"/>
    <cellStyle name="Обычный 5 2 2 2 5 2 6" xfId="24813"/>
    <cellStyle name="Обычный 5 2 2 2 5 2 7" xfId="24814"/>
    <cellStyle name="Обычный 5 2 2 2 5 3" xfId="24815"/>
    <cellStyle name="Обычный 5 2 2 2 5 3 2" xfId="24816"/>
    <cellStyle name="Обычный 5 2 2 2 5 3 2 2" xfId="24817"/>
    <cellStyle name="Обычный 5 2 2 2 5 3 3" xfId="24818"/>
    <cellStyle name="Обычный 5 2 2 2 5 3 4" xfId="24819"/>
    <cellStyle name="Обычный 5 2 2 2 5 3 5" xfId="24820"/>
    <cellStyle name="Обычный 5 2 2 2 5 4" xfId="24821"/>
    <cellStyle name="Обычный 5 2 2 2 5 4 2" xfId="24822"/>
    <cellStyle name="Обычный 5 2 2 2 5 4 2 2" xfId="24823"/>
    <cellStyle name="Обычный 5 2 2 2 5 4 3" xfId="24824"/>
    <cellStyle name="Обычный 5 2 2 2 5 4 4" xfId="24825"/>
    <cellStyle name="Обычный 5 2 2 2 5 4 5" xfId="24826"/>
    <cellStyle name="Обычный 5 2 2 2 5 5" xfId="24827"/>
    <cellStyle name="Обычный 5 2 2 2 5 5 2" xfId="24828"/>
    <cellStyle name="Обычный 5 2 2 2 5 5 3" xfId="24829"/>
    <cellStyle name="Обычный 5 2 2 2 5 5 4" xfId="24830"/>
    <cellStyle name="Обычный 5 2 2 2 5 6" xfId="24831"/>
    <cellStyle name="Обычный 5 2 2 2 5 7" xfId="24832"/>
    <cellStyle name="Обычный 5 2 2 2 5 8" xfId="24833"/>
    <cellStyle name="Обычный 5 2 2 2 5 9" xfId="24834"/>
    <cellStyle name="Обычный 5 2 2 2 6" xfId="24835"/>
    <cellStyle name="Обычный 5 2 2 2 6 2" xfId="24836"/>
    <cellStyle name="Обычный 5 2 2 2 6 2 2" xfId="24837"/>
    <cellStyle name="Обычный 5 2 2 2 6 2 2 2" xfId="24838"/>
    <cellStyle name="Обычный 5 2 2 2 6 2 2 2 2" xfId="24839"/>
    <cellStyle name="Обычный 5 2 2 2 6 2 2 3" xfId="24840"/>
    <cellStyle name="Обычный 5 2 2 2 6 2 2 4" xfId="24841"/>
    <cellStyle name="Обычный 5 2 2 2 6 2 2 5" xfId="24842"/>
    <cellStyle name="Обычный 5 2 2 2 6 2 3" xfId="24843"/>
    <cellStyle name="Обычный 5 2 2 2 6 2 3 2" xfId="24844"/>
    <cellStyle name="Обычный 5 2 2 2 6 2 3 3" xfId="24845"/>
    <cellStyle name="Обычный 5 2 2 2 6 2 3 4" xfId="24846"/>
    <cellStyle name="Обычный 5 2 2 2 6 2 4" xfId="24847"/>
    <cellStyle name="Обычный 5 2 2 2 6 2 5" xfId="24848"/>
    <cellStyle name="Обычный 5 2 2 2 6 2 6" xfId="24849"/>
    <cellStyle name="Обычный 5 2 2 2 6 2 7" xfId="24850"/>
    <cellStyle name="Обычный 5 2 2 2 6 3" xfId="24851"/>
    <cellStyle name="Обычный 5 2 2 2 6 3 2" xfId="24852"/>
    <cellStyle name="Обычный 5 2 2 2 6 3 2 2" xfId="24853"/>
    <cellStyle name="Обычный 5 2 2 2 6 3 3" xfId="24854"/>
    <cellStyle name="Обычный 5 2 2 2 6 3 4" xfId="24855"/>
    <cellStyle name="Обычный 5 2 2 2 6 3 5" xfId="24856"/>
    <cellStyle name="Обычный 5 2 2 2 6 4" xfId="24857"/>
    <cellStyle name="Обычный 5 2 2 2 6 4 2" xfId="24858"/>
    <cellStyle name="Обычный 5 2 2 2 6 4 3" xfId="24859"/>
    <cellStyle name="Обычный 5 2 2 2 6 4 4" xfId="24860"/>
    <cellStyle name="Обычный 5 2 2 2 6 5" xfId="24861"/>
    <cellStyle name="Обычный 5 2 2 2 6 6" xfId="24862"/>
    <cellStyle name="Обычный 5 2 2 2 6 7" xfId="24863"/>
    <cellStyle name="Обычный 5 2 2 2 6 8" xfId="24864"/>
    <cellStyle name="Обычный 5 2 2 2 7" xfId="24865"/>
    <cellStyle name="Обычный 5 2 2 2 7 2" xfId="24866"/>
    <cellStyle name="Обычный 5 2 2 2 7 2 2" xfId="24867"/>
    <cellStyle name="Обычный 5 2 2 2 7 2 2 2" xfId="24868"/>
    <cellStyle name="Обычный 5 2 2 2 7 2 2 2 2" xfId="24869"/>
    <cellStyle name="Обычный 5 2 2 2 7 2 2 3" xfId="24870"/>
    <cellStyle name="Обычный 5 2 2 2 7 2 2 4" xfId="24871"/>
    <cellStyle name="Обычный 5 2 2 2 7 2 2 5" xfId="24872"/>
    <cellStyle name="Обычный 5 2 2 2 7 2 3" xfId="24873"/>
    <cellStyle name="Обычный 5 2 2 2 7 2 3 2" xfId="24874"/>
    <cellStyle name="Обычный 5 2 2 2 7 2 3 3" xfId="24875"/>
    <cellStyle name="Обычный 5 2 2 2 7 2 3 4" xfId="24876"/>
    <cellStyle name="Обычный 5 2 2 2 7 2 4" xfId="24877"/>
    <cellStyle name="Обычный 5 2 2 2 7 2 5" xfId="24878"/>
    <cellStyle name="Обычный 5 2 2 2 7 2 6" xfId="24879"/>
    <cellStyle name="Обычный 5 2 2 2 7 2 7" xfId="24880"/>
    <cellStyle name="Обычный 5 2 2 2 7 3" xfId="24881"/>
    <cellStyle name="Обычный 5 2 2 2 7 3 2" xfId="24882"/>
    <cellStyle name="Обычный 5 2 2 2 7 3 2 2" xfId="24883"/>
    <cellStyle name="Обычный 5 2 2 2 7 3 3" xfId="24884"/>
    <cellStyle name="Обычный 5 2 2 2 7 3 4" xfId="24885"/>
    <cellStyle name="Обычный 5 2 2 2 7 3 5" xfId="24886"/>
    <cellStyle name="Обычный 5 2 2 2 7 4" xfId="24887"/>
    <cellStyle name="Обычный 5 2 2 2 7 4 2" xfId="24888"/>
    <cellStyle name="Обычный 5 2 2 2 7 4 3" xfId="24889"/>
    <cellStyle name="Обычный 5 2 2 2 7 4 4" xfId="24890"/>
    <cellStyle name="Обычный 5 2 2 2 7 5" xfId="24891"/>
    <cellStyle name="Обычный 5 2 2 2 7 6" xfId="24892"/>
    <cellStyle name="Обычный 5 2 2 2 7 7" xfId="24893"/>
    <cellStyle name="Обычный 5 2 2 2 7 8" xfId="24894"/>
    <cellStyle name="Обычный 5 2 2 2 8" xfId="24895"/>
    <cellStyle name="Обычный 5 2 2 2 8 2" xfId="24896"/>
    <cellStyle name="Обычный 5 2 2 2 8 2 2" xfId="24897"/>
    <cellStyle name="Обычный 5 2 2 2 8 2 2 2" xfId="24898"/>
    <cellStyle name="Обычный 5 2 2 2 8 2 2 2 2" xfId="24899"/>
    <cellStyle name="Обычный 5 2 2 2 8 2 2 3" xfId="24900"/>
    <cellStyle name="Обычный 5 2 2 2 8 2 2 4" xfId="24901"/>
    <cellStyle name="Обычный 5 2 2 2 8 2 2 5" xfId="24902"/>
    <cellStyle name="Обычный 5 2 2 2 8 2 3" xfId="24903"/>
    <cellStyle name="Обычный 5 2 2 2 8 2 3 2" xfId="24904"/>
    <cellStyle name="Обычный 5 2 2 2 8 2 3 3" xfId="24905"/>
    <cellStyle name="Обычный 5 2 2 2 8 2 3 4" xfId="24906"/>
    <cellStyle name="Обычный 5 2 2 2 8 2 4" xfId="24907"/>
    <cellStyle name="Обычный 5 2 2 2 8 2 5" xfId="24908"/>
    <cellStyle name="Обычный 5 2 2 2 8 2 6" xfId="24909"/>
    <cellStyle name="Обычный 5 2 2 2 8 2 7" xfId="24910"/>
    <cellStyle name="Обычный 5 2 2 2 8 3" xfId="24911"/>
    <cellStyle name="Обычный 5 2 2 2 8 3 2" xfId="24912"/>
    <cellStyle name="Обычный 5 2 2 2 8 3 2 2" xfId="24913"/>
    <cellStyle name="Обычный 5 2 2 2 8 3 3" xfId="24914"/>
    <cellStyle name="Обычный 5 2 2 2 8 3 4" xfId="24915"/>
    <cellStyle name="Обычный 5 2 2 2 8 3 5" xfId="24916"/>
    <cellStyle name="Обычный 5 2 2 2 8 4" xfId="24917"/>
    <cellStyle name="Обычный 5 2 2 2 8 4 2" xfId="24918"/>
    <cellStyle name="Обычный 5 2 2 2 8 4 3" xfId="24919"/>
    <cellStyle name="Обычный 5 2 2 2 8 4 4" xfId="24920"/>
    <cellStyle name="Обычный 5 2 2 2 8 5" xfId="24921"/>
    <cellStyle name="Обычный 5 2 2 2 8 6" xfId="24922"/>
    <cellStyle name="Обычный 5 2 2 2 8 7" xfId="24923"/>
    <cellStyle name="Обычный 5 2 2 2 8 8" xfId="24924"/>
    <cellStyle name="Обычный 5 2 2 2 9" xfId="24925"/>
    <cellStyle name="Обычный 5 2 2 2 9 2" xfId="24926"/>
    <cellStyle name="Обычный 5 2 2 2 9 2 2" xfId="24927"/>
    <cellStyle name="Обычный 5 2 2 2 9 2 2 2" xfId="24928"/>
    <cellStyle name="Обычный 5 2 2 2 9 2 3" xfId="24929"/>
    <cellStyle name="Обычный 5 2 2 2 9 2 4" xfId="24930"/>
    <cellStyle name="Обычный 5 2 2 2 9 2 5" xfId="24931"/>
    <cellStyle name="Обычный 5 2 2 2 9 3" xfId="24932"/>
    <cellStyle name="Обычный 5 2 2 2 9 3 2" xfId="24933"/>
    <cellStyle name="Обычный 5 2 2 2 9 3 3" xfId="24934"/>
    <cellStyle name="Обычный 5 2 2 2 9 3 4" xfId="24935"/>
    <cellStyle name="Обычный 5 2 2 2 9 4" xfId="24936"/>
    <cellStyle name="Обычный 5 2 2 2 9 5" xfId="24937"/>
    <cellStyle name="Обычный 5 2 2 2 9 6" xfId="24938"/>
    <cellStyle name="Обычный 5 2 2 2 9 7" xfId="24939"/>
    <cellStyle name="Обычный 5 2 2 3" xfId="24940"/>
    <cellStyle name="Обычный 5 2 2 3 10" xfId="24941"/>
    <cellStyle name="Обычный 5 2 2 3 10 2" xfId="24942"/>
    <cellStyle name="Обычный 5 2 2 3 10 2 2" xfId="24943"/>
    <cellStyle name="Обычный 5 2 2 3 10 3" xfId="24944"/>
    <cellStyle name="Обычный 5 2 2 3 10 4" xfId="24945"/>
    <cellStyle name="Обычный 5 2 2 3 10 5" xfId="24946"/>
    <cellStyle name="Обычный 5 2 2 3 11" xfId="24947"/>
    <cellStyle name="Обычный 5 2 2 3 11 2" xfId="24948"/>
    <cellStyle name="Обычный 5 2 2 3 11 2 2" xfId="24949"/>
    <cellStyle name="Обычный 5 2 2 3 11 3" xfId="24950"/>
    <cellStyle name="Обычный 5 2 2 3 11 4" xfId="24951"/>
    <cellStyle name="Обычный 5 2 2 3 11 5" xfId="24952"/>
    <cellStyle name="Обычный 5 2 2 3 12" xfId="24953"/>
    <cellStyle name="Обычный 5 2 2 3 12 2" xfId="24954"/>
    <cellStyle name="Обычный 5 2 2 3 12 2 2" xfId="24955"/>
    <cellStyle name="Обычный 5 2 2 3 12 3" xfId="24956"/>
    <cellStyle name="Обычный 5 2 2 3 13" xfId="24957"/>
    <cellStyle name="Обычный 5 2 2 3 13 2" xfId="24958"/>
    <cellStyle name="Обычный 5 2 2 3 14" xfId="24959"/>
    <cellStyle name="Обычный 5 2 2 3 15" xfId="24960"/>
    <cellStyle name="Обычный 5 2 2 3 2" xfId="24961"/>
    <cellStyle name="Обычный 5 2 2 3 2 2" xfId="24962"/>
    <cellStyle name="Обычный 5 2 2 3 2 2 2" xfId="24963"/>
    <cellStyle name="Обычный 5 2 2 3 2 2 2 2" xfId="24964"/>
    <cellStyle name="Обычный 5 2 2 3 2 2 2 2 2" xfId="24965"/>
    <cellStyle name="Обычный 5 2 2 3 2 2 2 3" xfId="24966"/>
    <cellStyle name="Обычный 5 2 2 3 2 2 2 4" xfId="24967"/>
    <cellStyle name="Обычный 5 2 2 3 2 2 2 5" xfId="24968"/>
    <cellStyle name="Обычный 5 2 2 3 2 2 3" xfId="24969"/>
    <cellStyle name="Обычный 5 2 2 3 2 2 3 2" xfId="24970"/>
    <cellStyle name="Обычный 5 2 2 3 2 2 3 3" xfId="24971"/>
    <cellStyle name="Обычный 5 2 2 3 2 2 3 4" xfId="24972"/>
    <cellStyle name="Обычный 5 2 2 3 2 2 4" xfId="24973"/>
    <cellStyle name="Обычный 5 2 2 3 2 2 5" xfId="24974"/>
    <cellStyle name="Обычный 5 2 2 3 2 2 6" xfId="24975"/>
    <cellStyle name="Обычный 5 2 2 3 2 2 7" xfId="24976"/>
    <cellStyle name="Обычный 5 2 2 3 2 3" xfId="24977"/>
    <cellStyle name="Обычный 5 2 2 3 2 3 2" xfId="24978"/>
    <cellStyle name="Обычный 5 2 2 3 2 3 2 2" xfId="24979"/>
    <cellStyle name="Обычный 5 2 2 3 2 3 3" xfId="24980"/>
    <cellStyle name="Обычный 5 2 2 3 2 3 4" xfId="24981"/>
    <cellStyle name="Обычный 5 2 2 3 2 3 5" xfId="24982"/>
    <cellStyle name="Обычный 5 2 2 3 2 4" xfId="24983"/>
    <cellStyle name="Обычный 5 2 2 3 2 4 2" xfId="24984"/>
    <cellStyle name="Обычный 5 2 2 3 2 4 2 2" xfId="24985"/>
    <cellStyle name="Обычный 5 2 2 3 2 4 3" xfId="24986"/>
    <cellStyle name="Обычный 5 2 2 3 2 4 4" xfId="24987"/>
    <cellStyle name="Обычный 5 2 2 3 2 4 5" xfId="24988"/>
    <cellStyle name="Обычный 5 2 2 3 2 5" xfId="24989"/>
    <cellStyle name="Обычный 5 2 2 3 2 5 2" xfId="24990"/>
    <cellStyle name="Обычный 5 2 2 3 2 5 3" xfId="24991"/>
    <cellStyle name="Обычный 5 2 2 3 2 5 4" xfId="24992"/>
    <cellStyle name="Обычный 5 2 2 3 2 6" xfId="24993"/>
    <cellStyle name="Обычный 5 2 2 3 2 7" xfId="24994"/>
    <cellStyle name="Обычный 5 2 2 3 2 8" xfId="24995"/>
    <cellStyle name="Обычный 5 2 2 3 2 9" xfId="24996"/>
    <cellStyle name="Обычный 5 2 2 3 3" xfId="24997"/>
    <cellStyle name="Обычный 5 2 2 3 3 2" xfId="24998"/>
    <cellStyle name="Обычный 5 2 2 3 3 2 2" xfId="24999"/>
    <cellStyle name="Обычный 5 2 2 3 3 2 2 2" xfId="25000"/>
    <cellStyle name="Обычный 5 2 2 3 3 2 2 2 2" xfId="25001"/>
    <cellStyle name="Обычный 5 2 2 3 3 2 2 3" xfId="25002"/>
    <cellStyle name="Обычный 5 2 2 3 3 2 2 4" xfId="25003"/>
    <cellStyle name="Обычный 5 2 2 3 3 2 2 5" xfId="25004"/>
    <cellStyle name="Обычный 5 2 2 3 3 2 3" xfId="25005"/>
    <cellStyle name="Обычный 5 2 2 3 3 2 3 2" xfId="25006"/>
    <cellStyle name="Обычный 5 2 2 3 3 2 3 3" xfId="25007"/>
    <cellStyle name="Обычный 5 2 2 3 3 2 3 4" xfId="25008"/>
    <cellStyle name="Обычный 5 2 2 3 3 2 4" xfId="25009"/>
    <cellStyle name="Обычный 5 2 2 3 3 2 5" xfId="25010"/>
    <cellStyle name="Обычный 5 2 2 3 3 2 6" xfId="25011"/>
    <cellStyle name="Обычный 5 2 2 3 3 2 7" xfId="25012"/>
    <cellStyle name="Обычный 5 2 2 3 3 3" xfId="25013"/>
    <cellStyle name="Обычный 5 2 2 3 3 3 2" xfId="25014"/>
    <cellStyle name="Обычный 5 2 2 3 3 3 2 2" xfId="25015"/>
    <cellStyle name="Обычный 5 2 2 3 3 3 3" xfId="25016"/>
    <cellStyle name="Обычный 5 2 2 3 3 3 4" xfId="25017"/>
    <cellStyle name="Обычный 5 2 2 3 3 3 5" xfId="25018"/>
    <cellStyle name="Обычный 5 2 2 3 3 4" xfId="25019"/>
    <cellStyle name="Обычный 5 2 2 3 3 4 2" xfId="25020"/>
    <cellStyle name="Обычный 5 2 2 3 3 4 2 2" xfId="25021"/>
    <cellStyle name="Обычный 5 2 2 3 3 4 3" xfId="25022"/>
    <cellStyle name="Обычный 5 2 2 3 3 4 4" xfId="25023"/>
    <cellStyle name="Обычный 5 2 2 3 3 4 5" xfId="25024"/>
    <cellStyle name="Обычный 5 2 2 3 3 5" xfId="25025"/>
    <cellStyle name="Обычный 5 2 2 3 3 5 2" xfId="25026"/>
    <cellStyle name="Обычный 5 2 2 3 3 5 3" xfId="25027"/>
    <cellStyle name="Обычный 5 2 2 3 3 5 4" xfId="25028"/>
    <cellStyle name="Обычный 5 2 2 3 3 6" xfId="25029"/>
    <cellStyle name="Обычный 5 2 2 3 3 7" xfId="25030"/>
    <cellStyle name="Обычный 5 2 2 3 3 8" xfId="25031"/>
    <cellStyle name="Обычный 5 2 2 3 3 9" xfId="25032"/>
    <cellStyle name="Обычный 5 2 2 3 4" xfId="25033"/>
    <cellStyle name="Обычный 5 2 2 3 4 2" xfId="25034"/>
    <cellStyle name="Обычный 5 2 2 3 4 2 2" xfId="25035"/>
    <cellStyle name="Обычный 5 2 2 3 4 2 2 2" xfId="25036"/>
    <cellStyle name="Обычный 5 2 2 3 4 2 2 2 2" xfId="25037"/>
    <cellStyle name="Обычный 5 2 2 3 4 2 2 3" xfId="25038"/>
    <cellStyle name="Обычный 5 2 2 3 4 2 2 4" xfId="25039"/>
    <cellStyle name="Обычный 5 2 2 3 4 2 2 5" xfId="25040"/>
    <cellStyle name="Обычный 5 2 2 3 4 2 3" xfId="25041"/>
    <cellStyle name="Обычный 5 2 2 3 4 2 3 2" xfId="25042"/>
    <cellStyle name="Обычный 5 2 2 3 4 2 3 3" xfId="25043"/>
    <cellStyle name="Обычный 5 2 2 3 4 2 3 4" xfId="25044"/>
    <cellStyle name="Обычный 5 2 2 3 4 2 4" xfId="25045"/>
    <cellStyle name="Обычный 5 2 2 3 4 2 5" xfId="25046"/>
    <cellStyle name="Обычный 5 2 2 3 4 2 6" xfId="25047"/>
    <cellStyle name="Обычный 5 2 2 3 4 2 7" xfId="25048"/>
    <cellStyle name="Обычный 5 2 2 3 4 3" xfId="25049"/>
    <cellStyle name="Обычный 5 2 2 3 4 3 2" xfId="25050"/>
    <cellStyle name="Обычный 5 2 2 3 4 3 2 2" xfId="25051"/>
    <cellStyle name="Обычный 5 2 2 3 4 3 3" xfId="25052"/>
    <cellStyle name="Обычный 5 2 2 3 4 3 4" xfId="25053"/>
    <cellStyle name="Обычный 5 2 2 3 4 3 5" xfId="25054"/>
    <cellStyle name="Обычный 5 2 2 3 4 4" xfId="25055"/>
    <cellStyle name="Обычный 5 2 2 3 4 4 2" xfId="25056"/>
    <cellStyle name="Обычный 5 2 2 3 4 4 2 2" xfId="25057"/>
    <cellStyle name="Обычный 5 2 2 3 4 4 3" xfId="25058"/>
    <cellStyle name="Обычный 5 2 2 3 4 4 4" xfId="25059"/>
    <cellStyle name="Обычный 5 2 2 3 4 4 5" xfId="25060"/>
    <cellStyle name="Обычный 5 2 2 3 4 5" xfId="25061"/>
    <cellStyle name="Обычный 5 2 2 3 4 5 2" xfId="25062"/>
    <cellStyle name="Обычный 5 2 2 3 4 5 3" xfId="25063"/>
    <cellStyle name="Обычный 5 2 2 3 4 5 4" xfId="25064"/>
    <cellStyle name="Обычный 5 2 2 3 4 6" xfId="25065"/>
    <cellStyle name="Обычный 5 2 2 3 4 7" xfId="25066"/>
    <cellStyle name="Обычный 5 2 2 3 4 8" xfId="25067"/>
    <cellStyle name="Обычный 5 2 2 3 4 9" xfId="25068"/>
    <cellStyle name="Обычный 5 2 2 3 5" xfId="25069"/>
    <cellStyle name="Обычный 5 2 2 3 5 2" xfId="25070"/>
    <cellStyle name="Обычный 5 2 2 3 5 2 2" xfId="25071"/>
    <cellStyle name="Обычный 5 2 2 3 5 2 2 2" xfId="25072"/>
    <cellStyle name="Обычный 5 2 2 3 5 2 2 2 2" xfId="25073"/>
    <cellStyle name="Обычный 5 2 2 3 5 2 2 3" xfId="25074"/>
    <cellStyle name="Обычный 5 2 2 3 5 2 2 4" xfId="25075"/>
    <cellStyle name="Обычный 5 2 2 3 5 2 2 5" xfId="25076"/>
    <cellStyle name="Обычный 5 2 2 3 5 2 3" xfId="25077"/>
    <cellStyle name="Обычный 5 2 2 3 5 2 3 2" xfId="25078"/>
    <cellStyle name="Обычный 5 2 2 3 5 2 3 3" xfId="25079"/>
    <cellStyle name="Обычный 5 2 2 3 5 2 3 4" xfId="25080"/>
    <cellStyle name="Обычный 5 2 2 3 5 2 4" xfId="25081"/>
    <cellStyle name="Обычный 5 2 2 3 5 2 5" xfId="25082"/>
    <cellStyle name="Обычный 5 2 2 3 5 2 6" xfId="25083"/>
    <cellStyle name="Обычный 5 2 2 3 5 2 7" xfId="25084"/>
    <cellStyle name="Обычный 5 2 2 3 5 3" xfId="25085"/>
    <cellStyle name="Обычный 5 2 2 3 5 3 2" xfId="25086"/>
    <cellStyle name="Обычный 5 2 2 3 5 3 2 2" xfId="25087"/>
    <cellStyle name="Обычный 5 2 2 3 5 3 3" xfId="25088"/>
    <cellStyle name="Обычный 5 2 2 3 5 3 4" xfId="25089"/>
    <cellStyle name="Обычный 5 2 2 3 5 3 5" xfId="25090"/>
    <cellStyle name="Обычный 5 2 2 3 5 4" xfId="25091"/>
    <cellStyle name="Обычный 5 2 2 3 5 4 2" xfId="25092"/>
    <cellStyle name="Обычный 5 2 2 3 5 4 3" xfId="25093"/>
    <cellStyle name="Обычный 5 2 2 3 5 4 4" xfId="25094"/>
    <cellStyle name="Обычный 5 2 2 3 5 5" xfId="25095"/>
    <cellStyle name="Обычный 5 2 2 3 5 6" xfId="25096"/>
    <cellStyle name="Обычный 5 2 2 3 5 7" xfId="25097"/>
    <cellStyle name="Обычный 5 2 2 3 5 8" xfId="25098"/>
    <cellStyle name="Обычный 5 2 2 3 6" xfId="25099"/>
    <cellStyle name="Обычный 5 2 2 3 6 2" xfId="25100"/>
    <cellStyle name="Обычный 5 2 2 3 6 2 2" xfId="25101"/>
    <cellStyle name="Обычный 5 2 2 3 6 2 2 2" xfId="25102"/>
    <cellStyle name="Обычный 5 2 2 3 6 2 2 2 2" xfId="25103"/>
    <cellStyle name="Обычный 5 2 2 3 6 2 2 3" xfId="25104"/>
    <cellStyle name="Обычный 5 2 2 3 6 2 2 4" xfId="25105"/>
    <cellStyle name="Обычный 5 2 2 3 6 2 2 5" xfId="25106"/>
    <cellStyle name="Обычный 5 2 2 3 6 2 3" xfId="25107"/>
    <cellStyle name="Обычный 5 2 2 3 6 2 3 2" xfId="25108"/>
    <cellStyle name="Обычный 5 2 2 3 6 2 3 3" xfId="25109"/>
    <cellStyle name="Обычный 5 2 2 3 6 2 3 4" xfId="25110"/>
    <cellStyle name="Обычный 5 2 2 3 6 2 4" xfId="25111"/>
    <cellStyle name="Обычный 5 2 2 3 6 2 5" xfId="25112"/>
    <cellStyle name="Обычный 5 2 2 3 6 2 6" xfId="25113"/>
    <cellStyle name="Обычный 5 2 2 3 6 2 7" xfId="25114"/>
    <cellStyle name="Обычный 5 2 2 3 6 3" xfId="25115"/>
    <cellStyle name="Обычный 5 2 2 3 6 3 2" xfId="25116"/>
    <cellStyle name="Обычный 5 2 2 3 6 3 2 2" xfId="25117"/>
    <cellStyle name="Обычный 5 2 2 3 6 3 3" xfId="25118"/>
    <cellStyle name="Обычный 5 2 2 3 6 3 4" xfId="25119"/>
    <cellStyle name="Обычный 5 2 2 3 6 3 5" xfId="25120"/>
    <cellStyle name="Обычный 5 2 2 3 6 4" xfId="25121"/>
    <cellStyle name="Обычный 5 2 2 3 6 4 2" xfId="25122"/>
    <cellStyle name="Обычный 5 2 2 3 6 4 3" xfId="25123"/>
    <cellStyle name="Обычный 5 2 2 3 6 4 4" xfId="25124"/>
    <cellStyle name="Обычный 5 2 2 3 6 5" xfId="25125"/>
    <cellStyle name="Обычный 5 2 2 3 6 6" xfId="25126"/>
    <cellStyle name="Обычный 5 2 2 3 6 7" xfId="25127"/>
    <cellStyle name="Обычный 5 2 2 3 6 8" xfId="25128"/>
    <cellStyle name="Обычный 5 2 2 3 7" xfId="25129"/>
    <cellStyle name="Обычный 5 2 2 3 7 2" xfId="25130"/>
    <cellStyle name="Обычный 5 2 2 3 7 2 2" xfId="25131"/>
    <cellStyle name="Обычный 5 2 2 3 7 2 2 2" xfId="25132"/>
    <cellStyle name="Обычный 5 2 2 3 7 2 2 2 2" xfId="25133"/>
    <cellStyle name="Обычный 5 2 2 3 7 2 2 3" xfId="25134"/>
    <cellStyle name="Обычный 5 2 2 3 7 2 2 4" xfId="25135"/>
    <cellStyle name="Обычный 5 2 2 3 7 2 2 5" xfId="25136"/>
    <cellStyle name="Обычный 5 2 2 3 7 2 3" xfId="25137"/>
    <cellStyle name="Обычный 5 2 2 3 7 2 3 2" xfId="25138"/>
    <cellStyle name="Обычный 5 2 2 3 7 2 3 3" xfId="25139"/>
    <cellStyle name="Обычный 5 2 2 3 7 2 3 4" xfId="25140"/>
    <cellStyle name="Обычный 5 2 2 3 7 2 4" xfId="25141"/>
    <cellStyle name="Обычный 5 2 2 3 7 2 5" xfId="25142"/>
    <cellStyle name="Обычный 5 2 2 3 7 2 6" xfId="25143"/>
    <cellStyle name="Обычный 5 2 2 3 7 2 7" xfId="25144"/>
    <cellStyle name="Обычный 5 2 2 3 7 3" xfId="25145"/>
    <cellStyle name="Обычный 5 2 2 3 7 3 2" xfId="25146"/>
    <cellStyle name="Обычный 5 2 2 3 7 3 2 2" xfId="25147"/>
    <cellStyle name="Обычный 5 2 2 3 7 3 3" xfId="25148"/>
    <cellStyle name="Обычный 5 2 2 3 7 3 4" xfId="25149"/>
    <cellStyle name="Обычный 5 2 2 3 7 3 5" xfId="25150"/>
    <cellStyle name="Обычный 5 2 2 3 7 4" xfId="25151"/>
    <cellStyle name="Обычный 5 2 2 3 7 4 2" xfId="25152"/>
    <cellStyle name="Обычный 5 2 2 3 7 4 3" xfId="25153"/>
    <cellStyle name="Обычный 5 2 2 3 7 4 4" xfId="25154"/>
    <cellStyle name="Обычный 5 2 2 3 7 5" xfId="25155"/>
    <cellStyle name="Обычный 5 2 2 3 7 6" xfId="25156"/>
    <cellStyle name="Обычный 5 2 2 3 7 7" xfId="25157"/>
    <cellStyle name="Обычный 5 2 2 3 7 8" xfId="25158"/>
    <cellStyle name="Обычный 5 2 2 3 8" xfId="25159"/>
    <cellStyle name="Обычный 5 2 2 3 8 2" xfId="25160"/>
    <cellStyle name="Обычный 5 2 2 3 8 2 2" xfId="25161"/>
    <cellStyle name="Обычный 5 2 2 3 8 2 2 2" xfId="25162"/>
    <cellStyle name="Обычный 5 2 2 3 8 2 3" xfId="25163"/>
    <cellStyle name="Обычный 5 2 2 3 8 2 4" xfId="25164"/>
    <cellStyle name="Обычный 5 2 2 3 8 2 5" xfId="25165"/>
    <cellStyle name="Обычный 5 2 2 3 8 3" xfId="25166"/>
    <cellStyle name="Обычный 5 2 2 3 8 3 2" xfId="25167"/>
    <cellStyle name="Обычный 5 2 2 3 8 3 3" xfId="25168"/>
    <cellStyle name="Обычный 5 2 2 3 8 3 4" xfId="25169"/>
    <cellStyle name="Обычный 5 2 2 3 8 4" xfId="25170"/>
    <cellStyle name="Обычный 5 2 2 3 8 5" xfId="25171"/>
    <cellStyle name="Обычный 5 2 2 3 8 6" xfId="25172"/>
    <cellStyle name="Обычный 5 2 2 3 8 7" xfId="25173"/>
    <cellStyle name="Обычный 5 2 2 3 9" xfId="25174"/>
    <cellStyle name="Обычный 5 2 2 3 9 2" xfId="25175"/>
    <cellStyle name="Обычный 5 2 2 3 9 2 2" xfId="25176"/>
    <cellStyle name="Обычный 5 2 2 3 9 2 2 2" xfId="25177"/>
    <cellStyle name="Обычный 5 2 2 3 9 2 3" xfId="25178"/>
    <cellStyle name="Обычный 5 2 2 3 9 2 4" xfId="25179"/>
    <cellStyle name="Обычный 5 2 2 3 9 2 5" xfId="25180"/>
    <cellStyle name="Обычный 5 2 2 3 9 3" xfId="25181"/>
    <cellStyle name="Обычный 5 2 2 3 9 3 2" xfId="25182"/>
    <cellStyle name="Обычный 5 2 2 3 9 3 3" xfId="25183"/>
    <cellStyle name="Обычный 5 2 2 3 9 3 4" xfId="25184"/>
    <cellStyle name="Обычный 5 2 2 3 9 4" xfId="25185"/>
    <cellStyle name="Обычный 5 2 2 3 9 5" xfId="25186"/>
    <cellStyle name="Обычный 5 2 2 3 9 6" xfId="25187"/>
    <cellStyle name="Обычный 5 2 2 3 9 7" xfId="25188"/>
    <cellStyle name="Обычный 5 2 2 4" xfId="25189"/>
    <cellStyle name="Обычный 5 2 2 4 10" xfId="25190"/>
    <cellStyle name="Обычный 5 2 2 4 10 2" xfId="25191"/>
    <cellStyle name="Обычный 5 2 2 4 10 2 2" xfId="25192"/>
    <cellStyle name="Обычный 5 2 2 4 10 3" xfId="25193"/>
    <cellStyle name="Обычный 5 2 2 4 10 4" xfId="25194"/>
    <cellStyle name="Обычный 5 2 2 4 10 5" xfId="25195"/>
    <cellStyle name="Обычный 5 2 2 4 11" xfId="25196"/>
    <cellStyle name="Обычный 5 2 2 4 11 2" xfId="25197"/>
    <cellStyle name="Обычный 5 2 2 4 11 2 2" xfId="25198"/>
    <cellStyle name="Обычный 5 2 2 4 11 3" xfId="25199"/>
    <cellStyle name="Обычный 5 2 2 4 11 4" xfId="25200"/>
    <cellStyle name="Обычный 5 2 2 4 11 5" xfId="25201"/>
    <cellStyle name="Обычный 5 2 2 4 12" xfId="25202"/>
    <cellStyle name="Обычный 5 2 2 4 12 2" xfId="25203"/>
    <cellStyle name="Обычный 5 2 2 4 12 2 2" xfId="25204"/>
    <cellStyle name="Обычный 5 2 2 4 12 3" xfId="25205"/>
    <cellStyle name="Обычный 5 2 2 4 13" xfId="25206"/>
    <cellStyle name="Обычный 5 2 2 4 13 2" xfId="25207"/>
    <cellStyle name="Обычный 5 2 2 4 14" xfId="25208"/>
    <cellStyle name="Обычный 5 2 2 4 15" xfId="25209"/>
    <cellStyle name="Обычный 5 2 2 4 2" xfId="25210"/>
    <cellStyle name="Обычный 5 2 2 4 2 2" xfId="25211"/>
    <cellStyle name="Обычный 5 2 2 4 2 2 2" xfId="25212"/>
    <cellStyle name="Обычный 5 2 2 4 2 2 2 2" xfId="25213"/>
    <cellStyle name="Обычный 5 2 2 4 2 2 2 2 2" xfId="25214"/>
    <cellStyle name="Обычный 5 2 2 4 2 2 2 3" xfId="25215"/>
    <cellStyle name="Обычный 5 2 2 4 2 2 2 4" xfId="25216"/>
    <cellStyle name="Обычный 5 2 2 4 2 2 2 5" xfId="25217"/>
    <cellStyle name="Обычный 5 2 2 4 2 2 3" xfId="25218"/>
    <cellStyle name="Обычный 5 2 2 4 2 2 3 2" xfId="25219"/>
    <cellStyle name="Обычный 5 2 2 4 2 2 3 3" xfId="25220"/>
    <cellStyle name="Обычный 5 2 2 4 2 2 3 4" xfId="25221"/>
    <cellStyle name="Обычный 5 2 2 4 2 2 4" xfId="25222"/>
    <cellStyle name="Обычный 5 2 2 4 2 2 5" xfId="25223"/>
    <cellStyle name="Обычный 5 2 2 4 2 2 6" xfId="25224"/>
    <cellStyle name="Обычный 5 2 2 4 2 2 7" xfId="25225"/>
    <cellStyle name="Обычный 5 2 2 4 2 3" xfId="25226"/>
    <cellStyle name="Обычный 5 2 2 4 2 3 2" xfId="25227"/>
    <cellStyle name="Обычный 5 2 2 4 2 3 2 2" xfId="25228"/>
    <cellStyle name="Обычный 5 2 2 4 2 3 3" xfId="25229"/>
    <cellStyle name="Обычный 5 2 2 4 2 3 4" xfId="25230"/>
    <cellStyle name="Обычный 5 2 2 4 2 3 5" xfId="25231"/>
    <cellStyle name="Обычный 5 2 2 4 2 4" xfId="25232"/>
    <cellStyle name="Обычный 5 2 2 4 2 4 2" xfId="25233"/>
    <cellStyle name="Обычный 5 2 2 4 2 4 2 2" xfId="25234"/>
    <cellStyle name="Обычный 5 2 2 4 2 4 3" xfId="25235"/>
    <cellStyle name="Обычный 5 2 2 4 2 4 4" xfId="25236"/>
    <cellStyle name="Обычный 5 2 2 4 2 4 5" xfId="25237"/>
    <cellStyle name="Обычный 5 2 2 4 2 5" xfId="25238"/>
    <cellStyle name="Обычный 5 2 2 4 2 5 2" xfId="25239"/>
    <cellStyle name="Обычный 5 2 2 4 2 5 3" xfId="25240"/>
    <cellStyle name="Обычный 5 2 2 4 2 5 4" xfId="25241"/>
    <cellStyle name="Обычный 5 2 2 4 2 6" xfId="25242"/>
    <cellStyle name="Обычный 5 2 2 4 2 7" xfId="25243"/>
    <cellStyle name="Обычный 5 2 2 4 2 8" xfId="25244"/>
    <cellStyle name="Обычный 5 2 2 4 2 9" xfId="25245"/>
    <cellStyle name="Обычный 5 2 2 4 3" xfId="25246"/>
    <cellStyle name="Обычный 5 2 2 4 3 2" xfId="25247"/>
    <cellStyle name="Обычный 5 2 2 4 3 2 2" xfId="25248"/>
    <cellStyle name="Обычный 5 2 2 4 3 2 2 2" xfId="25249"/>
    <cellStyle name="Обычный 5 2 2 4 3 2 2 2 2" xfId="25250"/>
    <cellStyle name="Обычный 5 2 2 4 3 2 2 3" xfId="25251"/>
    <cellStyle name="Обычный 5 2 2 4 3 2 2 4" xfId="25252"/>
    <cellStyle name="Обычный 5 2 2 4 3 2 2 5" xfId="25253"/>
    <cellStyle name="Обычный 5 2 2 4 3 2 3" xfId="25254"/>
    <cellStyle name="Обычный 5 2 2 4 3 2 3 2" xfId="25255"/>
    <cellStyle name="Обычный 5 2 2 4 3 2 3 3" xfId="25256"/>
    <cellStyle name="Обычный 5 2 2 4 3 2 3 4" xfId="25257"/>
    <cellStyle name="Обычный 5 2 2 4 3 2 4" xfId="25258"/>
    <cellStyle name="Обычный 5 2 2 4 3 2 5" xfId="25259"/>
    <cellStyle name="Обычный 5 2 2 4 3 2 6" xfId="25260"/>
    <cellStyle name="Обычный 5 2 2 4 3 2 7" xfId="25261"/>
    <cellStyle name="Обычный 5 2 2 4 3 3" xfId="25262"/>
    <cellStyle name="Обычный 5 2 2 4 3 3 2" xfId="25263"/>
    <cellStyle name="Обычный 5 2 2 4 3 3 2 2" xfId="25264"/>
    <cellStyle name="Обычный 5 2 2 4 3 3 3" xfId="25265"/>
    <cellStyle name="Обычный 5 2 2 4 3 3 4" xfId="25266"/>
    <cellStyle name="Обычный 5 2 2 4 3 3 5" xfId="25267"/>
    <cellStyle name="Обычный 5 2 2 4 3 4" xfId="25268"/>
    <cellStyle name="Обычный 5 2 2 4 3 4 2" xfId="25269"/>
    <cellStyle name="Обычный 5 2 2 4 3 4 2 2" xfId="25270"/>
    <cellStyle name="Обычный 5 2 2 4 3 4 3" xfId="25271"/>
    <cellStyle name="Обычный 5 2 2 4 3 4 4" xfId="25272"/>
    <cellStyle name="Обычный 5 2 2 4 3 4 5" xfId="25273"/>
    <cellStyle name="Обычный 5 2 2 4 3 5" xfId="25274"/>
    <cellStyle name="Обычный 5 2 2 4 3 5 2" xfId="25275"/>
    <cellStyle name="Обычный 5 2 2 4 3 5 3" xfId="25276"/>
    <cellStyle name="Обычный 5 2 2 4 3 5 4" xfId="25277"/>
    <cellStyle name="Обычный 5 2 2 4 3 6" xfId="25278"/>
    <cellStyle name="Обычный 5 2 2 4 3 7" xfId="25279"/>
    <cellStyle name="Обычный 5 2 2 4 3 8" xfId="25280"/>
    <cellStyle name="Обычный 5 2 2 4 3 9" xfId="25281"/>
    <cellStyle name="Обычный 5 2 2 4 4" xfId="25282"/>
    <cellStyle name="Обычный 5 2 2 4 4 2" xfId="25283"/>
    <cellStyle name="Обычный 5 2 2 4 4 2 2" xfId="25284"/>
    <cellStyle name="Обычный 5 2 2 4 4 2 2 2" xfId="25285"/>
    <cellStyle name="Обычный 5 2 2 4 4 2 2 2 2" xfId="25286"/>
    <cellStyle name="Обычный 5 2 2 4 4 2 2 3" xfId="25287"/>
    <cellStyle name="Обычный 5 2 2 4 4 2 2 4" xfId="25288"/>
    <cellStyle name="Обычный 5 2 2 4 4 2 2 5" xfId="25289"/>
    <cellStyle name="Обычный 5 2 2 4 4 2 3" xfId="25290"/>
    <cellStyle name="Обычный 5 2 2 4 4 2 3 2" xfId="25291"/>
    <cellStyle name="Обычный 5 2 2 4 4 2 3 3" xfId="25292"/>
    <cellStyle name="Обычный 5 2 2 4 4 2 3 4" xfId="25293"/>
    <cellStyle name="Обычный 5 2 2 4 4 2 4" xfId="25294"/>
    <cellStyle name="Обычный 5 2 2 4 4 2 5" xfId="25295"/>
    <cellStyle name="Обычный 5 2 2 4 4 2 6" xfId="25296"/>
    <cellStyle name="Обычный 5 2 2 4 4 2 7" xfId="25297"/>
    <cellStyle name="Обычный 5 2 2 4 4 3" xfId="25298"/>
    <cellStyle name="Обычный 5 2 2 4 4 3 2" xfId="25299"/>
    <cellStyle name="Обычный 5 2 2 4 4 3 2 2" xfId="25300"/>
    <cellStyle name="Обычный 5 2 2 4 4 3 3" xfId="25301"/>
    <cellStyle name="Обычный 5 2 2 4 4 3 4" xfId="25302"/>
    <cellStyle name="Обычный 5 2 2 4 4 3 5" xfId="25303"/>
    <cellStyle name="Обычный 5 2 2 4 4 4" xfId="25304"/>
    <cellStyle name="Обычный 5 2 2 4 4 4 2" xfId="25305"/>
    <cellStyle name="Обычный 5 2 2 4 4 4 2 2" xfId="25306"/>
    <cellStyle name="Обычный 5 2 2 4 4 4 3" xfId="25307"/>
    <cellStyle name="Обычный 5 2 2 4 4 4 4" xfId="25308"/>
    <cellStyle name="Обычный 5 2 2 4 4 4 5" xfId="25309"/>
    <cellStyle name="Обычный 5 2 2 4 4 5" xfId="25310"/>
    <cellStyle name="Обычный 5 2 2 4 4 5 2" xfId="25311"/>
    <cellStyle name="Обычный 5 2 2 4 4 5 3" xfId="25312"/>
    <cellStyle name="Обычный 5 2 2 4 4 5 4" xfId="25313"/>
    <cellStyle name="Обычный 5 2 2 4 4 6" xfId="25314"/>
    <cellStyle name="Обычный 5 2 2 4 4 7" xfId="25315"/>
    <cellStyle name="Обычный 5 2 2 4 4 8" xfId="25316"/>
    <cellStyle name="Обычный 5 2 2 4 4 9" xfId="25317"/>
    <cellStyle name="Обычный 5 2 2 4 5" xfId="25318"/>
    <cellStyle name="Обычный 5 2 2 4 5 2" xfId="25319"/>
    <cellStyle name="Обычный 5 2 2 4 5 2 2" xfId="25320"/>
    <cellStyle name="Обычный 5 2 2 4 5 2 2 2" xfId="25321"/>
    <cellStyle name="Обычный 5 2 2 4 5 2 2 2 2" xfId="25322"/>
    <cellStyle name="Обычный 5 2 2 4 5 2 2 3" xfId="25323"/>
    <cellStyle name="Обычный 5 2 2 4 5 2 2 4" xfId="25324"/>
    <cellStyle name="Обычный 5 2 2 4 5 2 2 5" xfId="25325"/>
    <cellStyle name="Обычный 5 2 2 4 5 2 3" xfId="25326"/>
    <cellStyle name="Обычный 5 2 2 4 5 2 3 2" xfId="25327"/>
    <cellStyle name="Обычный 5 2 2 4 5 2 3 3" xfId="25328"/>
    <cellStyle name="Обычный 5 2 2 4 5 2 3 4" xfId="25329"/>
    <cellStyle name="Обычный 5 2 2 4 5 2 4" xfId="25330"/>
    <cellStyle name="Обычный 5 2 2 4 5 2 5" xfId="25331"/>
    <cellStyle name="Обычный 5 2 2 4 5 2 6" xfId="25332"/>
    <cellStyle name="Обычный 5 2 2 4 5 2 7" xfId="25333"/>
    <cellStyle name="Обычный 5 2 2 4 5 3" xfId="25334"/>
    <cellStyle name="Обычный 5 2 2 4 5 3 2" xfId="25335"/>
    <cellStyle name="Обычный 5 2 2 4 5 3 2 2" xfId="25336"/>
    <cellStyle name="Обычный 5 2 2 4 5 3 3" xfId="25337"/>
    <cellStyle name="Обычный 5 2 2 4 5 3 4" xfId="25338"/>
    <cellStyle name="Обычный 5 2 2 4 5 3 5" xfId="25339"/>
    <cellStyle name="Обычный 5 2 2 4 5 4" xfId="25340"/>
    <cellStyle name="Обычный 5 2 2 4 5 4 2" xfId="25341"/>
    <cellStyle name="Обычный 5 2 2 4 5 4 3" xfId="25342"/>
    <cellStyle name="Обычный 5 2 2 4 5 4 4" xfId="25343"/>
    <cellStyle name="Обычный 5 2 2 4 5 5" xfId="25344"/>
    <cellStyle name="Обычный 5 2 2 4 5 6" xfId="25345"/>
    <cellStyle name="Обычный 5 2 2 4 5 7" xfId="25346"/>
    <cellStyle name="Обычный 5 2 2 4 5 8" xfId="25347"/>
    <cellStyle name="Обычный 5 2 2 4 6" xfId="25348"/>
    <cellStyle name="Обычный 5 2 2 4 6 2" xfId="25349"/>
    <cellStyle name="Обычный 5 2 2 4 6 2 2" xfId="25350"/>
    <cellStyle name="Обычный 5 2 2 4 6 2 2 2" xfId="25351"/>
    <cellStyle name="Обычный 5 2 2 4 6 2 2 2 2" xfId="25352"/>
    <cellStyle name="Обычный 5 2 2 4 6 2 2 3" xfId="25353"/>
    <cellStyle name="Обычный 5 2 2 4 6 2 2 4" xfId="25354"/>
    <cellStyle name="Обычный 5 2 2 4 6 2 2 5" xfId="25355"/>
    <cellStyle name="Обычный 5 2 2 4 6 2 3" xfId="25356"/>
    <cellStyle name="Обычный 5 2 2 4 6 2 3 2" xfId="25357"/>
    <cellStyle name="Обычный 5 2 2 4 6 2 3 3" xfId="25358"/>
    <cellStyle name="Обычный 5 2 2 4 6 2 3 4" xfId="25359"/>
    <cellStyle name="Обычный 5 2 2 4 6 2 4" xfId="25360"/>
    <cellStyle name="Обычный 5 2 2 4 6 2 5" xfId="25361"/>
    <cellStyle name="Обычный 5 2 2 4 6 2 6" xfId="25362"/>
    <cellStyle name="Обычный 5 2 2 4 6 2 7" xfId="25363"/>
    <cellStyle name="Обычный 5 2 2 4 6 3" xfId="25364"/>
    <cellStyle name="Обычный 5 2 2 4 6 3 2" xfId="25365"/>
    <cellStyle name="Обычный 5 2 2 4 6 3 2 2" xfId="25366"/>
    <cellStyle name="Обычный 5 2 2 4 6 3 3" xfId="25367"/>
    <cellStyle name="Обычный 5 2 2 4 6 3 4" xfId="25368"/>
    <cellStyle name="Обычный 5 2 2 4 6 3 5" xfId="25369"/>
    <cellStyle name="Обычный 5 2 2 4 6 4" xfId="25370"/>
    <cellStyle name="Обычный 5 2 2 4 6 4 2" xfId="25371"/>
    <cellStyle name="Обычный 5 2 2 4 6 4 3" xfId="25372"/>
    <cellStyle name="Обычный 5 2 2 4 6 4 4" xfId="25373"/>
    <cellStyle name="Обычный 5 2 2 4 6 5" xfId="25374"/>
    <cellStyle name="Обычный 5 2 2 4 6 6" xfId="25375"/>
    <cellStyle name="Обычный 5 2 2 4 6 7" xfId="25376"/>
    <cellStyle name="Обычный 5 2 2 4 6 8" xfId="25377"/>
    <cellStyle name="Обычный 5 2 2 4 7" xfId="25378"/>
    <cellStyle name="Обычный 5 2 2 4 7 2" xfId="25379"/>
    <cellStyle name="Обычный 5 2 2 4 7 2 2" xfId="25380"/>
    <cellStyle name="Обычный 5 2 2 4 7 2 2 2" xfId="25381"/>
    <cellStyle name="Обычный 5 2 2 4 7 2 2 2 2" xfId="25382"/>
    <cellStyle name="Обычный 5 2 2 4 7 2 2 3" xfId="25383"/>
    <cellStyle name="Обычный 5 2 2 4 7 2 2 4" xfId="25384"/>
    <cellStyle name="Обычный 5 2 2 4 7 2 2 5" xfId="25385"/>
    <cellStyle name="Обычный 5 2 2 4 7 2 3" xfId="25386"/>
    <cellStyle name="Обычный 5 2 2 4 7 2 3 2" xfId="25387"/>
    <cellStyle name="Обычный 5 2 2 4 7 2 3 3" xfId="25388"/>
    <cellStyle name="Обычный 5 2 2 4 7 2 3 4" xfId="25389"/>
    <cellStyle name="Обычный 5 2 2 4 7 2 4" xfId="25390"/>
    <cellStyle name="Обычный 5 2 2 4 7 2 5" xfId="25391"/>
    <cellStyle name="Обычный 5 2 2 4 7 2 6" xfId="25392"/>
    <cellStyle name="Обычный 5 2 2 4 7 2 7" xfId="25393"/>
    <cellStyle name="Обычный 5 2 2 4 7 3" xfId="25394"/>
    <cellStyle name="Обычный 5 2 2 4 7 3 2" xfId="25395"/>
    <cellStyle name="Обычный 5 2 2 4 7 3 2 2" xfId="25396"/>
    <cellStyle name="Обычный 5 2 2 4 7 3 3" xfId="25397"/>
    <cellStyle name="Обычный 5 2 2 4 7 3 4" xfId="25398"/>
    <cellStyle name="Обычный 5 2 2 4 7 3 5" xfId="25399"/>
    <cellStyle name="Обычный 5 2 2 4 7 4" xfId="25400"/>
    <cellStyle name="Обычный 5 2 2 4 7 4 2" xfId="25401"/>
    <cellStyle name="Обычный 5 2 2 4 7 4 3" xfId="25402"/>
    <cellStyle name="Обычный 5 2 2 4 7 4 4" xfId="25403"/>
    <cellStyle name="Обычный 5 2 2 4 7 5" xfId="25404"/>
    <cellStyle name="Обычный 5 2 2 4 7 6" xfId="25405"/>
    <cellStyle name="Обычный 5 2 2 4 7 7" xfId="25406"/>
    <cellStyle name="Обычный 5 2 2 4 7 8" xfId="25407"/>
    <cellStyle name="Обычный 5 2 2 4 8" xfId="25408"/>
    <cellStyle name="Обычный 5 2 2 4 8 2" xfId="25409"/>
    <cellStyle name="Обычный 5 2 2 4 8 2 2" xfId="25410"/>
    <cellStyle name="Обычный 5 2 2 4 8 2 2 2" xfId="25411"/>
    <cellStyle name="Обычный 5 2 2 4 8 2 3" xfId="25412"/>
    <cellStyle name="Обычный 5 2 2 4 8 2 4" xfId="25413"/>
    <cellStyle name="Обычный 5 2 2 4 8 2 5" xfId="25414"/>
    <cellStyle name="Обычный 5 2 2 4 8 3" xfId="25415"/>
    <cellStyle name="Обычный 5 2 2 4 8 3 2" xfId="25416"/>
    <cellStyle name="Обычный 5 2 2 4 8 3 3" xfId="25417"/>
    <cellStyle name="Обычный 5 2 2 4 8 3 4" xfId="25418"/>
    <cellStyle name="Обычный 5 2 2 4 8 4" xfId="25419"/>
    <cellStyle name="Обычный 5 2 2 4 8 5" xfId="25420"/>
    <cellStyle name="Обычный 5 2 2 4 8 6" xfId="25421"/>
    <cellStyle name="Обычный 5 2 2 4 8 7" xfId="25422"/>
    <cellStyle name="Обычный 5 2 2 4 9" xfId="25423"/>
    <cellStyle name="Обычный 5 2 2 4 9 2" xfId="25424"/>
    <cellStyle name="Обычный 5 2 2 4 9 2 2" xfId="25425"/>
    <cellStyle name="Обычный 5 2 2 4 9 2 2 2" xfId="25426"/>
    <cellStyle name="Обычный 5 2 2 4 9 2 3" xfId="25427"/>
    <cellStyle name="Обычный 5 2 2 4 9 2 4" xfId="25428"/>
    <cellStyle name="Обычный 5 2 2 4 9 2 5" xfId="25429"/>
    <cellStyle name="Обычный 5 2 2 4 9 3" xfId="25430"/>
    <cellStyle name="Обычный 5 2 2 4 9 3 2" xfId="25431"/>
    <cellStyle name="Обычный 5 2 2 4 9 3 3" xfId="25432"/>
    <cellStyle name="Обычный 5 2 2 4 9 3 4" xfId="25433"/>
    <cellStyle name="Обычный 5 2 2 4 9 4" xfId="25434"/>
    <cellStyle name="Обычный 5 2 2 4 9 5" xfId="25435"/>
    <cellStyle name="Обычный 5 2 2 4 9 6" xfId="25436"/>
    <cellStyle name="Обычный 5 2 2 4 9 7" xfId="25437"/>
    <cellStyle name="Обычный 5 2 2 5" xfId="25438"/>
    <cellStyle name="Обычный 5 2 2 5 2" xfId="25439"/>
    <cellStyle name="Обычный 5 2 2 5 2 2" xfId="25440"/>
    <cellStyle name="Обычный 5 2 2 5 2 2 2" xfId="25441"/>
    <cellStyle name="Обычный 5 2 2 5 2 2 2 2" xfId="25442"/>
    <cellStyle name="Обычный 5 2 2 5 2 2 3" xfId="25443"/>
    <cellStyle name="Обычный 5 2 2 5 2 2 4" xfId="25444"/>
    <cellStyle name="Обычный 5 2 2 5 2 2 5" xfId="25445"/>
    <cellStyle name="Обычный 5 2 2 5 2 3" xfId="25446"/>
    <cellStyle name="Обычный 5 2 2 5 2 3 2" xfId="25447"/>
    <cellStyle name="Обычный 5 2 2 5 2 3 3" xfId="25448"/>
    <cellStyle name="Обычный 5 2 2 5 2 3 4" xfId="25449"/>
    <cellStyle name="Обычный 5 2 2 5 2 4" xfId="25450"/>
    <cellStyle name="Обычный 5 2 2 5 2 5" xfId="25451"/>
    <cellStyle name="Обычный 5 2 2 5 2 6" xfId="25452"/>
    <cellStyle name="Обычный 5 2 2 5 2 7" xfId="25453"/>
    <cellStyle name="Обычный 5 2 2 5 3" xfId="25454"/>
    <cellStyle name="Обычный 5 2 2 5 3 2" xfId="25455"/>
    <cellStyle name="Обычный 5 2 2 5 3 2 2" xfId="25456"/>
    <cellStyle name="Обычный 5 2 2 5 3 3" xfId="25457"/>
    <cellStyle name="Обычный 5 2 2 5 3 4" xfId="25458"/>
    <cellStyle name="Обычный 5 2 2 5 3 5" xfId="25459"/>
    <cellStyle name="Обычный 5 2 2 5 4" xfId="25460"/>
    <cellStyle name="Обычный 5 2 2 5 4 2" xfId="25461"/>
    <cellStyle name="Обычный 5 2 2 5 4 2 2" xfId="25462"/>
    <cellStyle name="Обычный 5 2 2 5 4 3" xfId="25463"/>
    <cellStyle name="Обычный 5 2 2 5 4 4" xfId="25464"/>
    <cellStyle name="Обычный 5 2 2 5 4 5" xfId="25465"/>
    <cellStyle name="Обычный 5 2 2 5 5" xfId="25466"/>
    <cellStyle name="Обычный 5 2 2 5 5 2" xfId="25467"/>
    <cellStyle name="Обычный 5 2 2 5 5 3" xfId="25468"/>
    <cellStyle name="Обычный 5 2 2 5 5 4" xfId="25469"/>
    <cellStyle name="Обычный 5 2 2 5 6" xfId="25470"/>
    <cellStyle name="Обычный 5 2 2 5 7" xfId="25471"/>
    <cellStyle name="Обычный 5 2 2 5 8" xfId="25472"/>
    <cellStyle name="Обычный 5 2 2 5 9" xfId="25473"/>
    <cellStyle name="Обычный 5 2 2 6" xfId="25474"/>
    <cellStyle name="Обычный 5 2 2 6 2" xfId="25475"/>
    <cellStyle name="Обычный 5 2 2 6 2 2" xfId="25476"/>
    <cellStyle name="Обычный 5 2 2 6 2 2 2" xfId="25477"/>
    <cellStyle name="Обычный 5 2 2 6 2 2 2 2" xfId="25478"/>
    <cellStyle name="Обычный 5 2 2 6 2 2 3" xfId="25479"/>
    <cellStyle name="Обычный 5 2 2 6 2 2 4" xfId="25480"/>
    <cellStyle name="Обычный 5 2 2 6 2 2 5" xfId="25481"/>
    <cellStyle name="Обычный 5 2 2 6 2 3" xfId="25482"/>
    <cellStyle name="Обычный 5 2 2 6 2 3 2" xfId="25483"/>
    <cellStyle name="Обычный 5 2 2 6 2 3 3" xfId="25484"/>
    <cellStyle name="Обычный 5 2 2 6 2 3 4" xfId="25485"/>
    <cellStyle name="Обычный 5 2 2 6 2 4" xfId="25486"/>
    <cellStyle name="Обычный 5 2 2 6 2 5" xfId="25487"/>
    <cellStyle name="Обычный 5 2 2 6 2 6" xfId="25488"/>
    <cellStyle name="Обычный 5 2 2 6 2 7" xfId="25489"/>
    <cellStyle name="Обычный 5 2 2 6 3" xfId="25490"/>
    <cellStyle name="Обычный 5 2 2 6 3 2" xfId="25491"/>
    <cellStyle name="Обычный 5 2 2 6 3 2 2" xfId="25492"/>
    <cellStyle name="Обычный 5 2 2 6 3 3" xfId="25493"/>
    <cellStyle name="Обычный 5 2 2 6 3 4" xfId="25494"/>
    <cellStyle name="Обычный 5 2 2 6 3 5" xfId="25495"/>
    <cellStyle name="Обычный 5 2 2 6 4" xfId="25496"/>
    <cellStyle name="Обычный 5 2 2 6 4 2" xfId="25497"/>
    <cellStyle name="Обычный 5 2 2 6 4 2 2" xfId="25498"/>
    <cellStyle name="Обычный 5 2 2 6 4 3" xfId="25499"/>
    <cellStyle name="Обычный 5 2 2 6 4 4" xfId="25500"/>
    <cellStyle name="Обычный 5 2 2 6 4 5" xfId="25501"/>
    <cellStyle name="Обычный 5 2 2 6 5" xfId="25502"/>
    <cellStyle name="Обычный 5 2 2 6 5 2" xfId="25503"/>
    <cellStyle name="Обычный 5 2 2 6 5 3" xfId="25504"/>
    <cellStyle name="Обычный 5 2 2 6 5 4" xfId="25505"/>
    <cellStyle name="Обычный 5 2 2 6 6" xfId="25506"/>
    <cellStyle name="Обычный 5 2 2 6 7" xfId="25507"/>
    <cellStyle name="Обычный 5 2 2 6 8" xfId="25508"/>
    <cellStyle name="Обычный 5 2 2 6 9" xfId="25509"/>
    <cellStyle name="Обычный 5 2 2 7" xfId="25510"/>
    <cellStyle name="Обычный 5 2 2 7 2" xfId="25511"/>
    <cellStyle name="Обычный 5 2 2 7 2 2" xfId="25512"/>
    <cellStyle name="Обычный 5 2 2 7 2 2 2" xfId="25513"/>
    <cellStyle name="Обычный 5 2 2 7 2 2 2 2" xfId="25514"/>
    <cellStyle name="Обычный 5 2 2 7 2 2 3" xfId="25515"/>
    <cellStyle name="Обычный 5 2 2 7 2 2 4" xfId="25516"/>
    <cellStyle name="Обычный 5 2 2 7 2 2 5" xfId="25517"/>
    <cellStyle name="Обычный 5 2 2 7 2 3" xfId="25518"/>
    <cellStyle name="Обычный 5 2 2 7 2 3 2" xfId="25519"/>
    <cellStyle name="Обычный 5 2 2 7 2 3 3" xfId="25520"/>
    <cellStyle name="Обычный 5 2 2 7 2 3 4" xfId="25521"/>
    <cellStyle name="Обычный 5 2 2 7 2 4" xfId="25522"/>
    <cellStyle name="Обычный 5 2 2 7 2 5" xfId="25523"/>
    <cellStyle name="Обычный 5 2 2 7 2 6" xfId="25524"/>
    <cellStyle name="Обычный 5 2 2 7 2 7" xfId="25525"/>
    <cellStyle name="Обычный 5 2 2 7 3" xfId="25526"/>
    <cellStyle name="Обычный 5 2 2 7 3 2" xfId="25527"/>
    <cellStyle name="Обычный 5 2 2 7 3 2 2" xfId="25528"/>
    <cellStyle name="Обычный 5 2 2 7 3 3" xfId="25529"/>
    <cellStyle name="Обычный 5 2 2 7 3 4" xfId="25530"/>
    <cellStyle name="Обычный 5 2 2 7 3 5" xfId="25531"/>
    <cellStyle name="Обычный 5 2 2 7 4" xfId="25532"/>
    <cellStyle name="Обычный 5 2 2 7 4 2" xfId="25533"/>
    <cellStyle name="Обычный 5 2 2 7 4 2 2" xfId="25534"/>
    <cellStyle name="Обычный 5 2 2 7 4 3" xfId="25535"/>
    <cellStyle name="Обычный 5 2 2 7 4 4" xfId="25536"/>
    <cellStyle name="Обычный 5 2 2 7 4 5" xfId="25537"/>
    <cellStyle name="Обычный 5 2 2 7 5" xfId="25538"/>
    <cellStyle name="Обычный 5 2 2 7 5 2" xfId="25539"/>
    <cellStyle name="Обычный 5 2 2 7 5 3" xfId="25540"/>
    <cellStyle name="Обычный 5 2 2 7 5 4" xfId="25541"/>
    <cellStyle name="Обычный 5 2 2 7 6" xfId="25542"/>
    <cellStyle name="Обычный 5 2 2 7 7" xfId="25543"/>
    <cellStyle name="Обычный 5 2 2 7 8" xfId="25544"/>
    <cellStyle name="Обычный 5 2 2 7 9" xfId="25545"/>
    <cellStyle name="Обычный 5 2 2 8" xfId="25546"/>
    <cellStyle name="Обычный 5 2 2 8 2" xfId="25547"/>
    <cellStyle name="Обычный 5 2 2 8 2 2" xfId="25548"/>
    <cellStyle name="Обычный 5 2 2 8 2 2 2" xfId="25549"/>
    <cellStyle name="Обычный 5 2 2 8 2 2 2 2" xfId="25550"/>
    <cellStyle name="Обычный 5 2 2 8 2 2 3" xfId="25551"/>
    <cellStyle name="Обычный 5 2 2 8 2 2 4" xfId="25552"/>
    <cellStyle name="Обычный 5 2 2 8 2 2 5" xfId="25553"/>
    <cellStyle name="Обычный 5 2 2 8 2 3" xfId="25554"/>
    <cellStyle name="Обычный 5 2 2 8 2 3 2" xfId="25555"/>
    <cellStyle name="Обычный 5 2 2 8 2 3 3" xfId="25556"/>
    <cellStyle name="Обычный 5 2 2 8 2 3 4" xfId="25557"/>
    <cellStyle name="Обычный 5 2 2 8 2 4" xfId="25558"/>
    <cellStyle name="Обычный 5 2 2 8 2 5" xfId="25559"/>
    <cellStyle name="Обычный 5 2 2 8 2 6" xfId="25560"/>
    <cellStyle name="Обычный 5 2 2 8 2 7" xfId="25561"/>
    <cellStyle name="Обычный 5 2 2 8 3" xfId="25562"/>
    <cellStyle name="Обычный 5 2 2 8 3 2" xfId="25563"/>
    <cellStyle name="Обычный 5 2 2 8 3 2 2" xfId="25564"/>
    <cellStyle name="Обычный 5 2 2 8 3 3" xfId="25565"/>
    <cellStyle name="Обычный 5 2 2 8 3 4" xfId="25566"/>
    <cellStyle name="Обычный 5 2 2 8 3 5" xfId="25567"/>
    <cellStyle name="Обычный 5 2 2 8 4" xfId="25568"/>
    <cellStyle name="Обычный 5 2 2 8 4 2" xfId="25569"/>
    <cellStyle name="Обычный 5 2 2 8 4 3" xfId="25570"/>
    <cellStyle name="Обычный 5 2 2 8 4 4" xfId="25571"/>
    <cellStyle name="Обычный 5 2 2 8 5" xfId="25572"/>
    <cellStyle name="Обычный 5 2 2 8 6" xfId="25573"/>
    <cellStyle name="Обычный 5 2 2 8 7" xfId="25574"/>
    <cellStyle name="Обычный 5 2 2 8 8" xfId="25575"/>
    <cellStyle name="Обычный 5 2 2 9" xfId="25576"/>
    <cellStyle name="Обычный 5 2 2 9 2" xfId="25577"/>
    <cellStyle name="Обычный 5 2 2 9 2 2" xfId="25578"/>
    <cellStyle name="Обычный 5 2 2 9 2 2 2" xfId="25579"/>
    <cellStyle name="Обычный 5 2 2 9 2 2 2 2" xfId="25580"/>
    <cellStyle name="Обычный 5 2 2 9 2 2 3" xfId="25581"/>
    <cellStyle name="Обычный 5 2 2 9 2 2 4" xfId="25582"/>
    <cellStyle name="Обычный 5 2 2 9 2 2 5" xfId="25583"/>
    <cellStyle name="Обычный 5 2 2 9 2 3" xfId="25584"/>
    <cellStyle name="Обычный 5 2 2 9 2 3 2" xfId="25585"/>
    <cellStyle name="Обычный 5 2 2 9 2 3 3" xfId="25586"/>
    <cellStyle name="Обычный 5 2 2 9 2 3 4" xfId="25587"/>
    <cellStyle name="Обычный 5 2 2 9 2 4" xfId="25588"/>
    <cellStyle name="Обычный 5 2 2 9 2 5" xfId="25589"/>
    <cellStyle name="Обычный 5 2 2 9 2 6" xfId="25590"/>
    <cellStyle name="Обычный 5 2 2 9 2 7" xfId="25591"/>
    <cellStyle name="Обычный 5 2 2 9 3" xfId="25592"/>
    <cellStyle name="Обычный 5 2 2 9 3 2" xfId="25593"/>
    <cellStyle name="Обычный 5 2 2 9 3 2 2" xfId="25594"/>
    <cellStyle name="Обычный 5 2 2 9 3 3" xfId="25595"/>
    <cellStyle name="Обычный 5 2 2 9 3 4" xfId="25596"/>
    <cellStyle name="Обычный 5 2 2 9 3 5" xfId="25597"/>
    <cellStyle name="Обычный 5 2 2 9 4" xfId="25598"/>
    <cellStyle name="Обычный 5 2 2 9 4 2" xfId="25599"/>
    <cellStyle name="Обычный 5 2 2 9 4 3" xfId="25600"/>
    <cellStyle name="Обычный 5 2 2 9 4 4" xfId="25601"/>
    <cellStyle name="Обычный 5 2 2 9 5" xfId="25602"/>
    <cellStyle name="Обычный 5 2 2 9 6" xfId="25603"/>
    <cellStyle name="Обычный 5 2 2 9 7" xfId="25604"/>
    <cellStyle name="Обычный 5 2 2 9 8" xfId="25605"/>
    <cellStyle name="Обычный 5 2 3" xfId="25606"/>
    <cellStyle name="Обычный 5 2 3 10" xfId="25607"/>
    <cellStyle name="Обычный 5 2 3 10 2" xfId="25608"/>
    <cellStyle name="Обычный 5 2 3 10 2 2" xfId="25609"/>
    <cellStyle name="Обычный 5 2 3 10 2 2 2" xfId="25610"/>
    <cellStyle name="Обычный 5 2 3 10 2 2 2 2" xfId="25611"/>
    <cellStyle name="Обычный 5 2 3 10 2 2 3" xfId="25612"/>
    <cellStyle name="Обычный 5 2 3 10 2 2 4" xfId="25613"/>
    <cellStyle name="Обычный 5 2 3 10 2 2 5" xfId="25614"/>
    <cellStyle name="Обычный 5 2 3 10 2 3" xfId="25615"/>
    <cellStyle name="Обычный 5 2 3 10 2 3 2" xfId="25616"/>
    <cellStyle name="Обычный 5 2 3 10 2 3 3" xfId="25617"/>
    <cellStyle name="Обычный 5 2 3 10 2 3 4" xfId="25618"/>
    <cellStyle name="Обычный 5 2 3 10 2 4" xfId="25619"/>
    <cellStyle name="Обычный 5 2 3 10 2 5" xfId="25620"/>
    <cellStyle name="Обычный 5 2 3 10 2 6" xfId="25621"/>
    <cellStyle name="Обычный 5 2 3 10 2 7" xfId="25622"/>
    <cellStyle name="Обычный 5 2 3 10 3" xfId="25623"/>
    <cellStyle name="Обычный 5 2 3 10 3 2" xfId="25624"/>
    <cellStyle name="Обычный 5 2 3 10 3 2 2" xfId="25625"/>
    <cellStyle name="Обычный 5 2 3 10 3 3" xfId="25626"/>
    <cellStyle name="Обычный 5 2 3 10 3 4" xfId="25627"/>
    <cellStyle name="Обычный 5 2 3 10 3 5" xfId="25628"/>
    <cellStyle name="Обычный 5 2 3 10 4" xfId="25629"/>
    <cellStyle name="Обычный 5 2 3 10 4 2" xfId="25630"/>
    <cellStyle name="Обычный 5 2 3 10 4 3" xfId="25631"/>
    <cellStyle name="Обычный 5 2 3 10 4 4" xfId="25632"/>
    <cellStyle name="Обычный 5 2 3 10 5" xfId="25633"/>
    <cellStyle name="Обычный 5 2 3 10 6" xfId="25634"/>
    <cellStyle name="Обычный 5 2 3 10 7" xfId="25635"/>
    <cellStyle name="Обычный 5 2 3 10 8" xfId="25636"/>
    <cellStyle name="Обычный 5 2 3 11" xfId="25637"/>
    <cellStyle name="Обычный 5 2 3 11 2" xfId="25638"/>
    <cellStyle name="Обычный 5 2 3 11 2 2" xfId="25639"/>
    <cellStyle name="Обычный 5 2 3 11 2 2 2" xfId="25640"/>
    <cellStyle name="Обычный 5 2 3 11 2 3" xfId="25641"/>
    <cellStyle name="Обычный 5 2 3 11 2 4" xfId="25642"/>
    <cellStyle name="Обычный 5 2 3 11 2 5" xfId="25643"/>
    <cellStyle name="Обычный 5 2 3 11 3" xfId="25644"/>
    <cellStyle name="Обычный 5 2 3 11 3 2" xfId="25645"/>
    <cellStyle name="Обычный 5 2 3 11 3 3" xfId="25646"/>
    <cellStyle name="Обычный 5 2 3 11 3 4" xfId="25647"/>
    <cellStyle name="Обычный 5 2 3 11 4" xfId="25648"/>
    <cellStyle name="Обычный 5 2 3 11 5" xfId="25649"/>
    <cellStyle name="Обычный 5 2 3 11 6" xfId="25650"/>
    <cellStyle name="Обычный 5 2 3 11 7" xfId="25651"/>
    <cellStyle name="Обычный 5 2 3 12" xfId="25652"/>
    <cellStyle name="Обычный 5 2 3 12 2" xfId="25653"/>
    <cellStyle name="Обычный 5 2 3 12 2 2" xfId="25654"/>
    <cellStyle name="Обычный 5 2 3 12 2 2 2" xfId="25655"/>
    <cellStyle name="Обычный 5 2 3 12 2 3" xfId="25656"/>
    <cellStyle name="Обычный 5 2 3 12 2 4" xfId="25657"/>
    <cellStyle name="Обычный 5 2 3 12 2 5" xfId="25658"/>
    <cellStyle name="Обычный 5 2 3 12 3" xfId="25659"/>
    <cellStyle name="Обычный 5 2 3 12 3 2" xfId="25660"/>
    <cellStyle name="Обычный 5 2 3 12 3 3" xfId="25661"/>
    <cellStyle name="Обычный 5 2 3 12 3 4" xfId="25662"/>
    <cellStyle name="Обычный 5 2 3 12 4" xfId="25663"/>
    <cellStyle name="Обычный 5 2 3 12 5" xfId="25664"/>
    <cellStyle name="Обычный 5 2 3 12 6" xfId="25665"/>
    <cellStyle name="Обычный 5 2 3 12 7" xfId="25666"/>
    <cellStyle name="Обычный 5 2 3 13" xfId="25667"/>
    <cellStyle name="Обычный 5 2 3 13 2" xfId="25668"/>
    <cellStyle name="Обычный 5 2 3 13 2 2" xfId="25669"/>
    <cellStyle name="Обычный 5 2 3 13 3" xfId="25670"/>
    <cellStyle name="Обычный 5 2 3 13 4" xfId="25671"/>
    <cellStyle name="Обычный 5 2 3 13 5" xfId="25672"/>
    <cellStyle name="Обычный 5 2 3 14" xfId="25673"/>
    <cellStyle name="Обычный 5 2 3 14 2" xfId="25674"/>
    <cellStyle name="Обычный 5 2 3 14 2 2" xfId="25675"/>
    <cellStyle name="Обычный 5 2 3 14 3" xfId="25676"/>
    <cellStyle name="Обычный 5 2 3 14 4" xfId="25677"/>
    <cellStyle name="Обычный 5 2 3 14 5" xfId="25678"/>
    <cellStyle name="Обычный 5 2 3 15" xfId="25679"/>
    <cellStyle name="Обычный 5 2 3 15 2" xfId="25680"/>
    <cellStyle name="Обычный 5 2 3 15 2 2" xfId="25681"/>
    <cellStyle name="Обычный 5 2 3 15 3" xfId="25682"/>
    <cellStyle name="Обычный 5 2 3 16" xfId="25683"/>
    <cellStyle name="Обычный 5 2 3 16 2" xfId="25684"/>
    <cellStyle name="Обычный 5 2 3 17" xfId="25685"/>
    <cellStyle name="Обычный 5 2 3 18" xfId="25686"/>
    <cellStyle name="Обычный 5 2 3 2" xfId="25687"/>
    <cellStyle name="Обычный 5 2 3 2 10" xfId="25688"/>
    <cellStyle name="Обычный 5 2 3 2 10 2" xfId="25689"/>
    <cellStyle name="Обычный 5 2 3 2 10 2 2" xfId="25690"/>
    <cellStyle name="Обычный 5 2 3 2 10 2 2 2" xfId="25691"/>
    <cellStyle name="Обычный 5 2 3 2 10 2 3" xfId="25692"/>
    <cellStyle name="Обычный 5 2 3 2 10 2 4" xfId="25693"/>
    <cellStyle name="Обычный 5 2 3 2 10 2 5" xfId="25694"/>
    <cellStyle name="Обычный 5 2 3 2 10 3" xfId="25695"/>
    <cellStyle name="Обычный 5 2 3 2 10 3 2" xfId="25696"/>
    <cellStyle name="Обычный 5 2 3 2 10 3 3" xfId="25697"/>
    <cellStyle name="Обычный 5 2 3 2 10 3 4" xfId="25698"/>
    <cellStyle name="Обычный 5 2 3 2 10 4" xfId="25699"/>
    <cellStyle name="Обычный 5 2 3 2 10 5" xfId="25700"/>
    <cellStyle name="Обычный 5 2 3 2 10 6" xfId="25701"/>
    <cellStyle name="Обычный 5 2 3 2 10 7" xfId="25702"/>
    <cellStyle name="Обычный 5 2 3 2 11" xfId="25703"/>
    <cellStyle name="Обычный 5 2 3 2 11 2" xfId="25704"/>
    <cellStyle name="Обычный 5 2 3 2 11 2 2" xfId="25705"/>
    <cellStyle name="Обычный 5 2 3 2 11 3" xfId="25706"/>
    <cellStyle name="Обычный 5 2 3 2 11 4" xfId="25707"/>
    <cellStyle name="Обычный 5 2 3 2 11 5" xfId="25708"/>
    <cellStyle name="Обычный 5 2 3 2 12" xfId="25709"/>
    <cellStyle name="Обычный 5 2 3 2 12 2" xfId="25710"/>
    <cellStyle name="Обычный 5 2 3 2 12 2 2" xfId="25711"/>
    <cellStyle name="Обычный 5 2 3 2 12 3" xfId="25712"/>
    <cellStyle name="Обычный 5 2 3 2 12 4" xfId="25713"/>
    <cellStyle name="Обычный 5 2 3 2 12 5" xfId="25714"/>
    <cellStyle name="Обычный 5 2 3 2 13" xfId="25715"/>
    <cellStyle name="Обычный 5 2 3 2 13 2" xfId="25716"/>
    <cellStyle name="Обычный 5 2 3 2 13 2 2" xfId="25717"/>
    <cellStyle name="Обычный 5 2 3 2 13 3" xfId="25718"/>
    <cellStyle name="Обычный 5 2 3 2 14" xfId="25719"/>
    <cellStyle name="Обычный 5 2 3 2 14 2" xfId="25720"/>
    <cellStyle name="Обычный 5 2 3 2 15" xfId="25721"/>
    <cellStyle name="Обычный 5 2 3 2 16" xfId="25722"/>
    <cellStyle name="Обычный 5 2 3 2 2" xfId="25723"/>
    <cellStyle name="Обычный 5 2 3 2 2 10" xfId="25724"/>
    <cellStyle name="Обычный 5 2 3 2 2 10 2" xfId="25725"/>
    <cellStyle name="Обычный 5 2 3 2 2 10 2 2" xfId="25726"/>
    <cellStyle name="Обычный 5 2 3 2 2 10 3" xfId="25727"/>
    <cellStyle name="Обычный 5 2 3 2 2 10 4" xfId="25728"/>
    <cellStyle name="Обычный 5 2 3 2 2 10 5" xfId="25729"/>
    <cellStyle name="Обычный 5 2 3 2 2 11" xfId="25730"/>
    <cellStyle name="Обычный 5 2 3 2 2 11 2" xfId="25731"/>
    <cellStyle name="Обычный 5 2 3 2 2 11 2 2" xfId="25732"/>
    <cellStyle name="Обычный 5 2 3 2 2 11 3" xfId="25733"/>
    <cellStyle name="Обычный 5 2 3 2 2 11 4" xfId="25734"/>
    <cellStyle name="Обычный 5 2 3 2 2 11 5" xfId="25735"/>
    <cellStyle name="Обычный 5 2 3 2 2 12" xfId="25736"/>
    <cellStyle name="Обычный 5 2 3 2 2 12 2" xfId="25737"/>
    <cellStyle name="Обычный 5 2 3 2 2 12 2 2" xfId="25738"/>
    <cellStyle name="Обычный 5 2 3 2 2 12 3" xfId="25739"/>
    <cellStyle name="Обычный 5 2 3 2 2 13" xfId="25740"/>
    <cellStyle name="Обычный 5 2 3 2 2 13 2" xfId="25741"/>
    <cellStyle name="Обычный 5 2 3 2 2 14" xfId="25742"/>
    <cellStyle name="Обычный 5 2 3 2 2 15" xfId="25743"/>
    <cellStyle name="Обычный 5 2 3 2 2 2" xfId="25744"/>
    <cellStyle name="Обычный 5 2 3 2 2 2 2" xfId="25745"/>
    <cellStyle name="Обычный 5 2 3 2 2 2 2 2" xfId="25746"/>
    <cellStyle name="Обычный 5 2 3 2 2 2 2 2 2" xfId="25747"/>
    <cellStyle name="Обычный 5 2 3 2 2 2 2 2 2 2" xfId="25748"/>
    <cellStyle name="Обычный 5 2 3 2 2 2 2 2 3" xfId="25749"/>
    <cellStyle name="Обычный 5 2 3 2 2 2 2 2 4" xfId="25750"/>
    <cellStyle name="Обычный 5 2 3 2 2 2 2 2 5" xfId="25751"/>
    <cellStyle name="Обычный 5 2 3 2 2 2 2 3" xfId="25752"/>
    <cellStyle name="Обычный 5 2 3 2 2 2 2 3 2" xfId="25753"/>
    <cellStyle name="Обычный 5 2 3 2 2 2 2 3 3" xfId="25754"/>
    <cellStyle name="Обычный 5 2 3 2 2 2 2 3 4" xfId="25755"/>
    <cellStyle name="Обычный 5 2 3 2 2 2 2 4" xfId="25756"/>
    <cellStyle name="Обычный 5 2 3 2 2 2 2 5" xfId="25757"/>
    <cellStyle name="Обычный 5 2 3 2 2 2 2 6" xfId="25758"/>
    <cellStyle name="Обычный 5 2 3 2 2 2 2 7" xfId="25759"/>
    <cellStyle name="Обычный 5 2 3 2 2 2 3" xfId="25760"/>
    <cellStyle name="Обычный 5 2 3 2 2 2 3 2" xfId="25761"/>
    <cellStyle name="Обычный 5 2 3 2 2 2 3 2 2" xfId="25762"/>
    <cellStyle name="Обычный 5 2 3 2 2 2 3 3" xfId="25763"/>
    <cellStyle name="Обычный 5 2 3 2 2 2 3 4" xfId="25764"/>
    <cellStyle name="Обычный 5 2 3 2 2 2 3 5" xfId="25765"/>
    <cellStyle name="Обычный 5 2 3 2 2 2 4" xfId="25766"/>
    <cellStyle name="Обычный 5 2 3 2 2 2 4 2" xfId="25767"/>
    <cellStyle name="Обычный 5 2 3 2 2 2 4 2 2" xfId="25768"/>
    <cellStyle name="Обычный 5 2 3 2 2 2 4 3" xfId="25769"/>
    <cellStyle name="Обычный 5 2 3 2 2 2 4 4" xfId="25770"/>
    <cellStyle name="Обычный 5 2 3 2 2 2 4 5" xfId="25771"/>
    <cellStyle name="Обычный 5 2 3 2 2 2 5" xfId="25772"/>
    <cellStyle name="Обычный 5 2 3 2 2 2 5 2" xfId="25773"/>
    <cellStyle name="Обычный 5 2 3 2 2 2 5 3" xfId="25774"/>
    <cellStyle name="Обычный 5 2 3 2 2 2 5 4" xfId="25775"/>
    <cellStyle name="Обычный 5 2 3 2 2 2 6" xfId="25776"/>
    <cellStyle name="Обычный 5 2 3 2 2 2 7" xfId="25777"/>
    <cellStyle name="Обычный 5 2 3 2 2 2 8" xfId="25778"/>
    <cellStyle name="Обычный 5 2 3 2 2 2 9" xfId="25779"/>
    <cellStyle name="Обычный 5 2 3 2 2 3" xfId="25780"/>
    <cellStyle name="Обычный 5 2 3 2 2 3 2" xfId="25781"/>
    <cellStyle name="Обычный 5 2 3 2 2 3 2 2" xfId="25782"/>
    <cellStyle name="Обычный 5 2 3 2 2 3 2 2 2" xfId="25783"/>
    <cellStyle name="Обычный 5 2 3 2 2 3 2 2 2 2" xfId="25784"/>
    <cellStyle name="Обычный 5 2 3 2 2 3 2 2 3" xfId="25785"/>
    <cellStyle name="Обычный 5 2 3 2 2 3 2 2 4" xfId="25786"/>
    <cellStyle name="Обычный 5 2 3 2 2 3 2 2 5" xfId="25787"/>
    <cellStyle name="Обычный 5 2 3 2 2 3 2 3" xfId="25788"/>
    <cellStyle name="Обычный 5 2 3 2 2 3 2 3 2" xfId="25789"/>
    <cellStyle name="Обычный 5 2 3 2 2 3 2 3 3" xfId="25790"/>
    <cellStyle name="Обычный 5 2 3 2 2 3 2 3 4" xfId="25791"/>
    <cellStyle name="Обычный 5 2 3 2 2 3 2 4" xfId="25792"/>
    <cellStyle name="Обычный 5 2 3 2 2 3 2 5" xfId="25793"/>
    <cellStyle name="Обычный 5 2 3 2 2 3 2 6" xfId="25794"/>
    <cellStyle name="Обычный 5 2 3 2 2 3 2 7" xfId="25795"/>
    <cellStyle name="Обычный 5 2 3 2 2 3 3" xfId="25796"/>
    <cellStyle name="Обычный 5 2 3 2 2 3 3 2" xfId="25797"/>
    <cellStyle name="Обычный 5 2 3 2 2 3 3 2 2" xfId="25798"/>
    <cellStyle name="Обычный 5 2 3 2 2 3 3 3" xfId="25799"/>
    <cellStyle name="Обычный 5 2 3 2 2 3 3 4" xfId="25800"/>
    <cellStyle name="Обычный 5 2 3 2 2 3 3 5" xfId="25801"/>
    <cellStyle name="Обычный 5 2 3 2 2 3 4" xfId="25802"/>
    <cellStyle name="Обычный 5 2 3 2 2 3 4 2" xfId="25803"/>
    <cellStyle name="Обычный 5 2 3 2 2 3 4 2 2" xfId="25804"/>
    <cellStyle name="Обычный 5 2 3 2 2 3 4 3" xfId="25805"/>
    <cellStyle name="Обычный 5 2 3 2 2 3 4 4" xfId="25806"/>
    <cellStyle name="Обычный 5 2 3 2 2 3 4 5" xfId="25807"/>
    <cellStyle name="Обычный 5 2 3 2 2 3 5" xfId="25808"/>
    <cellStyle name="Обычный 5 2 3 2 2 3 5 2" xfId="25809"/>
    <cellStyle name="Обычный 5 2 3 2 2 3 5 3" xfId="25810"/>
    <cellStyle name="Обычный 5 2 3 2 2 3 5 4" xfId="25811"/>
    <cellStyle name="Обычный 5 2 3 2 2 3 6" xfId="25812"/>
    <cellStyle name="Обычный 5 2 3 2 2 3 7" xfId="25813"/>
    <cellStyle name="Обычный 5 2 3 2 2 3 8" xfId="25814"/>
    <cellStyle name="Обычный 5 2 3 2 2 3 9" xfId="25815"/>
    <cellStyle name="Обычный 5 2 3 2 2 4" xfId="25816"/>
    <cellStyle name="Обычный 5 2 3 2 2 4 2" xfId="25817"/>
    <cellStyle name="Обычный 5 2 3 2 2 4 2 2" xfId="25818"/>
    <cellStyle name="Обычный 5 2 3 2 2 4 2 2 2" xfId="25819"/>
    <cellStyle name="Обычный 5 2 3 2 2 4 2 2 2 2" xfId="25820"/>
    <cellStyle name="Обычный 5 2 3 2 2 4 2 2 3" xfId="25821"/>
    <cellStyle name="Обычный 5 2 3 2 2 4 2 2 4" xfId="25822"/>
    <cellStyle name="Обычный 5 2 3 2 2 4 2 2 5" xfId="25823"/>
    <cellStyle name="Обычный 5 2 3 2 2 4 2 3" xfId="25824"/>
    <cellStyle name="Обычный 5 2 3 2 2 4 2 3 2" xfId="25825"/>
    <cellStyle name="Обычный 5 2 3 2 2 4 2 3 3" xfId="25826"/>
    <cellStyle name="Обычный 5 2 3 2 2 4 2 3 4" xfId="25827"/>
    <cellStyle name="Обычный 5 2 3 2 2 4 2 4" xfId="25828"/>
    <cellStyle name="Обычный 5 2 3 2 2 4 2 5" xfId="25829"/>
    <cellStyle name="Обычный 5 2 3 2 2 4 2 6" xfId="25830"/>
    <cellStyle name="Обычный 5 2 3 2 2 4 2 7" xfId="25831"/>
    <cellStyle name="Обычный 5 2 3 2 2 4 3" xfId="25832"/>
    <cellStyle name="Обычный 5 2 3 2 2 4 3 2" xfId="25833"/>
    <cellStyle name="Обычный 5 2 3 2 2 4 3 2 2" xfId="25834"/>
    <cellStyle name="Обычный 5 2 3 2 2 4 3 3" xfId="25835"/>
    <cellStyle name="Обычный 5 2 3 2 2 4 3 4" xfId="25836"/>
    <cellStyle name="Обычный 5 2 3 2 2 4 3 5" xfId="25837"/>
    <cellStyle name="Обычный 5 2 3 2 2 4 4" xfId="25838"/>
    <cellStyle name="Обычный 5 2 3 2 2 4 4 2" xfId="25839"/>
    <cellStyle name="Обычный 5 2 3 2 2 4 4 2 2" xfId="25840"/>
    <cellStyle name="Обычный 5 2 3 2 2 4 4 3" xfId="25841"/>
    <cellStyle name="Обычный 5 2 3 2 2 4 4 4" xfId="25842"/>
    <cellStyle name="Обычный 5 2 3 2 2 4 4 5" xfId="25843"/>
    <cellStyle name="Обычный 5 2 3 2 2 4 5" xfId="25844"/>
    <cellStyle name="Обычный 5 2 3 2 2 4 5 2" xfId="25845"/>
    <cellStyle name="Обычный 5 2 3 2 2 4 5 3" xfId="25846"/>
    <cellStyle name="Обычный 5 2 3 2 2 4 5 4" xfId="25847"/>
    <cellStyle name="Обычный 5 2 3 2 2 4 6" xfId="25848"/>
    <cellStyle name="Обычный 5 2 3 2 2 4 7" xfId="25849"/>
    <cellStyle name="Обычный 5 2 3 2 2 4 8" xfId="25850"/>
    <cellStyle name="Обычный 5 2 3 2 2 4 9" xfId="25851"/>
    <cellStyle name="Обычный 5 2 3 2 2 5" xfId="25852"/>
    <cellStyle name="Обычный 5 2 3 2 2 5 2" xfId="25853"/>
    <cellStyle name="Обычный 5 2 3 2 2 5 2 2" xfId="25854"/>
    <cellStyle name="Обычный 5 2 3 2 2 5 2 2 2" xfId="25855"/>
    <cellStyle name="Обычный 5 2 3 2 2 5 2 2 2 2" xfId="25856"/>
    <cellStyle name="Обычный 5 2 3 2 2 5 2 2 3" xfId="25857"/>
    <cellStyle name="Обычный 5 2 3 2 2 5 2 2 4" xfId="25858"/>
    <cellStyle name="Обычный 5 2 3 2 2 5 2 2 5" xfId="25859"/>
    <cellStyle name="Обычный 5 2 3 2 2 5 2 3" xfId="25860"/>
    <cellStyle name="Обычный 5 2 3 2 2 5 2 3 2" xfId="25861"/>
    <cellStyle name="Обычный 5 2 3 2 2 5 2 3 3" xfId="25862"/>
    <cellStyle name="Обычный 5 2 3 2 2 5 2 3 4" xfId="25863"/>
    <cellStyle name="Обычный 5 2 3 2 2 5 2 4" xfId="25864"/>
    <cellStyle name="Обычный 5 2 3 2 2 5 2 5" xfId="25865"/>
    <cellStyle name="Обычный 5 2 3 2 2 5 2 6" xfId="25866"/>
    <cellStyle name="Обычный 5 2 3 2 2 5 2 7" xfId="25867"/>
    <cellStyle name="Обычный 5 2 3 2 2 5 3" xfId="25868"/>
    <cellStyle name="Обычный 5 2 3 2 2 5 3 2" xfId="25869"/>
    <cellStyle name="Обычный 5 2 3 2 2 5 3 2 2" xfId="25870"/>
    <cellStyle name="Обычный 5 2 3 2 2 5 3 3" xfId="25871"/>
    <cellStyle name="Обычный 5 2 3 2 2 5 3 4" xfId="25872"/>
    <cellStyle name="Обычный 5 2 3 2 2 5 3 5" xfId="25873"/>
    <cellStyle name="Обычный 5 2 3 2 2 5 4" xfId="25874"/>
    <cellStyle name="Обычный 5 2 3 2 2 5 4 2" xfId="25875"/>
    <cellStyle name="Обычный 5 2 3 2 2 5 4 3" xfId="25876"/>
    <cellStyle name="Обычный 5 2 3 2 2 5 4 4" xfId="25877"/>
    <cellStyle name="Обычный 5 2 3 2 2 5 5" xfId="25878"/>
    <cellStyle name="Обычный 5 2 3 2 2 5 6" xfId="25879"/>
    <cellStyle name="Обычный 5 2 3 2 2 5 7" xfId="25880"/>
    <cellStyle name="Обычный 5 2 3 2 2 5 8" xfId="25881"/>
    <cellStyle name="Обычный 5 2 3 2 2 6" xfId="25882"/>
    <cellStyle name="Обычный 5 2 3 2 2 6 2" xfId="25883"/>
    <cellStyle name="Обычный 5 2 3 2 2 6 2 2" xfId="25884"/>
    <cellStyle name="Обычный 5 2 3 2 2 6 2 2 2" xfId="25885"/>
    <cellStyle name="Обычный 5 2 3 2 2 6 2 2 2 2" xfId="25886"/>
    <cellStyle name="Обычный 5 2 3 2 2 6 2 2 3" xfId="25887"/>
    <cellStyle name="Обычный 5 2 3 2 2 6 2 2 4" xfId="25888"/>
    <cellStyle name="Обычный 5 2 3 2 2 6 2 2 5" xfId="25889"/>
    <cellStyle name="Обычный 5 2 3 2 2 6 2 3" xfId="25890"/>
    <cellStyle name="Обычный 5 2 3 2 2 6 2 3 2" xfId="25891"/>
    <cellStyle name="Обычный 5 2 3 2 2 6 2 3 3" xfId="25892"/>
    <cellStyle name="Обычный 5 2 3 2 2 6 2 3 4" xfId="25893"/>
    <cellStyle name="Обычный 5 2 3 2 2 6 2 4" xfId="25894"/>
    <cellStyle name="Обычный 5 2 3 2 2 6 2 5" xfId="25895"/>
    <cellStyle name="Обычный 5 2 3 2 2 6 2 6" xfId="25896"/>
    <cellStyle name="Обычный 5 2 3 2 2 6 2 7" xfId="25897"/>
    <cellStyle name="Обычный 5 2 3 2 2 6 3" xfId="25898"/>
    <cellStyle name="Обычный 5 2 3 2 2 6 3 2" xfId="25899"/>
    <cellStyle name="Обычный 5 2 3 2 2 6 3 2 2" xfId="25900"/>
    <cellStyle name="Обычный 5 2 3 2 2 6 3 3" xfId="25901"/>
    <cellStyle name="Обычный 5 2 3 2 2 6 3 4" xfId="25902"/>
    <cellStyle name="Обычный 5 2 3 2 2 6 3 5" xfId="25903"/>
    <cellStyle name="Обычный 5 2 3 2 2 6 4" xfId="25904"/>
    <cellStyle name="Обычный 5 2 3 2 2 6 4 2" xfId="25905"/>
    <cellStyle name="Обычный 5 2 3 2 2 6 4 3" xfId="25906"/>
    <cellStyle name="Обычный 5 2 3 2 2 6 4 4" xfId="25907"/>
    <cellStyle name="Обычный 5 2 3 2 2 6 5" xfId="25908"/>
    <cellStyle name="Обычный 5 2 3 2 2 6 6" xfId="25909"/>
    <cellStyle name="Обычный 5 2 3 2 2 6 7" xfId="25910"/>
    <cellStyle name="Обычный 5 2 3 2 2 6 8" xfId="25911"/>
    <cellStyle name="Обычный 5 2 3 2 2 7" xfId="25912"/>
    <cellStyle name="Обычный 5 2 3 2 2 7 2" xfId="25913"/>
    <cellStyle name="Обычный 5 2 3 2 2 7 2 2" xfId="25914"/>
    <cellStyle name="Обычный 5 2 3 2 2 7 2 2 2" xfId="25915"/>
    <cellStyle name="Обычный 5 2 3 2 2 7 2 2 2 2" xfId="25916"/>
    <cellStyle name="Обычный 5 2 3 2 2 7 2 2 3" xfId="25917"/>
    <cellStyle name="Обычный 5 2 3 2 2 7 2 2 4" xfId="25918"/>
    <cellStyle name="Обычный 5 2 3 2 2 7 2 2 5" xfId="25919"/>
    <cellStyle name="Обычный 5 2 3 2 2 7 2 3" xfId="25920"/>
    <cellStyle name="Обычный 5 2 3 2 2 7 2 3 2" xfId="25921"/>
    <cellStyle name="Обычный 5 2 3 2 2 7 2 3 3" xfId="25922"/>
    <cellStyle name="Обычный 5 2 3 2 2 7 2 3 4" xfId="25923"/>
    <cellStyle name="Обычный 5 2 3 2 2 7 2 4" xfId="25924"/>
    <cellStyle name="Обычный 5 2 3 2 2 7 2 5" xfId="25925"/>
    <cellStyle name="Обычный 5 2 3 2 2 7 2 6" xfId="25926"/>
    <cellStyle name="Обычный 5 2 3 2 2 7 2 7" xfId="25927"/>
    <cellStyle name="Обычный 5 2 3 2 2 7 3" xfId="25928"/>
    <cellStyle name="Обычный 5 2 3 2 2 7 3 2" xfId="25929"/>
    <cellStyle name="Обычный 5 2 3 2 2 7 3 2 2" xfId="25930"/>
    <cellStyle name="Обычный 5 2 3 2 2 7 3 3" xfId="25931"/>
    <cellStyle name="Обычный 5 2 3 2 2 7 3 4" xfId="25932"/>
    <cellStyle name="Обычный 5 2 3 2 2 7 3 5" xfId="25933"/>
    <cellStyle name="Обычный 5 2 3 2 2 7 4" xfId="25934"/>
    <cellStyle name="Обычный 5 2 3 2 2 7 4 2" xfId="25935"/>
    <cellStyle name="Обычный 5 2 3 2 2 7 4 3" xfId="25936"/>
    <cellStyle name="Обычный 5 2 3 2 2 7 4 4" xfId="25937"/>
    <cellStyle name="Обычный 5 2 3 2 2 7 5" xfId="25938"/>
    <cellStyle name="Обычный 5 2 3 2 2 7 6" xfId="25939"/>
    <cellStyle name="Обычный 5 2 3 2 2 7 7" xfId="25940"/>
    <cellStyle name="Обычный 5 2 3 2 2 7 8" xfId="25941"/>
    <cellStyle name="Обычный 5 2 3 2 2 8" xfId="25942"/>
    <cellStyle name="Обычный 5 2 3 2 2 8 2" xfId="25943"/>
    <cellStyle name="Обычный 5 2 3 2 2 8 2 2" xfId="25944"/>
    <cellStyle name="Обычный 5 2 3 2 2 8 2 2 2" xfId="25945"/>
    <cellStyle name="Обычный 5 2 3 2 2 8 2 3" xfId="25946"/>
    <cellStyle name="Обычный 5 2 3 2 2 8 2 4" xfId="25947"/>
    <cellStyle name="Обычный 5 2 3 2 2 8 2 5" xfId="25948"/>
    <cellStyle name="Обычный 5 2 3 2 2 8 3" xfId="25949"/>
    <cellStyle name="Обычный 5 2 3 2 2 8 3 2" xfId="25950"/>
    <cellStyle name="Обычный 5 2 3 2 2 8 3 3" xfId="25951"/>
    <cellStyle name="Обычный 5 2 3 2 2 8 3 4" xfId="25952"/>
    <cellStyle name="Обычный 5 2 3 2 2 8 4" xfId="25953"/>
    <cellStyle name="Обычный 5 2 3 2 2 8 5" xfId="25954"/>
    <cellStyle name="Обычный 5 2 3 2 2 8 6" xfId="25955"/>
    <cellStyle name="Обычный 5 2 3 2 2 8 7" xfId="25956"/>
    <cellStyle name="Обычный 5 2 3 2 2 9" xfId="25957"/>
    <cellStyle name="Обычный 5 2 3 2 2 9 2" xfId="25958"/>
    <cellStyle name="Обычный 5 2 3 2 2 9 2 2" xfId="25959"/>
    <cellStyle name="Обычный 5 2 3 2 2 9 2 2 2" xfId="25960"/>
    <cellStyle name="Обычный 5 2 3 2 2 9 2 3" xfId="25961"/>
    <cellStyle name="Обычный 5 2 3 2 2 9 2 4" xfId="25962"/>
    <cellStyle name="Обычный 5 2 3 2 2 9 2 5" xfId="25963"/>
    <cellStyle name="Обычный 5 2 3 2 2 9 3" xfId="25964"/>
    <cellStyle name="Обычный 5 2 3 2 2 9 3 2" xfId="25965"/>
    <cellStyle name="Обычный 5 2 3 2 2 9 3 3" xfId="25966"/>
    <cellStyle name="Обычный 5 2 3 2 2 9 3 4" xfId="25967"/>
    <cellStyle name="Обычный 5 2 3 2 2 9 4" xfId="25968"/>
    <cellStyle name="Обычный 5 2 3 2 2 9 5" xfId="25969"/>
    <cellStyle name="Обычный 5 2 3 2 2 9 6" xfId="25970"/>
    <cellStyle name="Обычный 5 2 3 2 2 9 7" xfId="25971"/>
    <cellStyle name="Обычный 5 2 3 2 3" xfId="25972"/>
    <cellStyle name="Обычный 5 2 3 2 3 2" xfId="25973"/>
    <cellStyle name="Обычный 5 2 3 2 3 2 2" xfId="25974"/>
    <cellStyle name="Обычный 5 2 3 2 3 2 2 2" xfId="25975"/>
    <cellStyle name="Обычный 5 2 3 2 3 2 2 2 2" xfId="25976"/>
    <cellStyle name="Обычный 5 2 3 2 3 2 2 3" xfId="25977"/>
    <cellStyle name="Обычный 5 2 3 2 3 2 2 4" xfId="25978"/>
    <cellStyle name="Обычный 5 2 3 2 3 2 2 5" xfId="25979"/>
    <cellStyle name="Обычный 5 2 3 2 3 2 3" xfId="25980"/>
    <cellStyle name="Обычный 5 2 3 2 3 2 3 2" xfId="25981"/>
    <cellStyle name="Обычный 5 2 3 2 3 2 3 2 2" xfId="25982"/>
    <cellStyle name="Обычный 5 2 3 2 3 2 3 3" xfId="25983"/>
    <cellStyle name="Обычный 5 2 3 2 3 2 3 4" xfId="25984"/>
    <cellStyle name="Обычный 5 2 3 2 3 2 3 5" xfId="25985"/>
    <cellStyle name="Обычный 5 2 3 2 3 2 4" xfId="25986"/>
    <cellStyle name="Обычный 5 2 3 2 3 2 4 2" xfId="25987"/>
    <cellStyle name="Обычный 5 2 3 2 3 2 4 3" xfId="25988"/>
    <cellStyle name="Обычный 5 2 3 2 3 2 4 4" xfId="25989"/>
    <cellStyle name="Обычный 5 2 3 2 3 2 5" xfId="25990"/>
    <cellStyle name="Обычный 5 2 3 2 3 2 6" xfId="25991"/>
    <cellStyle name="Обычный 5 2 3 2 3 2 7" xfId="25992"/>
    <cellStyle name="Обычный 5 2 3 2 3 2 8" xfId="25993"/>
    <cellStyle name="Обычный 5 2 3 2 3 3" xfId="25994"/>
    <cellStyle name="Обычный 5 2 3 2 3 3 2" xfId="25995"/>
    <cellStyle name="Обычный 5 2 3 2 3 3 2 2" xfId="25996"/>
    <cellStyle name="Обычный 5 2 3 2 3 3 3" xfId="25997"/>
    <cellStyle name="Обычный 5 2 3 2 3 3 4" xfId="25998"/>
    <cellStyle name="Обычный 5 2 3 2 3 3 5" xfId="25999"/>
    <cellStyle name="Обычный 5 2 3 2 3 4" xfId="26000"/>
    <cellStyle name="Обычный 5 2 3 2 3 4 2" xfId="26001"/>
    <cellStyle name="Обычный 5 2 3 2 3 4 2 2" xfId="26002"/>
    <cellStyle name="Обычный 5 2 3 2 3 4 3" xfId="26003"/>
    <cellStyle name="Обычный 5 2 3 2 3 4 4" xfId="26004"/>
    <cellStyle name="Обычный 5 2 3 2 3 4 5" xfId="26005"/>
    <cellStyle name="Обычный 5 2 3 2 3 5" xfId="26006"/>
    <cellStyle name="Обычный 5 2 3 2 3 5 2" xfId="26007"/>
    <cellStyle name="Обычный 5 2 3 2 3 5 2 2" xfId="26008"/>
    <cellStyle name="Обычный 5 2 3 2 3 5 3" xfId="26009"/>
    <cellStyle name="Обычный 5 2 3 2 3 5 4" xfId="26010"/>
    <cellStyle name="Обычный 5 2 3 2 3 5 5" xfId="26011"/>
    <cellStyle name="Обычный 5 2 3 2 3 6" xfId="26012"/>
    <cellStyle name="Обычный 5 2 3 2 3 6 2" xfId="26013"/>
    <cellStyle name="Обычный 5 2 3 2 3 6 2 2" xfId="26014"/>
    <cellStyle name="Обычный 5 2 3 2 3 6 3" xfId="26015"/>
    <cellStyle name="Обычный 5 2 3 2 3 7" xfId="26016"/>
    <cellStyle name="Обычный 5 2 3 2 3 7 2" xfId="26017"/>
    <cellStyle name="Обычный 5 2 3 2 3 8" xfId="26018"/>
    <cellStyle name="Обычный 5 2 3 2 3 9" xfId="26019"/>
    <cellStyle name="Обычный 5 2 3 2 4" xfId="26020"/>
    <cellStyle name="Обычный 5 2 3 2 4 2" xfId="26021"/>
    <cellStyle name="Обычный 5 2 3 2 4 2 2" xfId="26022"/>
    <cellStyle name="Обычный 5 2 3 2 4 2 2 2" xfId="26023"/>
    <cellStyle name="Обычный 5 2 3 2 4 2 2 2 2" xfId="26024"/>
    <cellStyle name="Обычный 5 2 3 2 4 2 2 3" xfId="26025"/>
    <cellStyle name="Обычный 5 2 3 2 4 2 2 4" xfId="26026"/>
    <cellStyle name="Обычный 5 2 3 2 4 2 2 5" xfId="26027"/>
    <cellStyle name="Обычный 5 2 3 2 4 2 3" xfId="26028"/>
    <cellStyle name="Обычный 5 2 3 2 4 2 3 2" xfId="26029"/>
    <cellStyle name="Обычный 5 2 3 2 4 2 3 3" xfId="26030"/>
    <cellStyle name="Обычный 5 2 3 2 4 2 3 4" xfId="26031"/>
    <cellStyle name="Обычный 5 2 3 2 4 2 4" xfId="26032"/>
    <cellStyle name="Обычный 5 2 3 2 4 2 5" xfId="26033"/>
    <cellStyle name="Обычный 5 2 3 2 4 2 6" xfId="26034"/>
    <cellStyle name="Обычный 5 2 3 2 4 2 7" xfId="26035"/>
    <cellStyle name="Обычный 5 2 3 2 4 3" xfId="26036"/>
    <cellStyle name="Обычный 5 2 3 2 4 3 2" xfId="26037"/>
    <cellStyle name="Обычный 5 2 3 2 4 3 2 2" xfId="26038"/>
    <cellStyle name="Обычный 5 2 3 2 4 3 3" xfId="26039"/>
    <cellStyle name="Обычный 5 2 3 2 4 3 4" xfId="26040"/>
    <cellStyle name="Обычный 5 2 3 2 4 3 5" xfId="26041"/>
    <cellStyle name="Обычный 5 2 3 2 4 4" xfId="26042"/>
    <cellStyle name="Обычный 5 2 3 2 4 4 2" xfId="26043"/>
    <cellStyle name="Обычный 5 2 3 2 4 4 2 2" xfId="26044"/>
    <cellStyle name="Обычный 5 2 3 2 4 4 3" xfId="26045"/>
    <cellStyle name="Обычный 5 2 3 2 4 4 4" xfId="26046"/>
    <cellStyle name="Обычный 5 2 3 2 4 4 5" xfId="26047"/>
    <cellStyle name="Обычный 5 2 3 2 4 5" xfId="26048"/>
    <cellStyle name="Обычный 5 2 3 2 4 5 2" xfId="26049"/>
    <cellStyle name="Обычный 5 2 3 2 4 5 3" xfId="26050"/>
    <cellStyle name="Обычный 5 2 3 2 4 5 4" xfId="26051"/>
    <cellStyle name="Обычный 5 2 3 2 4 6" xfId="26052"/>
    <cellStyle name="Обычный 5 2 3 2 4 7" xfId="26053"/>
    <cellStyle name="Обычный 5 2 3 2 4 8" xfId="26054"/>
    <cellStyle name="Обычный 5 2 3 2 4 9" xfId="26055"/>
    <cellStyle name="Обычный 5 2 3 2 5" xfId="26056"/>
    <cellStyle name="Обычный 5 2 3 2 5 2" xfId="26057"/>
    <cellStyle name="Обычный 5 2 3 2 5 2 2" xfId="26058"/>
    <cellStyle name="Обычный 5 2 3 2 5 2 2 2" xfId="26059"/>
    <cellStyle name="Обычный 5 2 3 2 5 2 2 2 2" xfId="26060"/>
    <cellStyle name="Обычный 5 2 3 2 5 2 2 3" xfId="26061"/>
    <cellStyle name="Обычный 5 2 3 2 5 2 2 4" xfId="26062"/>
    <cellStyle name="Обычный 5 2 3 2 5 2 2 5" xfId="26063"/>
    <cellStyle name="Обычный 5 2 3 2 5 2 3" xfId="26064"/>
    <cellStyle name="Обычный 5 2 3 2 5 2 3 2" xfId="26065"/>
    <cellStyle name="Обычный 5 2 3 2 5 2 3 3" xfId="26066"/>
    <cellStyle name="Обычный 5 2 3 2 5 2 3 4" xfId="26067"/>
    <cellStyle name="Обычный 5 2 3 2 5 2 4" xfId="26068"/>
    <cellStyle name="Обычный 5 2 3 2 5 2 5" xfId="26069"/>
    <cellStyle name="Обычный 5 2 3 2 5 2 6" xfId="26070"/>
    <cellStyle name="Обычный 5 2 3 2 5 2 7" xfId="26071"/>
    <cellStyle name="Обычный 5 2 3 2 5 3" xfId="26072"/>
    <cellStyle name="Обычный 5 2 3 2 5 3 2" xfId="26073"/>
    <cellStyle name="Обычный 5 2 3 2 5 3 2 2" xfId="26074"/>
    <cellStyle name="Обычный 5 2 3 2 5 3 3" xfId="26075"/>
    <cellStyle name="Обычный 5 2 3 2 5 3 4" xfId="26076"/>
    <cellStyle name="Обычный 5 2 3 2 5 3 5" xfId="26077"/>
    <cellStyle name="Обычный 5 2 3 2 5 4" xfId="26078"/>
    <cellStyle name="Обычный 5 2 3 2 5 4 2" xfId="26079"/>
    <cellStyle name="Обычный 5 2 3 2 5 4 2 2" xfId="26080"/>
    <cellStyle name="Обычный 5 2 3 2 5 4 3" xfId="26081"/>
    <cellStyle name="Обычный 5 2 3 2 5 4 4" xfId="26082"/>
    <cellStyle name="Обычный 5 2 3 2 5 4 5" xfId="26083"/>
    <cellStyle name="Обычный 5 2 3 2 5 5" xfId="26084"/>
    <cellStyle name="Обычный 5 2 3 2 5 5 2" xfId="26085"/>
    <cellStyle name="Обычный 5 2 3 2 5 5 3" xfId="26086"/>
    <cellStyle name="Обычный 5 2 3 2 5 5 4" xfId="26087"/>
    <cellStyle name="Обычный 5 2 3 2 5 6" xfId="26088"/>
    <cellStyle name="Обычный 5 2 3 2 5 7" xfId="26089"/>
    <cellStyle name="Обычный 5 2 3 2 5 8" xfId="26090"/>
    <cellStyle name="Обычный 5 2 3 2 5 9" xfId="26091"/>
    <cellStyle name="Обычный 5 2 3 2 6" xfId="26092"/>
    <cellStyle name="Обычный 5 2 3 2 6 2" xfId="26093"/>
    <cellStyle name="Обычный 5 2 3 2 6 2 2" xfId="26094"/>
    <cellStyle name="Обычный 5 2 3 2 6 2 2 2" xfId="26095"/>
    <cellStyle name="Обычный 5 2 3 2 6 2 2 2 2" xfId="26096"/>
    <cellStyle name="Обычный 5 2 3 2 6 2 2 3" xfId="26097"/>
    <cellStyle name="Обычный 5 2 3 2 6 2 2 4" xfId="26098"/>
    <cellStyle name="Обычный 5 2 3 2 6 2 2 5" xfId="26099"/>
    <cellStyle name="Обычный 5 2 3 2 6 2 3" xfId="26100"/>
    <cellStyle name="Обычный 5 2 3 2 6 2 3 2" xfId="26101"/>
    <cellStyle name="Обычный 5 2 3 2 6 2 3 3" xfId="26102"/>
    <cellStyle name="Обычный 5 2 3 2 6 2 3 4" xfId="26103"/>
    <cellStyle name="Обычный 5 2 3 2 6 2 4" xfId="26104"/>
    <cellStyle name="Обычный 5 2 3 2 6 2 5" xfId="26105"/>
    <cellStyle name="Обычный 5 2 3 2 6 2 6" xfId="26106"/>
    <cellStyle name="Обычный 5 2 3 2 6 2 7" xfId="26107"/>
    <cellStyle name="Обычный 5 2 3 2 6 3" xfId="26108"/>
    <cellStyle name="Обычный 5 2 3 2 6 3 2" xfId="26109"/>
    <cellStyle name="Обычный 5 2 3 2 6 3 2 2" xfId="26110"/>
    <cellStyle name="Обычный 5 2 3 2 6 3 3" xfId="26111"/>
    <cellStyle name="Обычный 5 2 3 2 6 3 4" xfId="26112"/>
    <cellStyle name="Обычный 5 2 3 2 6 3 5" xfId="26113"/>
    <cellStyle name="Обычный 5 2 3 2 6 4" xfId="26114"/>
    <cellStyle name="Обычный 5 2 3 2 6 4 2" xfId="26115"/>
    <cellStyle name="Обычный 5 2 3 2 6 4 3" xfId="26116"/>
    <cellStyle name="Обычный 5 2 3 2 6 4 4" xfId="26117"/>
    <cellStyle name="Обычный 5 2 3 2 6 5" xfId="26118"/>
    <cellStyle name="Обычный 5 2 3 2 6 6" xfId="26119"/>
    <cellStyle name="Обычный 5 2 3 2 6 7" xfId="26120"/>
    <cellStyle name="Обычный 5 2 3 2 6 8" xfId="26121"/>
    <cellStyle name="Обычный 5 2 3 2 7" xfId="26122"/>
    <cellStyle name="Обычный 5 2 3 2 7 2" xfId="26123"/>
    <cellStyle name="Обычный 5 2 3 2 7 2 2" xfId="26124"/>
    <cellStyle name="Обычный 5 2 3 2 7 2 2 2" xfId="26125"/>
    <cellStyle name="Обычный 5 2 3 2 7 2 2 2 2" xfId="26126"/>
    <cellStyle name="Обычный 5 2 3 2 7 2 2 3" xfId="26127"/>
    <cellStyle name="Обычный 5 2 3 2 7 2 2 4" xfId="26128"/>
    <cellStyle name="Обычный 5 2 3 2 7 2 2 5" xfId="26129"/>
    <cellStyle name="Обычный 5 2 3 2 7 2 3" xfId="26130"/>
    <cellStyle name="Обычный 5 2 3 2 7 2 3 2" xfId="26131"/>
    <cellStyle name="Обычный 5 2 3 2 7 2 3 3" xfId="26132"/>
    <cellStyle name="Обычный 5 2 3 2 7 2 3 4" xfId="26133"/>
    <cellStyle name="Обычный 5 2 3 2 7 2 4" xfId="26134"/>
    <cellStyle name="Обычный 5 2 3 2 7 2 5" xfId="26135"/>
    <cellStyle name="Обычный 5 2 3 2 7 2 6" xfId="26136"/>
    <cellStyle name="Обычный 5 2 3 2 7 2 7" xfId="26137"/>
    <cellStyle name="Обычный 5 2 3 2 7 3" xfId="26138"/>
    <cellStyle name="Обычный 5 2 3 2 7 3 2" xfId="26139"/>
    <cellStyle name="Обычный 5 2 3 2 7 3 2 2" xfId="26140"/>
    <cellStyle name="Обычный 5 2 3 2 7 3 3" xfId="26141"/>
    <cellStyle name="Обычный 5 2 3 2 7 3 4" xfId="26142"/>
    <cellStyle name="Обычный 5 2 3 2 7 3 5" xfId="26143"/>
    <cellStyle name="Обычный 5 2 3 2 7 4" xfId="26144"/>
    <cellStyle name="Обычный 5 2 3 2 7 4 2" xfId="26145"/>
    <cellStyle name="Обычный 5 2 3 2 7 4 3" xfId="26146"/>
    <cellStyle name="Обычный 5 2 3 2 7 4 4" xfId="26147"/>
    <cellStyle name="Обычный 5 2 3 2 7 5" xfId="26148"/>
    <cellStyle name="Обычный 5 2 3 2 7 6" xfId="26149"/>
    <cellStyle name="Обычный 5 2 3 2 7 7" xfId="26150"/>
    <cellStyle name="Обычный 5 2 3 2 7 8" xfId="26151"/>
    <cellStyle name="Обычный 5 2 3 2 8" xfId="26152"/>
    <cellStyle name="Обычный 5 2 3 2 8 2" xfId="26153"/>
    <cellStyle name="Обычный 5 2 3 2 8 2 2" xfId="26154"/>
    <cellStyle name="Обычный 5 2 3 2 8 2 2 2" xfId="26155"/>
    <cellStyle name="Обычный 5 2 3 2 8 2 2 2 2" xfId="26156"/>
    <cellStyle name="Обычный 5 2 3 2 8 2 2 3" xfId="26157"/>
    <cellStyle name="Обычный 5 2 3 2 8 2 2 4" xfId="26158"/>
    <cellStyle name="Обычный 5 2 3 2 8 2 2 5" xfId="26159"/>
    <cellStyle name="Обычный 5 2 3 2 8 2 3" xfId="26160"/>
    <cellStyle name="Обычный 5 2 3 2 8 2 3 2" xfId="26161"/>
    <cellStyle name="Обычный 5 2 3 2 8 2 3 3" xfId="26162"/>
    <cellStyle name="Обычный 5 2 3 2 8 2 3 4" xfId="26163"/>
    <cellStyle name="Обычный 5 2 3 2 8 2 4" xfId="26164"/>
    <cellStyle name="Обычный 5 2 3 2 8 2 5" xfId="26165"/>
    <cellStyle name="Обычный 5 2 3 2 8 2 6" xfId="26166"/>
    <cellStyle name="Обычный 5 2 3 2 8 2 7" xfId="26167"/>
    <cellStyle name="Обычный 5 2 3 2 8 3" xfId="26168"/>
    <cellStyle name="Обычный 5 2 3 2 8 3 2" xfId="26169"/>
    <cellStyle name="Обычный 5 2 3 2 8 3 2 2" xfId="26170"/>
    <cellStyle name="Обычный 5 2 3 2 8 3 3" xfId="26171"/>
    <cellStyle name="Обычный 5 2 3 2 8 3 4" xfId="26172"/>
    <cellStyle name="Обычный 5 2 3 2 8 3 5" xfId="26173"/>
    <cellStyle name="Обычный 5 2 3 2 8 4" xfId="26174"/>
    <cellStyle name="Обычный 5 2 3 2 8 4 2" xfId="26175"/>
    <cellStyle name="Обычный 5 2 3 2 8 4 3" xfId="26176"/>
    <cellStyle name="Обычный 5 2 3 2 8 4 4" xfId="26177"/>
    <cellStyle name="Обычный 5 2 3 2 8 5" xfId="26178"/>
    <cellStyle name="Обычный 5 2 3 2 8 6" xfId="26179"/>
    <cellStyle name="Обычный 5 2 3 2 8 7" xfId="26180"/>
    <cellStyle name="Обычный 5 2 3 2 8 8" xfId="26181"/>
    <cellStyle name="Обычный 5 2 3 2 9" xfId="26182"/>
    <cellStyle name="Обычный 5 2 3 2 9 2" xfId="26183"/>
    <cellStyle name="Обычный 5 2 3 2 9 2 2" xfId="26184"/>
    <cellStyle name="Обычный 5 2 3 2 9 2 2 2" xfId="26185"/>
    <cellStyle name="Обычный 5 2 3 2 9 2 3" xfId="26186"/>
    <cellStyle name="Обычный 5 2 3 2 9 2 4" xfId="26187"/>
    <cellStyle name="Обычный 5 2 3 2 9 2 5" xfId="26188"/>
    <cellStyle name="Обычный 5 2 3 2 9 3" xfId="26189"/>
    <cellStyle name="Обычный 5 2 3 2 9 3 2" xfId="26190"/>
    <cellStyle name="Обычный 5 2 3 2 9 3 3" xfId="26191"/>
    <cellStyle name="Обычный 5 2 3 2 9 3 4" xfId="26192"/>
    <cellStyle name="Обычный 5 2 3 2 9 4" xfId="26193"/>
    <cellStyle name="Обычный 5 2 3 2 9 5" xfId="26194"/>
    <cellStyle name="Обычный 5 2 3 2 9 6" xfId="26195"/>
    <cellStyle name="Обычный 5 2 3 2 9 7" xfId="26196"/>
    <cellStyle name="Обычный 5 2 3 3" xfId="26197"/>
    <cellStyle name="Обычный 5 2 3 3 10" xfId="26198"/>
    <cellStyle name="Обычный 5 2 3 3 10 2" xfId="26199"/>
    <cellStyle name="Обычный 5 2 3 3 10 2 2" xfId="26200"/>
    <cellStyle name="Обычный 5 2 3 3 10 3" xfId="26201"/>
    <cellStyle name="Обычный 5 2 3 3 10 4" xfId="26202"/>
    <cellStyle name="Обычный 5 2 3 3 10 5" xfId="26203"/>
    <cellStyle name="Обычный 5 2 3 3 11" xfId="26204"/>
    <cellStyle name="Обычный 5 2 3 3 11 2" xfId="26205"/>
    <cellStyle name="Обычный 5 2 3 3 11 2 2" xfId="26206"/>
    <cellStyle name="Обычный 5 2 3 3 11 3" xfId="26207"/>
    <cellStyle name="Обычный 5 2 3 3 11 4" xfId="26208"/>
    <cellStyle name="Обычный 5 2 3 3 11 5" xfId="26209"/>
    <cellStyle name="Обычный 5 2 3 3 12" xfId="26210"/>
    <cellStyle name="Обычный 5 2 3 3 12 2" xfId="26211"/>
    <cellStyle name="Обычный 5 2 3 3 12 2 2" xfId="26212"/>
    <cellStyle name="Обычный 5 2 3 3 12 3" xfId="26213"/>
    <cellStyle name="Обычный 5 2 3 3 13" xfId="26214"/>
    <cellStyle name="Обычный 5 2 3 3 13 2" xfId="26215"/>
    <cellStyle name="Обычный 5 2 3 3 14" xfId="26216"/>
    <cellStyle name="Обычный 5 2 3 3 15" xfId="26217"/>
    <cellStyle name="Обычный 5 2 3 3 2" xfId="26218"/>
    <cellStyle name="Обычный 5 2 3 3 2 2" xfId="26219"/>
    <cellStyle name="Обычный 5 2 3 3 2 2 2" xfId="26220"/>
    <cellStyle name="Обычный 5 2 3 3 2 2 2 2" xfId="26221"/>
    <cellStyle name="Обычный 5 2 3 3 2 2 2 2 2" xfId="26222"/>
    <cellStyle name="Обычный 5 2 3 3 2 2 2 3" xfId="26223"/>
    <cellStyle name="Обычный 5 2 3 3 2 2 2 4" xfId="26224"/>
    <cellStyle name="Обычный 5 2 3 3 2 2 2 5" xfId="26225"/>
    <cellStyle name="Обычный 5 2 3 3 2 2 3" xfId="26226"/>
    <cellStyle name="Обычный 5 2 3 3 2 2 3 2" xfId="26227"/>
    <cellStyle name="Обычный 5 2 3 3 2 2 3 3" xfId="26228"/>
    <cellStyle name="Обычный 5 2 3 3 2 2 3 4" xfId="26229"/>
    <cellStyle name="Обычный 5 2 3 3 2 2 4" xfId="26230"/>
    <cellStyle name="Обычный 5 2 3 3 2 2 5" xfId="26231"/>
    <cellStyle name="Обычный 5 2 3 3 2 2 6" xfId="26232"/>
    <cellStyle name="Обычный 5 2 3 3 2 2 7" xfId="26233"/>
    <cellStyle name="Обычный 5 2 3 3 2 3" xfId="26234"/>
    <cellStyle name="Обычный 5 2 3 3 2 3 2" xfId="26235"/>
    <cellStyle name="Обычный 5 2 3 3 2 3 2 2" xfId="26236"/>
    <cellStyle name="Обычный 5 2 3 3 2 3 3" xfId="26237"/>
    <cellStyle name="Обычный 5 2 3 3 2 3 4" xfId="26238"/>
    <cellStyle name="Обычный 5 2 3 3 2 3 5" xfId="26239"/>
    <cellStyle name="Обычный 5 2 3 3 2 4" xfId="26240"/>
    <cellStyle name="Обычный 5 2 3 3 2 4 2" xfId="26241"/>
    <cellStyle name="Обычный 5 2 3 3 2 4 2 2" xfId="26242"/>
    <cellStyle name="Обычный 5 2 3 3 2 4 3" xfId="26243"/>
    <cellStyle name="Обычный 5 2 3 3 2 4 4" xfId="26244"/>
    <cellStyle name="Обычный 5 2 3 3 2 4 5" xfId="26245"/>
    <cellStyle name="Обычный 5 2 3 3 2 5" xfId="26246"/>
    <cellStyle name="Обычный 5 2 3 3 2 5 2" xfId="26247"/>
    <cellStyle name="Обычный 5 2 3 3 2 5 3" xfId="26248"/>
    <cellStyle name="Обычный 5 2 3 3 2 5 4" xfId="26249"/>
    <cellStyle name="Обычный 5 2 3 3 2 6" xfId="26250"/>
    <cellStyle name="Обычный 5 2 3 3 2 7" xfId="26251"/>
    <cellStyle name="Обычный 5 2 3 3 2 8" xfId="26252"/>
    <cellStyle name="Обычный 5 2 3 3 2 9" xfId="26253"/>
    <cellStyle name="Обычный 5 2 3 3 3" xfId="26254"/>
    <cellStyle name="Обычный 5 2 3 3 3 2" xfId="26255"/>
    <cellStyle name="Обычный 5 2 3 3 3 2 2" xfId="26256"/>
    <cellStyle name="Обычный 5 2 3 3 3 2 2 2" xfId="26257"/>
    <cellStyle name="Обычный 5 2 3 3 3 2 2 2 2" xfId="26258"/>
    <cellStyle name="Обычный 5 2 3 3 3 2 2 3" xfId="26259"/>
    <cellStyle name="Обычный 5 2 3 3 3 2 2 4" xfId="26260"/>
    <cellStyle name="Обычный 5 2 3 3 3 2 2 5" xfId="26261"/>
    <cellStyle name="Обычный 5 2 3 3 3 2 3" xfId="26262"/>
    <cellStyle name="Обычный 5 2 3 3 3 2 3 2" xfId="26263"/>
    <cellStyle name="Обычный 5 2 3 3 3 2 3 3" xfId="26264"/>
    <cellStyle name="Обычный 5 2 3 3 3 2 3 4" xfId="26265"/>
    <cellStyle name="Обычный 5 2 3 3 3 2 4" xfId="26266"/>
    <cellStyle name="Обычный 5 2 3 3 3 2 5" xfId="26267"/>
    <cellStyle name="Обычный 5 2 3 3 3 2 6" xfId="26268"/>
    <cellStyle name="Обычный 5 2 3 3 3 2 7" xfId="26269"/>
    <cellStyle name="Обычный 5 2 3 3 3 3" xfId="26270"/>
    <cellStyle name="Обычный 5 2 3 3 3 3 2" xfId="26271"/>
    <cellStyle name="Обычный 5 2 3 3 3 3 2 2" xfId="26272"/>
    <cellStyle name="Обычный 5 2 3 3 3 3 3" xfId="26273"/>
    <cellStyle name="Обычный 5 2 3 3 3 3 4" xfId="26274"/>
    <cellStyle name="Обычный 5 2 3 3 3 3 5" xfId="26275"/>
    <cellStyle name="Обычный 5 2 3 3 3 4" xfId="26276"/>
    <cellStyle name="Обычный 5 2 3 3 3 4 2" xfId="26277"/>
    <cellStyle name="Обычный 5 2 3 3 3 4 2 2" xfId="26278"/>
    <cellStyle name="Обычный 5 2 3 3 3 4 3" xfId="26279"/>
    <cellStyle name="Обычный 5 2 3 3 3 4 4" xfId="26280"/>
    <cellStyle name="Обычный 5 2 3 3 3 4 5" xfId="26281"/>
    <cellStyle name="Обычный 5 2 3 3 3 5" xfId="26282"/>
    <cellStyle name="Обычный 5 2 3 3 3 5 2" xfId="26283"/>
    <cellStyle name="Обычный 5 2 3 3 3 5 3" xfId="26284"/>
    <cellStyle name="Обычный 5 2 3 3 3 5 4" xfId="26285"/>
    <cellStyle name="Обычный 5 2 3 3 3 6" xfId="26286"/>
    <cellStyle name="Обычный 5 2 3 3 3 7" xfId="26287"/>
    <cellStyle name="Обычный 5 2 3 3 3 8" xfId="26288"/>
    <cellStyle name="Обычный 5 2 3 3 3 9" xfId="26289"/>
    <cellStyle name="Обычный 5 2 3 3 4" xfId="26290"/>
    <cellStyle name="Обычный 5 2 3 3 4 2" xfId="26291"/>
    <cellStyle name="Обычный 5 2 3 3 4 2 2" xfId="26292"/>
    <cellStyle name="Обычный 5 2 3 3 4 2 2 2" xfId="26293"/>
    <cellStyle name="Обычный 5 2 3 3 4 2 2 2 2" xfId="26294"/>
    <cellStyle name="Обычный 5 2 3 3 4 2 2 3" xfId="26295"/>
    <cellStyle name="Обычный 5 2 3 3 4 2 2 4" xfId="26296"/>
    <cellStyle name="Обычный 5 2 3 3 4 2 2 5" xfId="26297"/>
    <cellStyle name="Обычный 5 2 3 3 4 2 3" xfId="26298"/>
    <cellStyle name="Обычный 5 2 3 3 4 2 3 2" xfId="26299"/>
    <cellStyle name="Обычный 5 2 3 3 4 2 3 3" xfId="26300"/>
    <cellStyle name="Обычный 5 2 3 3 4 2 3 4" xfId="26301"/>
    <cellStyle name="Обычный 5 2 3 3 4 2 4" xfId="26302"/>
    <cellStyle name="Обычный 5 2 3 3 4 2 5" xfId="26303"/>
    <cellStyle name="Обычный 5 2 3 3 4 2 6" xfId="26304"/>
    <cellStyle name="Обычный 5 2 3 3 4 2 7" xfId="26305"/>
    <cellStyle name="Обычный 5 2 3 3 4 3" xfId="26306"/>
    <cellStyle name="Обычный 5 2 3 3 4 3 2" xfId="26307"/>
    <cellStyle name="Обычный 5 2 3 3 4 3 2 2" xfId="26308"/>
    <cellStyle name="Обычный 5 2 3 3 4 3 3" xfId="26309"/>
    <cellStyle name="Обычный 5 2 3 3 4 3 4" xfId="26310"/>
    <cellStyle name="Обычный 5 2 3 3 4 3 5" xfId="26311"/>
    <cellStyle name="Обычный 5 2 3 3 4 4" xfId="26312"/>
    <cellStyle name="Обычный 5 2 3 3 4 4 2" xfId="26313"/>
    <cellStyle name="Обычный 5 2 3 3 4 4 2 2" xfId="26314"/>
    <cellStyle name="Обычный 5 2 3 3 4 4 3" xfId="26315"/>
    <cellStyle name="Обычный 5 2 3 3 4 4 4" xfId="26316"/>
    <cellStyle name="Обычный 5 2 3 3 4 4 5" xfId="26317"/>
    <cellStyle name="Обычный 5 2 3 3 4 5" xfId="26318"/>
    <cellStyle name="Обычный 5 2 3 3 4 5 2" xfId="26319"/>
    <cellStyle name="Обычный 5 2 3 3 4 5 3" xfId="26320"/>
    <cellStyle name="Обычный 5 2 3 3 4 5 4" xfId="26321"/>
    <cellStyle name="Обычный 5 2 3 3 4 6" xfId="26322"/>
    <cellStyle name="Обычный 5 2 3 3 4 7" xfId="26323"/>
    <cellStyle name="Обычный 5 2 3 3 4 8" xfId="26324"/>
    <cellStyle name="Обычный 5 2 3 3 4 9" xfId="26325"/>
    <cellStyle name="Обычный 5 2 3 3 5" xfId="26326"/>
    <cellStyle name="Обычный 5 2 3 3 5 2" xfId="26327"/>
    <cellStyle name="Обычный 5 2 3 3 5 2 2" xfId="26328"/>
    <cellStyle name="Обычный 5 2 3 3 5 2 2 2" xfId="26329"/>
    <cellStyle name="Обычный 5 2 3 3 5 2 2 2 2" xfId="26330"/>
    <cellStyle name="Обычный 5 2 3 3 5 2 2 3" xfId="26331"/>
    <cellStyle name="Обычный 5 2 3 3 5 2 2 4" xfId="26332"/>
    <cellStyle name="Обычный 5 2 3 3 5 2 2 5" xfId="26333"/>
    <cellStyle name="Обычный 5 2 3 3 5 2 3" xfId="26334"/>
    <cellStyle name="Обычный 5 2 3 3 5 2 3 2" xfId="26335"/>
    <cellStyle name="Обычный 5 2 3 3 5 2 3 3" xfId="26336"/>
    <cellStyle name="Обычный 5 2 3 3 5 2 3 4" xfId="26337"/>
    <cellStyle name="Обычный 5 2 3 3 5 2 4" xfId="26338"/>
    <cellStyle name="Обычный 5 2 3 3 5 2 5" xfId="26339"/>
    <cellStyle name="Обычный 5 2 3 3 5 2 6" xfId="26340"/>
    <cellStyle name="Обычный 5 2 3 3 5 2 7" xfId="26341"/>
    <cellStyle name="Обычный 5 2 3 3 5 3" xfId="26342"/>
    <cellStyle name="Обычный 5 2 3 3 5 3 2" xfId="26343"/>
    <cellStyle name="Обычный 5 2 3 3 5 3 2 2" xfId="26344"/>
    <cellStyle name="Обычный 5 2 3 3 5 3 3" xfId="26345"/>
    <cellStyle name="Обычный 5 2 3 3 5 3 4" xfId="26346"/>
    <cellStyle name="Обычный 5 2 3 3 5 3 5" xfId="26347"/>
    <cellStyle name="Обычный 5 2 3 3 5 4" xfId="26348"/>
    <cellStyle name="Обычный 5 2 3 3 5 4 2" xfId="26349"/>
    <cellStyle name="Обычный 5 2 3 3 5 4 3" xfId="26350"/>
    <cellStyle name="Обычный 5 2 3 3 5 4 4" xfId="26351"/>
    <cellStyle name="Обычный 5 2 3 3 5 5" xfId="26352"/>
    <cellStyle name="Обычный 5 2 3 3 5 6" xfId="26353"/>
    <cellStyle name="Обычный 5 2 3 3 5 7" xfId="26354"/>
    <cellStyle name="Обычный 5 2 3 3 5 8" xfId="26355"/>
    <cellStyle name="Обычный 5 2 3 3 6" xfId="26356"/>
    <cellStyle name="Обычный 5 2 3 3 6 2" xfId="26357"/>
    <cellStyle name="Обычный 5 2 3 3 6 2 2" xfId="26358"/>
    <cellStyle name="Обычный 5 2 3 3 6 2 2 2" xfId="26359"/>
    <cellStyle name="Обычный 5 2 3 3 6 2 2 2 2" xfId="26360"/>
    <cellStyle name="Обычный 5 2 3 3 6 2 2 3" xfId="26361"/>
    <cellStyle name="Обычный 5 2 3 3 6 2 2 4" xfId="26362"/>
    <cellStyle name="Обычный 5 2 3 3 6 2 2 5" xfId="26363"/>
    <cellStyle name="Обычный 5 2 3 3 6 2 3" xfId="26364"/>
    <cellStyle name="Обычный 5 2 3 3 6 2 3 2" xfId="26365"/>
    <cellStyle name="Обычный 5 2 3 3 6 2 3 3" xfId="26366"/>
    <cellStyle name="Обычный 5 2 3 3 6 2 3 4" xfId="26367"/>
    <cellStyle name="Обычный 5 2 3 3 6 2 4" xfId="26368"/>
    <cellStyle name="Обычный 5 2 3 3 6 2 5" xfId="26369"/>
    <cellStyle name="Обычный 5 2 3 3 6 2 6" xfId="26370"/>
    <cellStyle name="Обычный 5 2 3 3 6 2 7" xfId="26371"/>
    <cellStyle name="Обычный 5 2 3 3 6 3" xfId="26372"/>
    <cellStyle name="Обычный 5 2 3 3 6 3 2" xfId="26373"/>
    <cellStyle name="Обычный 5 2 3 3 6 3 2 2" xfId="26374"/>
    <cellStyle name="Обычный 5 2 3 3 6 3 3" xfId="26375"/>
    <cellStyle name="Обычный 5 2 3 3 6 3 4" xfId="26376"/>
    <cellStyle name="Обычный 5 2 3 3 6 3 5" xfId="26377"/>
    <cellStyle name="Обычный 5 2 3 3 6 4" xfId="26378"/>
    <cellStyle name="Обычный 5 2 3 3 6 4 2" xfId="26379"/>
    <cellStyle name="Обычный 5 2 3 3 6 4 3" xfId="26380"/>
    <cellStyle name="Обычный 5 2 3 3 6 4 4" xfId="26381"/>
    <cellStyle name="Обычный 5 2 3 3 6 5" xfId="26382"/>
    <cellStyle name="Обычный 5 2 3 3 6 6" xfId="26383"/>
    <cellStyle name="Обычный 5 2 3 3 6 7" xfId="26384"/>
    <cellStyle name="Обычный 5 2 3 3 6 8" xfId="26385"/>
    <cellStyle name="Обычный 5 2 3 3 7" xfId="26386"/>
    <cellStyle name="Обычный 5 2 3 3 7 2" xfId="26387"/>
    <cellStyle name="Обычный 5 2 3 3 7 2 2" xfId="26388"/>
    <cellStyle name="Обычный 5 2 3 3 7 2 2 2" xfId="26389"/>
    <cellStyle name="Обычный 5 2 3 3 7 2 2 2 2" xfId="26390"/>
    <cellStyle name="Обычный 5 2 3 3 7 2 2 3" xfId="26391"/>
    <cellStyle name="Обычный 5 2 3 3 7 2 2 4" xfId="26392"/>
    <cellStyle name="Обычный 5 2 3 3 7 2 2 5" xfId="26393"/>
    <cellStyle name="Обычный 5 2 3 3 7 2 3" xfId="26394"/>
    <cellStyle name="Обычный 5 2 3 3 7 2 3 2" xfId="26395"/>
    <cellStyle name="Обычный 5 2 3 3 7 2 3 3" xfId="26396"/>
    <cellStyle name="Обычный 5 2 3 3 7 2 3 4" xfId="26397"/>
    <cellStyle name="Обычный 5 2 3 3 7 2 4" xfId="26398"/>
    <cellStyle name="Обычный 5 2 3 3 7 2 5" xfId="26399"/>
    <cellStyle name="Обычный 5 2 3 3 7 2 6" xfId="26400"/>
    <cellStyle name="Обычный 5 2 3 3 7 2 7" xfId="26401"/>
    <cellStyle name="Обычный 5 2 3 3 7 3" xfId="26402"/>
    <cellStyle name="Обычный 5 2 3 3 7 3 2" xfId="26403"/>
    <cellStyle name="Обычный 5 2 3 3 7 3 2 2" xfId="26404"/>
    <cellStyle name="Обычный 5 2 3 3 7 3 3" xfId="26405"/>
    <cellStyle name="Обычный 5 2 3 3 7 3 4" xfId="26406"/>
    <cellStyle name="Обычный 5 2 3 3 7 3 5" xfId="26407"/>
    <cellStyle name="Обычный 5 2 3 3 7 4" xfId="26408"/>
    <cellStyle name="Обычный 5 2 3 3 7 4 2" xfId="26409"/>
    <cellStyle name="Обычный 5 2 3 3 7 4 3" xfId="26410"/>
    <cellStyle name="Обычный 5 2 3 3 7 4 4" xfId="26411"/>
    <cellStyle name="Обычный 5 2 3 3 7 5" xfId="26412"/>
    <cellStyle name="Обычный 5 2 3 3 7 6" xfId="26413"/>
    <cellStyle name="Обычный 5 2 3 3 7 7" xfId="26414"/>
    <cellStyle name="Обычный 5 2 3 3 7 8" xfId="26415"/>
    <cellStyle name="Обычный 5 2 3 3 8" xfId="26416"/>
    <cellStyle name="Обычный 5 2 3 3 8 2" xfId="26417"/>
    <cellStyle name="Обычный 5 2 3 3 8 2 2" xfId="26418"/>
    <cellStyle name="Обычный 5 2 3 3 8 2 2 2" xfId="26419"/>
    <cellStyle name="Обычный 5 2 3 3 8 2 3" xfId="26420"/>
    <cellStyle name="Обычный 5 2 3 3 8 2 4" xfId="26421"/>
    <cellStyle name="Обычный 5 2 3 3 8 2 5" xfId="26422"/>
    <cellStyle name="Обычный 5 2 3 3 8 3" xfId="26423"/>
    <cellStyle name="Обычный 5 2 3 3 8 3 2" xfId="26424"/>
    <cellStyle name="Обычный 5 2 3 3 8 3 3" xfId="26425"/>
    <cellStyle name="Обычный 5 2 3 3 8 3 4" xfId="26426"/>
    <cellStyle name="Обычный 5 2 3 3 8 4" xfId="26427"/>
    <cellStyle name="Обычный 5 2 3 3 8 5" xfId="26428"/>
    <cellStyle name="Обычный 5 2 3 3 8 6" xfId="26429"/>
    <cellStyle name="Обычный 5 2 3 3 8 7" xfId="26430"/>
    <cellStyle name="Обычный 5 2 3 3 9" xfId="26431"/>
    <cellStyle name="Обычный 5 2 3 3 9 2" xfId="26432"/>
    <cellStyle name="Обычный 5 2 3 3 9 2 2" xfId="26433"/>
    <cellStyle name="Обычный 5 2 3 3 9 2 2 2" xfId="26434"/>
    <cellStyle name="Обычный 5 2 3 3 9 2 3" xfId="26435"/>
    <cellStyle name="Обычный 5 2 3 3 9 2 4" xfId="26436"/>
    <cellStyle name="Обычный 5 2 3 3 9 2 5" xfId="26437"/>
    <cellStyle name="Обычный 5 2 3 3 9 3" xfId="26438"/>
    <cellStyle name="Обычный 5 2 3 3 9 3 2" xfId="26439"/>
    <cellStyle name="Обычный 5 2 3 3 9 3 3" xfId="26440"/>
    <cellStyle name="Обычный 5 2 3 3 9 3 4" xfId="26441"/>
    <cellStyle name="Обычный 5 2 3 3 9 4" xfId="26442"/>
    <cellStyle name="Обычный 5 2 3 3 9 5" xfId="26443"/>
    <cellStyle name="Обычный 5 2 3 3 9 6" xfId="26444"/>
    <cellStyle name="Обычный 5 2 3 3 9 7" xfId="26445"/>
    <cellStyle name="Обычный 5 2 3 4" xfId="26446"/>
    <cellStyle name="Обычный 5 2 3 4 10" xfId="26447"/>
    <cellStyle name="Обычный 5 2 3 4 10 2" xfId="26448"/>
    <cellStyle name="Обычный 5 2 3 4 10 2 2" xfId="26449"/>
    <cellStyle name="Обычный 5 2 3 4 10 3" xfId="26450"/>
    <cellStyle name="Обычный 5 2 3 4 10 4" xfId="26451"/>
    <cellStyle name="Обычный 5 2 3 4 10 5" xfId="26452"/>
    <cellStyle name="Обычный 5 2 3 4 11" xfId="26453"/>
    <cellStyle name="Обычный 5 2 3 4 11 2" xfId="26454"/>
    <cellStyle name="Обычный 5 2 3 4 11 2 2" xfId="26455"/>
    <cellStyle name="Обычный 5 2 3 4 11 3" xfId="26456"/>
    <cellStyle name="Обычный 5 2 3 4 11 4" xfId="26457"/>
    <cellStyle name="Обычный 5 2 3 4 11 5" xfId="26458"/>
    <cellStyle name="Обычный 5 2 3 4 12" xfId="26459"/>
    <cellStyle name="Обычный 5 2 3 4 12 2" xfId="26460"/>
    <cellStyle name="Обычный 5 2 3 4 12 2 2" xfId="26461"/>
    <cellStyle name="Обычный 5 2 3 4 12 3" xfId="26462"/>
    <cellStyle name="Обычный 5 2 3 4 13" xfId="26463"/>
    <cellStyle name="Обычный 5 2 3 4 13 2" xfId="26464"/>
    <cellStyle name="Обычный 5 2 3 4 14" xfId="26465"/>
    <cellStyle name="Обычный 5 2 3 4 15" xfId="26466"/>
    <cellStyle name="Обычный 5 2 3 4 2" xfId="26467"/>
    <cellStyle name="Обычный 5 2 3 4 2 2" xfId="26468"/>
    <cellStyle name="Обычный 5 2 3 4 2 2 2" xfId="26469"/>
    <cellStyle name="Обычный 5 2 3 4 2 2 2 2" xfId="26470"/>
    <cellStyle name="Обычный 5 2 3 4 2 2 2 2 2" xfId="26471"/>
    <cellStyle name="Обычный 5 2 3 4 2 2 2 3" xfId="26472"/>
    <cellStyle name="Обычный 5 2 3 4 2 2 2 4" xfId="26473"/>
    <cellStyle name="Обычный 5 2 3 4 2 2 2 5" xfId="26474"/>
    <cellStyle name="Обычный 5 2 3 4 2 2 3" xfId="26475"/>
    <cellStyle name="Обычный 5 2 3 4 2 2 3 2" xfId="26476"/>
    <cellStyle name="Обычный 5 2 3 4 2 2 3 3" xfId="26477"/>
    <cellStyle name="Обычный 5 2 3 4 2 2 3 4" xfId="26478"/>
    <cellStyle name="Обычный 5 2 3 4 2 2 4" xfId="26479"/>
    <cellStyle name="Обычный 5 2 3 4 2 2 5" xfId="26480"/>
    <cellStyle name="Обычный 5 2 3 4 2 2 6" xfId="26481"/>
    <cellStyle name="Обычный 5 2 3 4 2 2 7" xfId="26482"/>
    <cellStyle name="Обычный 5 2 3 4 2 3" xfId="26483"/>
    <cellStyle name="Обычный 5 2 3 4 2 3 2" xfId="26484"/>
    <cellStyle name="Обычный 5 2 3 4 2 3 2 2" xfId="26485"/>
    <cellStyle name="Обычный 5 2 3 4 2 3 3" xfId="26486"/>
    <cellStyle name="Обычный 5 2 3 4 2 3 4" xfId="26487"/>
    <cellStyle name="Обычный 5 2 3 4 2 3 5" xfId="26488"/>
    <cellStyle name="Обычный 5 2 3 4 2 4" xfId="26489"/>
    <cellStyle name="Обычный 5 2 3 4 2 4 2" xfId="26490"/>
    <cellStyle name="Обычный 5 2 3 4 2 4 2 2" xfId="26491"/>
    <cellStyle name="Обычный 5 2 3 4 2 4 3" xfId="26492"/>
    <cellStyle name="Обычный 5 2 3 4 2 4 4" xfId="26493"/>
    <cellStyle name="Обычный 5 2 3 4 2 4 5" xfId="26494"/>
    <cellStyle name="Обычный 5 2 3 4 2 5" xfId="26495"/>
    <cellStyle name="Обычный 5 2 3 4 2 5 2" xfId="26496"/>
    <cellStyle name="Обычный 5 2 3 4 2 5 3" xfId="26497"/>
    <cellStyle name="Обычный 5 2 3 4 2 5 4" xfId="26498"/>
    <cellStyle name="Обычный 5 2 3 4 2 6" xfId="26499"/>
    <cellStyle name="Обычный 5 2 3 4 2 7" xfId="26500"/>
    <cellStyle name="Обычный 5 2 3 4 2 8" xfId="26501"/>
    <cellStyle name="Обычный 5 2 3 4 2 9" xfId="26502"/>
    <cellStyle name="Обычный 5 2 3 4 3" xfId="26503"/>
    <cellStyle name="Обычный 5 2 3 4 3 2" xfId="26504"/>
    <cellStyle name="Обычный 5 2 3 4 3 2 2" xfId="26505"/>
    <cellStyle name="Обычный 5 2 3 4 3 2 2 2" xfId="26506"/>
    <cellStyle name="Обычный 5 2 3 4 3 2 2 2 2" xfId="26507"/>
    <cellStyle name="Обычный 5 2 3 4 3 2 2 3" xfId="26508"/>
    <cellStyle name="Обычный 5 2 3 4 3 2 2 4" xfId="26509"/>
    <cellStyle name="Обычный 5 2 3 4 3 2 2 5" xfId="26510"/>
    <cellStyle name="Обычный 5 2 3 4 3 2 3" xfId="26511"/>
    <cellStyle name="Обычный 5 2 3 4 3 2 3 2" xfId="26512"/>
    <cellStyle name="Обычный 5 2 3 4 3 2 3 3" xfId="26513"/>
    <cellStyle name="Обычный 5 2 3 4 3 2 3 4" xfId="26514"/>
    <cellStyle name="Обычный 5 2 3 4 3 2 4" xfId="26515"/>
    <cellStyle name="Обычный 5 2 3 4 3 2 5" xfId="26516"/>
    <cellStyle name="Обычный 5 2 3 4 3 2 6" xfId="26517"/>
    <cellStyle name="Обычный 5 2 3 4 3 2 7" xfId="26518"/>
    <cellStyle name="Обычный 5 2 3 4 3 3" xfId="26519"/>
    <cellStyle name="Обычный 5 2 3 4 3 3 2" xfId="26520"/>
    <cellStyle name="Обычный 5 2 3 4 3 3 2 2" xfId="26521"/>
    <cellStyle name="Обычный 5 2 3 4 3 3 3" xfId="26522"/>
    <cellStyle name="Обычный 5 2 3 4 3 3 4" xfId="26523"/>
    <cellStyle name="Обычный 5 2 3 4 3 3 5" xfId="26524"/>
    <cellStyle name="Обычный 5 2 3 4 3 4" xfId="26525"/>
    <cellStyle name="Обычный 5 2 3 4 3 4 2" xfId="26526"/>
    <cellStyle name="Обычный 5 2 3 4 3 4 2 2" xfId="26527"/>
    <cellStyle name="Обычный 5 2 3 4 3 4 3" xfId="26528"/>
    <cellStyle name="Обычный 5 2 3 4 3 4 4" xfId="26529"/>
    <cellStyle name="Обычный 5 2 3 4 3 4 5" xfId="26530"/>
    <cellStyle name="Обычный 5 2 3 4 3 5" xfId="26531"/>
    <cellStyle name="Обычный 5 2 3 4 3 5 2" xfId="26532"/>
    <cellStyle name="Обычный 5 2 3 4 3 5 3" xfId="26533"/>
    <cellStyle name="Обычный 5 2 3 4 3 5 4" xfId="26534"/>
    <cellStyle name="Обычный 5 2 3 4 3 6" xfId="26535"/>
    <cellStyle name="Обычный 5 2 3 4 3 7" xfId="26536"/>
    <cellStyle name="Обычный 5 2 3 4 3 8" xfId="26537"/>
    <cellStyle name="Обычный 5 2 3 4 3 9" xfId="26538"/>
    <cellStyle name="Обычный 5 2 3 4 4" xfId="26539"/>
    <cellStyle name="Обычный 5 2 3 4 4 2" xfId="26540"/>
    <cellStyle name="Обычный 5 2 3 4 4 2 2" xfId="26541"/>
    <cellStyle name="Обычный 5 2 3 4 4 2 2 2" xfId="26542"/>
    <cellStyle name="Обычный 5 2 3 4 4 2 2 2 2" xfId="26543"/>
    <cellStyle name="Обычный 5 2 3 4 4 2 2 3" xfId="26544"/>
    <cellStyle name="Обычный 5 2 3 4 4 2 2 4" xfId="26545"/>
    <cellStyle name="Обычный 5 2 3 4 4 2 2 5" xfId="26546"/>
    <cellStyle name="Обычный 5 2 3 4 4 2 3" xfId="26547"/>
    <cellStyle name="Обычный 5 2 3 4 4 2 3 2" xfId="26548"/>
    <cellStyle name="Обычный 5 2 3 4 4 2 3 3" xfId="26549"/>
    <cellStyle name="Обычный 5 2 3 4 4 2 3 4" xfId="26550"/>
    <cellStyle name="Обычный 5 2 3 4 4 2 4" xfId="26551"/>
    <cellStyle name="Обычный 5 2 3 4 4 2 5" xfId="26552"/>
    <cellStyle name="Обычный 5 2 3 4 4 2 6" xfId="26553"/>
    <cellStyle name="Обычный 5 2 3 4 4 2 7" xfId="26554"/>
    <cellStyle name="Обычный 5 2 3 4 4 3" xfId="26555"/>
    <cellStyle name="Обычный 5 2 3 4 4 3 2" xfId="26556"/>
    <cellStyle name="Обычный 5 2 3 4 4 3 2 2" xfId="26557"/>
    <cellStyle name="Обычный 5 2 3 4 4 3 3" xfId="26558"/>
    <cellStyle name="Обычный 5 2 3 4 4 3 4" xfId="26559"/>
    <cellStyle name="Обычный 5 2 3 4 4 3 5" xfId="26560"/>
    <cellStyle name="Обычный 5 2 3 4 4 4" xfId="26561"/>
    <cellStyle name="Обычный 5 2 3 4 4 4 2" xfId="26562"/>
    <cellStyle name="Обычный 5 2 3 4 4 4 2 2" xfId="26563"/>
    <cellStyle name="Обычный 5 2 3 4 4 4 3" xfId="26564"/>
    <cellStyle name="Обычный 5 2 3 4 4 4 4" xfId="26565"/>
    <cellStyle name="Обычный 5 2 3 4 4 4 5" xfId="26566"/>
    <cellStyle name="Обычный 5 2 3 4 4 5" xfId="26567"/>
    <cellStyle name="Обычный 5 2 3 4 4 5 2" xfId="26568"/>
    <cellStyle name="Обычный 5 2 3 4 4 5 3" xfId="26569"/>
    <cellStyle name="Обычный 5 2 3 4 4 5 4" xfId="26570"/>
    <cellStyle name="Обычный 5 2 3 4 4 6" xfId="26571"/>
    <cellStyle name="Обычный 5 2 3 4 4 7" xfId="26572"/>
    <cellStyle name="Обычный 5 2 3 4 4 8" xfId="26573"/>
    <cellStyle name="Обычный 5 2 3 4 4 9" xfId="26574"/>
    <cellStyle name="Обычный 5 2 3 4 5" xfId="26575"/>
    <cellStyle name="Обычный 5 2 3 4 5 2" xfId="26576"/>
    <cellStyle name="Обычный 5 2 3 4 5 2 2" xfId="26577"/>
    <cellStyle name="Обычный 5 2 3 4 5 2 2 2" xfId="26578"/>
    <cellStyle name="Обычный 5 2 3 4 5 2 2 2 2" xfId="26579"/>
    <cellStyle name="Обычный 5 2 3 4 5 2 2 3" xfId="26580"/>
    <cellStyle name="Обычный 5 2 3 4 5 2 2 4" xfId="26581"/>
    <cellStyle name="Обычный 5 2 3 4 5 2 2 5" xfId="26582"/>
    <cellStyle name="Обычный 5 2 3 4 5 2 3" xfId="26583"/>
    <cellStyle name="Обычный 5 2 3 4 5 2 3 2" xfId="26584"/>
    <cellStyle name="Обычный 5 2 3 4 5 2 3 3" xfId="26585"/>
    <cellStyle name="Обычный 5 2 3 4 5 2 3 4" xfId="26586"/>
    <cellStyle name="Обычный 5 2 3 4 5 2 4" xfId="26587"/>
    <cellStyle name="Обычный 5 2 3 4 5 2 5" xfId="26588"/>
    <cellStyle name="Обычный 5 2 3 4 5 2 6" xfId="26589"/>
    <cellStyle name="Обычный 5 2 3 4 5 2 7" xfId="26590"/>
    <cellStyle name="Обычный 5 2 3 4 5 3" xfId="26591"/>
    <cellStyle name="Обычный 5 2 3 4 5 3 2" xfId="26592"/>
    <cellStyle name="Обычный 5 2 3 4 5 3 2 2" xfId="26593"/>
    <cellStyle name="Обычный 5 2 3 4 5 3 3" xfId="26594"/>
    <cellStyle name="Обычный 5 2 3 4 5 3 4" xfId="26595"/>
    <cellStyle name="Обычный 5 2 3 4 5 3 5" xfId="26596"/>
    <cellStyle name="Обычный 5 2 3 4 5 4" xfId="26597"/>
    <cellStyle name="Обычный 5 2 3 4 5 4 2" xfId="26598"/>
    <cellStyle name="Обычный 5 2 3 4 5 4 3" xfId="26599"/>
    <cellStyle name="Обычный 5 2 3 4 5 4 4" xfId="26600"/>
    <cellStyle name="Обычный 5 2 3 4 5 5" xfId="26601"/>
    <cellStyle name="Обычный 5 2 3 4 5 6" xfId="26602"/>
    <cellStyle name="Обычный 5 2 3 4 5 7" xfId="26603"/>
    <cellStyle name="Обычный 5 2 3 4 5 8" xfId="26604"/>
    <cellStyle name="Обычный 5 2 3 4 6" xfId="26605"/>
    <cellStyle name="Обычный 5 2 3 4 6 2" xfId="26606"/>
    <cellStyle name="Обычный 5 2 3 4 6 2 2" xfId="26607"/>
    <cellStyle name="Обычный 5 2 3 4 6 2 2 2" xfId="26608"/>
    <cellStyle name="Обычный 5 2 3 4 6 2 2 2 2" xfId="26609"/>
    <cellStyle name="Обычный 5 2 3 4 6 2 2 3" xfId="26610"/>
    <cellStyle name="Обычный 5 2 3 4 6 2 2 4" xfId="26611"/>
    <cellStyle name="Обычный 5 2 3 4 6 2 2 5" xfId="26612"/>
    <cellStyle name="Обычный 5 2 3 4 6 2 3" xfId="26613"/>
    <cellStyle name="Обычный 5 2 3 4 6 2 3 2" xfId="26614"/>
    <cellStyle name="Обычный 5 2 3 4 6 2 3 3" xfId="26615"/>
    <cellStyle name="Обычный 5 2 3 4 6 2 3 4" xfId="26616"/>
    <cellStyle name="Обычный 5 2 3 4 6 2 4" xfId="26617"/>
    <cellStyle name="Обычный 5 2 3 4 6 2 5" xfId="26618"/>
    <cellStyle name="Обычный 5 2 3 4 6 2 6" xfId="26619"/>
    <cellStyle name="Обычный 5 2 3 4 6 2 7" xfId="26620"/>
    <cellStyle name="Обычный 5 2 3 4 6 3" xfId="26621"/>
    <cellStyle name="Обычный 5 2 3 4 6 3 2" xfId="26622"/>
    <cellStyle name="Обычный 5 2 3 4 6 3 2 2" xfId="26623"/>
    <cellStyle name="Обычный 5 2 3 4 6 3 3" xfId="26624"/>
    <cellStyle name="Обычный 5 2 3 4 6 3 4" xfId="26625"/>
    <cellStyle name="Обычный 5 2 3 4 6 3 5" xfId="26626"/>
    <cellStyle name="Обычный 5 2 3 4 6 4" xfId="26627"/>
    <cellStyle name="Обычный 5 2 3 4 6 4 2" xfId="26628"/>
    <cellStyle name="Обычный 5 2 3 4 6 4 3" xfId="26629"/>
    <cellStyle name="Обычный 5 2 3 4 6 4 4" xfId="26630"/>
    <cellStyle name="Обычный 5 2 3 4 6 5" xfId="26631"/>
    <cellStyle name="Обычный 5 2 3 4 6 6" xfId="26632"/>
    <cellStyle name="Обычный 5 2 3 4 6 7" xfId="26633"/>
    <cellStyle name="Обычный 5 2 3 4 6 8" xfId="26634"/>
    <cellStyle name="Обычный 5 2 3 4 7" xfId="26635"/>
    <cellStyle name="Обычный 5 2 3 4 7 2" xfId="26636"/>
    <cellStyle name="Обычный 5 2 3 4 7 2 2" xfId="26637"/>
    <cellStyle name="Обычный 5 2 3 4 7 2 2 2" xfId="26638"/>
    <cellStyle name="Обычный 5 2 3 4 7 2 2 2 2" xfId="26639"/>
    <cellStyle name="Обычный 5 2 3 4 7 2 2 3" xfId="26640"/>
    <cellStyle name="Обычный 5 2 3 4 7 2 2 4" xfId="26641"/>
    <cellStyle name="Обычный 5 2 3 4 7 2 2 5" xfId="26642"/>
    <cellStyle name="Обычный 5 2 3 4 7 2 3" xfId="26643"/>
    <cellStyle name="Обычный 5 2 3 4 7 2 3 2" xfId="26644"/>
    <cellStyle name="Обычный 5 2 3 4 7 2 3 3" xfId="26645"/>
    <cellStyle name="Обычный 5 2 3 4 7 2 3 4" xfId="26646"/>
    <cellStyle name="Обычный 5 2 3 4 7 2 4" xfId="26647"/>
    <cellStyle name="Обычный 5 2 3 4 7 2 5" xfId="26648"/>
    <cellStyle name="Обычный 5 2 3 4 7 2 6" xfId="26649"/>
    <cellStyle name="Обычный 5 2 3 4 7 2 7" xfId="26650"/>
    <cellStyle name="Обычный 5 2 3 4 7 3" xfId="26651"/>
    <cellStyle name="Обычный 5 2 3 4 7 3 2" xfId="26652"/>
    <cellStyle name="Обычный 5 2 3 4 7 3 2 2" xfId="26653"/>
    <cellStyle name="Обычный 5 2 3 4 7 3 3" xfId="26654"/>
    <cellStyle name="Обычный 5 2 3 4 7 3 4" xfId="26655"/>
    <cellStyle name="Обычный 5 2 3 4 7 3 5" xfId="26656"/>
    <cellStyle name="Обычный 5 2 3 4 7 4" xfId="26657"/>
    <cellStyle name="Обычный 5 2 3 4 7 4 2" xfId="26658"/>
    <cellStyle name="Обычный 5 2 3 4 7 4 3" xfId="26659"/>
    <cellStyle name="Обычный 5 2 3 4 7 4 4" xfId="26660"/>
    <cellStyle name="Обычный 5 2 3 4 7 5" xfId="26661"/>
    <cellStyle name="Обычный 5 2 3 4 7 6" xfId="26662"/>
    <cellStyle name="Обычный 5 2 3 4 7 7" xfId="26663"/>
    <cellStyle name="Обычный 5 2 3 4 7 8" xfId="26664"/>
    <cellStyle name="Обычный 5 2 3 4 8" xfId="26665"/>
    <cellStyle name="Обычный 5 2 3 4 8 2" xfId="26666"/>
    <cellStyle name="Обычный 5 2 3 4 8 2 2" xfId="26667"/>
    <cellStyle name="Обычный 5 2 3 4 8 2 2 2" xfId="26668"/>
    <cellStyle name="Обычный 5 2 3 4 8 2 3" xfId="26669"/>
    <cellStyle name="Обычный 5 2 3 4 8 2 4" xfId="26670"/>
    <cellStyle name="Обычный 5 2 3 4 8 2 5" xfId="26671"/>
    <cellStyle name="Обычный 5 2 3 4 8 3" xfId="26672"/>
    <cellStyle name="Обычный 5 2 3 4 8 3 2" xfId="26673"/>
    <cellStyle name="Обычный 5 2 3 4 8 3 3" xfId="26674"/>
    <cellStyle name="Обычный 5 2 3 4 8 3 4" xfId="26675"/>
    <cellStyle name="Обычный 5 2 3 4 8 4" xfId="26676"/>
    <cellStyle name="Обычный 5 2 3 4 8 5" xfId="26677"/>
    <cellStyle name="Обычный 5 2 3 4 8 6" xfId="26678"/>
    <cellStyle name="Обычный 5 2 3 4 8 7" xfId="26679"/>
    <cellStyle name="Обычный 5 2 3 4 9" xfId="26680"/>
    <cellStyle name="Обычный 5 2 3 4 9 2" xfId="26681"/>
    <cellStyle name="Обычный 5 2 3 4 9 2 2" xfId="26682"/>
    <cellStyle name="Обычный 5 2 3 4 9 2 2 2" xfId="26683"/>
    <cellStyle name="Обычный 5 2 3 4 9 2 3" xfId="26684"/>
    <cellStyle name="Обычный 5 2 3 4 9 2 4" xfId="26685"/>
    <cellStyle name="Обычный 5 2 3 4 9 2 5" xfId="26686"/>
    <cellStyle name="Обычный 5 2 3 4 9 3" xfId="26687"/>
    <cellStyle name="Обычный 5 2 3 4 9 3 2" xfId="26688"/>
    <cellStyle name="Обычный 5 2 3 4 9 3 3" xfId="26689"/>
    <cellStyle name="Обычный 5 2 3 4 9 3 4" xfId="26690"/>
    <cellStyle name="Обычный 5 2 3 4 9 4" xfId="26691"/>
    <cellStyle name="Обычный 5 2 3 4 9 5" xfId="26692"/>
    <cellStyle name="Обычный 5 2 3 4 9 6" xfId="26693"/>
    <cellStyle name="Обычный 5 2 3 4 9 7" xfId="26694"/>
    <cellStyle name="Обычный 5 2 3 5" xfId="26695"/>
    <cellStyle name="Обычный 5 2 3 5 2" xfId="26696"/>
    <cellStyle name="Обычный 5 2 3 5 2 2" xfId="26697"/>
    <cellStyle name="Обычный 5 2 3 5 2 2 2" xfId="26698"/>
    <cellStyle name="Обычный 5 2 3 5 2 2 2 2" xfId="26699"/>
    <cellStyle name="Обычный 5 2 3 5 2 2 3" xfId="26700"/>
    <cellStyle name="Обычный 5 2 3 5 2 2 4" xfId="26701"/>
    <cellStyle name="Обычный 5 2 3 5 2 2 5" xfId="26702"/>
    <cellStyle name="Обычный 5 2 3 5 2 3" xfId="26703"/>
    <cellStyle name="Обычный 5 2 3 5 2 3 2" xfId="26704"/>
    <cellStyle name="Обычный 5 2 3 5 2 3 3" xfId="26705"/>
    <cellStyle name="Обычный 5 2 3 5 2 3 4" xfId="26706"/>
    <cellStyle name="Обычный 5 2 3 5 2 4" xfId="26707"/>
    <cellStyle name="Обычный 5 2 3 5 2 5" xfId="26708"/>
    <cellStyle name="Обычный 5 2 3 5 2 6" xfId="26709"/>
    <cellStyle name="Обычный 5 2 3 5 2 7" xfId="26710"/>
    <cellStyle name="Обычный 5 2 3 5 3" xfId="26711"/>
    <cellStyle name="Обычный 5 2 3 5 3 2" xfId="26712"/>
    <cellStyle name="Обычный 5 2 3 5 3 2 2" xfId="26713"/>
    <cellStyle name="Обычный 5 2 3 5 3 3" xfId="26714"/>
    <cellStyle name="Обычный 5 2 3 5 3 4" xfId="26715"/>
    <cellStyle name="Обычный 5 2 3 5 3 5" xfId="26716"/>
    <cellStyle name="Обычный 5 2 3 5 4" xfId="26717"/>
    <cellStyle name="Обычный 5 2 3 5 4 2" xfId="26718"/>
    <cellStyle name="Обычный 5 2 3 5 4 2 2" xfId="26719"/>
    <cellStyle name="Обычный 5 2 3 5 4 3" xfId="26720"/>
    <cellStyle name="Обычный 5 2 3 5 4 4" xfId="26721"/>
    <cellStyle name="Обычный 5 2 3 5 4 5" xfId="26722"/>
    <cellStyle name="Обычный 5 2 3 5 5" xfId="26723"/>
    <cellStyle name="Обычный 5 2 3 5 5 2" xfId="26724"/>
    <cellStyle name="Обычный 5 2 3 5 5 3" xfId="26725"/>
    <cellStyle name="Обычный 5 2 3 5 5 4" xfId="26726"/>
    <cellStyle name="Обычный 5 2 3 5 6" xfId="26727"/>
    <cellStyle name="Обычный 5 2 3 5 7" xfId="26728"/>
    <cellStyle name="Обычный 5 2 3 5 8" xfId="26729"/>
    <cellStyle name="Обычный 5 2 3 5 9" xfId="26730"/>
    <cellStyle name="Обычный 5 2 3 6" xfId="26731"/>
    <cellStyle name="Обычный 5 2 3 6 2" xfId="26732"/>
    <cellStyle name="Обычный 5 2 3 6 2 2" xfId="26733"/>
    <cellStyle name="Обычный 5 2 3 6 2 2 2" xfId="26734"/>
    <cellStyle name="Обычный 5 2 3 6 2 2 2 2" xfId="26735"/>
    <cellStyle name="Обычный 5 2 3 6 2 2 3" xfId="26736"/>
    <cellStyle name="Обычный 5 2 3 6 2 2 4" xfId="26737"/>
    <cellStyle name="Обычный 5 2 3 6 2 2 5" xfId="26738"/>
    <cellStyle name="Обычный 5 2 3 6 2 3" xfId="26739"/>
    <cellStyle name="Обычный 5 2 3 6 2 3 2" xfId="26740"/>
    <cellStyle name="Обычный 5 2 3 6 2 3 3" xfId="26741"/>
    <cellStyle name="Обычный 5 2 3 6 2 3 4" xfId="26742"/>
    <cellStyle name="Обычный 5 2 3 6 2 4" xfId="26743"/>
    <cellStyle name="Обычный 5 2 3 6 2 5" xfId="26744"/>
    <cellStyle name="Обычный 5 2 3 6 2 6" xfId="26745"/>
    <cellStyle name="Обычный 5 2 3 6 2 7" xfId="26746"/>
    <cellStyle name="Обычный 5 2 3 6 3" xfId="26747"/>
    <cellStyle name="Обычный 5 2 3 6 3 2" xfId="26748"/>
    <cellStyle name="Обычный 5 2 3 6 3 2 2" xfId="26749"/>
    <cellStyle name="Обычный 5 2 3 6 3 3" xfId="26750"/>
    <cellStyle name="Обычный 5 2 3 6 3 4" xfId="26751"/>
    <cellStyle name="Обычный 5 2 3 6 3 5" xfId="26752"/>
    <cellStyle name="Обычный 5 2 3 6 4" xfId="26753"/>
    <cellStyle name="Обычный 5 2 3 6 4 2" xfId="26754"/>
    <cellStyle name="Обычный 5 2 3 6 4 2 2" xfId="26755"/>
    <cellStyle name="Обычный 5 2 3 6 4 3" xfId="26756"/>
    <cellStyle name="Обычный 5 2 3 6 4 4" xfId="26757"/>
    <cellStyle name="Обычный 5 2 3 6 4 5" xfId="26758"/>
    <cellStyle name="Обычный 5 2 3 6 5" xfId="26759"/>
    <cellStyle name="Обычный 5 2 3 6 5 2" xfId="26760"/>
    <cellStyle name="Обычный 5 2 3 6 5 3" xfId="26761"/>
    <cellStyle name="Обычный 5 2 3 6 5 4" xfId="26762"/>
    <cellStyle name="Обычный 5 2 3 6 6" xfId="26763"/>
    <cellStyle name="Обычный 5 2 3 6 7" xfId="26764"/>
    <cellStyle name="Обычный 5 2 3 6 8" xfId="26765"/>
    <cellStyle name="Обычный 5 2 3 6 9" xfId="26766"/>
    <cellStyle name="Обычный 5 2 3 7" xfId="26767"/>
    <cellStyle name="Обычный 5 2 3 7 2" xfId="26768"/>
    <cellStyle name="Обычный 5 2 3 7 2 2" xfId="26769"/>
    <cellStyle name="Обычный 5 2 3 7 2 2 2" xfId="26770"/>
    <cellStyle name="Обычный 5 2 3 7 2 2 2 2" xfId="26771"/>
    <cellStyle name="Обычный 5 2 3 7 2 2 3" xfId="26772"/>
    <cellStyle name="Обычный 5 2 3 7 2 2 4" xfId="26773"/>
    <cellStyle name="Обычный 5 2 3 7 2 2 5" xfId="26774"/>
    <cellStyle name="Обычный 5 2 3 7 2 3" xfId="26775"/>
    <cellStyle name="Обычный 5 2 3 7 2 3 2" xfId="26776"/>
    <cellStyle name="Обычный 5 2 3 7 2 3 3" xfId="26777"/>
    <cellStyle name="Обычный 5 2 3 7 2 3 4" xfId="26778"/>
    <cellStyle name="Обычный 5 2 3 7 2 4" xfId="26779"/>
    <cellStyle name="Обычный 5 2 3 7 2 5" xfId="26780"/>
    <cellStyle name="Обычный 5 2 3 7 2 6" xfId="26781"/>
    <cellStyle name="Обычный 5 2 3 7 2 7" xfId="26782"/>
    <cellStyle name="Обычный 5 2 3 7 3" xfId="26783"/>
    <cellStyle name="Обычный 5 2 3 7 3 2" xfId="26784"/>
    <cellStyle name="Обычный 5 2 3 7 3 2 2" xfId="26785"/>
    <cellStyle name="Обычный 5 2 3 7 3 3" xfId="26786"/>
    <cellStyle name="Обычный 5 2 3 7 3 4" xfId="26787"/>
    <cellStyle name="Обычный 5 2 3 7 3 5" xfId="26788"/>
    <cellStyle name="Обычный 5 2 3 7 4" xfId="26789"/>
    <cellStyle name="Обычный 5 2 3 7 4 2" xfId="26790"/>
    <cellStyle name="Обычный 5 2 3 7 4 2 2" xfId="26791"/>
    <cellStyle name="Обычный 5 2 3 7 4 3" xfId="26792"/>
    <cellStyle name="Обычный 5 2 3 7 4 4" xfId="26793"/>
    <cellStyle name="Обычный 5 2 3 7 4 5" xfId="26794"/>
    <cellStyle name="Обычный 5 2 3 7 5" xfId="26795"/>
    <cellStyle name="Обычный 5 2 3 7 5 2" xfId="26796"/>
    <cellStyle name="Обычный 5 2 3 7 5 3" xfId="26797"/>
    <cellStyle name="Обычный 5 2 3 7 5 4" xfId="26798"/>
    <cellStyle name="Обычный 5 2 3 7 6" xfId="26799"/>
    <cellStyle name="Обычный 5 2 3 7 7" xfId="26800"/>
    <cellStyle name="Обычный 5 2 3 7 8" xfId="26801"/>
    <cellStyle name="Обычный 5 2 3 7 9" xfId="26802"/>
    <cellStyle name="Обычный 5 2 3 8" xfId="26803"/>
    <cellStyle name="Обычный 5 2 3 8 2" xfId="26804"/>
    <cellStyle name="Обычный 5 2 3 8 2 2" xfId="26805"/>
    <cellStyle name="Обычный 5 2 3 8 2 2 2" xfId="26806"/>
    <cellStyle name="Обычный 5 2 3 8 2 2 2 2" xfId="26807"/>
    <cellStyle name="Обычный 5 2 3 8 2 2 3" xfId="26808"/>
    <cellStyle name="Обычный 5 2 3 8 2 2 4" xfId="26809"/>
    <cellStyle name="Обычный 5 2 3 8 2 2 5" xfId="26810"/>
    <cellStyle name="Обычный 5 2 3 8 2 3" xfId="26811"/>
    <cellStyle name="Обычный 5 2 3 8 2 3 2" xfId="26812"/>
    <cellStyle name="Обычный 5 2 3 8 2 3 3" xfId="26813"/>
    <cellStyle name="Обычный 5 2 3 8 2 3 4" xfId="26814"/>
    <cellStyle name="Обычный 5 2 3 8 2 4" xfId="26815"/>
    <cellStyle name="Обычный 5 2 3 8 2 5" xfId="26816"/>
    <cellStyle name="Обычный 5 2 3 8 2 6" xfId="26817"/>
    <cellStyle name="Обычный 5 2 3 8 2 7" xfId="26818"/>
    <cellStyle name="Обычный 5 2 3 8 3" xfId="26819"/>
    <cellStyle name="Обычный 5 2 3 8 3 2" xfId="26820"/>
    <cellStyle name="Обычный 5 2 3 8 3 2 2" xfId="26821"/>
    <cellStyle name="Обычный 5 2 3 8 3 3" xfId="26822"/>
    <cellStyle name="Обычный 5 2 3 8 3 4" xfId="26823"/>
    <cellStyle name="Обычный 5 2 3 8 3 5" xfId="26824"/>
    <cellStyle name="Обычный 5 2 3 8 4" xfId="26825"/>
    <cellStyle name="Обычный 5 2 3 8 4 2" xfId="26826"/>
    <cellStyle name="Обычный 5 2 3 8 4 3" xfId="26827"/>
    <cellStyle name="Обычный 5 2 3 8 4 4" xfId="26828"/>
    <cellStyle name="Обычный 5 2 3 8 5" xfId="26829"/>
    <cellStyle name="Обычный 5 2 3 8 6" xfId="26830"/>
    <cellStyle name="Обычный 5 2 3 8 7" xfId="26831"/>
    <cellStyle name="Обычный 5 2 3 8 8" xfId="26832"/>
    <cellStyle name="Обычный 5 2 3 9" xfId="26833"/>
    <cellStyle name="Обычный 5 2 3 9 2" xfId="26834"/>
    <cellStyle name="Обычный 5 2 3 9 2 2" xfId="26835"/>
    <cellStyle name="Обычный 5 2 3 9 2 2 2" xfId="26836"/>
    <cellStyle name="Обычный 5 2 3 9 2 2 2 2" xfId="26837"/>
    <cellStyle name="Обычный 5 2 3 9 2 2 3" xfId="26838"/>
    <cellStyle name="Обычный 5 2 3 9 2 2 4" xfId="26839"/>
    <cellStyle name="Обычный 5 2 3 9 2 2 5" xfId="26840"/>
    <cellStyle name="Обычный 5 2 3 9 2 3" xfId="26841"/>
    <cellStyle name="Обычный 5 2 3 9 2 3 2" xfId="26842"/>
    <cellStyle name="Обычный 5 2 3 9 2 3 3" xfId="26843"/>
    <cellStyle name="Обычный 5 2 3 9 2 3 4" xfId="26844"/>
    <cellStyle name="Обычный 5 2 3 9 2 4" xfId="26845"/>
    <cellStyle name="Обычный 5 2 3 9 2 5" xfId="26846"/>
    <cellStyle name="Обычный 5 2 3 9 2 6" xfId="26847"/>
    <cellStyle name="Обычный 5 2 3 9 2 7" xfId="26848"/>
    <cellStyle name="Обычный 5 2 3 9 3" xfId="26849"/>
    <cellStyle name="Обычный 5 2 3 9 3 2" xfId="26850"/>
    <cellStyle name="Обычный 5 2 3 9 3 2 2" xfId="26851"/>
    <cellStyle name="Обычный 5 2 3 9 3 3" xfId="26852"/>
    <cellStyle name="Обычный 5 2 3 9 3 4" xfId="26853"/>
    <cellStyle name="Обычный 5 2 3 9 3 5" xfId="26854"/>
    <cellStyle name="Обычный 5 2 3 9 4" xfId="26855"/>
    <cellStyle name="Обычный 5 2 3 9 4 2" xfId="26856"/>
    <cellStyle name="Обычный 5 2 3 9 4 3" xfId="26857"/>
    <cellStyle name="Обычный 5 2 3 9 4 4" xfId="26858"/>
    <cellStyle name="Обычный 5 2 3 9 5" xfId="26859"/>
    <cellStyle name="Обычный 5 2 3 9 6" xfId="26860"/>
    <cellStyle name="Обычный 5 2 3 9 7" xfId="26861"/>
    <cellStyle name="Обычный 5 2 3 9 8" xfId="26862"/>
    <cellStyle name="Обычный 5 2 4" xfId="26863"/>
    <cellStyle name="Обычный 5 2 4 10" xfId="26864"/>
    <cellStyle name="Обычный 5 2 4 10 2" xfId="26865"/>
    <cellStyle name="Обычный 5 2 4 10 2 2" xfId="26866"/>
    <cellStyle name="Обычный 5 2 4 10 3" xfId="26867"/>
    <cellStyle name="Обычный 5 2 4 10 4" xfId="26868"/>
    <cellStyle name="Обычный 5 2 4 10 5" xfId="26869"/>
    <cellStyle name="Обычный 5 2 4 11" xfId="26870"/>
    <cellStyle name="Обычный 5 2 4 11 2" xfId="26871"/>
    <cellStyle name="Обычный 5 2 4 11 2 2" xfId="26872"/>
    <cellStyle name="Обычный 5 2 4 11 3" xfId="26873"/>
    <cellStyle name="Обычный 5 2 4 11 4" xfId="26874"/>
    <cellStyle name="Обычный 5 2 4 11 5" xfId="26875"/>
    <cellStyle name="Обычный 5 2 4 12" xfId="26876"/>
    <cellStyle name="Обычный 5 2 4 12 2" xfId="26877"/>
    <cellStyle name="Обычный 5 2 4 12 2 2" xfId="26878"/>
    <cellStyle name="Обычный 5 2 4 12 3" xfId="26879"/>
    <cellStyle name="Обычный 5 2 4 13" xfId="26880"/>
    <cellStyle name="Обычный 5 2 4 13 2" xfId="26881"/>
    <cellStyle name="Обычный 5 2 4 14" xfId="26882"/>
    <cellStyle name="Обычный 5 2 4 15" xfId="26883"/>
    <cellStyle name="Обычный 5 2 4 2" xfId="26884"/>
    <cellStyle name="Обычный 5 2 4 2 10" xfId="26885"/>
    <cellStyle name="Обычный 5 2 4 2 11" xfId="26886"/>
    <cellStyle name="Обычный 5 2 4 2 2" xfId="26887"/>
    <cellStyle name="Обычный 5 2 4 2 2 2" xfId="26888"/>
    <cellStyle name="Обычный 5 2 4 2 2 2 2" xfId="26889"/>
    <cellStyle name="Обычный 5 2 4 2 2 2 2 2" xfId="26890"/>
    <cellStyle name="Обычный 5 2 4 2 2 2 3" xfId="26891"/>
    <cellStyle name="Обычный 5 2 4 2 2 2 4" xfId="26892"/>
    <cellStyle name="Обычный 5 2 4 2 2 2 5" xfId="26893"/>
    <cellStyle name="Обычный 5 2 4 2 2 3" xfId="26894"/>
    <cellStyle name="Обычный 5 2 4 2 2 3 2" xfId="26895"/>
    <cellStyle name="Обычный 5 2 4 2 2 3 2 2" xfId="26896"/>
    <cellStyle name="Обычный 5 2 4 2 2 3 3" xfId="26897"/>
    <cellStyle name="Обычный 5 2 4 2 2 3 4" xfId="26898"/>
    <cellStyle name="Обычный 5 2 4 2 2 3 5" xfId="26899"/>
    <cellStyle name="Обычный 5 2 4 2 2 4" xfId="26900"/>
    <cellStyle name="Обычный 5 2 4 2 2 4 2" xfId="26901"/>
    <cellStyle name="Обычный 5 2 4 2 2 4 2 2" xfId="26902"/>
    <cellStyle name="Обычный 5 2 4 2 2 4 3" xfId="26903"/>
    <cellStyle name="Обычный 5 2 4 2 2 4 4" xfId="26904"/>
    <cellStyle name="Обычный 5 2 4 2 2 4 5" xfId="26905"/>
    <cellStyle name="Обычный 5 2 4 2 2 5" xfId="26906"/>
    <cellStyle name="Обычный 5 2 4 2 2 5 2" xfId="26907"/>
    <cellStyle name="Обычный 5 2 4 2 2 5 2 2" xfId="26908"/>
    <cellStyle name="Обычный 5 2 4 2 2 5 3" xfId="26909"/>
    <cellStyle name="Обычный 5 2 4 2 2 6" xfId="26910"/>
    <cellStyle name="Обычный 5 2 4 2 2 6 2" xfId="26911"/>
    <cellStyle name="Обычный 5 2 4 2 2 7" xfId="26912"/>
    <cellStyle name="Обычный 5 2 4 2 2 8" xfId="26913"/>
    <cellStyle name="Обычный 5 2 4 2 3" xfId="26914"/>
    <cellStyle name="Обычный 5 2 4 2 3 2" xfId="26915"/>
    <cellStyle name="Обычный 5 2 4 2 3 2 2" xfId="26916"/>
    <cellStyle name="Обычный 5 2 4 2 3 2 2 2" xfId="26917"/>
    <cellStyle name="Обычный 5 2 4 2 3 2 3" xfId="26918"/>
    <cellStyle name="Обычный 5 2 4 2 3 2 4" xfId="26919"/>
    <cellStyle name="Обычный 5 2 4 2 3 2 5" xfId="26920"/>
    <cellStyle name="Обычный 5 2 4 2 3 3" xfId="26921"/>
    <cellStyle name="Обычный 5 2 4 2 3 3 2" xfId="26922"/>
    <cellStyle name="Обычный 5 2 4 2 3 3 2 2" xfId="26923"/>
    <cellStyle name="Обычный 5 2 4 2 3 3 3" xfId="26924"/>
    <cellStyle name="Обычный 5 2 4 2 3 3 4" xfId="26925"/>
    <cellStyle name="Обычный 5 2 4 2 3 3 5" xfId="26926"/>
    <cellStyle name="Обычный 5 2 4 2 3 4" xfId="26927"/>
    <cellStyle name="Обычный 5 2 4 2 3 4 2" xfId="26928"/>
    <cellStyle name="Обычный 5 2 4 2 3 4 2 2" xfId="26929"/>
    <cellStyle name="Обычный 5 2 4 2 3 4 3" xfId="26930"/>
    <cellStyle name="Обычный 5 2 4 2 3 5" xfId="26931"/>
    <cellStyle name="Обычный 5 2 4 2 3 5 2" xfId="26932"/>
    <cellStyle name="Обычный 5 2 4 2 3 5 2 2" xfId="26933"/>
    <cellStyle name="Обычный 5 2 4 2 3 5 3" xfId="26934"/>
    <cellStyle name="Обычный 5 2 4 2 3 6" xfId="26935"/>
    <cellStyle name="Обычный 5 2 4 2 3 6 2" xfId="26936"/>
    <cellStyle name="Обычный 5 2 4 2 3 7" xfId="26937"/>
    <cellStyle name="Обычный 5 2 4 2 4" xfId="26938"/>
    <cellStyle name="Обычный 5 2 4 2 4 2" xfId="26939"/>
    <cellStyle name="Обычный 5 2 4 2 4 2 2" xfId="26940"/>
    <cellStyle name="Обычный 5 2 4 2 4 3" xfId="26941"/>
    <cellStyle name="Обычный 5 2 4 2 4 4" xfId="26942"/>
    <cellStyle name="Обычный 5 2 4 2 4 5" xfId="26943"/>
    <cellStyle name="Обычный 5 2 4 2 5" xfId="26944"/>
    <cellStyle name="Обычный 5 2 4 2 5 2" xfId="26945"/>
    <cellStyle name="Обычный 5 2 4 2 5 2 2" xfId="26946"/>
    <cellStyle name="Обычный 5 2 4 2 5 3" xfId="26947"/>
    <cellStyle name="Обычный 5 2 4 2 5 4" xfId="26948"/>
    <cellStyle name="Обычный 5 2 4 2 5 5" xfId="26949"/>
    <cellStyle name="Обычный 5 2 4 2 6" xfId="26950"/>
    <cellStyle name="Обычный 5 2 4 2 6 2" xfId="26951"/>
    <cellStyle name="Обычный 5 2 4 2 6 2 2" xfId="26952"/>
    <cellStyle name="Обычный 5 2 4 2 6 3" xfId="26953"/>
    <cellStyle name="Обычный 5 2 4 2 6 4" xfId="26954"/>
    <cellStyle name="Обычный 5 2 4 2 6 5" xfId="26955"/>
    <cellStyle name="Обычный 5 2 4 2 7" xfId="26956"/>
    <cellStyle name="Обычный 5 2 4 2 7 2" xfId="26957"/>
    <cellStyle name="Обычный 5 2 4 2 7 2 2" xfId="26958"/>
    <cellStyle name="Обычный 5 2 4 2 7 3" xfId="26959"/>
    <cellStyle name="Обычный 5 2 4 2 7 4" xfId="26960"/>
    <cellStyle name="Обычный 5 2 4 2 7 5" xfId="26961"/>
    <cellStyle name="Обычный 5 2 4 2 8" xfId="26962"/>
    <cellStyle name="Обычный 5 2 4 2 8 2" xfId="26963"/>
    <cellStyle name="Обычный 5 2 4 2 8 2 2" xfId="26964"/>
    <cellStyle name="Обычный 5 2 4 2 8 3" xfId="26965"/>
    <cellStyle name="Обычный 5 2 4 2 9" xfId="26966"/>
    <cellStyle name="Обычный 5 2 4 2 9 2" xfId="26967"/>
    <cellStyle name="Обычный 5 2 4 3" xfId="26968"/>
    <cellStyle name="Обычный 5 2 4 3 2" xfId="26969"/>
    <cellStyle name="Обычный 5 2 4 3 2 2" xfId="26970"/>
    <cellStyle name="Обычный 5 2 4 3 2 2 2" xfId="26971"/>
    <cellStyle name="Обычный 5 2 4 3 2 2 2 2" xfId="26972"/>
    <cellStyle name="Обычный 5 2 4 3 2 2 3" xfId="26973"/>
    <cellStyle name="Обычный 5 2 4 3 2 2 4" xfId="26974"/>
    <cellStyle name="Обычный 5 2 4 3 2 2 5" xfId="26975"/>
    <cellStyle name="Обычный 5 2 4 3 2 3" xfId="26976"/>
    <cellStyle name="Обычный 5 2 4 3 2 3 2" xfId="26977"/>
    <cellStyle name="Обычный 5 2 4 3 2 3 2 2" xfId="26978"/>
    <cellStyle name="Обычный 5 2 4 3 2 3 3" xfId="26979"/>
    <cellStyle name="Обычный 5 2 4 3 2 3 4" xfId="26980"/>
    <cellStyle name="Обычный 5 2 4 3 2 3 5" xfId="26981"/>
    <cellStyle name="Обычный 5 2 4 3 2 4" xfId="26982"/>
    <cellStyle name="Обычный 5 2 4 3 2 4 2" xfId="26983"/>
    <cellStyle name="Обычный 5 2 4 3 2 4 3" xfId="26984"/>
    <cellStyle name="Обычный 5 2 4 3 2 4 4" xfId="26985"/>
    <cellStyle name="Обычный 5 2 4 3 2 5" xfId="26986"/>
    <cellStyle name="Обычный 5 2 4 3 2 6" xfId="26987"/>
    <cellStyle name="Обычный 5 2 4 3 2 7" xfId="26988"/>
    <cellStyle name="Обычный 5 2 4 3 2 8" xfId="26989"/>
    <cellStyle name="Обычный 5 2 4 3 3" xfId="26990"/>
    <cellStyle name="Обычный 5 2 4 3 3 2" xfId="26991"/>
    <cellStyle name="Обычный 5 2 4 3 3 2 2" xfId="26992"/>
    <cellStyle name="Обычный 5 2 4 3 3 3" xfId="26993"/>
    <cellStyle name="Обычный 5 2 4 3 3 4" xfId="26994"/>
    <cellStyle name="Обычный 5 2 4 3 3 5" xfId="26995"/>
    <cellStyle name="Обычный 5 2 4 3 4" xfId="26996"/>
    <cellStyle name="Обычный 5 2 4 3 4 2" xfId="26997"/>
    <cellStyle name="Обычный 5 2 4 3 4 2 2" xfId="26998"/>
    <cellStyle name="Обычный 5 2 4 3 4 3" xfId="26999"/>
    <cellStyle name="Обычный 5 2 4 3 4 4" xfId="27000"/>
    <cellStyle name="Обычный 5 2 4 3 4 5" xfId="27001"/>
    <cellStyle name="Обычный 5 2 4 3 5" xfId="27002"/>
    <cellStyle name="Обычный 5 2 4 3 5 2" xfId="27003"/>
    <cellStyle name="Обычный 5 2 4 3 5 2 2" xfId="27004"/>
    <cellStyle name="Обычный 5 2 4 3 5 3" xfId="27005"/>
    <cellStyle name="Обычный 5 2 4 3 5 4" xfId="27006"/>
    <cellStyle name="Обычный 5 2 4 3 5 5" xfId="27007"/>
    <cellStyle name="Обычный 5 2 4 3 6" xfId="27008"/>
    <cellStyle name="Обычный 5 2 4 3 6 2" xfId="27009"/>
    <cellStyle name="Обычный 5 2 4 3 6 2 2" xfId="27010"/>
    <cellStyle name="Обычный 5 2 4 3 6 3" xfId="27011"/>
    <cellStyle name="Обычный 5 2 4 3 7" xfId="27012"/>
    <cellStyle name="Обычный 5 2 4 3 7 2" xfId="27013"/>
    <cellStyle name="Обычный 5 2 4 3 8" xfId="27014"/>
    <cellStyle name="Обычный 5 2 4 3 9" xfId="27015"/>
    <cellStyle name="Обычный 5 2 4 4" xfId="27016"/>
    <cellStyle name="Обычный 5 2 4 4 2" xfId="27017"/>
    <cellStyle name="Обычный 5 2 4 4 2 2" xfId="27018"/>
    <cellStyle name="Обычный 5 2 4 4 2 2 2" xfId="27019"/>
    <cellStyle name="Обычный 5 2 4 4 2 2 2 2" xfId="27020"/>
    <cellStyle name="Обычный 5 2 4 4 2 2 3" xfId="27021"/>
    <cellStyle name="Обычный 5 2 4 4 2 2 4" xfId="27022"/>
    <cellStyle name="Обычный 5 2 4 4 2 2 5" xfId="27023"/>
    <cellStyle name="Обычный 5 2 4 4 2 3" xfId="27024"/>
    <cellStyle name="Обычный 5 2 4 4 2 3 2" xfId="27025"/>
    <cellStyle name="Обычный 5 2 4 4 2 3 3" xfId="27026"/>
    <cellStyle name="Обычный 5 2 4 4 2 3 4" xfId="27027"/>
    <cellStyle name="Обычный 5 2 4 4 2 4" xfId="27028"/>
    <cellStyle name="Обычный 5 2 4 4 2 5" xfId="27029"/>
    <cellStyle name="Обычный 5 2 4 4 2 6" xfId="27030"/>
    <cellStyle name="Обычный 5 2 4 4 2 7" xfId="27031"/>
    <cellStyle name="Обычный 5 2 4 4 3" xfId="27032"/>
    <cellStyle name="Обычный 5 2 4 4 3 2" xfId="27033"/>
    <cellStyle name="Обычный 5 2 4 4 3 2 2" xfId="27034"/>
    <cellStyle name="Обычный 5 2 4 4 3 3" xfId="27035"/>
    <cellStyle name="Обычный 5 2 4 4 3 4" xfId="27036"/>
    <cellStyle name="Обычный 5 2 4 4 3 5" xfId="27037"/>
    <cellStyle name="Обычный 5 2 4 4 4" xfId="27038"/>
    <cellStyle name="Обычный 5 2 4 4 4 2" xfId="27039"/>
    <cellStyle name="Обычный 5 2 4 4 4 2 2" xfId="27040"/>
    <cellStyle name="Обычный 5 2 4 4 4 3" xfId="27041"/>
    <cellStyle name="Обычный 5 2 4 4 4 4" xfId="27042"/>
    <cellStyle name="Обычный 5 2 4 4 4 5" xfId="27043"/>
    <cellStyle name="Обычный 5 2 4 4 5" xfId="27044"/>
    <cellStyle name="Обычный 5 2 4 4 5 2" xfId="27045"/>
    <cellStyle name="Обычный 5 2 4 4 5 2 2" xfId="27046"/>
    <cellStyle name="Обычный 5 2 4 4 5 3" xfId="27047"/>
    <cellStyle name="Обычный 5 2 4 4 5 4" xfId="27048"/>
    <cellStyle name="Обычный 5 2 4 4 5 5" xfId="27049"/>
    <cellStyle name="Обычный 5 2 4 4 6" xfId="27050"/>
    <cellStyle name="Обычный 5 2 4 4 6 2" xfId="27051"/>
    <cellStyle name="Обычный 5 2 4 4 6 2 2" xfId="27052"/>
    <cellStyle name="Обычный 5 2 4 4 6 3" xfId="27053"/>
    <cellStyle name="Обычный 5 2 4 4 7" xfId="27054"/>
    <cellStyle name="Обычный 5 2 4 4 7 2" xfId="27055"/>
    <cellStyle name="Обычный 5 2 4 4 8" xfId="27056"/>
    <cellStyle name="Обычный 5 2 4 4 9" xfId="27057"/>
    <cellStyle name="Обычный 5 2 4 5" xfId="27058"/>
    <cellStyle name="Обычный 5 2 4 5 2" xfId="27059"/>
    <cellStyle name="Обычный 5 2 4 5 2 2" xfId="27060"/>
    <cellStyle name="Обычный 5 2 4 5 2 2 2" xfId="27061"/>
    <cellStyle name="Обычный 5 2 4 5 2 2 2 2" xfId="27062"/>
    <cellStyle name="Обычный 5 2 4 5 2 2 3" xfId="27063"/>
    <cellStyle name="Обычный 5 2 4 5 2 2 4" xfId="27064"/>
    <cellStyle name="Обычный 5 2 4 5 2 2 5" xfId="27065"/>
    <cellStyle name="Обычный 5 2 4 5 2 3" xfId="27066"/>
    <cellStyle name="Обычный 5 2 4 5 2 3 2" xfId="27067"/>
    <cellStyle name="Обычный 5 2 4 5 2 3 3" xfId="27068"/>
    <cellStyle name="Обычный 5 2 4 5 2 3 4" xfId="27069"/>
    <cellStyle name="Обычный 5 2 4 5 2 4" xfId="27070"/>
    <cellStyle name="Обычный 5 2 4 5 2 5" xfId="27071"/>
    <cellStyle name="Обычный 5 2 4 5 2 6" xfId="27072"/>
    <cellStyle name="Обычный 5 2 4 5 2 7" xfId="27073"/>
    <cellStyle name="Обычный 5 2 4 5 3" xfId="27074"/>
    <cellStyle name="Обычный 5 2 4 5 3 2" xfId="27075"/>
    <cellStyle name="Обычный 5 2 4 5 3 2 2" xfId="27076"/>
    <cellStyle name="Обычный 5 2 4 5 3 3" xfId="27077"/>
    <cellStyle name="Обычный 5 2 4 5 3 4" xfId="27078"/>
    <cellStyle name="Обычный 5 2 4 5 3 5" xfId="27079"/>
    <cellStyle name="Обычный 5 2 4 5 4" xfId="27080"/>
    <cellStyle name="Обычный 5 2 4 5 4 2" xfId="27081"/>
    <cellStyle name="Обычный 5 2 4 5 4 2 2" xfId="27082"/>
    <cellStyle name="Обычный 5 2 4 5 4 3" xfId="27083"/>
    <cellStyle name="Обычный 5 2 4 5 4 4" xfId="27084"/>
    <cellStyle name="Обычный 5 2 4 5 4 5" xfId="27085"/>
    <cellStyle name="Обычный 5 2 4 5 5" xfId="27086"/>
    <cellStyle name="Обычный 5 2 4 5 5 2" xfId="27087"/>
    <cellStyle name="Обычный 5 2 4 5 5 3" xfId="27088"/>
    <cellStyle name="Обычный 5 2 4 5 5 4" xfId="27089"/>
    <cellStyle name="Обычный 5 2 4 5 6" xfId="27090"/>
    <cellStyle name="Обычный 5 2 4 5 7" xfId="27091"/>
    <cellStyle name="Обычный 5 2 4 5 8" xfId="27092"/>
    <cellStyle name="Обычный 5 2 4 5 9" xfId="27093"/>
    <cellStyle name="Обычный 5 2 4 6" xfId="27094"/>
    <cellStyle name="Обычный 5 2 4 6 2" xfId="27095"/>
    <cellStyle name="Обычный 5 2 4 6 2 2" xfId="27096"/>
    <cellStyle name="Обычный 5 2 4 6 2 2 2" xfId="27097"/>
    <cellStyle name="Обычный 5 2 4 6 2 2 2 2" xfId="27098"/>
    <cellStyle name="Обычный 5 2 4 6 2 2 3" xfId="27099"/>
    <cellStyle name="Обычный 5 2 4 6 2 2 4" xfId="27100"/>
    <cellStyle name="Обычный 5 2 4 6 2 2 5" xfId="27101"/>
    <cellStyle name="Обычный 5 2 4 6 2 3" xfId="27102"/>
    <cellStyle name="Обычный 5 2 4 6 2 3 2" xfId="27103"/>
    <cellStyle name="Обычный 5 2 4 6 2 3 3" xfId="27104"/>
    <cellStyle name="Обычный 5 2 4 6 2 3 4" xfId="27105"/>
    <cellStyle name="Обычный 5 2 4 6 2 4" xfId="27106"/>
    <cellStyle name="Обычный 5 2 4 6 2 5" xfId="27107"/>
    <cellStyle name="Обычный 5 2 4 6 2 6" xfId="27108"/>
    <cellStyle name="Обычный 5 2 4 6 2 7" xfId="27109"/>
    <cellStyle name="Обычный 5 2 4 6 3" xfId="27110"/>
    <cellStyle name="Обычный 5 2 4 6 3 2" xfId="27111"/>
    <cellStyle name="Обычный 5 2 4 6 3 2 2" xfId="27112"/>
    <cellStyle name="Обычный 5 2 4 6 3 3" xfId="27113"/>
    <cellStyle name="Обычный 5 2 4 6 3 4" xfId="27114"/>
    <cellStyle name="Обычный 5 2 4 6 3 5" xfId="27115"/>
    <cellStyle name="Обычный 5 2 4 6 4" xfId="27116"/>
    <cellStyle name="Обычный 5 2 4 6 4 2" xfId="27117"/>
    <cellStyle name="Обычный 5 2 4 6 4 3" xfId="27118"/>
    <cellStyle name="Обычный 5 2 4 6 4 4" xfId="27119"/>
    <cellStyle name="Обычный 5 2 4 6 5" xfId="27120"/>
    <cellStyle name="Обычный 5 2 4 6 6" xfId="27121"/>
    <cellStyle name="Обычный 5 2 4 6 7" xfId="27122"/>
    <cellStyle name="Обычный 5 2 4 6 8" xfId="27123"/>
    <cellStyle name="Обычный 5 2 4 7" xfId="27124"/>
    <cellStyle name="Обычный 5 2 4 7 2" xfId="27125"/>
    <cellStyle name="Обычный 5 2 4 7 2 2" xfId="27126"/>
    <cellStyle name="Обычный 5 2 4 7 2 2 2" xfId="27127"/>
    <cellStyle name="Обычный 5 2 4 7 2 2 2 2" xfId="27128"/>
    <cellStyle name="Обычный 5 2 4 7 2 2 3" xfId="27129"/>
    <cellStyle name="Обычный 5 2 4 7 2 2 4" xfId="27130"/>
    <cellStyle name="Обычный 5 2 4 7 2 2 5" xfId="27131"/>
    <cellStyle name="Обычный 5 2 4 7 2 3" xfId="27132"/>
    <cellStyle name="Обычный 5 2 4 7 2 3 2" xfId="27133"/>
    <cellStyle name="Обычный 5 2 4 7 2 3 3" xfId="27134"/>
    <cellStyle name="Обычный 5 2 4 7 2 3 4" xfId="27135"/>
    <cellStyle name="Обычный 5 2 4 7 2 4" xfId="27136"/>
    <cellStyle name="Обычный 5 2 4 7 2 5" xfId="27137"/>
    <cellStyle name="Обычный 5 2 4 7 2 6" xfId="27138"/>
    <cellStyle name="Обычный 5 2 4 7 2 7" xfId="27139"/>
    <cellStyle name="Обычный 5 2 4 7 3" xfId="27140"/>
    <cellStyle name="Обычный 5 2 4 7 3 2" xfId="27141"/>
    <cellStyle name="Обычный 5 2 4 7 3 2 2" xfId="27142"/>
    <cellStyle name="Обычный 5 2 4 7 3 3" xfId="27143"/>
    <cellStyle name="Обычный 5 2 4 7 3 4" xfId="27144"/>
    <cellStyle name="Обычный 5 2 4 7 3 5" xfId="27145"/>
    <cellStyle name="Обычный 5 2 4 7 4" xfId="27146"/>
    <cellStyle name="Обычный 5 2 4 7 4 2" xfId="27147"/>
    <cellStyle name="Обычный 5 2 4 7 4 3" xfId="27148"/>
    <cellStyle name="Обычный 5 2 4 7 4 4" xfId="27149"/>
    <cellStyle name="Обычный 5 2 4 7 5" xfId="27150"/>
    <cellStyle name="Обычный 5 2 4 7 6" xfId="27151"/>
    <cellStyle name="Обычный 5 2 4 7 7" xfId="27152"/>
    <cellStyle name="Обычный 5 2 4 7 8" xfId="27153"/>
    <cellStyle name="Обычный 5 2 4 8" xfId="27154"/>
    <cellStyle name="Обычный 5 2 4 8 2" xfId="27155"/>
    <cellStyle name="Обычный 5 2 4 8 2 2" xfId="27156"/>
    <cellStyle name="Обычный 5 2 4 8 2 2 2" xfId="27157"/>
    <cellStyle name="Обычный 5 2 4 8 2 3" xfId="27158"/>
    <cellStyle name="Обычный 5 2 4 8 2 4" xfId="27159"/>
    <cellStyle name="Обычный 5 2 4 8 2 5" xfId="27160"/>
    <cellStyle name="Обычный 5 2 4 8 3" xfId="27161"/>
    <cellStyle name="Обычный 5 2 4 8 3 2" xfId="27162"/>
    <cellStyle name="Обычный 5 2 4 8 3 3" xfId="27163"/>
    <cellStyle name="Обычный 5 2 4 8 3 4" xfId="27164"/>
    <cellStyle name="Обычный 5 2 4 8 4" xfId="27165"/>
    <cellStyle name="Обычный 5 2 4 8 5" xfId="27166"/>
    <cellStyle name="Обычный 5 2 4 8 6" xfId="27167"/>
    <cellStyle name="Обычный 5 2 4 8 7" xfId="27168"/>
    <cellStyle name="Обычный 5 2 4 9" xfId="27169"/>
    <cellStyle name="Обычный 5 2 4 9 2" xfId="27170"/>
    <cellStyle name="Обычный 5 2 4 9 2 2" xfId="27171"/>
    <cellStyle name="Обычный 5 2 4 9 2 2 2" xfId="27172"/>
    <cellStyle name="Обычный 5 2 4 9 2 3" xfId="27173"/>
    <cellStyle name="Обычный 5 2 4 9 2 4" xfId="27174"/>
    <cellStyle name="Обычный 5 2 4 9 2 5" xfId="27175"/>
    <cellStyle name="Обычный 5 2 4 9 3" xfId="27176"/>
    <cellStyle name="Обычный 5 2 4 9 3 2" xfId="27177"/>
    <cellStyle name="Обычный 5 2 4 9 3 3" xfId="27178"/>
    <cellStyle name="Обычный 5 2 4 9 3 4" xfId="27179"/>
    <cellStyle name="Обычный 5 2 4 9 4" xfId="27180"/>
    <cellStyle name="Обычный 5 2 4 9 5" xfId="27181"/>
    <cellStyle name="Обычный 5 2 4 9 6" xfId="27182"/>
    <cellStyle name="Обычный 5 2 4 9 7" xfId="27183"/>
    <cellStyle name="Обычный 5 2 5" xfId="27184"/>
    <cellStyle name="Обычный 5 2 5 10" xfId="27185"/>
    <cellStyle name="Обычный 5 2 5 11" xfId="27186"/>
    <cellStyle name="Обычный 5 2 5 2" xfId="27187"/>
    <cellStyle name="Обычный 5 2 5 2 2" xfId="27188"/>
    <cellStyle name="Обычный 5 2 5 2 2 2" xfId="27189"/>
    <cellStyle name="Обычный 5 2 5 2 2 2 2" xfId="27190"/>
    <cellStyle name="Обычный 5 2 5 2 2 3" xfId="27191"/>
    <cellStyle name="Обычный 5 2 5 2 2 4" xfId="27192"/>
    <cellStyle name="Обычный 5 2 5 2 2 5" xfId="27193"/>
    <cellStyle name="Обычный 5 2 5 2 3" xfId="27194"/>
    <cellStyle name="Обычный 5 2 5 2 3 2" xfId="27195"/>
    <cellStyle name="Обычный 5 2 5 2 3 2 2" xfId="27196"/>
    <cellStyle name="Обычный 5 2 5 2 3 3" xfId="27197"/>
    <cellStyle name="Обычный 5 2 5 2 3 4" xfId="27198"/>
    <cellStyle name="Обычный 5 2 5 2 3 5" xfId="27199"/>
    <cellStyle name="Обычный 5 2 5 2 4" xfId="27200"/>
    <cellStyle name="Обычный 5 2 5 2 4 2" xfId="27201"/>
    <cellStyle name="Обычный 5 2 5 2 4 2 2" xfId="27202"/>
    <cellStyle name="Обычный 5 2 5 2 4 3" xfId="27203"/>
    <cellStyle name="Обычный 5 2 5 2 4 4" xfId="27204"/>
    <cellStyle name="Обычный 5 2 5 2 4 5" xfId="27205"/>
    <cellStyle name="Обычный 5 2 5 2 5" xfId="27206"/>
    <cellStyle name="Обычный 5 2 5 2 5 2" xfId="27207"/>
    <cellStyle name="Обычный 5 2 5 2 5 2 2" xfId="27208"/>
    <cellStyle name="Обычный 5 2 5 2 5 3" xfId="27209"/>
    <cellStyle name="Обычный 5 2 5 2 6" xfId="27210"/>
    <cellStyle name="Обычный 5 2 5 2 6 2" xfId="27211"/>
    <cellStyle name="Обычный 5 2 5 2 7" xfId="27212"/>
    <cellStyle name="Обычный 5 2 5 2 8" xfId="27213"/>
    <cellStyle name="Обычный 5 2 5 3" xfId="27214"/>
    <cellStyle name="Обычный 5 2 5 3 2" xfId="27215"/>
    <cellStyle name="Обычный 5 2 5 3 2 2" xfId="27216"/>
    <cellStyle name="Обычный 5 2 5 3 2 2 2" xfId="27217"/>
    <cellStyle name="Обычный 5 2 5 3 2 3" xfId="27218"/>
    <cellStyle name="Обычный 5 2 5 3 2 4" xfId="27219"/>
    <cellStyle name="Обычный 5 2 5 3 2 5" xfId="27220"/>
    <cellStyle name="Обычный 5 2 5 3 3" xfId="27221"/>
    <cellStyle name="Обычный 5 2 5 3 3 2" xfId="27222"/>
    <cellStyle name="Обычный 5 2 5 3 3 2 2" xfId="27223"/>
    <cellStyle name="Обычный 5 2 5 3 3 3" xfId="27224"/>
    <cellStyle name="Обычный 5 2 5 3 3 4" xfId="27225"/>
    <cellStyle name="Обычный 5 2 5 3 3 5" xfId="27226"/>
    <cellStyle name="Обычный 5 2 5 3 4" xfId="27227"/>
    <cellStyle name="Обычный 5 2 5 3 4 2" xfId="27228"/>
    <cellStyle name="Обычный 5 2 5 3 4 2 2" xfId="27229"/>
    <cellStyle name="Обычный 5 2 5 3 4 3" xfId="27230"/>
    <cellStyle name="Обычный 5 2 5 3 5" xfId="27231"/>
    <cellStyle name="Обычный 5 2 5 3 5 2" xfId="27232"/>
    <cellStyle name="Обычный 5 2 5 3 5 2 2" xfId="27233"/>
    <cellStyle name="Обычный 5 2 5 3 5 3" xfId="27234"/>
    <cellStyle name="Обычный 5 2 5 3 6" xfId="27235"/>
    <cellStyle name="Обычный 5 2 5 3 6 2" xfId="27236"/>
    <cellStyle name="Обычный 5 2 5 3 7" xfId="27237"/>
    <cellStyle name="Обычный 5 2 5 4" xfId="27238"/>
    <cellStyle name="Обычный 5 2 5 4 2" xfId="27239"/>
    <cellStyle name="Обычный 5 2 5 4 2 2" xfId="27240"/>
    <cellStyle name="Обычный 5 2 5 4 3" xfId="27241"/>
    <cellStyle name="Обычный 5 2 5 4 4" xfId="27242"/>
    <cellStyle name="Обычный 5 2 5 4 5" xfId="27243"/>
    <cellStyle name="Обычный 5 2 5 5" xfId="27244"/>
    <cellStyle name="Обычный 5 2 5 5 2" xfId="27245"/>
    <cellStyle name="Обычный 5 2 5 5 2 2" xfId="27246"/>
    <cellStyle name="Обычный 5 2 5 5 3" xfId="27247"/>
    <cellStyle name="Обычный 5 2 5 5 4" xfId="27248"/>
    <cellStyle name="Обычный 5 2 5 5 5" xfId="27249"/>
    <cellStyle name="Обычный 5 2 5 6" xfId="27250"/>
    <cellStyle name="Обычный 5 2 5 6 2" xfId="27251"/>
    <cellStyle name="Обычный 5 2 5 6 2 2" xfId="27252"/>
    <cellStyle name="Обычный 5 2 5 6 3" xfId="27253"/>
    <cellStyle name="Обычный 5 2 5 6 4" xfId="27254"/>
    <cellStyle name="Обычный 5 2 5 6 5" xfId="27255"/>
    <cellStyle name="Обычный 5 2 5 7" xfId="27256"/>
    <cellStyle name="Обычный 5 2 5 7 2" xfId="27257"/>
    <cellStyle name="Обычный 5 2 5 7 2 2" xfId="27258"/>
    <cellStyle name="Обычный 5 2 5 7 3" xfId="27259"/>
    <cellStyle name="Обычный 5 2 5 7 4" xfId="27260"/>
    <cellStyle name="Обычный 5 2 5 7 5" xfId="27261"/>
    <cellStyle name="Обычный 5 2 5 8" xfId="27262"/>
    <cellStyle name="Обычный 5 2 5 8 2" xfId="27263"/>
    <cellStyle name="Обычный 5 2 5 8 2 2" xfId="27264"/>
    <cellStyle name="Обычный 5 2 5 8 3" xfId="27265"/>
    <cellStyle name="Обычный 5 2 5 9" xfId="27266"/>
    <cellStyle name="Обычный 5 2 5 9 2" xfId="27267"/>
    <cellStyle name="Обычный 5 2 6" xfId="27268"/>
    <cellStyle name="Обычный 5 2 6 2" xfId="27269"/>
    <cellStyle name="Обычный 5 2 6 2 2" xfId="27270"/>
    <cellStyle name="Обычный 5 2 6 2 2 2" xfId="27271"/>
    <cellStyle name="Обычный 5 2 6 2 2 2 2" xfId="27272"/>
    <cellStyle name="Обычный 5 2 6 2 2 3" xfId="27273"/>
    <cellStyle name="Обычный 5 2 6 2 2 4" xfId="27274"/>
    <cellStyle name="Обычный 5 2 6 2 2 5" xfId="27275"/>
    <cellStyle name="Обычный 5 2 6 2 3" xfId="27276"/>
    <cellStyle name="Обычный 5 2 6 2 3 2" xfId="27277"/>
    <cellStyle name="Обычный 5 2 6 2 3 3" xfId="27278"/>
    <cellStyle name="Обычный 5 2 6 2 3 4" xfId="27279"/>
    <cellStyle name="Обычный 5 2 6 2 4" xfId="27280"/>
    <cellStyle name="Обычный 5 2 6 2 5" xfId="27281"/>
    <cellStyle name="Обычный 5 2 6 2 6" xfId="27282"/>
    <cellStyle name="Обычный 5 2 6 2 7" xfId="27283"/>
    <cellStyle name="Обычный 5 2 6 3" xfId="27284"/>
    <cellStyle name="Обычный 5 2 6 3 2" xfId="27285"/>
    <cellStyle name="Обычный 5 2 6 3 2 2" xfId="27286"/>
    <cellStyle name="Обычный 5 2 6 3 3" xfId="27287"/>
    <cellStyle name="Обычный 5 2 6 3 4" xfId="27288"/>
    <cellStyle name="Обычный 5 2 6 3 5" xfId="27289"/>
    <cellStyle name="Обычный 5 2 6 4" xfId="27290"/>
    <cellStyle name="Обычный 5 2 6 4 2" xfId="27291"/>
    <cellStyle name="Обычный 5 2 6 4 2 2" xfId="27292"/>
    <cellStyle name="Обычный 5 2 6 4 3" xfId="27293"/>
    <cellStyle name="Обычный 5 2 6 4 4" xfId="27294"/>
    <cellStyle name="Обычный 5 2 6 4 5" xfId="27295"/>
    <cellStyle name="Обычный 5 2 6 5" xfId="27296"/>
    <cellStyle name="Обычный 5 2 6 5 2" xfId="27297"/>
    <cellStyle name="Обычный 5 2 6 5 2 2" xfId="27298"/>
    <cellStyle name="Обычный 5 2 6 5 3" xfId="27299"/>
    <cellStyle name="Обычный 5 2 6 5 4" xfId="27300"/>
    <cellStyle name="Обычный 5 2 6 5 5" xfId="27301"/>
    <cellStyle name="Обычный 5 2 6 6" xfId="27302"/>
    <cellStyle name="Обычный 5 2 6 6 2" xfId="27303"/>
    <cellStyle name="Обычный 5 2 6 6 2 2" xfId="27304"/>
    <cellStyle name="Обычный 5 2 6 6 3" xfId="27305"/>
    <cellStyle name="Обычный 5 2 6 7" xfId="27306"/>
    <cellStyle name="Обычный 5 2 6 7 2" xfId="27307"/>
    <cellStyle name="Обычный 5 2 6 8" xfId="27308"/>
    <cellStyle name="Обычный 5 2 6 9" xfId="27309"/>
    <cellStyle name="Обычный 5 2 7" xfId="27310"/>
    <cellStyle name="Обычный 5 2 7 2" xfId="27311"/>
    <cellStyle name="Обычный 5 2 7 2 2" xfId="27312"/>
    <cellStyle name="Обычный 5 2 7 2 2 2" xfId="27313"/>
    <cellStyle name="Обычный 5 2 7 2 3" xfId="27314"/>
    <cellStyle name="Обычный 5 2 7 2 4" xfId="27315"/>
    <cellStyle name="Обычный 5 2 7 2 5" xfId="27316"/>
    <cellStyle name="Обычный 5 2 7 3" xfId="27317"/>
    <cellStyle name="Обычный 5 2 7 3 2" xfId="27318"/>
    <cellStyle name="Обычный 5 2 7 3 2 2" xfId="27319"/>
    <cellStyle name="Обычный 5 2 7 3 3" xfId="27320"/>
    <cellStyle name="Обычный 5 2 7 3 4" xfId="27321"/>
    <cellStyle name="Обычный 5 2 7 3 5" xfId="27322"/>
    <cellStyle name="Обычный 5 2 7 4" xfId="27323"/>
    <cellStyle name="Обычный 5 2 7 4 2" xfId="27324"/>
    <cellStyle name="Обычный 5 2 7 4 2 2" xfId="27325"/>
    <cellStyle name="Обычный 5 2 7 4 3" xfId="27326"/>
    <cellStyle name="Обычный 5 2 7 5" xfId="27327"/>
    <cellStyle name="Обычный 5 2 7 5 2" xfId="27328"/>
    <cellStyle name="Обычный 5 2 7 5 2 2" xfId="27329"/>
    <cellStyle name="Обычный 5 2 7 5 3" xfId="27330"/>
    <cellStyle name="Обычный 5 2 7 6" xfId="27331"/>
    <cellStyle name="Обычный 5 2 7 6 2" xfId="27332"/>
    <cellStyle name="Обычный 5 2 7 7" xfId="27333"/>
    <cellStyle name="Обычный 5 2 8" xfId="27334"/>
    <cellStyle name="Обычный 5 2 8 2" xfId="27335"/>
    <cellStyle name="Обычный 5 2 8 2 2" xfId="27336"/>
    <cellStyle name="Обычный 5 2 8 3" xfId="27337"/>
    <cellStyle name="Обычный 5 2 8 4" xfId="27338"/>
    <cellStyle name="Обычный 5 2 8 5" xfId="27339"/>
    <cellStyle name="Обычный 5 2 9" xfId="27340"/>
    <cellStyle name="Обычный 5 20" xfId="27341"/>
    <cellStyle name="Обычный 5 20 2" xfId="27342"/>
    <cellStyle name="Обычный 5 20 2 2" xfId="27343"/>
    <cellStyle name="Обычный 5 20 3" xfId="27344"/>
    <cellStyle name="Обычный 5 20 4" xfId="27345"/>
    <cellStyle name="Обычный 5 20 5" xfId="27346"/>
    <cellStyle name="Обычный 5 21" xfId="27347"/>
    <cellStyle name="Обычный 5 21 2" xfId="27348"/>
    <cellStyle name="Обычный 5 21 2 2" xfId="27349"/>
    <cellStyle name="Обычный 5 21 3" xfId="27350"/>
    <cellStyle name="Обычный 5 22" xfId="27351"/>
    <cellStyle name="Обычный 5 22 2" xfId="27352"/>
    <cellStyle name="Обычный 5 23" xfId="27353"/>
    <cellStyle name="Обычный 5 24" xfId="27354"/>
    <cellStyle name="Обычный 5 25" xfId="59126"/>
    <cellStyle name="Обычный 5 3" xfId="27355"/>
    <cellStyle name="Обычный 5 3 10" xfId="27356"/>
    <cellStyle name="Обычный 5 3 10 2" xfId="27357"/>
    <cellStyle name="Обычный 5 3 10 2 2" xfId="27358"/>
    <cellStyle name="Обычный 5 3 10 2 2 2" xfId="27359"/>
    <cellStyle name="Обычный 5 3 10 2 2 2 2" xfId="27360"/>
    <cellStyle name="Обычный 5 3 10 2 2 3" xfId="27361"/>
    <cellStyle name="Обычный 5 3 10 2 2 4" xfId="27362"/>
    <cellStyle name="Обычный 5 3 10 2 2 5" xfId="27363"/>
    <cellStyle name="Обычный 5 3 10 2 3" xfId="27364"/>
    <cellStyle name="Обычный 5 3 10 2 3 2" xfId="27365"/>
    <cellStyle name="Обычный 5 3 10 2 3 3" xfId="27366"/>
    <cellStyle name="Обычный 5 3 10 2 3 4" xfId="27367"/>
    <cellStyle name="Обычный 5 3 10 2 4" xfId="27368"/>
    <cellStyle name="Обычный 5 3 10 2 5" xfId="27369"/>
    <cellStyle name="Обычный 5 3 10 2 6" xfId="27370"/>
    <cellStyle name="Обычный 5 3 10 2 7" xfId="27371"/>
    <cellStyle name="Обычный 5 3 10 3" xfId="27372"/>
    <cellStyle name="Обычный 5 3 10 3 2" xfId="27373"/>
    <cellStyle name="Обычный 5 3 10 3 2 2" xfId="27374"/>
    <cellStyle name="Обычный 5 3 10 3 3" xfId="27375"/>
    <cellStyle name="Обычный 5 3 10 3 4" xfId="27376"/>
    <cellStyle name="Обычный 5 3 10 3 5" xfId="27377"/>
    <cellStyle name="Обычный 5 3 10 4" xfId="27378"/>
    <cellStyle name="Обычный 5 3 10 4 2" xfId="27379"/>
    <cellStyle name="Обычный 5 3 10 4 3" xfId="27380"/>
    <cellStyle name="Обычный 5 3 10 4 4" xfId="27381"/>
    <cellStyle name="Обычный 5 3 10 5" xfId="27382"/>
    <cellStyle name="Обычный 5 3 10 6" xfId="27383"/>
    <cellStyle name="Обычный 5 3 10 7" xfId="27384"/>
    <cellStyle name="Обычный 5 3 10 8" xfId="27385"/>
    <cellStyle name="Обычный 5 3 11" xfId="27386"/>
    <cellStyle name="Обычный 5 3 11 2" xfId="27387"/>
    <cellStyle name="Обычный 5 3 11 2 2" xfId="27388"/>
    <cellStyle name="Обычный 5 3 11 2 2 2" xfId="27389"/>
    <cellStyle name="Обычный 5 3 11 2 3" xfId="27390"/>
    <cellStyle name="Обычный 5 3 11 2 4" xfId="27391"/>
    <cellStyle name="Обычный 5 3 11 2 5" xfId="27392"/>
    <cellStyle name="Обычный 5 3 11 3" xfId="27393"/>
    <cellStyle name="Обычный 5 3 11 3 2" xfId="27394"/>
    <cellStyle name="Обычный 5 3 11 3 3" xfId="27395"/>
    <cellStyle name="Обычный 5 3 11 3 4" xfId="27396"/>
    <cellStyle name="Обычный 5 3 11 4" xfId="27397"/>
    <cellStyle name="Обычный 5 3 11 5" xfId="27398"/>
    <cellStyle name="Обычный 5 3 11 6" xfId="27399"/>
    <cellStyle name="Обычный 5 3 11 7" xfId="27400"/>
    <cellStyle name="Обычный 5 3 12" xfId="27401"/>
    <cellStyle name="Обычный 5 3 12 2" xfId="27402"/>
    <cellStyle name="Обычный 5 3 12 2 2" xfId="27403"/>
    <cellStyle name="Обычный 5 3 12 2 2 2" xfId="27404"/>
    <cellStyle name="Обычный 5 3 12 2 3" xfId="27405"/>
    <cellStyle name="Обычный 5 3 12 2 4" xfId="27406"/>
    <cellStyle name="Обычный 5 3 12 2 5" xfId="27407"/>
    <cellStyle name="Обычный 5 3 12 3" xfId="27408"/>
    <cellStyle name="Обычный 5 3 12 3 2" xfId="27409"/>
    <cellStyle name="Обычный 5 3 12 3 3" xfId="27410"/>
    <cellStyle name="Обычный 5 3 12 3 4" xfId="27411"/>
    <cellStyle name="Обычный 5 3 12 4" xfId="27412"/>
    <cellStyle name="Обычный 5 3 12 5" xfId="27413"/>
    <cellStyle name="Обычный 5 3 12 6" xfId="27414"/>
    <cellStyle name="Обычный 5 3 12 7" xfId="27415"/>
    <cellStyle name="Обычный 5 3 13" xfId="27416"/>
    <cellStyle name="Обычный 5 3 13 2" xfId="27417"/>
    <cellStyle name="Обычный 5 3 13 2 2" xfId="27418"/>
    <cellStyle name="Обычный 5 3 13 3" xfId="27419"/>
    <cellStyle name="Обычный 5 3 13 4" xfId="27420"/>
    <cellStyle name="Обычный 5 3 13 5" xfId="27421"/>
    <cellStyle name="Обычный 5 3 14" xfId="27422"/>
    <cellStyle name="Обычный 5 3 14 2" xfId="27423"/>
    <cellStyle name="Обычный 5 3 14 2 2" xfId="27424"/>
    <cellStyle name="Обычный 5 3 14 3" xfId="27425"/>
    <cellStyle name="Обычный 5 3 14 4" xfId="27426"/>
    <cellStyle name="Обычный 5 3 14 5" xfId="27427"/>
    <cellStyle name="Обычный 5 3 15" xfId="27428"/>
    <cellStyle name="Обычный 5 3 16" xfId="27429"/>
    <cellStyle name="Обычный 5 3 17" xfId="27430"/>
    <cellStyle name="Обычный 5 3 2" xfId="27431"/>
    <cellStyle name="Обычный 5 3 2 10" xfId="27432"/>
    <cellStyle name="Обычный 5 3 2 10 2" xfId="27433"/>
    <cellStyle name="Обычный 5 3 2 10 2 2" xfId="27434"/>
    <cellStyle name="Обычный 5 3 2 10 2 2 2" xfId="27435"/>
    <cellStyle name="Обычный 5 3 2 10 2 3" xfId="27436"/>
    <cellStyle name="Обычный 5 3 2 10 2 4" xfId="27437"/>
    <cellStyle name="Обычный 5 3 2 10 2 5" xfId="27438"/>
    <cellStyle name="Обычный 5 3 2 10 3" xfId="27439"/>
    <cellStyle name="Обычный 5 3 2 10 3 2" xfId="27440"/>
    <cellStyle name="Обычный 5 3 2 10 3 3" xfId="27441"/>
    <cellStyle name="Обычный 5 3 2 10 3 4" xfId="27442"/>
    <cellStyle name="Обычный 5 3 2 10 4" xfId="27443"/>
    <cellStyle name="Обычный 5 3 2 10 5" xfId="27444"/>
    <cellStyle name="Обычный 5 3 2 10 6" xfId="27445"/>
    <cellStyle name="Обычный 5 3 2 10 7" xfId="27446"/>
    <cellStyle name="Обычный 5 3 2 11" xfId="27447"/>
    <cellStyle name="Обычный 5 3 2 11 2" xfId="27448"/>
    <cellStyle name="Обычный 5 3 2 11 2 2" xfId="27449"/>
    <cellStyle name="Обычный 5 3 2 11 3" xfId="27450"/>
    <cellStyle name="Обычный 5 3 2 11 4" xfId="27451"/>
    <cellStyle name="Обычный 5 3 2 11 5" xfId="27452"/>
    <cellStyle name="Обычный 5 3 2 12" xfId="27453"/>
    <cellStyle name="Обычный 5 3 2 12 2" xfId="27454"/>
    <cellStyle name="Обычный 5 3 2 12 3" xfId="27455"/>
    <cellStyle name="Обычный 5 3 2 12 4" xfId="27456"/>
    <cellStyle name="Обычный 5 3 2 13" xfId="27457"/>
    <cellStyle name="Обычный 5 3 2 14" xfId="27458"/>
    <cellStyle name="Обычный 5 3 2 15" xfId="27459"/>
    <cellStyle name="Обычный 5 3 2 16" xfId="27460"/>
    <cellStyle name="Обычный 5 3 2 2" xfId="27461"/>
    <cellStyle name="Обычный 5 3 2 2 10" xfId="27462"/>
    <cellStyle name="Обычный 5 3 2 2 10 2" xfId="27463"/>
    <cellStyle name="Обычный 5 3 2 2 10 2 2" xfId="27464"/>
    <cellStyle name="Обычный 5 3 2 2 10 3" xfId="27465"/>
    <cellStyle name="Обычный 5 3 2 2 10 4" xfId="27466"/>
    <cellStyle name="Обычный 5 3 2 2 10 5" xfId="27467"/>
    <cellStyle name="Обычный 5 3 2 2 11" xfId="27468"/>
    <cellStyle name="Обычный 5 3 2 2 11 2" xfId="27469"/>
    <cellStyle name="Обычный 5 3 2 2 11 3" xfId="27470"/>
    <cellStyle name="Обычный 5 3 2 2 11 4" xfId="27471"/>
    <cellStyle name="Обычный 5 3 2 2 12" xfId="27472"/>
    <cellStyle name="Обычный 5 3 2 2 13" xfId="27473"/>
    <cellStyle name="Обычный 5 3 2 2 14" xfId="27474"/>
    <cellStyle name="Обычный 5 3 2 2 15" xfId="27475"/>
    <cellStyle name="Обычный 5 3 2 2 2" xfId="27476"/>
    <cellStyle name="Обычный 5 3 2 2 2 2" xfId="27477"/>
    <cellStyle name="Обычный 5 3 2 2 2 2 2" xfId="27478"/>
    <cellStyle name="Обычный 5 3 2 2 2 2 2 2" xfId="27479"/>
    <cellStyle name="Обычный 5 3 2 2 2 2 2 2 2" xfId="27480"/>
    <cellStyle name="Обычный 5 3 2 2 2 2 2 3" xfId="27481"/>
    <cellStyle name="Обычный 5 3 2 2 2 2 2 4" xfId="27482"/>
    <cellStyle name="Обычный 5 3 2 2 2 2 2 5" xfId="27483"/>
    <cellStyle name="Обычный 5 3 2 2 2 2 3" xfId="27484"/>
    <cellStyle name="Обычный 5 3 2 2 2 2 3 2" xfId="27485"/>
    <cellStyle name="Обычный 5 3 2 2 2 2 3 3" xfId="27486"/>
    <cellStyle name="Обычный 5 3 2 2 2 2 3 4" xfId="27487"/>
    <cellStyle name="Обычный 5 3 2 2 2 2 4" xfId="27488"/>
    <cellStyle name="Обычный 5 3 2 2 2 2 5" xfId="27489"/>
    <cellStyle name="Обычный 5 3 2 2 2 2 6" xfId="27490"/>
    <cellStyle name="Обычный 5 3 2 2 2 2 7" xfId="27491"/>
    <cellStyle name="Обычный 5 3 2 2 2 3" xfId="27492"/>
    <cellStyle name="Обычный 5 3 2 2 2 3 2" xfId="27493"/>
    <cellStyle name="Обычный 5 3 2 2 2 3 2 2" xfId="27494"/>
    <cellStyle name="Обычный 5 3 2 2 2 3 3" xfId="27495"/>
    <cellStyle name="Обычный 5 3 2 2 2 3 4" xfId="27496"/>
    <cellStyle name="Обычный 5 3 2 2 2 3 5" xfId="27497"/>
    <cellStyle name="Обычный 5 3 2 2 2 4" xfId="27498"/>
    <cellStyle name="Обычный 5 3 2 2 2 4 2" xfId="27499"/>
    <cellStyle name="Обычный 5 3 2 2 2 4 2 2" xfId="27500"/>
    <cellStyle name="Обычный 5 3 2 2 2 4 3" xfId="27501"/>
    <cellStyle name="Обычный 5 3 2 2 2 4 4" xfId="27502"/>
    <cellStyle name="Обычный 5 3 2 2 2 4 5" xfId="27503"/>
    <cellStyle name="Обычный 5 3 2 2 2 5" xfId="27504"/>
    <cellStyle name="Обычный 5 3 2 2 2 5 2" xfId="27505"/>
    <cellStyle name="Обычный 5 3 2 2 2 5 3" xfId="27506"/>
    <cellStyle name="Обычный 5 3 2 2 2 5 4" xfId="27507"/>
    <cellStyle name="Обычный 5 3 2 2 2 6" xfId="27508"/>
    <cellStyle name="Обычный 5 3 2 2 2 7" xfId="27509"/>
    <cellStyle name="Обычный 5 3 2 2 2 8" xfId="27510"/>
    <cellStyle name="Обычный 5 3 2 2 2 9" xfId="27511"/>
    <cellStyle name="Обычный 5 3 2 2 3" xfId="27512"/>
    <cellStyle name="Обычный 5 3 2 2 3 2" xfId="27513"/>
    <cellStyle name="Обычный 5 3 2 2 3 2 2" xfId="27514"/>
    <cellStyle name="Обычный 5 3 2 2 3 2 2 2" xfId="27515"/>
    <cellStyle name="Обычный 5 3 2 2 3 2 2 2 2" xfId="27516"/>
    <cellStyle name="Обычный 5 3 2 2 3 2 2 3" xfId="27517"/>
    <cellStyle name="Обычный 5 3 2 2 3 2 2 4" xfId="27518"/>
    <cellStyle name="Обычный 5 3 2 2 3 2 2 5" xfId="27519"/>
    <cellStyle name="Обычный 5 3 2 2 3 2 3" xfId="27520"/>
    <cellStyle name="Обычный 5 3 2 2 3 2 3 2" xfId="27521"/>
    <cellStyle name="Обычный 5 3 2 2 3 2 3 3" xfId="27522"/>
    <cellStyle name="Обычный 5 3 2 2 3 2 3 4" xfId="27523"/>
    <cellStyle name="Обычный 5 3 2 2 3 2 4" xfId="27524"/>
    <cellStyle name="Обычный 5 3 2 2 3 2 5" xfId="27525"/>
    <cellStyle name="Обычный 5 3 2 2 3 2 6" xfId="27526"/>
    <cellStyle name="Обычный 5 3 2 2 3 2 7" xfId="27527"/>
    <cellStyle name="Обычный 5 3 2 2 3 3" xfId="27528"/>
    <cellStyle name="Обычный 5 3 2 2 3 3 2" xfId="27529"/>
    <cellStyle name="Обычный 5 3 2 2 3 3 2 2" xfId="27530"/>
    <cellStyle name="Обычный 5 3 2 2 3 3 3" xfId="27531"/>
    <cellStyle name="Обычный 5 3 2 2 3 3 4" xfId="27532"/>
    <cellStyle name="Обычный 5 3 2 2 3 3 5" xfId="27533"/>
    <cellStyle name="Обычный 5 3 2 2 3 4" xfId="27534"/>
    <cellStyle name="Обычный 5 3 2 2 3 4 2" xfId="27535"/>
    <cellStyle name="Обычный 5 3 2 2 3 4 2 2" xfId="27536"/>
    <cellStyle name="Обычный 5 3 2 2 3 4 3" xfId="27537"/>
    <cellStyle name="Обычный 5 3 2 2 3 4 4" xfId="27538"/>
    <cellStyle name="Обычный 5 3 2 2 3 4 5" xfId="27539"/>
    <cellStyle name="Обычный 5 3 2 2 3 5" xfId="27540"/>
    <cellStyle name="Обычный 5 3 2 2 3 5 2" xfId="27541"/>
    <cellStyle name="Обычный 5 3 2 2 3 5 3" xfId="27542"/>
    <cellStyle name="Обычный 5 3 2 2 3 5 4" xfId="27543"/>
    <cellStyle name="Обычный 5 3 2 2 3 6" xfId="27544"/>
    <cellStyle name="Обычный 5 3 2 2 3 7" xfId="27545"/>
    <cellStyle name="Обычный 5 3 2 2 3 8" xfId="27546"/>
    <cellStyle name="Обычный 5 3 2 2 3 9" xfId="27547"/>
    <cellStyle name="Обычный 5 3 2 2 4" xfId="27548"/>
    <cellStyle name="Обычный 5 3 2 2 4 2" xfId="27549"/>
    <cellStyle name="Обычный 5 3 2 2 4 2 2" xfId="27550"/>
    <cellStyle name="Обычный 5 3 2 2 4 2 2 2" xfId="27551"/>
    <cellStyle name="Обычный 5 3 2 2 4 2 2 2 2" xfId="27552"/>
    <cellStyle name="Обычный 5 3 2 2 4 2 2 3" xfId="27553"/>
    <cellStyle name="Обычный 5 3 2 2 4 2 2 4" xfId="27554"/>
    <cellStyle name="Обычный 5 3 2 2 4 2 2 5" xfId="27555"/>
    <cellStyle name="Обычный 5 3 2 2 4 2 3" xfId="27556"/>
    <cellStyle name="Обычный 5 3 2 2 4 2 3 2" xfId="27557"/>
    <cellStyle name="Обычный 5 3 2 2 4 2 3 3" xfId="27558"/>
    <cellStyle name="Обычный 5 3 2 2 4 2 3 4" xfId="27559"/>
    <cellStyle name="Обычный 5 3 2 2 4 2 4" xfId="27560"/>
    <cellStyle name="Обычный 5 3 2 2 4 2 5" xfId="27561"/>
    <cellStyle name="Обычный 5 3 2 2 4 2 6" xfId="27562"/>
    <cellStyle name="Обычный 5 3 2 2 4 2 7" xfId="27563"/>
    <cellStyle name="Обычный 5 3 2 2 4 3" xfId="27564"/>
    <cellStyle name="Обычный 5 3 2 2 4 3 2" xfId="27565"/>
    <cellStyle name="Обычный 5 3 2 2 4 3 2 2" xfId="27566"/>
    <cellStyle name="Обычный 5 3 2 2 4 3 3" xfId="27567"/>
    <cellStyle name="Обычный 5 3 2 2 4 3 4" xfId="27568"/>
    <cellStyle name="Обычный 5 3 2 2 4 3 5" xfId="27569"/>
    <cellStyle name="Обычный 5 3 2 2 4 4" xfId="27570"/>
    <cellStyle name="Обычный 5 3 2 2 4 4 2" xfId="27571"/>
    <cellStyle name="Обычный 5 3 2 2 4 4 3" xfId="27572"/>
    <cellStyle name="Обычный 5 3 2 2 4 4 4" xfId="27573"/>
    <cellStyle name="Обычный 5 3 2 2 4 5" xfId="27574"/>
    <cellStyle name="Обычный 5 3 2 2 4 6" xfId="27575"/>
    <cellStyle name="Обычный 5 3 2 2 4 7" xfId="27576"/>
    <cellStyle name="Обычный 5 3 2 2 4 8" xfId="27577"/>
    <cellStyle name="Обычный 5 3 2 2 5" xfId="27578"/>
    <cellStyle name="Обычный 5 3 2 2 5 2" xfId="27579"/>
    <cellStyle name="Обычный 5 3 2 2 5 2 2" xfId="27580"/>
    <cellStyle name="Обычный 5 3 2 2 5 2 2 2" xfId="27581"/>
    <cellStyle name="Обычный 5 3 2 2 5 2 2 2 2" xfId="27582"/>
    <cellStyle name="Обычный 5 3 2 2 5 2 2 3" xfId="27583"/>
    <cellStyle name="Обычный 5 3 2 2 5 2 2 4" xfId="27584"/>
    <cellStyle name="Обычный 5 3 2 2 5 2 2 5" xfId="27585"/>
    <cellStyle name="Обычный 5 3 2 2 5 2 3" xfId="27586"/>
    <cellStyle name="Обычный 5 3 2 2 5 2 3 2" xfId="27587"/>
    <cellStyle name="Обычный 5 3 2 2 5 2 3 3" xfId="27588"/>
    <cellStyle name="Обычный 5 3 2 2 5 2 3 4" xfId="27589"/>
    <cellStyle name="Обычный 5 3 2 2 5 2 4" xfId="27590"/>
    <cellStyle name="Обычный 5 3 2 2 5 2 5" xfId="27591"/>
    <cellStyle name="Обычный 5 3 2 2 5 2 6" xfId="27592"/>
    <cellStyle name="Обычный 5 3 2 2 5 2 7" xfId="27593"/>
    <cellStyle name="Обычный 5 3 2 2 5 3" xfId="27594"/>
    <cellStyle name="Обычный 5 3 2 2 5 3 2" xfId="27595"/>
    <cellStyle name="Обычный 5 3 2 2 5 3 2 2" xfId="27596"/>
    <cellStyle name="Обычный 5 3 2 2 5 3 3" xfId="27597"/>
    <cellStyle name="Обычный 5 3 2 2 5 3 4" xfId="27598"/>
    <cellStyle name="Обычный 5 3 2 2 5 3 5" xfId="27599"/>
    <cellStyle name="Обычный 5 3 2 2 5 4" xfId="27600"/>
    <cellStyle name="Обычный 5 3 2 2 5 4 2" xfId="27601"/>
    <cellStyle name="Обычный 5 3 2 2 5 4 3" xfId="27602"/>
    <cellStyle name="Обычный 5 3 2 2 5 4 4" xfId="27603"/>
    <cellStyle name="Обычный 5 3 2 2 5 5" xfId="27604"/>
    <cellStyle name="Обычный 5 3 2 2 5 6" xfId="27605"/>
    <cellStyle name="Обычный 5 3 2 2 5 7" xfId="27606"/>
    <cellStyle name="Обычный 5 3 2 2 5 8" xfId="27607"/>
    <cellStyle name="Обычный 5 3 2 2 6" xfId="27608"/>
    <cellStyle name="Обычный 5 3 2 2 6 2" xfId="27609"/>
    <cellStyle name="Обычный 5 3 2 2 6 2 2" xfId="27610"/>
    <cellStyle name="Обычный 5 3 2 2 6 2 2 2" xfId="27611"/>
    <cellStyle name="Обычный 5 3 2 2 6 2 2 2 2" xfId="27612"/>
    <cellStyle name="Обычный 5 3 2 2 6 2 2 3" xfId="27613"/>
    <cellStyle name="Обычный 5 3 2 2 6 2 2 4" xfId="27614"/>
    <cellStyle name="Обычный 5 3 2 2 6 2 2 5" xfId="27615"/>
    <cellStyle name="Обычный 5 3 2 2 6 2 3" xfId="27616"/>
    <cellStyle name="Обычный 5 3 2 2 6 2 3 2" xfId="27617"/>
    <cellStyle name="Обычный 5 3 2 2 6 2 3 3" xfId="27618"/>
    <cellStyle name="Обычный 5 3 2 2 6 2 3 4" xfId="27619"/>
    <cellStyle name="Обычный 5 3 2 2 6 2 4" xfId="27620"/>
    <cellStyle name="Обычный 5 3 2 2 6 2 5" xfId="27621"/>
    <cellStyle name="Обычный 5 3 2 2 6 2 6" xfId="27622"/>
    <cellStyle name="Обычный 5 3 2 2 6 2 7" xfId="27623"/>
    <cellStyle name="Обычный 5 3 2 2 6 3" xfId="27624"/>
    <cellStyle name="Обычный 5 3 2 2 6 3 2" xfId="27625"/>
    <cellStyle name="Обычный 5 3 2 2 6 3 2 2" xfId="27626"/>
    <cellStyle name="Обычный 5 3 2 2 6 3 3" xfId="27627"/>
    <cellStyle name="Обычный 5 3 2 2 6 3 4" xfId="27628"/>
    <cellStyle name="Обычный 5 3 2 2 6 3 5" xfId="27629"/>
    <cellStyle name="Обычный 5 3 2 2 6 4" xfId="27630"/>
    <cellStyle name="Обычный 5 3 2 2 6 4 2" xfId="27631"/>
    <cellStyle name="Обычный 5 3 2 2 6 4 3" xfId="27632"/>
    <cellStyle name="Обычный 5 3 2 2 6 4 4" xfId="27633"/>
    <cellStyle name="Обычный 5 3 2 2 6 5" xfId="27634"/>
    <cellStyle name="Обычный 5 3 2 2 6 6" xfId="27635"/>
    <cellStyle name="Обычный 5 3 2 2 6 7" xfId="27636"/>
    <cellStyle name="Обычный 5 3 2 2 6 8" xfId="27637"/>
    <cellStyle name="Обычный 5 3 2 2 7" xfId="27638"/>
    <cellStyle name="Обычный 5 3 2 2 7 2" xfId="27639"/>
    <cellStyle name="Обычный 5 3 2 2 7 2 2" xfId="27640"/>
    <cellStyle name="Обычный 5 3 2 2 7 2 2 2" xfId="27641"/>
    <cellStyle name="Обычный 5 3 2 2 7 2 2 2 2" xfId="27642"/>
    <cellStyle name="Обычный 5 3 2 2 7 2 2 3" xfId="27643"/>
    <cellStyle name="Обычный 5 3 2 2 7 2 2 4" xfId="27644"/>
    <cellStyle name="Обычный 5 3 2 2 7 2 2 5" xfId="27645"/>
    <cellStyle name="Обычный 5 3 2 2 7 2 3" xfId="27646"/>
    <cellStyle name="Обычный 5 3 2 2 7 2 3 2" xfId="27647"/>
    <cellStyle name="Обычный 5 3 2 2 7 2 3 3" xfId="27648"/>
    <cellStyle name="Обычный 5 3 2 2 7 2 3 4" xfId="27649"/>
    <cellStyle name="Обычный 5 3 2 2 7 2 4" xfId="27650"/>
    <cellStyle name="Обычный 5 3 2 2 7 2 5" xfId="27651"/>
    <cellStyle name="Обычный 5 3 2 2 7 2 6" xfId="27652"/>
    <cellStyle name="Обычный 5 3 2 2 7 2 7" xfId="27653"/>
    <cellStyle name="Обычный 5 3 2 2 7 3" xfId="27654"/>
    <cellStyle name="Обычный 5 3 2 2 7 3 2" xfId="27655"/>
    <cellStyle name="Обычный 5 3 2 2 7 3 2 2" xfId="27656"/>
    <cellStyle name="Обычный 5 3 2 2 7 3 3" xfId="27657"/>
    <cellStyle name="Обычный 5 3 2 2 7 3 4" xfId="27658"/>
    <cellStyle name="Обычный 5 3 2 2 7 3 5" xfId="27659"/>
    <cellStyle name="Обычный 5 3 2 2 7 4" xfId="27660"/>
    <cellStyle name="Обычный 5 3 2 2 7 4 2" xfId="27661"/>
    <cellStyle name="Обычный 5 3 2 2 7 4 3" xfId="27662"/>
    <cellStyle name="Обычный 5 3 2 2 7 4 4" xfId="27663"/>
    <cellStyle name="Обычный 5 3 2 2 7 5" xfId="27664"/>
    <cellStyle name="Обычный 5 3 2 2 7 6" xfId="27665"/>
    <cellStyle name="Обычный 5 3 2 2 7 7" xfId="27666"/>
    <cellStyle name="Обычный 5 3 2 2 7 8" xfId="27667"/>
    <cellStyle name="Обычный 5 3 2 2 8" xfId="27668"/>
    <cellStyle name="Обычный 5 3 2 2 8 2" xfId="27669"/>
    <cellStyle name="Обычный 5 3 2 2 8 2 2" xfId="27670"/>
    <cellStyle name="Обычный 5 3 2 2 8 2 2 2" xfId="27671"/>
    <cellStyle name="Обычный 5 3 2 2 8 2 3" xfId="27672"/>
    <cellStyle name="Обычный 5 3 2 2 8 2 4" xfId="27673"/>
    <cellStyle name="Обычный 5 3 2 2 8 2 5" xfId="27674"/>
    <cellStyle name="Обычный 5 3 2 2 8 3" xfId="27675"/>
    <cellStyle name="Обычный 5 3 2 2 8 3 2" xfId="27676"/>
    <cellStyle name="Обычный 5 3 2 2 8 3 3" xfId="27677"/>
    <cellStyle name="Обычный 5 3 2 2 8 3 4" xfId="27678"/>
    <cellStyle name="Обычный 5 3 2 2 8 4" xfId="27679"/>
    <cellStyle name="Обычный 5 3 2 2 8 5" xfId="27680"/>
    <cellStyle name="Обычный 5 3 2 2 8 6" xfId="27681"/>
    <cellStyle name="Обычный 5 3 2 2 8 7" xfId="27682"/>
    <cellStyle name="Обычный 5 3 2 2 9" xfId="27683"/>
    <cellStyle name="Обычный 5 3 2 2 9 2" xfId="27684"/>
    <cellStyle name="Обычный 5 3 2 2 9 2 2" xfId="27685"/>
    <cellStyle name="Обычный 5 3 2 2 9 2 2 2" xfId="27686"/>
    <cellStyle name="Обычный 5 3 2 2 9 2 3" xfId="27687"/>
    <cellStyle name="Обычный 5 3 2 2 9 2 4" xfId="27688"/>
    <cellStyle name="Обычный 5 3 2 2 9 2 5" xfId="27689"/>
    <cellStyle name="Обычный 5 3 2 2 9 3" xfId="27690"/>
    <cellStyle name="Обычный 5 3 2 2 9 3 2" xfId="27691"/>
    <cellStyle name="Обычный 5 3 2 2 9 3 3" xfId="27692"/>
    <cellStyle name="Обычный 5 3 2 2 9 3 4" xfId="27693"/>
    <cellStyle name="Обычный 5 3 2 2 9 4" xfId="27694"/>
    <cellStyle name="Обычный 5 3 2 2 9 5" xfId="27695"/>
    <cellStyle name="Обычный 5 3 2 2 9 6" xfId="27696"/>
    <cellStyle name="Обычный 5 3 2 2 9 7" xfId="27697"/>
    <cellStyle name="Обычный 5 3 2 3" xfId="27698"/>
    <cellStyle name="Обычный 5 3 2 3 2" xfId="27699"/>
    <cellStyle name="Обычный 5 3 2 3 2 2" xfId="27700"/>
    <cellStyle name="Обычный 5 3 2 3 2 2 2" xfId="27701"/>
    <cellStyle name="Обычный 5 3 2 3 2 2 2 2" xfId="27702"/>
    <cellStyle name="Обычный 5 3 2 3 2 2 3" xfId="27703"/>
    <cellStyle name="Обычный 5 3 2 3 2 2 4" xfId="27704"/>
    <cellStyle name="Обычный 5 3 2 3 2 2 5" xfId="27705"/>
    <cellStyle name="Обычный 5 3 2 3 2 3" xfId="27706"/>
    <cellStyle name="Обычный 5 3 2 3 2 3 2" xfId="27707"/>
    <cellStyle name="Обычный 5 3 2 3 2 3 3" xfId="27708"/>
    <cellStyle name="Обычный 5 3 2 3 2 3 4" xfId="27709"/>
    <cellStyle name="Обычный 5 3 2 3 2 4" xfId="27710"/>
    <cellStyle name="Обычный 5 3 2 3 2 5" xfId="27711"/>
    <cellStyle name="Обычный 5 3 2 3 2 6" xfId="27712"/>
    <cellStyle name="Обычный 5 3 2 3 2 7" xfId="27713"/>
    <cellStyle name="Обычный 5 3 2 3 3" xfId="27714"/>
    <cellStyle name="Обычный 5 3 2 3 3 2" xfId="27715"/>
    <cellStyle name="Обычный 5 3 2 3 3 2 2" xfId="27716"/>
    <cellStyle name="Обычный 5 3 2 3 3 3" xfId="27717"/>
    <cellStyle name="Обычный 5 3 2 3 3 4" xfId="27718"/>
    <cellStyle name="Обычный 5 3 2 3 3 5" xfId="27719"/>
    <cellStyle name="Обычный 5 3 2 3 4" xfId="27720"/>
    <cellStyle name="Обычный 5 3 2 3 4 2" xfId="27721"/>
    <cellStyle name="Обычный 5 3 2 3 4 2 2" xfId="27722"/>
    <cellStyle name="Обычный 5 3 2 3 4 3" xfId="27723"/>
    <cellStyle name="Обычный 5 3 2 3 4 4" xfId="27724"/>
    <cellStyle name="Обычный 5 3 2 3 4 5" xfId="27725"/>
    <cellStyle name="Обычный 5 3 2 3 5" xfId="27726"/>
    <cellStyle name="Обычный 5 3 2 3 5 2" xfId="27727"/>
    <cellStyle name="Обычный 5 3 2 3 5 3" xfId="27728"/>
    <cellStyle name="Обычный 5 3 2 3 5 4" xfId="27729"/>
    <cellStyle name="Обычный 5 3 2 3 6" xfId="27730"/>
    <cellStyle name="Обычный 5 3 2 3 7" xfId="27731"/>
    <cellStyle name="Обычный 5 3 2 3 8" xfId="27732"/>
    <cellStyle name="Обычный 5 3 2 3 9" xfId="27733"/>
    <cellStyle name="Обычный 5 3 2 4" xfId="27734"/>
    <cellStyle name="Обычный 5 3 2 4 2" xfId="27735"/>
    <cellStyle name="Обычный 5 3 2 4 2 2" xfId="27736"/>
    <cellStyle name="Обычный 5 3 2 4 2 2 2" xfId="27737"/>
    <cellStyle name="Обычный 5 3 2 4 2 2 2 2" xfId="27738"/>
    <cellStyle name="Обычный 5 3 2 4 2 2 3" xfId="27739"/>
    <cellStyle name="Обычный 5 3 2 4 2 2 4" xfId="27740"/>
    <cellStyle name="Обычный 5 3 2 4 2 2 5" xfId="27741"/>
    <cellStyle name="Обычный 5 3 2 4 2 3" xfId="27742"/>
    <cellStyle name="Обычный 5 3 2 4 2 3 2" xfId="27743"/>
    <cellStyle name="Обычный 5 3 2 4 2 3 3" xfId="27744"/>
    <cellStyle name="Обычный 5 3 2 4 2 3 4" xfId="27745"/>
    <cellStyle name="Обычный 5 3 2 4 2 4" xfId="27746"/>
    <cellStyle name="Обычный 5 3 2 4 2 5" xfId="27747"/>
    <cellStyle name="Обычный 5 3 2 4 2 6" xfId="27748"/>
    <cellStyle name="Обычный 5 3 2 4 2 7" xfId="27749"/>
    <cellStyle name="Обычный 5 3 2 4 3" xfId="27750"/>
    <cellStyle name="Обычный 5 3 2 4 3 2" xfId="27751"/>
    <cellStyle name="Обычный 5 3 2 4 3 2 2" xfId="27752"/>
    <cellStyle name="Обычный 5 3 2 4 3 3" xfId="27753"/>
    <cellStyle name="Обычный 5 3 2 4 3 4" xfId="27754"/>
    <cellStyle name="Обычный 5 3 2 4 3 5" xfId="27755"/>
    <cellStyle name="Обычный 5 3 2 4 4" xfId="27756"/>
    <cellStyle name="Обычный 5 3 2 4 4 2" xfId="27757"/>
    <cellStyle name="Обычный 5 3 2 4 4 2 2" xfId="27758"/>
    <cellStyle name="Обычный 5 3 2 4 4 3" xfId="27759"/>
    <cellStyle name="Обычный 5 3 2 4 4 4" xfId="27760"/>
    <cellStyle name="Обычный 5 3 2 4 4 5" xfId="27761"/>
    <cellStyle name="Обычный 5 3 2 4 5" xfId="27762"/>
    <cellStyle name="Обычный 5 3 2 4 5 2" xfId="27763"/>
    <cellStyle name="Обычный 5 3 2 4 5 3" xfId="27764"/>
    <cellStyle name="Обычный 5 3 2 4 5 4" xfId="27765"/>
    <cellStyle name="Обычный 5 3 2 4 6" xfId="27766"/>
    <cellStyle name="Обычный 5 3 2 4 7" xfId="27767"/>
    <cellStyle name="Обычный 5 3 2 4 8" xfId="27768"/>
    <cellStyle name="Обычный 5 3 2 4 9" xfId="27769"/>
    <cellStyle name="Обычный 5 3 2 5" xfId="27770"/>
    <cellStyle name="Обычный 5 3 2 5 2" xfId="27771"/>
    <cellStyle name="Обычный 5 3 2 5 2 2" xfId="27772"/>
    <cellStyle name="Обычный 5 3 2 5 2 2 2" xfId="27773"/>
    <cellStyle name="Обычный 5 3 2 5 2 2 2 2" xfId="27774"/>
    <cellStyle name="Обычный 5 3 2 5 2 2 3" xfId="27775"/>
    <cellStyle name="Обычный 5 3 2 5 2 2 4" xfId="27776"/>
    <cellStyle name="Обычный 5 3 2 5 2 2 5" xfId="27777"/>
    <cellStyle name="Обычный 5 3 2 5 2 3" xfId="27778"/>
    <cellStyle name="Обычный 5 3 2 5 2 3 2" xfId="27779"/>
    <cellStyle name="Обычный 5 3 2 5 2 3 3" xfId="27780"/>
    <cellStyle name="Обычный 5 3 2 5 2 3 4" xfId="27781"/>
    <cellStyle name="Обычный 5 3 2 5 2 4" xfId="27782"/>
    <cellStyle name="Обычный 5 3 2 5 2 5" xfId="27783"/>
    <cellStyle name="Обычный 5 3 2 5 2 6" xfId="27784"/>
    <cellStyle name="Обычный 5 3 2 5 2 7" xfId="27785"/>
    <cellStyle name="Обычный 5 3 2 5 3" xfId="27786"/>
    <cellStyle name="Обычный 5 3 2 5 3 2" xfId="27787"/>
    <cellStyle name="Обычный 5 3 2 5 3 2 2" xfId="27788"/>
    <cellStyle name="Обычный 5 3 2 5 3 3" xfId="27789"/>
    <cellStyle name="Обычный 5 3 2 5 3 4" xfId="27790"/>
    <cellStyle name="Обычный 5 3 2 5 3 5" xfId="27791"/>
    <cellStyle name="Обычный 5 3 2 5 4" xfId="27792"/>
    <cellStyle name="Обычный 5 3 2 5 4 2" xfId="27793"/>
    <cellStyle name="Обычный 5 3 2 5 4 3" xfId="27794"/>
    <cellStyle name="Обычный 5 3 2 5 4 4" xfId="27795"/>
    <cellStyle name="Обычный 5 3 2 5 5" xfId="27796"/>
    <cellStyle name="Обычный 5 3 2 5 6" xfId="27797"/>
    <cellStyle name="Обычный 5 3 2 5 7" xfId="27798"/>
    <cellStyle name="Обычный 5 3 2 5 8" xfId="27799"/>
    <cellStyle name="Обычный 5 3 2 6" xfId="27800"/>
    <cellStyle name="Обычный 5 3 2 6 2" xfId="27801"/>
    <cellStyle name="Обычный 5 3 2 6 2 2" xfId="27802"/>
    <cellStyle name="Обычный 5 3 2 6 2 2 2" xfId="27803"/>
    <cellStyle name="Обычный 5 3 2 6 2 2 2 2" xfId="27804"/>
    <cellStyle name="Обычный 5 3 2 6 2 2 3" xfId="27805"/>
    <cellStyle name="Обычный 5 3 2 6 2 2 4" xfId="27806"/>
    <cellStyle name="Обычный 5 3 2 6 2 2 5" xfId="27807"/>
    <cellStyle name="Обычный 5 3 2 6 2 3" xfId="27808"/>
    <cellStyle name="Обычный 5 3 2 6 2 3 2" xfId="27809"/>
    <cellStyle name="Обычный 5 3 2 6 2 3 3" xfId="27810"/>
    <cellStyle name="Обычный 5 3 2 6 2 3 4" xfId="27811"/>
    <cellStyle name="Обычный 5 3 2 6 2 4" xfId="27812"/>
    <cellStyle name="Обычный 5 3 2 6 2 5" xfId="27813"/>
    <cellStyle name="Обычный 5 3 2 6 2 6" xfId="27814"/>
    <cellStyle name="Обычный 5 3 2 6 2 7" xfId="27815"/>
    <cellStyle name="Обычный 5 3 2 6 3" xfId="27816"/>
    <cellStyle name="Обычный 5 3 2 6 3 2" xfId="27817"/>
    <cellStyle name="Обычный 5 3 2 6 3 2 2" xfId="27818"/>
    <cellStyle name="Обычный 5 3 2 6 3 3" xfId="27819"/>
    <cellStyle name="Обычный 5 3 2 6 3 4" xfId="27820"/>
    <cellStyle name="Обычный 5 3 2 6 3 5" xfId="27821"/>
    <cellStyle name="Обычный 5 3 2 6 4" xfId="27822"/>
    <cellStyle name="Обычный 5 3 2 6 4 2" xfId="27823"/>
    <cellStyle name="Обычный 5 3 2 6 4 3" xfId="27824"/>
    <cellStyle name="Обычный 5 3 2 6 4 4" xfId="27825"/>
    <cellStyle name="Обычный 5 3 2 6 5" xfId="27826"/>
    <cellStyle name="Обычный 5 3 2 6 6" xfId="27827"/>
    <cellStyle name="Обычный 5 3 2 6 7" xfId="27828"/>
    <cellStyle name="Обычный 5 3 2 6 8" xfId="27829"/>
    <cellStyle name="Обычный 5 3 2 7" xfId="27830"/>
    <cellStyle name="Обычный 5 3 2 7 2" xfId="27831"/>
    <cellStyle name="Обычный 5 3 2 7 2 2" xfId="27832"/>
    <cellStyle name="Обычный 5 3 2 7 2 2 2" xfId="27833"/>
    <cellStyle name="Обычный 5 3 2 7 2 2 2 2" xfId="27834"/>
    <cellStyle name="Обычный 5 3 2 7 2 2 3" xfId="27835"/>
    <cellStyle name="Обычный 5 3 2 7 2 2 4" xfId="27836"/>
    <cellStyle name="Обычный 5 3 2 7 2 2 5" xfId="27837"/>
    <cellStyle name="Обычный 5 3 2 7 2 3" xfId="27838"/>
    <cellStyle name="Обычный 5 3 2 7 2 3 2" xfId="27839"/>
    <cellStyle name="Обычный 5 3 2 7 2 3 3" xfId="27840"/>
    <cellStyle name="Обычный 5 3 2 7 2 3 4" xfId="27841"/>
    <cellStyle name="Обычный 5 3 2 7 2 4" xfId="27842"/>
    <cellStyle name="Обычный 5 3 2 7 2 5" xfId="27843"/>
    <cellStyle name="Обычный 5 3 2 7 2 6" xfId="27844"/>
    <cellStyle name="Обычный 5 3 2 7 2 7" xfId="27845"/>
    <cellStyle name="Обычный 5 3 2 7 3" xfId="27846"/>
    <cellStyle name="Обычный 5 3 2 7 3 2" xfId="27847"/>
    <cellStyle name="Обычный 5 3 2 7 3 2 2" xfId="27848"/>
    <cellStyle name="Обычный 5 3 2 7 3 3" xfId="27849"/>
    <cellStyle name="Обычный 5 3 2 7 3 4" xfId="27850"/>
    <cellStyle name="Обычный 5 3 2 7 3 5" xfId="27851"/>
    <cellStyle name="Обычный 5 3 2 7 4" xfId="27852"/>
    <cellStyle name="Обычный 5 3 2 7 4 2" xfId="27853"/>
    <cellStyle name="Обычный 5 3 2 7 4 3" xfId="27854"/>
    <cellStyle name="Обычный 5 3 2 7 4 4" xfId="27855"/>
    <cellStyle name="Обычный 5 3 2 7 5" xfId="27856"/>
    <cellStyle name="Обычный 5 3 2 7 6" xfId="27857"/>
    <cellStyle name="Обычный 5 3 2 7 7" xfId="27858"/>
    <cellStyle name="Обычный 5 3 2 7 8" xfId="27859"/>
    <cellStyle name="Обычный 5 3 2 8" xfId="27860"/>
    <cellStyle name="Обычный 5 3 2 8 2" xfId="27861"/>
    <cellStyle name="Обычный 5 3 2 8 2 2" xfId="27862"/>
    <cellStyle name="Обычный 5 3 2 8 2 2 2" xfId="27863"/>
    <cellStyle name="Обычный 5 3 2 8 2 2 2 2" xfId="27864"/>
    <cellStyle name="Обычный 5 3 2 8 2 2 3" xfId="27865"/>
    <cellStyle name="Обычный 5 3 2 8 2 2 4" xfId="27866"/>
    <cellStyle name="Обычный 5 3 2 8 2 2 5" xfId="27867"/>
    <cellStyle name="Обычный 5 3 2 8 2 3" xfId="27868"/>
    <cellStyle name="Обычный 5 3 2 8 2 3 2" xfId="27869"/>
    <cellStyle name="Обычный 5 3 2 8 2 3 3" xfId="27870"/>
    <cellStyle name="Обычный 5 3 2 8 2 3 4" xfId="27871"/>
    <cellStyle name="Обычный 5 3 2 8 2 4" xfId="27872"/>
    <cellStyle name="Обычный 5 3 2 8 2 5" xfId="27873"/>
    <cellStyle name="Обычный 5 3 2 8 2 6" xfId="27874"/>
    <cellStyle name="Обычный 5 3 2 8 2 7" xfId="27875"/>
    <cellStyle name="Обычный 5 3 2 8 3" xfId="27876"/>
    <cellStyle name="Обычный 5 3 2 8 3 2" xfId="27877"/>
    <cellStyle name="Обычный 5 3 2 8 3 2 2" xfId="27878"/>
    <cellStyle name="Обычный 5 3 2 8 3 3" xfId="27879"/>
    <cellStyle name="Обычный 5 3 2 8 3 4" xfId="27880"/>
    <cellStyle name="Обычный 5 3 2 8 3 5" xfId="27881"/>
    <cellStyle name="Обычный 5 3 2 8 4" xfId="27882"/>
    <cellStyle name="Обычный 5 3 2 8 4 2" xfId="27883"/>
    <cellStyle name="Обычный 5 3 2 8 4 3" xfId="27884"/>
    <cellStyle name="Обычный 5 3 2 8 4 4" xfId="27885"/>
    <cellStyle name="Обычный 5 3 2 8 5" xfId="27886"/>
    <cellStyle name="Обычный 5 3 2 8 6" xfId="27887"/>
    <cellStyle name="Обычный 5 3 2 8 7" xfId="27888"/>
    <cellStyle name="Обычный 5 3 2 8 8" xfId="27889"/>
    <cellStyle name="Обычный 5 3 2 9" xfId="27890"/>
    <cellStyle name="Обычный 5 3 2 9 2" xfId="27891"/>
    <cellStyle name="Обычный 5 3 2 9 2 2" xfId="27892"/>
    <cellStyle name="Обычный 5 3 2 9 2 2 2" xfId="27893"/>
    <cellStyle name="Обычный 5 3 2 9 2 3" xfId="27894"/>
    <cellStyle name="Обычный 5 3 2 9 2 4" xfId="27895"/>
    <cellStyle name="Обычный 5 3 2 9 2 5" xfId="27896"/>
    <cellStyle name="Обычный 5 3 2 9 3" xfId="27897"/>
    <cellStyle name="Обычный 5 3 2 9 3 2" xfId="27898"/>
    <cellStyle name="Обычный 5 3 2 9 3 3" xfId="27899"/>
    <cellStyle name="Обычный 5 3 2 9 3 4" xfId="27900"/>
    <cellStyle name="Обычный 5 3 2 9 4" xfId="27901"/>
    <cellStyle name="Обычный 5 3 2 9 5" xfId="27902"/>
    <cellStyle name="Обычный 5 3 2 9 6" xfId="27903"/>
    <cellStyle name="Обычный 5 3 2 9 7" xfId="27904"/>
    <cellStyle name="Обычный 5 3 3" xfId="27905"/>
    <cellStyle name="Обычный 5 3 3 10" xfId="27906"/>
    <cellStyle name="Обычный 5 3 3 10 2" xfId="27907"/>
    <cellStyle name="Обычный 5 3 3 10 2 2" xfId="27908"/>
    <cellStyle name="Обычный 5 3 3 10 3" xfId="27909"/>
    <cellStyle name="Обычный 5 3 3 10 4" xfId="27910"/>
    <cellStyle name="Обычный 5 3 3 10 5" xfId="27911"/>
    <cellStyle name="Обычный 5 3 3 11" xfId="27912"/>
    <cellStyle name="Обычный 5 3 3 11 2" xfId="27913"/>
    <cellStyle name="Обычный 5 3 3 11 3" xfId="27914"/>
    <cellStyle name="Обычный 5 3 3 11 4" xfId="27915"/>
    <cellStyle name="Обычный 5 3 3 12" xfId="27916"/>
    <cellStyle name="Обычный 5 3 3 13" xfId="27917"/>
    <cellStyle name="Обычный 5 3 3 14" xfId="27918"/>
    <cellStyle name="Обычный 5 3 3 15" xfId="27919"/>
    <cellStyle name="Обычный 5 3 3 2" xfId="27920"/>
    <cellStyle name="Обычный 5 3 3 2 2" xfId="27921"/>
    <cellStyle name="Обычный 5 3 3 2 2 2" xfId="27922"/>
    <cellStyle name="Обычный 5 3 3 2 2 2 2" xfId="27923"/>
    <cellStyle name="Обычный 5 3 3 2 2 2 2 2" xfId="27924"/>
    <cellStyle name="Обычный 5 3 3 2 2 2 3" xfId="27925"/>
    <cellStyle name="Обычный 5 3 3 2 2 2 4" xfId="27926"/>
    <cellStyle name="Обычный 5 3 3 2 2 2 5" xfId="27927"/>
    <cellStyle name="Обычный 5 3 3 2 2 3" xfId="27928"/>
    <cellStyle name="Обычный 5 3 3 2 2 3 2" xfId="27929"/>
    <cellStyle name="Обычный 5 3 3 2 2 3 3" xfId="27930"/>
    <cellStyle name="Обычный 5 3 3 2 2 3 4" xfId="27931"/>
    <cellStyle name="Обычный 5 3 3 2 2 4" xfId="27932"/>
    <cellStyle name="Обычный 5 3 3 2 2 5" xfId="27933"/>
    <cellStyle name="Обычный 5 3 3 2 2 6" xfId="27934"/>
    <cellStyle name="Обычный 5 3 3 2 2 7" xfId="27935"/>
    <cellStyle name="Обычный 5 3 3 2 3" xfId="27936"/>
    <cellStyle name="Обычный 5 3 3 2 3 2" xfId="27937"/>
    <cellStyle name="Обычный 5 3 3 2 3 2 2" xfId="27938"/>
    <cellStyle name="Обычный 5 3 3 2 3 3" xfId="27939"/>
    <cellStyle name="Обычный 5 3 3 2 3 4" xfId="27940"/>
    <cellStyle name="Обычный 5 3 3 2 3 5" xfId="27941"/>
    <cellStyle name="Обычный 5 3 3 2 4" xfId="27942"/>
    <cellStyle name="Обычный 5 3 3 2 4 2" xfId="27943"/>
    <cellStyle name="Обычный 5 3 3 2 4 2 2" xfId="27944"/>
    <cellStyle name="Обычный 5 3 3 2 4 3" xfId="27945"/>
    <cellStyle name="Обычный 5 3 3 2 4 4" xfId="27946"/>
    <cellStyle name="Обычный 5 3 3 2 4 5" xfId="27947"/>
    <cellStyle name="Обычный 5 3 3 2 5" xfId="27948"/>
    <cellStyle name="Обычный 5 3 3 2 5 2" xfId="27949"/>
    <cellStyle name="Обычный 5 3 3 2 5 3" xfId="27950"/>
    <cellStyle name="Обычный 5 3 3 2 5 4" xfId="27951"/>
    <cellStyle name="Обычный 5 3 3 2 6" xfId="27952"/>
    <cellStyle name="Обычный 5 3 3 2 7" xfId="27953"/>
    <cellStyle name="Обычный 5 3 3 2 8" xfId="27954"/>
    <cellStyle name="Обычный 5 3 3 2 9" xfId="27955"/>
    <cellStyle name="Обычный 5 3 3 3" xfId="27956"/>
    <cellStyle name="Обычный 5 3 3 3 2" xfId="27957"/>
    <cellStyle name="Обычный 5 3 3 3 2 2" xfId="27958"/>
    <cellStyle name="Обычный 5 3 3 3 2 2 2" xfId="27959"/>
    <cellStyle name="Обычный 5 3 3 3 2 2 2 2" xfId="27960"/>
    <cellStyle name="Обычный 5 3 3 3 2 2 3" xfId="27961"/>
    <cellStyle name="Обычный 5 3 3 3 2 2 4" xfId="27962"/>
    <cellStyle name="Обычный 5 3 3 3 2 2 5" xfId="27963"/>
    <cellStyle name="Обычный 5 3 3 3 2 3" xfId="27964"/>
    <cellStyle name="Обычный 5 3 3 3 2 3 2" xfId="27965"/>
    <cellStyle name="Обычный 5 3 3 3 2 3 3" xfId="27966"/>
    <cellStyle name="Обычный 5 3 3 3 2 3 4" xfId="27967"/>
    <cellStyle name="Обычный 5 3 3 3 2 4" xfId="27968"/>
    <cellStyle name="Обычный 5 3 3 3 2 5" xfId="27969"/>
    <cellStyle name="Обычный 5 3 3 3 2 6" xfId="27970"/>
    <cellStyle name="Обычный 5 3 3 3 2 7" xfId="27971"/>
    <cellStyle name="Обычный 5 3 3 3 3" xfId="27972"/>
    <cellStyle name="Обычный 5 3 3 3 3 2" xfId="27973"/>
    <cellStyle name="Обычный 5 3 3 3 3 2 2" xfId="27974"/>
    <cellStyle name="Обычный 5 3 3 3 3 3" xfId="27975"/>
    <cellStyle name="Обычный 5 3 3 3 3 4" xfId="27976"/>
    <cellStyle name="Обычный 5 3 3 3 3 5" xfId="27977"/>
    <cellStyle name="Обычный 5 3 3 3 4" xfId="27978"/>
    <cellStyle name="Обычный 5 3 3 3 4 2" xfId="27979"/>
    <cellStyle name="Обычный 5 3 3 3 4 2 2" xfId="27980"/>
    <cellStyle name="Обычный 5 3 3 3 4 3" xfId="27981"/>
    <cellStyle name="Обычный 5 3 3 3 4 4" xfId="27982"/>
    <cellStyle name="Обычный 5 3 3 3 4 5" xfId="27983"/>
    <cellStyle name="Обычный 5 3 3 3 5" xfId="27984"/>
    <cellStyle name="Обычный 5 3 3 3 5 2" xfId="27985"/>
    <cellStyle name="Обычный 5 3 3 3 5 3" xfId="27986"/>
    <cellStyle name="Обычный 5 3 3 3 5 4" xfId="27987"/>
    <cellStyle name="Обычный 5 3 3 3 6" xfId="27988"/>
    <cellStyle name="Обычный 5 3 3 3 7" xfId="27989"/>
    <cellStyle name="Обычный 5 3 3 3 8" xfId="27990"/>
    <cellStyle name="Обычный 5 3 3 3 9" xfId="27991"/>
    <cellStyle name="Обычный 5 3 3 4" xfId="27992"/>
    <cellStyle name="Обычный 5 3 3 4 2" xfId="27993"/>
    <cellStyle name="Обычный 5 3 3 4 2 2" xfId="27994"/>
    <cellStyle name="Обычный 5 3 3 4 2 2 2" xfId="27995"/>
    <cellStyle name="Обычный 5 3 3 4 2 2 2 2" xfId="27996"/>
    <cellStyle name="Обычный 5 3 3 4 2 2 3" xfId="27997"/>
    <cellStyle name="Обычный 5 3 3 4 2 2 4" xfId="27998"/>
    <cellStyle name="Обычный 5 3 3 4 2 2 5" xfId="27999"/>
    <cellStyle name="Обычный 5 3 3 4 2 3" xfId="28000"/>
    <cellStyle name="Обычный 5 3 3 4 2 3 2" xfId="28001"/>
    <cellStyle name="Обычный 5 3 3 4 2 3 3" xfId="28002"/>
    <cellStyle name="Обычный 5 3 3 4 2 3 4" xfId="28003"/>
    <cellStyle name="Обычный 5 3 3 4 2 4" xfId="28004"/>
    <cellStyle name="Обычный 5 3 3 4 2 5" xfId="28005"/>
    <cellStyle name="Обычный 5 3 3 4 2 6" xfId="28006"/>
    <cellStyle name="Обычный 5 3 3 4 2 7" xfId="28007"/>
    <cellStyle name="Обычный 5 3 3 4 3" xfId="28008"/>
    <cellStyle name="Обычный 5 3 3 4 3 2" xfId="28009"/>
    <cellStyle name="Обычный 5 3 3 4 3 2 2" xfId="28010"/>
    <cellStyle name="Обычный 5 3 3 4 3 3" xfId="28011"/>
    <cellStyle name="Обычный 5 3 3 4 3 4" xfId="28012"/>
    <cellStyle name="Обычный 5 3 3 4 3 5" xfId="28013"/>
    <cellStyle name="Обычный 5 3 3 4 4" xfId="28014"/>
    <cellStyle name="Обычный 5 3 3 4 4 2" xfId="28015"/>
    <cellStyle name="Обычный 5 3 3 4 4 3" xfId="28016"/>
    <cellStyle name="Обычный 5 3 3 4 4 4" xfId="28017"/>
    <cellStyle name="Обычный 5 3 3 4 5" xfId="28018"/>
    <cellStyle name="Обычный 5 3 3 4 6" xfId="28019"/>
    <cellStyle name="Обычный 5 3 3 4 7" xfId="28020"/>
    <cellStyle name="Обычный 5 3 3 4 8" xfId="28021"/>
    <cellStyle name="Обычный 5 3 3 5" xfId="28022"/>
    <cellStyle name="Обычный 5 3 3 5 2" xfId="28023"/>
    <cellStyle name="Обычный 5 3 3 5 2 2" xfId="28024"/>
    <cellStyle name="Обычный 5 3 3 5 2 2 2" xfId="28025"/>
    <cellStyle name="Обычный 5 3 3 5 2 2 2 2" xfId="28026"/>
    <cellStyle name="Обычный 5 3 3 5 2 2 3" xfId="28027"/>
    <cellStyle name="Обычный 5 3 3 5 2 2 4" xfId="28028"/>
    <cellStyle name="Обычный 5 3 3 5 2 2 5" xfId="28029"/>
    <cellStyle name="Обычный 5 3 3 5 2 3" xfId="28030"/>
    <cellStyle name="Обычный 5 3 3 5 2 3 2" xfId="28031"/>
    <cellStyle name="Обычный 5 3 3 5 2 3 3" xfId="28032"/>
    <cellStyle name="Обычный 5 3 3 5 2 3 4" xfId="28033"/>
    <cellStyle name="Обычный 5 3 3 5 2 4" xfId="28034"/>
    <cellStyle name="Обычный 5 3 3 5 2 5" xfId="28035"/>
    <cellStyle name="Обычный 5 3 3 5 2 6" xfId="28036"/>
    <cellStyle name="Обычный 5 3 3 5 2 7" xfId="28037"/>
    <cellStyle name="Обычный 5 3 3 5 3" xfId="28038"/>
    <cellStyle name="Обычный 5 3 3 5 3 2" xfId="28039"/>
    <cellStyle name="Обычный 5 3 3 5 3 2 2" xfId="28040"/>
    <cellStyle name="Обычный 5 3 3 5 3 3" xfId="28041"/>
    <cellStyle name="Обычный 5 3 3 5 3 4" xfId="28042"/>
    <cellStyle name="Обычный 5 3 3 5 3 5" xfId="28043"/>
    <cellStyle name="Обычный 5 3 3 5 4" xfId="28044"/>
    <cellStyle name="Обычный 5 3 3 5 4 2" xfId="28045"/>
    <cellStyle name="Обычный 5 3 3 5 4 3" xfId="28046"/>
    <cellStyle name="Обычный 5 3 3 5 4 4" xfId="28047"/>
    <cellStyle name="Обычный 5 3 3 5 5" xfId="28048"/>
    <cellStyle name="Обычный 5 3 3 5 6" xfId="28049"/>
    <cellStyle name="Обычный 5 3 3 5 7" xfId="28050"/>
    <cellStyle name="Обычный 5 3 3 5 8" xfId="28051"/>
    <cellStyle name="Обычный 5 3 3 6" xfId="28052"/>
    <cellStyle name="Обычный 5 3 3 6 2" xfId="28053"/>
    <cellStyle name="Обычный 5 3 3 6 2 2" xfId="28054"/>
    <cellStyle name="Обычный 5 3 3 6 2 2 2" xfId="28055"/>
    <cellStyle name="Обычный 5 3 3 6 2 2 2 2" xfId="28056"/>
    <cellStyle name="Обычный 5 3 3 6 2 2 3" xfId="28057"/>
    <cellStyle name="Обычный 5 3 3 6 2 2 4" xfId="28058"/>
    <cellStyle name="Обычный 5 3 3 6 2 2 5" xfId="28059"/>
    <cellStyle name="Обычный 5 3 3 6 2 3" xfId="28060"/>
    <cellStyle name="Обычный 5 3 3 6 2 3 2" xfId="28061"/>
    <cellStyle name="Обычный 5 3 3 6 2 3 3" xfId="28062"/>
    <cellStyle name="Обычный 5 3 3 6 2 3 4" xfId="28063"/>
    <cellStyle name="Обычный 5 3 3 6 2 4" xfId="28064"/>
    <cellStyle name="Обычный 5 3 3 6 2 5" xfId="28065"/>
    <cellStyle name="Обычный 5 3 3 6 2 6" xfId="28066"/>
    <cellStyle name="Обычный 5 3 3 6 2 7" xfId="28067"/>
    <cellStyle name="Обычный 5 3 3 6 3" xfId="28068"/>
    <cellStyle name="Обычный 5 3 3 6 3 2" xfId="28069"/>
    <cellStyle name="Обычный 5 3 3 6 3 2 2" xfId="28070"/>
    <cellStyle name="Обычный 5 3 3 6 3 3" xfId="28071"/>
    <cellStyle name="Обычный 5 3 3 6 3 4" xfId="28072"/>
    <cellStyle name="Обычный 5 3 3 6 3 5" xfId="28073"/>
    <cellStyle name="Обычный 5 3 3 6 4" xfId="28074"/>
    <cellStyle name="Обычный 5 3 3 6 4 2" xfId="28075"/>
    <cellStyle name="Обычный 5 3 3 6 4 3" xfId="28076"/>
    <cellStyle name="Обычный 5 3 3 6 4 4" xfId="28077"/>
    <cellStyle name="Обычный 5 3 3 6 5" xfId="28078"/>
    <cellStyle name="Обычный 5 3 3 6 6" xfId="28079"/>
    <cellStyle name="Обычный 5 3 3 6 7" xfId="28080"/>
    <cellStyle name="Обычный 5 3 3 6 8" xfId="28081"/>
    <cellStyle name="Обычный 5 3 3 7" xfId="28082"/>
    <cellStyle name="Обычный 5 3 3 7 2" xfId="28083"/>
    <cellStyle name="Обычный 5 3 3 7 2 2" xfId="28084"/>
    <cellStyle name="Обычный 5 3 3 7 2 2 2" xfId="28085"/>
    <cellStyle name="Обычный 5 3 3 7 2 2 2 2" xfId="28086"/>
    <cellStyle name="Обычный 5 3 3 7 2 2 3" xfId="28087"/>
    <cellStyle name="Обычный 5 3 3 7 2 2 4" xfId="28088"/>
    <cellStyle name="Обычный 5 3 3 7 2 2 5" xfId="28089"/>
    <cellStyle name="Обычный 5 3 3 7 2 3" xfId="28090"/>
    <cellStyle name="Обычный 5 3 3 7 2 3 2" xfId="28091"/>
    <cellStyle name="Обычный 5 3 3 7 2 3 3" xfId="28092"/>
    <cellStyle name="Обычный 5 3 3 7 2 3 4" xfId="28093"/>
    <cellStyle name="Обычный 5 3 3 7 2 4" xfId="28094"/>
    <cellStyle name="Обычный 5 3 3 7 2 5" xfId="28095"/>
    <cellStyle name="Обычный 5 3 3 7 2 6" xfId="28096"/>
    <cellStyle name="Обычный 5 3 3 7 2 7" xfId="28097"/>
    <cellStyle name="Обычный 5 3 3 7 3" xfId="28098"/>
    <cellStyle name="Обычный 5 3 3 7 3 2" xfId="28099"/>
    <cellStyle name="Обычный 5 3 3 7 3 2 2" xfId="28100"/>
    <cellStyle name="Обычный 5 3 3 7 3 3" xfId="28101"/>
    <cellStyle name="Обычный 5 3 3 7 3 4" xfId="28102"/>
    <cellStyle name="Обычный 5 3 3 7 3 5" xfId="28103"/>
    <cellStyle name="Обычный 5 3 3 7 4" xfId="28104"/>
    <cellStyle name="Обычный 5 3 3 7 4 2" xfId="28105"/>
    <cellStyle name="Обычный 5 3 3 7 4 3" xfId="28106"/>
    <cellStyle name="Обычный 5 3 3 7 4 4" xfId="28107"/>
    <cellStyle name="Обычный 5 3 3 7 5" xfId="28108"/>
    <cellStyle name="Обычный 5 3 3 7 6" xfId="28109"/>
    <cellStyle name="Обычный 5 3 3 7 7" xfId="28110"/>
    <cellStyle name="Обычный 5 3 3 7 8" xfId="28111"/>
    <cellStyle name="Обычный 5 3 3 8" xfId="28112"/>
    <cellStyle name="Обычный 5 3 3 8 2" xfId="28113"/>
    <cellStyle name="Обычный 5 3 3 8 2 2" xfId="28114"/>
    <cellStyle name="Обычный 5 3 3 8 2 2 2" xfId="28115"/>
    <cellStyle name="Обычный 5 3 3 8 2 3" xfId="28116"/>
    <cellStyle name="Обычный 5 3 3 8 2 4" xfId="28117"/>
    <cellStyle name="Обычный 5 3 3 8 2 5" xfId="28118"/>
    <cellStyle name="Обычный 5 3 3 8 3" xfId="28119"/>
    <cellStyle name="Обычный 5 3 3 8 3 2" xfId="28120"/>
    <cellStyle name="Обычный 5 3 3 8 3 3" xfId="28121"/>
    <cellStyle name="Обычный 5 3 3 8 3 4" xfId="28122"/>
    <cellStyle name="Обычный 5 3 3 8 4" xfId="28123"/>
    <cellStyle name="Обычный 5 3 3 8 5" xfId="28124"/>
    <cellStyle name="Обычный 5 3 3 8 6" xfId="28125"/>
    <cellStyle name="Обычный 5 3 3 8 7" xfId="28126"/>
    <cellStyle name="Обычный 5 3 3 9" xfId="28127"/>
    <cellStyle name="Обычный 5 3 3 9 2" xfId="28128"/>
    <cellStyle name="Обычный 5 3 3 9 2 2" xfId="28129"/>
    <cellStyle name="Обычный 5 3 3 9 2 2 2" xfId="28130"/>
    <cellStyle name="Обычный 5 3 3 9 2 3" xfId="28131"/>
    <cellStyle name="Обычный 5 3 3 9 2 4" xfId="28132"/>
    <cellStyle name="Обычный 5 3 3 9 2 5" xfId="28133"/>
    <cellStyle name="Обычный 5 3 3 9 3" xfId="28134"/>
    <cellStyle name="Обычный 5 3 3 9 3 2" xfId="28135"/>
    <cellStyle name="Обычный 5 3 3 9 3 3" xfId="28136"/>
    <cellStyle name="Обычный 5 3 3 9 3 4" xfId="28137"/>
    <cellStyle name="Обычный 5 3 3 9 4" xfId="28138"/>
    <cellStyle name="Обычный 5 3 3 9 5" xfId="28139"/>
    <cellStyle name="Обычный 5 3 3 9 6" xfId="28140"/>
    <cellStyle name="Обычный 5 3 3 9 7" xfId="28141"/>
    <cellStyle name="Обычный 5 3 4" xfId="28142"/>
    <cellStyle name="Обычный 5 3 4 10" xfId="28143"/>
    <cellStyle name="Обычный 5 3 4 10 2" xfId="28144"/>
    <cellStyle name="Обычный 5 3 4 10 2 2" xfId="28145"/>
    <cellStyle name="Обычный 5 3 4 10 3" xfId="28146"/>
    <cellStyle name="Обычный 5 3 4 10 4" xfId="28147"/>
    <cellStyle name="Обычный 5 3 4 10 5" xfId="28148"/>
    <cellStyle name="Обычный 5 3 4 11" xfId="28149"/>
    <cellStyle name="Обычный 5 3 4 11 2" xfId="28150"/>
    <cellStyle name="Обычный 5 3 4 11 3" xfId="28151"/>
    <cellStyle name="Обычный 5 3 4 11 4" xfId="28152"/>
    <cellStyle name="Обычный 5 3 4 12" xfId="28153"/>
    <cellStyle name="Обычный 5 3 4 13" xfId="28154"/>
    <cellStyle name="Обычный 5 3 4 14" xfId="28155"/>
    <cellStyle name="Обычный 5 3 4 15" xfId="28156"/>
    <cellStyle name="Обычный 5 3 4 2" xfId="28157"/>
    <cellStyle name="Обычный 5 3 4 2 2" xfId="28158"/>
    <cellStyle name="Обычный 5 3 4 2 2 2" xfId="28159"/>
    <cellStyle name="Обычный 5 3 4 2 2 2 2" xfId="28160"/>
    <cellStyle name="Обычный 5 3 4 2 2 2 2 2" xfId="28161"/>
    <cellStyle name="Обычный 5 3 4 2 2 2 3" xfId="28162"/>
    <cellStyle name="Обычный 5 3 4 2 2 2 4" xfId="28163"/>
    <cellStyle name="Обычный 5 3 4 2 2 2 5" xfId="28164"/>
    <cellStyle name="Обычный 5 3 4 2 2 3" xfId="28165"/>
    <cellStyle name="Обычный 5 3 4 2 2 3 2" xfId="28166"/>
    <cellStyle name="Обычный 5 3 4 2 2 3 3" xfId="28167"/>
    <cellStyle name="Обычный 5 3 4 2 2 3 4" xfId="28168"/>
    <cellStyle name="Обычный 5 3 4 2 2 4" xfId="28169"/>
    <cellStyle name="Обычный 5 3 4 2 2 5" xfId="28170"/>
    <cellStyle name="Обычный 5 3 4 2 2 6" xfId="28171"/>
    <cellStyle name="Обычный 5 3 4 2 2 7" xfId="28172"/>
    <cellStyle name="Обычный 5 3 4 2 3" xfId="28173"/>
    <cellStyle name="Обычный 5 3 4 2 3 2" xfId="28174"/>
    <cellStyle name="Обычный 5 3 4 2 3 2 2" xfId="28175"/>
    <cellStyle name="Обычный 5 3 4 2 3 3" xfId="28176"/>
    <cellStyle name="Обычный 5 3 4 2 3 4" xfId="28177"/>
    <cellStyle name="Обычный 5 3 4 2 3 5" xfId="28178"/>
    <cellStyle name="Обычный 5 3 4 2 4" xfId="28179"/>
    <cellStyle name="Обычный 5 3 4 2 4 2" xfId="28180"/>
    <cellStyle name="Обычный 5 3 4 2 4 2 2" xfId="28181"/>
    <cellStyle name="Обычный 5 3 4 2 4 3" xfId="28182"/>
    <cellStyle name="Обычный 5 3 4 2 4 4" xfId="28183"/>
    <cellStyle name="Обычный 5 3 4 2 4 5" xfId="28184"/>
    <cellStyle name="Обычный 5 3 4 2 5" xfId="28185"/>
    <cellStyle name="Обычный 5 3 4 2 5 2" xfId="28186"/>
    <cellStyle name="Обычный 5 3 4 2 5 3" xfId="28187"/>
    <cellStyle name="Обычный 5 3 4 2 5 4" xfId="28188"/>
    <cellStyle name="Обычный 5 3 4 2 6" xfId="28189"/>
    <cellStyle name="Обычный 5 3 4 2 7" xfId="28190"/>
    <cellStyle name="Обычный 5 3 4 2 8" xfId="28191"/>
    <cellStyle name="Обычный 5 3 4 2 9" xfId="28192"/>
    <cellStyle name="Обычный 5 3 4 3" xfId="28193"/>
    <cellStyle name="Обычный 5 3 4 3 2" xfId="28194"/>
    <cellStyle name="Обычный 5 3 4 3 2 2" xfId="28195"/>
    <cellStyle name="Обычный 5 3 4 3 2 2 2" xfId="28196"/>
    <cellStyle name="Обычный 5 3 4 3 2 2 2 2" xfId="28197"/>
    <cellStyle name="Обычный 5 3 4 3 2 2 3" xfId="28198"/>
    <cellStyle name="Обычный 5 3 4 3 2 2 4" xfId="28199"/>
    <cellStyle name="Обычный 5 3 4 3 2 2 5" xfId="28200"/>
    <cellStyle name="Обычный 5 3 4 3 2 3" xfId="28201"/>
    <cellStyle name="Обычный 5 3 4 3 2 3 2" xfId="28202"/>
    <cellStyle name="Обычный 5 3 4 3 2 3 3" xfId="28203"/>
    <cellStyle name="Обычный 5 3 4 3 2 3 4" xfId="28204"/>
    <cellStyle name="Обычный 5 3 4 3 2 4" xfId="28205"/>
    <cellStyle name="Обычный 5 3 4 3 2 5" xfId="28206"/>
    <cellStyle name="Обычный 5 3 4 3 2 6" xfId="28207"/>
    <cellStyle name="Обычный 5 3 4 3 2 7" xfId="28208"/>
    <cellStyle name="Обычный 5 3 4 3 3" xfId="28209"/>
    <cellStyle name="Обычный 5 3 4 3 3 2" xfId="28210"/>
    <cellStyle name="Обычный 5 3 4 3 3 2 2" xfId="28211"/>
    <cellStyle name="Обычный 5 3 4 3 3 3" xfId="28212"/>
    <cellStyle name="Обычный 5 3 4 3 3 4" xfId="28213"/>
    <cellStyle name="Обычный 5 3 4 3 3 5" xfId="28214"/>
    <cellStyle name="Обычный 5 3 4 3 4" xfId="28215"/>
    <cellStyle name="Обычный 5 3 4 3 4 2" xfId="28216"/>
    <cellStyle name="Обычный 5 3 4 3 4 2 2" xfId="28217"/>
    <cellStyle name="Обычный 5 3 4 3 4 3" xfId="28218"/>
    <cellStyle name="Обычный 5 3 4 3 4 4" xfId="28219"/>
    <cellStyle name="Обычный 5 3 4 3 4 5" xfId="28220"/>
    <cellStyle name="Обычный 5 3 4 3 5" xfId="28221"/>
    <cellStyle name="Обычный 5 3 4 3 5 2" xfId="28222"/>
    <cellStyle name="Обычный 5 3 4 3 5 3" xfId="28223"/>
    <cellStyle name="Обычный 5 3 4 3 5 4" xfId="28224"/>
    <cellStyle name="Обычный 5 3 4 3 6" xfId="28225"/>
    <cellStyle name="Обычный 5 3 4 3 7" xfId="28226"/>
    <cellStyle name="Обычный 5 3 4 3 8" xfId="28227"/>
    <cellStyle name="Обычный 5 3 4 3 9" xfId="28228"/>
    <cellStyle name="Обычный 5 3 4 4" xfId="28229"/>
    <cellStyle name="Обычный 5 3 4 4 2" xfId="28230"/>
    <cellStyle name="Обычный 5 3 4 4 2 2" xfId="28231"/>
    <cellStyle name="Обычный 5 3 4 4 2 2 2" xfId="28232"/>
    <cellStyle name="Обычный 5 3 4 4 2 2 2 2" xfId="28233"/>
    <cellStyle name="Обычный 5 3 4 4 2 2 3" xfId="28234"/>
    <cellStyle name="Обычный 5 3 4 4 2 2 4" xfId="28235"/>
    <cellStyle name="Обычный 5 3 4 4 2 2 5" xfId="28236"/>
    <cellStyle name="Обычный 5 3 4 4 2 3" xfId="28237"/>
    <cellStyle name="Обычный 5 3 4 4 2 3 2" xfId="28238"/>
    <cellStyle name="Обычный 5 3 4 4 2 3 3" xfId="28239"/>
    <cellStyle name="Обычный 5 3 4 4 2 3 4" xfId="28240"/>
    <cellStyle name="Обычный 5 3 4 4 2 4" xfId="28241"/>
    <cellStyle name="Обычный 5 3 4 4 2 5" xfId="28242"/>
    <cellStyle name="Обычный 5 3 4 4 2 6" xfId="28243"/>
    <cellStyle name="Обычный 5 3 4 4 2 7" xfId="28244"/>
    <cellStyle name="Обычный 5 3 4 4 3" xfId="28245"/>
    <cellStyle name="Обычный 5 3 4 4 3 2" xfId="28246"/>
    <cellStyle name="Обычный 5 3 4 4 3 2 2" xfId="28247"/>
    <cellStyle name="Обычный 5 3 4 4 3 3" xfId="28248"/>
    <cellStyle name="Обычный 5 3 4 4 3 4" xfId="28249"/>
    <cellStyle name="Обычный 5 3 4 4 3 5" xfId="28250"/>
    <cellStyle name="Обычный 5 3 4 4 4" xfId="28251"/>
    <cellStyle name="Обычный 5 3 4 4 4 2" xfId="28252"/>
    <cellStyle name="Обычный 5 3 4 4 4 3" xfId="28253"/>
    <cellStyle name="Обычный 5 3 4 4 4 4" xfId="28254"/>
    <cellStyle name="Обычный 5 3 4 4 5" xfId="28255"/>
    <cellStyle name="Обычный 5 3 4 4 6" xfId="28256"/>
    <cellStyle name="Обычный 5 3 4 4 7" xfId="28257"/>
    <cellStyle name="Обычный 5 3 4 4 8" xfId="28258"/>
    <cellStyle name="Обычный 5 3 4 5" xfId="28259"/>
    <cellStyle name="Обычный 5 3 4 5 2" xfId="28260"/>
    <cellStyle name="Обычный 5 3 4 5 2 2" xfId="28261"/>
    <cellStyle name="Обычный 5 3 4 5 2 2 2" xfId="28262"/>
    <cellStyle name="Обычный 5 3 4 5 2 2 2 2" xfId="28263"/>
    <cellStyle name="Обычный 5 3 4 5 2 2 3" xfId="28264"/>
    <cellStyle name="Обычный 5 3 4 5 2 2 4" xfId="28265"/>
    <cellStyle name="Обычный 5 3 4 5 2 2 5" xfId="28266"/>
    <cellStyle name="Обычный 5 3 4 5 2 3" xfId="28267"/>
    <cellStyle name="Обычный 5 3 4 5 2 3 2" xfId="28268"/>
    <cellStyle name="Обычный 5 3 4 5 2 3 3" xfId="28269"/>
    <cellStyle name="Обычный 5 3 4 5 2 3 4" xfId="28270"/>
    <cellStyle name="Обычный 5 3 4 5 2 4" xfId="28271"/>
    <cellStyle name="Обычный 5 3 4 5 2 5" xfId="28272"/>
    <cellStyle name="Обычный 5 3 4 5 2 6" xfId="28273"/>
    <cellStyle name="Обычный 5 3 4 5 2 7" xfId="28274"/>
    <cellStyle name="Обычный 5 3 4 5 3" xfId="28275"/>
    <cellStyle name="Обычный 5 3 4 5 3 2" xfId="28276"/>
    <cellStyle name="Обычный 5 3 4 5 3 2 2" xfId="28277"/>
    <cellStyle name="Обычный 5 3 4 5 3 3" xfId="28278"/>
    <cellStyle name="Обычный 5 3 4 5 3 4" xfId="28279"/>
    <cellStyle name="Обычный 5 3 4 5 3 5" xfId="28280"/>
    <cellStyle name="Обычный 5 3 4 5 4" xfId="28281"/>
    <cellStyle name="Обычный 5 3 4 5 4 2" xfId="28282"/>
    <cellStyle name="Обычный 5 3 4 5 4 3" xfId="28283"/>
    <cellStyle name="Обычный 5 3 4 5 4 4" xfId="28284"/>
    <cellStyle name="Обычный 5 3 4 5 5" xfId="28285"/>
    <cellStyle name="Обычный 5 3 4 5 6" xfId="28286"/>
    <cellStyle name="Обычный 5 3 4 5 7" xfId="28287"/>
    <cellStyle name="Обычный 5 3 4 5 8" xfId="28288"/>
    <cellStyle name="Обычный 5 3 4 6" xfId="28289"/>
    <cellStyle name="Обычный 5 3 4 6 2" xfId="28290"/>
    <cellStyle name="Обычный 5 3 4 6 2 2" xfId="28291"/>
    <cellStyle name="Обычный 5 3 4 6 2 2 2" xfId="28292"/>
    <cellStyle name="Обычный 5 3 4 6 2 2 2 2" xfId="28293"/>
    <cellStyle name="Обычный 5 3 4 6 2 2 3" xfId="28294"/>
    <cellStyle name="Обычный 5 3 4 6 2 2 4" xfId="28295"/>
    <cellStyle name="Обычный 5 3 4 6 2 2 5" xfId="28296"/>
    <cellStyle name="Обычный 5 3 4 6 2 3" xfId="28297"/>
    <cellStyle name="Обычный 5 3 4 6 2 3 2" xfId="28298"/>
    <cellStyle name="Обычный 5 3 4 6 2 3 3" xfId="28299"/>
    <cellStyle name="Обычный 5 3 4 6 2 3 4" xfId="28300"/>
    <cellStyle name="Обычный 5 3 4 6 2 4" xfId="28301"/>
    <cellStyle name="Обычный 5 3 4 6 2 5" xfId="28302"/>
    <cellStyle name="Обычный 5 3 4 6 2 6" xfId="28303"/>
    <cellStyle name="Обычный 5 3 4 6 2 7" xfId="28304"/>
    <cellStyle name="Обычный 5 3 4 6 3" xfId="28305"/>
    <cellStyle name="Обычный 5 3 4 6 3 2" xfId="28306"/>
    <cellStyle name="Обычный 5 3 4 6 3 2 2" xfId="28307"/>
    <cellStyle name="Обычный 5 3 4 6 3 3" xfId="28308"/>
    <cellStyle name="Обычный 5 3 4 6 3 4" xfId="28309"/>
    <cellStyle name="Обычный 5 3 4 6 3 5" xfId="28310"/>
    <cellStyle name="Обычный 5 3 4 6 4" xfId="28311"/>
    <cellStyle name="Обычный 5 3 4 6 4 2" xfId="28312"/>
    <cellStyle name="Обычный 5 3 4 6 4 3" xfId="28313"/>
    <cellStyle name="Обычный 5 3 4 6 4 4" xfId="28314"/>
    <cellStyle name="Обычный 5 3 4 6 5" xfId="28315"/>
    <cellStyle name="Обычный 5 3 4 6 6" xfId="28316"/>
    <cellStyle name="Обычный 5 3 4 6 7" xfId="28317"/>
    <cellStyle name="Обычный 5 3 4 6 8" xfId="28318"/>
    <cellStyle name="Обычный 5 3 4 7" xfId="28319"/>
    <cellStyle name="Обычный 5 3 4 7 2" xfId="28320"/>
    <cellStyle name="Обычный 5 3 4 7 2 2" xfId="28321"/>
    <cellStyle name="Обычный 5 3 4 7 2 2 2" xfId="28322"/>
    <cellStyle name="Обычный 5 3 4 7 2 2 2 2" xfId="28323"/>
    <cellStyle name="Обычный 5 3 4 7 2 2 3" xfId="28324"/>
    <cellStyle name="Обычный 5 3 4 7 2 2 4" xfId="28325"/>
    <cellStyle name="Обычный 5 3 4 7 2 2 5" xfId="28326"/>
    <cellStyle name="Обычный 5 3 4 7 2 3" xfId="28327"/>
    <cellStyle name="Обычный 5 3 4 7 2 3 2" xfId="28328"/>
    <cellStyle name="Обычный 5 3 4 7 2 3 3" xfId="28329"/>
    <cellStyle name="Обычный 5 3 4 7 2 3 4" xfId="28330"/>
    <cellStyle name="Обычный 5 3 4 7 2 4" xfId="28331"/>
    <cellStyle name="Обычный 5 3 4 7 2 5" xfId="28332"/>
    <cellStyle name="Обычный 5 3 4 7 2 6" xfId="28333"/>
    <cellStyle name="Обычный 5 3 4 7 2 7" xfId="28334"/>
    <cellStyle name="Обычный 5 3 4 7 3" xfId="28335"/>
    <cellStyle name="Обычный 5 3 4 7 3 2" xfId="28336"/>
    <cellStyle name="Обычный 5 3 4 7 3 2 2" xfId="28337"/>
    <cellStyle name="Обычный 5 3 4 7 3 3" xfId="28338"/>
    <cellStyle name="Обычный 5 3 4 7 3 4" xfId="28339"/>
    <cellStyle name="Обычный 5 3 4 7 3 5" xfId="28340"/>
    <cellStyle name="Обычный 5 3 4 7 4" xfId="28341"/>
    <cellStyle name="Обычный 5 3 4 7 4 2" xfId="28342"/>
    <cellStyle name="Обычный 5 3 4 7 4 3" xfId="28343"/>
    <cellStyle name="Обычный 5 3 4 7 4 4" xfId="28344"/>
    <cellStyle name="Обычный 5 3 4 7 5" xfId="28345"/>
    <cellStyle name="Обычный 5 3 4 7 6" xfId="28346"/>
    <cellStyle name="Обычный 5 3 4 7 7" xfId="28347"/>
    <cellStyle name="Обычный 5 3 4 7 8" xfId="28348"/>
    <cellStyle name="Обычный 5 3 4 8" xfId="28349"/>
    <cellStyle name="Обычный 5 3 4 8 2" xfId="28350"/>
    <cellStyle name="Обычный 5 3 4 8 2 2" xfId="28351"/>
    <cellStyle name="Обычный 5 3 4 8 2 2 2" xfId="28352"/>
    <cellStyle name="Обычный 5 3 4 8 2 3" xfId="28353"/>
    <cellStyle name="Обычный 5 3 4 8 2 4" xfId="28354"/>
    <cellStyle name="Обычный 5 3 4 8 2 5" xfId="28355"/>
    <cellStyle name="Обычный 5 3 4 8 3" xfId="28356"/>
    <cellStyle name="Обычный 5 3 4 8 3 2" xfId="28357"/>
    <cellStyle name="Обычный 5 3 4 8 3 3" xfId="28358"/>
    <cellStyle name="Обычный 5 3 4 8 3 4" xfId="28359"/>
    <cellStyle name="Обычный 5 3 4 8 4" xfId="28360"/>
    <cellStyle name="Обычный 5 3 4 8 5" xfId="28361"/>
    <cellStyle name="Обычный 5 3 4 8 6" xfId="28362"/>
    <cellStyle name="Обычный 5 3 4 8 7" xfId="28363"/>
    <cellStyle name="Обычный 5 3 4 9" xfId="28364"/>
    <cellStyle name="Обычный 5 3 4 9 2" xfId="28365"/>
    <cellStyle name="Обычный 5 3 4 9 2 2" xfId="28366"/>
    <cellStyle name="Обычный 5 3 4 9 2 2 2" xfId="28367"/>
    <cellStyle name="Обычный 5 3 4 9 2 3" xfId="28368"/>
    <cellStyle name="Обычный 5 3 4 9 2 4" xfId="28369"/>
    <cellStyle name="Обычный 5 3 4 9 2 5" xfId="28370"/>
    <cellStyle name="Обычный 5 3 4 9 3" xfId="28371"/>
    <cellStyle name="Обычный 5 3 4 9 3 2" xfId="28372"/>
    <cellStyle name="Обычный 5 3 4 9 3 3" xfId="28373"/>
    <cellStyle name="Обычный 5 3 4 9 3 4" xfId="28374"/>
    <cellStyle name="Обычный 5 3 4 9 4" xfId="28375"/>
    <cellStyle name="Обычный 5 3 4 9 5" xfId="28376"/>
    <cellStyle name="Обычный 5 3 4 9 6" xfId="28377"/>
    <cellStyle name="Обычный 5 3 4 9 7" xfId="28378"/>
    <cellStyle name="Обычный 5 3 5" xfId="28379"/>
    <cellStyle name="Обычный 5 3 5 2" xfId="28380"/>
    <cellStyle name="Обычный 5 3 5 2 2" xfId="28381"/>
    <cellStyle name="Обычный 5 3 5 2 2 2" xfId="28382"/>
    <cellStyle name="Обычный 5 3 5 2 2 2 2" xfId="28383"/>
    <cellStyle name="Обычный 5 3 5 2 2 3" xfId="28384"/>
    <cellStyle name="Обычный 5 3 5 2 2 4" xfId="28385"/>
    <cellStyle name="Обычный 5 3 5 2 2 5" xfId="28386"/>
    <cellStyle name="Обычный 5 3 5 2 3" xfId="28387"/>
    <cellStyle name="Обычный 5 3 5 2 3 2" xfId="28388"/>
    <cellStyle name="Обычный 5 3 5 2 3 3" xfId="28389"/>
    <cellStyle name="Обычный 5 3 5 2 3 4" xfId="28390"/>
    <cellStyle name="Обычный 5 3 5 2 4" xfId="28391"/>
    <cellStyle name="Обычный 5 3 5 2 5" xfId="28392"/>
    <cellStyle name="Обычный 5 3 5 2 6" xfId="28393"/>
    <cellStyle name="Обычный 5 3 5 2 7" xfId="28394"/>
    <cellStyle name="Обычный 5 3 5 3" xfId="28395"/>
    <cellStyle name="Обычный 5 3 5 3 2" xfId="28396"/>
    <cellStyle name="Обычный 5 3 5 3 2 2" xfId="28397"/>
    <cellStyle name="Обычный 5 3 5 3 3" xfId="28398"/>
    <cellStyle name="Обычный 5 3 5 3 4" xfId="28399"/>
    <cellStyle name="Обычный 5 3 5 3 5" xfId="28400"/>
    <cellStyle name="Обычный 5 3 5 4" xfId="28401"/>
    <cellStyle name="Обычный 5 3 5 4 2" xfId="28402"/>
    <cellStyle name="Обычный 5 3 5 4 2 2" xfId="28403"/>
    <cellStyle name="Обычный 5 3 5 4 3" xfId="28404"/>
    <cellStyle name="Обычный 5 3 5 4 4" xfId="28405"/>
    <cellStyle name="Обычный 5 3 5 4 5" xfId="28406"/>
    <cellStyle name="Обычный 5 3 5 5" xfId="28407"/>
    <cellStyle name="Обычный 5 3 5 5 2" xfId="28408"/>
    <cellStyle name="Обычный 5 3 5 5 3" xfId="28409"/>
    <cellStyle name="Обычный 5 3 5 5 4" xfId="28410"/>
    <cellStyle name="Обычный 5 3 5 6" xfId="28411"/>
    <cellStyle name="Обычный 5 3 5 7" xfId="28412"/>
    <cellStyle name="Обычный 5 3 5 8" xfId="28413"/>
    <cellStyle name="Обычный 5 3 5 9" xfId="28414"/>
    <cellStyle name="Обычный 5 3 6" xfId="28415"/>
    <cellStyle name="Обычный 5 3 6 2" xfId="28416"/>
    <cellStyle name="Обычный 5 3 6 2 2" xfId="28417"/>
    <cellStyle name="Обычный 5 3 6 2 2 2" xfId="28418"/>
    <cellStyle name="Обычный 5 3 6 2 2 2 2" xfId="28419"/>
    <cellStyle name="Обычный 5 3 6 2 2 3" xfId="28420"/>
    <cellStyle name="Обычный 5 3 6 2 2 4" xfId="28421"/>
    <cellStyle name="Обычный 5 3 6 2 2 5" xfId="28422"/>
    <cellStyle name="Обычный 5 3 6 2 3" xfId="28423"/>
    <cellStyle name="Обычный 5 3 6 2 3 2" xfId="28424"/>
    <cellStyle name="Обычный 5 3 6 2 3 3" xfId="28425"/>
    <cellStyle name="Обычный 5 3 6 2 3 4" xfId="28426"/>
    <cellStyle name="Обычный 5 3 6 2 4" xfId="28427"/>
    <cellStyle name="Обычный 5 3 6 2 5" xfId="28428"/>
    <cellStyle name="Обычный 5 3 6 2 6" xfId="28429"/>
    <cellStyle name="Обычный 5 3 6 2 7" xfId="28430"/>
    <cellStyle name="Обычный 5 3 6 3" xfId="28431"/>
    <cellStyle name="Обычный 5 3 6 3 2" xfId="28432"/>
    <cellStyle name="Обычный 5 3 6 3 2 2" xfId="28433"/>
    <cellStyle name="Обычный 5 3 6 3 3" xfId="28434"/>
    <cellStyle name="Обычный 5 3 6 3 4" xfId="28435"/>
    <cellStyle name="Обычный 5 3 6 3 5" xfId="28436"/>
    <cellStyle name="Обычный 5 3 6 4" xfId="28437"/>
    <cellStyle name="Обычный 5 3 6 4 2" xfId="28438"/>
    <cellStyle name="Обычный 5 3 6 4 2 2" xfId="28439"/>
    <cellStyle name="Обычный 5 3 6 4 3" xfId="28440"/>
    <cellStyle name="Обычный 5 3 6 4 4" xfId="28441"/>
    <cellStyle name="Обычный 5 3 6 4 5" xfId="28442"/>
    <cellStyle name="Обычный 5 3 6 5" xfId="28443"/>
    <cellStyle name="Обычный 5 3 6 5 2" xfId="28444"/>
    <cellStyle name="Обычный 5 3 6 5 3" xfId="28445"/>
    <cellStyle name="Обычный 5 3 6 5 4" xfId="28446"/>
    <cellStyle name="Обычный 5 3 6 6" xfId="28447"/>
    <cellStyle name="Обычный 5 3 6 7" xfId="28448"/>
    <cellStyle name="Обычный 5 3 6 8" xfId="28449"/>
    <cellStyle name="Обычный 5 3 6 9" xfId="28450"/>
    <cellStyle name="Обычный 5 3 7" xfId="28451"/>
    <cellStyle name="Обычный 5 3 7 2" xfId="28452"/>
    <cellStyle name="Обычный 5 3 7 2 2" xfId="28453"/>
    <cellStyle name="Обычный 5 3 7 2 2 2" xfId="28454"/>
    <cellStyle name="Обычный 5 3 7 2 2 2 2" xfId="28455"/>
    <cellStyle name="Обычный 5 3 7 2 2 3" xfId="28456"/>
    <cellStyle name="Обычный 5 3 7 2 2 4" xfId="28457"/>
    <cellStyle name="Обычный 5 3 7 2 2 5" xfId="28458"/>
    <cellStyle name="Обычный 5 3 7 2 3" xfId="28459"/>
    <cellStyle name="Обычный 5 3 7 2 3 2" xfId="28460"/>
    <cellStyle name="Обычный 5 3 7 2 3 3" xfId="28461"/>
    <cellStyle name="Обычный 5 3 7 2 3 4" xfId="28462"/>
    <cellStyle name="Обычный 5 3 7 2 4" xfId="28463"/>
    <cellStyle name="Обычный 5 3 7 2 5" xfId="28464"/>
    <cellStyle name="Обычный 5 3 7 2 6" xfId="28465"/>
    <cellStyle name="Обычный 5 3 7 2 7" xfId="28466"/>
    <cellStyle name="Обычный 5 3 7 3" xfId="28467"/>
    <cellStyle name="Обычный 5 3 7 3 2" xfId="28468"/>
    <cellStyle name="Обычный 5 3 7 3 2 2" xfId="28469"/>
    <cellStyle name="Обычный 5 3 7 3 3" xfId="28470"/>
    <cellStyle name="Обычный 5 3 7 3 4" xfId="28471"/>
    <cellStyle name="Обычный 5 3 7 3 5" xfId="28472"/>
    <cellStyle name="Обычный 5 3 7 4" xfId="28473"/>
    <cellStyle name="Обычный 5 3 7 4 2" xfId="28474"/>
    <cellStyle name="Обычный 5 3 7 4 2 2" xfId="28475"/>
    <cellStyle name="Обычный 5 3 7 4 3" xfId="28476"/>
    <cellStyle name="Обычный 5 3 7 4 4" xfId="28477"/>
    <cellStyle name="Обычный 5 3 7 4 5" xfId="28478"/>
    <cellStyle name="Обычный 5 3 7 5" xfId="28479"/>
    <cellStyle name="Обычный 5 3 7 5 2" xfId="28480"/>
    <cellStyle name="Обычный 5 3 7 5 3" xfId="28481"/>
    <cellStyle name="Обычный 5 3 8" xfId="28482"/>
    <cellStyle name="Обычный 5 3 8 2" xfId="28483"/>
    <cellStyle name="Обычный 5 3 8 2 2" xfId="28484"/>
    <cellStyle name="Обычный 5 3 8 2 2 2" xfId="28485"/>
    <cellStyle name="Обычный 5 3 8 2 2 2 2" xfId="28486"/>
    <cellStyle name="Обычный 5 3 8 2 2 3" xfId="28487"/>
    <cellStyle name="Обычный 5 3 8 2 2 4" xfId="28488"/>
    <cellStyle name="Обычный 5 3 8 2 2 5" xfId="28489"/>
    <cellStyle name="Обычный 5 3 8 2 3" xfId="28490"/>
    <cellStyle name="Обычный 5 3 8 2 3 2" xfId="28491"/>
    <cellStyle name="Обычный 5 3 8 2 3 3" xfId="28492"/>
    <cellStyle name="Обычный 5 3 8 2 3 4" xfId="28493"/>
    <cellStyle name="Обычный 5 3 8 2 4" xfId="28494"/>
    <cellStyle name="Обычный 5 3 8 2 5" xfId="28495"/>
    <cellStyle name="Обычный 5 3 8 2 6" xfId="28496"/>
    <cellStyle name="Обычный 5 3 8 2 7" xfId="28497"/>
    <cellStyle name="Обычный 5 3 8 3" xfId="28498"/>
    <cellStyle name="Обычный 5 3 8 3 2" xfId="28499"/>
    <cellStyle name="Обычный 5 3 8 3 2 2" xfId="28500"/>
    <cellStyle name="Обычный 5 3 8 3 3" xfId="28501"/>
    <cellStyle name="Обычный 5 3 8 3 4" xfId="28502"/>
    <cellStyle name="Обычный 5 3 8 3 5" xfId="28503"/>
    <cellStyle name="Обычный 5 3 8 4" xfId="28504"/>
    <cellStyle name="Обычный 5 3 8 4 2" xfId="28505"/>
    <cellStyle name="Обычный 5 3 8 4 3" xfId="28506"/>
    <cellStyle name="Обычный 5 3 8 4 4" xfId="28507"/>
    <cellStyle name="Обычный 5 3 8 5" xfId="28508"/>
    <cellStyle name="Обычный 5 3 8 6" xfId="28509"/>
    <cellStyle name="Обычный 5 3 8 7" xfId="28510"/>
    <cellStyle name="Обычный 5 3 8 8" xfId="28511"/>
    <cellStyle name="Обычный 5 3 9" xfId="28512"/>
    <cellStyle name="Обычный 5 3 9 2" xfId="28513"/>
    <cellStyle name="Обычный 5 3 9 2 2" xfId="28514"/>
    <cellStyle name="Обычный 5 3 9 2 2 2" xfId="28515"/>
    <cellStyle name="Обычный 5 3 9 2 2 2 2" xfId="28516"/>
    <cellStyle name="Обычный 5 3 9 2 2 3" xfId="28517"/>
    <cellStyle name="Обычный 5 3 9 2 2 4" xfId="28518"/>
    <cellStyle name="Обычный 5 3 9 2 2 5" xfId="28519"/>
    <cellStyle name="Обычный 5 3 9 2 3" xfId="28520"/>
    <cellStyle name="Обычный 5 3 9 2 3 2" xfId="28521"/>
    <cellStyle name="Обычный 5 3 9 2 3 3" xfId="28522"/>
    <cellStyle name="Обычный 5 3 9 2 3 4" xfId="28523"/>
    <cellStyle name="Обычный 5 3 9 2 4" xfId="28524"/>
    <cellStyle name="Обычный 5 3 9 2 5" xfId="28525"/>
    <cellStyle name="Обычный 5 3 9 2 6" xfId="28526"/>
    <cellStyle name="Обычный 5 3 9 2 7" xfId="28527"/>
    <cellStyle name="Обычный 5 3 9 3" xfId="28528"/>
    <cellStyle name="Обычный 5 3 9 3 2" xfId="28529"/>
    <cellStyle name="Обычный 5 3 9 3 2 2" xfId="28530"/>
    <cellStyle name="Обычный 5 3 9 3 3" xfId="28531"/>
    <cellStyle name="Обычный 5 3 9 3 4" xfId="28532"/>
    <cellStyle name="Обычный 5 3 9 3 5" xfId="28533"/>
    <cellStyle name="Обычный 5 3 9 4" xfId="28534"/>
    <cellStyle name="Обычный 5 3 9 4 2" xfId="28535"/>
    <cellStyle name="Обычный 5 3 9 4 3" xfId="28536"/>
    <cellStyle name="Обычный 5 3 9 4 4" xfId="28537"/>
    <cellStyle name="Обычный 5 3 9 5" xfId="28538"/>
    <cellStyle name="Обычный 5 3 9 6" xfId="28539"/>
    <cellStyle name="Обычный 5 3 9 7" xfId="28540"/>
    <cellStyle name="Обычный 5 3 9 8" xfId="28541"/>
    <cellStyle name="Обычный 5 4" xfId="28542"/>
    <cellStyle name="Обычный 5 4 10" xfId="28543"/>
    <cellStyle name="Обычный 5 4 10 2" xfId="28544"/>
    <cellStyle name="Обычный 5 4 10 2 2" xfId="28545"/>
    <cellStyle name="Обычный 5 4 10 2 2 2" xfId="28546"/>
    <cellStyle name="Обычный 5 4 10 2 2 2 2" xfId="28547"/>
    <cellStyle name="Обычный 5 4 10 2 2 3" xfId="28548"/>
    <cellStyle name="Обычный 5 4 10 2 2 4" xfId="28549"/>
    <cellStyle name="Обычный 5 4 10 2 2 5" xfId="28550"/>
    <cellStyle name="Обычный 5 4 10 2 3" xfId="28551"/>
    <cellStyle name="Обычный 5 4 10 2 3 2" xfId="28552"/>
    <cellStyle name="Обычный 5 4 10 2 3 3" xfId="28553"/>
    <cellStyle name="Обычный 5 4 10 2 3 4" xfId="28554"/>
    <cellStyle name="Обычный 5 4 10 2 4" xfId="28555"/>
    <cellStyle name="Обычный 5 4 10 2 5" xfId="28556"/>
    <cellStyle name="Обычный 5 4 10 2 6" xfId="28557"/>
    <cellStyle name="Обычный 5 4 10 2 7" xfId="28558"/>
    <cellStyle name="Обычный 5 4 10 3" xfId="28559"/>
    <cellStyle name="Обычный 5 4 10 3 2" xfId="28560"/>
    <cellStyle name="Обычный 5 4 10 3 2 2" xfId="28561"/>
    <cellStyle name="Обычный 5 4 10 3 3" xfId="28562"/>
    <cellStyle name="Обычный 5 4 10 3 4" xfId="28563"/>
    <cellStyle name="Обычный 5 4 10 3 5" xfId="28564"/>
    <cellStyle name="Обычный 5 4 10 4" xfId="28565"/>
    <cellStyle name="Обычный 5 4 10 4 2" xfId="28566"/>
    <cellStyle name="Обычный 5 4 10 4 3" xfId="28567"/>
    <cellStyle name="Обычный 5 4 10 4 4" xfId="28568"/>
    <cellStyle name="Обычный 5 4 10 5" xfId="28569"/>
    <cellStyle name="Обычный 5 4 10 6" xfId="28570"/>
    <cellStyle name="Обычный 5 4 10 7" xfId="28571"/>
    <cellStyle name="Обычный 5 4 10 8" xfId="28572"/>
    <cellStyle name="Обычный 5 4 11" xfId="28573"/>
    <cellStyle name="Обычный 5 4 11 2" xfId="28574"/>
    <cellStyle name="Обычный 5 4 11 2 2" xfId="28575"/>
    <cellStyle name="Обычный 5 4 11 2 2 2" xfId="28576"/>
    <cellStyle name="Обычный 5 4 11 2 3" xfId="28577"/>
    <cellStyle name="Обычный 5 4 11 2 4" xfId="28578"/>
    <cellStyle name="Обычный 5 4 11 2 5" xfId="28579"/>
    <cellStyle name="Обычный 5 4 11 3" xfId="28580"/>
    <cellStyle name="Обычный 5 4 11 3 2" xfId="28581"/>
    <cellStyle name="Обычный 5 4 11 3 3" xfId="28582"/>
    <cellStyle name="Обычный 5 4 11 3 4" xfId="28583"/>
    <cellStyle name="Обычный 5 4 11 4" xfId="28584"/>
    <cellStyle name="Обычный 5 4 11 5" xfId="28585"/>
    <cellStyle name="Обычный 5 4 11 6" xfId="28586"/>
    <cellStyle name="Обычный 5 4 11 7" xfId="28587"/>
    <cellStyle name="Обычный 5 4 12" xfId="28588"/>
    <cellStyle name="Обычный 5 4 12 2" xfId="28589"/>
    <cellStyle name="Обычный 5 4 12 2 2" xfId="28590"/>
    <cellStyle name="Обычный 5 4 12 2 2 2" xfId="28591"/>
    <cellStyle name="Обычный 5 4 12 2 3" xfId="28592"/>
    <cellStyle name="Обычный 5 4 12 2 4" xfId="28593"/>
    <cellStyle name="Обычный 5 4 12 2 5" xfId="28594"/>
    <cellStyle name="Обычный 5 4 12 3" xfId="28595"/>
    <cellStyle name="Обычный 5 4 12 3 2" xfId="28596"/>
    <cellStyle name="Обычный 5 4 12 3 3" xfId="28597"/>
    <cellStyle name="Обычный 5 4 12 3 4" xfId="28598"/>
    <cellStyle name="Обычный 5 4 12 4" xfId="28599"/>
    <cellStyle name="Обычный 5 4 12 5" xfId="28600"/>
    <cellStyle name="Обычный 5 4 12 6" xfId="28601"/>
    <cellStyle name="Обычный 5 4 12 7" xfId="28602"/>
    <cellStyle name="Обычный 5 4 13" xfId="28603"/>
    <cellStyle name="Обычный 5 4 13 2" xfId="28604"/>
    <cellStyle name="Обычный 5 4 13 2 2" xfId="28605"/>
    <cellStyle name="Обычный 5 4 13 3" xfId="28606"/>
    <cellStyle name="Обычный 5 4 13 4" xfId="28607"/>
    <cellStyle name="Обычный 5 4 13 5" xfId="28608"/>
    <cellStyle name="Обычный 5 4 14" xfId="28609"/>
    <cellStyle name="Обычный 5 4 14 2" xfId="28610"/>
    <cellStyle name="Обычный 5 4 14 2 2" xfId="28611"/>
    <cellStyle name="Обычный 5 4 14 3" xfId="28612"/>
    <cellStyle name="Обычный 5 4 14 4" xfId="28613"/>
    <cellStyle name="Обычный 5 4 14 5" xfId="28614"/>
    <cellStyle name="Обычный 5 4 15" xfId="28615"/>
    <cellStyle name="Обычный 5 4 15 2" xfId="28616"/>
    <cellStyle name="Обычный 5 4 15 2 2" xfId="28617"/>
    <cellStyle name="Обычный 5 4 15 3" xfId="28618"/>
    <cellStyle name="Обычный 5 4 16" xfId="28619"/>
    <cellStyle name="Обычный 5 4 16 2" xfId="28620"/>
    <cellStyle name="Обычный 5 4 17" xfId="28621"/>
    <cellStyle name="Обычный 5 4 18" xfId="28622"/>
    <cellStyle name="Обычный 5 4 2" xfId="28623"/>
    <cellStyle name="Обычный 5 4 2 10" xfId="28624"/>
    <cellStyle name="Обычный 5 4 2 10 2" xfId="28625"/>
    <cellStyle name="Обычный 5 4 2 10 2 2" xfId="28626"/>
    <cellStyle name="Обычный 5 4 2 10 2 2 2" xfId="28627"/>
    <cellStyle name="Обычный 5 4 2 10 2 3" xfId="28628"/>
    <cellStyle name="Обычный 5 4 2 10 2 4" xfId="28629"/>
    <cellStyle name="Обычный 5 4 2 10 2 5" xfId="28630"/>
    <cellStyle name="Обычный 5 4 2 10 3" xfId="28631"/>
    <cellStyle name="Обычный 5 4 2 10 3 2" xfId="28632"/>
    <cellStyle name="Обычный 5 4 2 10 3 3" xfId="28633"/>
    <cellStyle name="Обычный 5 4 2 10 3 4" xfId="28634"/>
    <cellStyle name="Обычный 5 4 2 10 4" xfId="28635"/>
    <cellStyle name="Обычный 5 4 2 10 5" xfId="28636"/>
    <cellStyle name="Обычный 5 4 2 10 6" xfId="28637"/>
    <cellStyle name="Обычный 5 4 2 10 7" xfId="28638"/>
    <cellStyle name="Обычный 5 4 2 11" xfId="28639"/>
    <cellStyle name="Обычный 5 4 2 11 2" xfId="28640"/>
    <cellStyle name="Обычный 5 4 2 11 2 2" xfId="28641"/>
    <cellStyle name="Обычный 5 4 2 11 3" xfId="28642"/>
    <cellStyle name="Обычный 5 4 2 11 4" xfId="28643"/>
    <cellStyle name="Обычный 5 4 2 11 5" xfId="28644"/>
    <cellStyle name="Обычный 5 4 2 12" xfId="28645"/>
    <cellStyle name="Обычный 5 4 2 12 2" xfId="28646"/>
    <cellStyle name="Обычный 5 4 2 12 2 2" xfId="28647"/>
    <cellStyle name="Обычный 5 4 2 12 3" xfId="28648"/>
    <cellStyle name="Обычный 5 4 2 12 4" xfId="28649"/>
    <cellStyle name="Обычный 5 4 2 12 5" xfId="28650"/>
    <cellStyle name="Обычный 5 4 2 13" xfId="28651"/>
    <cellStyle name="Обычный 5 4 2 13 2" xfId="28652"/>
    <cellStyle name="Обычный 5 4 2 13 2 2" xfId="28653"/>
    <cellStyle name="Обычный 5 4 2 13 3" xfId="28654"/>
    <cellStyle name="Обычный 5 4 2 14" xfId="28655"/>
    <cellStyle name="Обычный 5 4 2 14 2" xfId="28656"/>
    <cellStyle name="Обычный 5 4 2 15" xfId="28657"/>
    <cellStyle name="Обычный 5 4 2 16" xfId="28658"/>
    <cellStyle name="Обычный 5 4 2 2" xfId="28659"/>
    <cellStyle name="Обычный 5 4 2 2 10" xfId="28660"/>
    <cellStyle name="Обычный 5 4 2 2 10 2" xfId="28661"/>
    <cellStyle name="Обычный 5 4 2 2 10 2 2" xfId="28662"/>
    <cellStyle name="Обычный 5 4 2 2 10 3" xfId="28663"/>
    <cellStyle name="Обычный 5 4 2 2 10 4" xfId="28664"/>
    <cellStyle name="Обычный 5 4 2 2 10 5" xfId="28665"/>
    <cellStyle name="Обычный 5 4 2 2 11" xfId="28666"/>
    <cellStyle name="Обычный 5 4 2 2 11 2" xfId="28667"/>
    <cellStyle name="Обычный 5 4 2 2 11 2 2" xfId="28668"/>
    <cellStyle name="Обычный 5 4 2 2 11 3" xfId="28669"/>
    <cellStyle name="Обычный 5 4 2 2 11 4" xfId="28670"/>
    <cellStyle name="Обычный 5 4 2 2 11 5" xfId="28671"/>
    <cellStyle name="Обычный 5 4 2 2 12" xfId="28672"/>
    <cellStyle name="Обычный 5 4 2 2 12 2" xfId="28673"/>
    <cellStyle name="Обычный 5 4 2 2 12 2 2" xfId="28674"/>
    <cellStyle name="Обычный 5 4 2 2 12 3" xfId="28675"/>
    <cellStyle name="Обычный 5 4 2 2 13" xfId="28676"/>
    <cellStyle name="Обычный 5 4 2 2 13 2" xfId="28677"/>
    <cellStyle name="Обычный 5 4 2 2 14" xfId="28678"/>
    <cellStyle name="Обычный 5 4 2 2 15" xfId="28679"/>
    <cellStyle name="Обычный 5 4 2 2 2" xfId="28680"/>
    <cellStyle name="Обычный 5 4 2 2 2 2" xfId="28681"/>
    <cellStyle name="Обычный 5 4 2 2 2 2 2" xfId="28682"/>
    <cellStyle name="Обычный 5 4 2 2 2 2 2 2" xfId="28683"/>
    <cellStyle name="Обычный 5 4 2 2 2 2 2 2 2" xfId="28684"/>
    <cellStyle name="Обычный 5 4 2 2 2 2 2 3" xfId="28685"/>
    <cellStyle name="Обычный 5 4 2 2 2 2 2 4" xfId="28686"/>
    <cellStyle name="Обычный 5 4 2 2 2 2 2 5" xfId="28687"/>
    <cellStyle name="Обычный 5 4 2 2 2 2 3" xfId="28688"/>
    <cellStyle name="Обычный 5 4 2 2 2 2 3 2" xfId="28689"/>
    <cellStyle name="Обычный 5 4 2 2 2 2 3 3" xfId="28690"/>
    <cellStyle name="Обычный 5 4 2 2 2 2 3 4" xfId="28691"/>
    <cellStyle name="Обычный 5 4 2 2 2 2 4" xfId="28692"/>
    <cellStyle name="Обычный 5 4 2 2 2 2 5" xfId="28693"/>
    <cellStyle name="Обычный 5 4 2 2 2 2 6" xfId="28694"/>
    <cellStyle name="Обычный 5 4 2 2 2 2 7" xfId="28695"/>
    <cellStyle name="Обычный 5 4 2 2 2 3" xfId="28696"/>
    <cellStyle name="Обычный 5 4 2 2 2 3 2" xfId="28697"/>
    <cellStyle name="Обычный 5 4 2 2 2 3 2 2" xfId="28698"/>
    <cellStyle name="Обычный 5 4 2 2 2 3 3" xfId="28699"/>
    <cellStyle name="Обычный 5 4 2 2 2 3 4" xfId="28700"/>
    <cellStyle name="Обычный 5 4 2 2 2 3 5" xfId="28701"/>
    <cellStyle name="Обычный 5 4 2 2 2 4" xfId="28702"/>
    <cellStyle name="Обычный 5 4 2 2 2 4 2" xfId="28703"/>
    <cellStyle name="Обычный 5 4 2 2 2 4 2 2" xfId="28704"/>
    <cellStyle name="Обычный 5 4 2 2 2 4 3" xfId="28705"/>
    <cellStyle name="Обычный 5 4 2 2 2 4 4" xfId="28706"/>
    <cellStyle name="Обычный 5 4 2 2 2 4 5" xfId="28707"/>
    <cellStyle name="Обычный 5 4 2 2 2 5" xfId="28708"/>
    <cellStyle name="Обычный 5 4 2 2 2 5 2" xfId="28709"/>
    <cellStyle name="Обычный 5 4 2 2 2 5 3" xfId="28710"/>
    <cellStyle name="Обычный 5 4 2 2 2 5 4" xfId="28711"/>
    <cellStyle name="Обычный 5 4 2 2 2 6" xfId="28712"/>
    <cellStyle name="Обычный 5 4 2 2 2 7" xfId="28713"/>
    <cellStyle name="Обычный 5 4 2 2 2 8" xfId="28714"/>
    <cellStyle name="Обычный 5 4 2 2 2 9" xfId="28715"/>
    <cellStyle name="Обычный 5 4 2 2 3" xfId="28716"/>
    <cellStyle name="Обычный 5 4 2 2 3 2" xfId="28717"/>
    <cellStyle name="Обычный 5 4 2 2 3 2 2" xfId="28718"/>
    <cellStyle name="Обычный 5 4 2 2 3 2 2 2" xfId="28719"/>
    <cellStyle name="Обычный 5 4 2 2 3 2 2 2 2" xfId="28720"/>
    <cellStyle name="Обычный 5 4 2 2 3 2 2 3" xfId="28721"/>
    <cellStyle name="Обычный 5 4 2 2 3 2 2 4" xfId="28722"/>
    <cellStyle name="Обычный 5 4 2 2 3 2 2 5" xfId="28723"/>
    <cellStyle name="Обычный 5 4 2 2 3 2 3" xfId="28724"/>
    <cellStyle name="Обычный 5 4 2 2 3 2 3 2" xfId="28725"/>
    <cellStyle name="Обычный 5 4 2 2 3 2 3 3" xfId="28726"/>
    <cellStyle name="Обычный 5 4 2 2 3 2 3 4" xfId="28727"/>
    <cellStyle name="Обычный 5 4 2 2 3 2 4" xfId="28728"/>
    <cellStyle name="Обычный 5 4 2 2 3 2 5" xfId="28729"/>
    <cellStyle name="Обычный 5 4 2 2 3 2 6" xfId="28730"/>
    <cellStyle name="Обычный 5 4 2 2 3 2 7" xfId="28731"/>
    <cellStyle name="Обычный 5 4 2 2 3 3" xfId="28732"/>
    <cellStyle name="Обычный 5 4 2 2 3 3 2" xfId="28733"/>
    <cellStyle name="Обычный 5 4 2 2 3 3 2 2" xfId="28734"/>
    <cellStyle name="Обычный 5 4 2 2 3 3 3" xfId="28735"/>
    <cellStyle name="Обычный 5 4 2 2 3 3 4" xfId="28736"/>
    <cellStyle name="Обычный 5 4 2 2 3 3 5" xfId="28737"/>
    <cellStyle name="Обычный 5 4 2 2 3 4" xfId="28738"/>
    <cellStyle name="Обычный 5 4 2 2 3 4 2" xfId="28739"/>
    <cellStyle name="Обычный 5 4 2 2 3 4 2 2" xfId="28740"/>
    <cellStyle name="Обычный 5 4 2 2 3 4 3" xfId="28741"/>
    <cellStyle name="Обычный 5 4 2 2 3 4 4" xfId="28742"/>
    <cellStyle name="Обычный 5 4 2 2 3 4 5" xfId="28743"/>
    <cellStyle name="Обычный 5 4 2 2 3 5" xfId="28744"/>
    <cellStyle name="Обычный 5 4 2 2 3 5 2" xfId="28745"/>
    <cellStyle name="Обычный 5 4 2 2 3 5 3" xfId="28746"/>
    <cellStyle name="Обычный 5 4 2 2 3 5 4" xfId="28747"/>
    <cellStyle name="Обычный 5 4 2 2 3 6" xfId="28748"/>
    <cellStyle name="Обычный 5 4 2 2 3 7" xfId="28749"/>
    <cellStyle name="Обычный 5 4 2 2 3 8" xfId="28750"/>
    <cellStyle name="Обычный 5 4 2 2 3 9" xfId="28751"/>
    <cellStyle name="Обычный 5 4 2 2 4" xfId="28752"/>
    <cellStyle name="Обычный 5 4 2 2 4 2" xfId="28753"/>
    <cellStyle name="Обычный 5 4 2 2 4 2 2" xfId="28754"/>
    <cellStyle name="Обычный 5 4 2 2 4 2 2 2" xfId="28755"/>
    <cellStyle name="Обычный 5 4 2 2 4 2 2 2 2" xfId="28756"/>
    <cellStyle name="Обычный 5 4 2 2 4 2 2 3" xfId="28757"/>
    <cellStyle name="Обычный 5 4 2 2 4 2 2 4" xfId="28758"/>
    <cellStyle name="Обычный 5 4 2 2 4 2 2 5" xfId="28759"/>
    <cellStyle name="Обычный 5 4 2 2 4 2 3" xfId="28760"/>
    <cellStyle name="Обычный 5 4 2 2 4 2 3 2" xfId="28761"/>
    <cellStyle name="Обычный 5 4 2 2 4 2 3 3" xfId="28762"/>
    <cellStyle name="Обычный 5 4 2 2 4 2 3 4" xfId="28763"/>
    <cellStyle name="Обычный 5 4 2 2 4 2 4" xfId="28764"/>
    <cellStyle name="Обычный 5 4 2 2 4 2 5" xfId="28765"/>
    <cellStyle name="Обычный 5 4 2 2 4 2 6" xfId="28766"/>
    <cellStyle name="Обычный 5 4 2 2 4 2 7" xfId="28767"/>
    <cellStyle name="Обычный 5 4 2 2 4 3" xfId="28768"/>
    <cellStyle name="Обычный 5 4 2 2 4 3 2" xfId="28769"/>
    <cellStyle name="Обычный 5 4 2 2 4 3 2 2" xfId="28770"/>
    <cellStyle name="Обычный 5 4 2 2 4 3 3" xfId="28771"/>
    <cellStyle name="Обычный 5 4 2 2 4 3 4" xfId="28772"/>
    <cellStyle name="Обычный 5 4 2 2 4 3 5" xfId="28773"/>
    <cellStyle name="Обычный 5 4 2 2 4 4" xfId="28774"/>
    <cellStyle name="Обычный 5 4 2 2 4 4 2" xfId="28775"/>
    <cellStyle name="Обычный 5 4 2 2 4 4 2 2" xfId="28776"/>
    <cellStyle name="Обычный 5 4 2 2 4 4 3" xfId="28777"/>
    <cellStyle name="Обычный 5 4 2 2 4 4 4" xfId="28778"/>
    <cellStyle name="Обычный 5 4 2 2 4 4 5" xfId="28779"/>
    <cellStyle name="Обычный 5 4 2 2 4 5" xfId="28780"/>
    <cellStyle name="Обычный 5 4 2 2 4 5 2" xfId="28781"/>
    <cellStyle name="Обычный 5 4 2 2 4 5 3" xfId="28782"/>
    <cellStyle name="Обычный 5 4 2 2 4 5 4" xfId="28783"/>
    <cellStyle name="Обычный 5 4 2 2 4 6" xfId="28784"/>
    <cellStyle name="Обычный 5 4 2 2 4 7" xfId="28785"/>
    <cellStyle name="Обычный 5 4 2 2 4 8" xfId="28786"/>
    <cellStyle name="Обычный 5 4 2 2 4 9" xfId="28787"/>
    <cellStyle name="Обычный 5 4 2 2 5" xfId="28788"/>
    <cellStyle name="Обычный 5 4 2 2 5 2" xfId="28789"/>
    <cellStyle name="Обычный 5 4 2 2 5 2 2" xfId="28790"/>
    <cellStyle name="Обычный 5 4 2 2 5 2 2 2" xfId="28791"/>
    <cellStyle name="Обычный 5 4 2 2 5 2 2 2 2" xfId="28792"/>
    <cellStyle name="Обычный 5 4 2 2 5 2 2 3" xfId="28793"/>
    <cellStyle name="Обычный 5 4 2 2 5 2 2 4" xfId="28794"/>
    <cellStyle name="Обычный 5 4 2 2 5 2 2 5" xfId="28795"/>
    <cellStyle name="Обычный 5 4 2 2 5 2 3" xfId="28796"/>
    <cellStyle name="Обычный 5 4 2 2 5 2 3 2" xfId="28797"/>
    <cellStyle name="Обычный 5 4 2 2 5 2 3 3" xfId="28798"/>
    <cellStyle name="Обычный 5 4 2 2 5 2 3 4" xfId="28799"/>
    <cellStyle name="Обычный 5 4 2 2 5 2 4" xfId="28800"/>
    <cellStyle name="Обычный 5 4 2 2 5 2 5" xfId="28801"/>
    <cellStyle name="Обычный 5 4 2 2 5 2 6" xfId="28802"/>
    <cellStyle name="Обычный 5 4 2 2 5 2 7" xfId="28803"/>
    <cellStyle name="Обычный 5 4 2 2 5 3" xfId="28804"/>
    <cellStyle name="Обычный 5 4 2 2 5 3 2" xfId="28805"/>
    <cellStyle name="Обычный 5 4 2 2 5 3 2 2" xfId="28806"/>
    <cellStyle name="Обычный 5 4 2 2 5 3 3" xfId="28807"/>
    <cellStyle name="Обычный 5 4 2 2 5 3 4" xfId="28808"/>
    <cellStyle name="Обычный 5 4 2 2 5 3 5" xfId="28809"/>
    <cellStyle name="Обычный 5 4 2 2 5 4" xfId="28810"/>
    <cellStyle name="Обычный 5 4 2 2 5 4 2" xfId="28811"/>
    <cellStyle name="Обычный 5 4 2 2 5 4 3" xfId="28812"/>
    <cellStyle name="Обычный 5 4 2 2 5 4 4" xfId="28813"/>
    <cellStyle name="Обычный 5 4 2 2 5 5" xfId="28814"/>
    <cellStyle name="Обычный 5 4 2 2 5 6" xfId="28815"/>
    <cellStyle name="Обычный 5 4 2 2 5 7" xfId="28816"/>
    <cellStyle name="Обычный 5 4 2 2 5 8" xfId="28817"/>
    <cellStyle name="Обычный 5 4 2 2 6" xfId="28818"/>
    <cellStyle name="Обычный 5 4 2 2 6 2" xfId="28819"/>
    <cellStyle name="Обычный 5 4 2 2 6 2 2" xfId="28820"/>
    <cellStyle name="Обычный 5 4 2 2 6 2 2 2" xfId="28821"/>
    <cellStyle name="Обычный 5 4 2 2 6 2 2 2 2" xfId="28822"/>
    <cellStyle name="Обычный 5 4 2 2 6 2 2 3" xfId="28823"/>
    <cellStyle name="Обычный 5 4 2 2 6 2 2 4" xfId="28824"/>
    <cellStyle name="Обычный 5 4 2 2 6 2 2 5" xfId="28825"/>
    <cellStyle name="Обычный 5 4 2 2 6 2 3" xfId="28826"/>
    <cellStyle name="Обычный 5 4 2 2 6 2 3 2" xfId="28827"/>
    <cellStyle name="Обычный 5 4 2 2 6 2 3 3" xfId="28828"/>
    <cellStyle name="Обычный 5 4 2 2 6 2 3 4" xfId="28829"/>
    <cellStyle name="Обычный 5 4 2 2 6 2 4" xfId="28830"/>
    <cellStyle name="Обычный 5 4 2 2 6 2 5" xfId="28831"/>
    <cellStyle name="Обычный 5 4 2 2 6 2 6" xfId="28832"/>
    <cellStyle name="Обычный 5 4 2 2 6 2 7" xfId="28833"/>
    <cellStyle name="Обычный 5 4 2 2 6 3" xfId="28834"/>
    <cellStyle name="Обычный 5 4 2 2 6 3 2" xfId="28835"/>
    <cellStyle name="Обычный 5 4 2 2 6 3 2 2" xfId="28836"/>
    <cellStyle name="Обычный 5 4 2 2 6 3 3" xfId="28837"/>
    <cellStyle name="Обычный 5 4 2 2 6 3 4" xfId="28838"/>
    <cellStyle name="Обычный 5 4 2 2 6 3 5" xfId="28839"/>
    <cellStyle name="Обычный 5 4 2 2 6 4" xfId="28840"/>
    <cellStyle name="Обычный 5 4 2 2 6 4 2" xfId="28841"/>
    <cellStyle name="Обычный 5 4 2 2 6 4 3" xfId="28842"/>
    <cellStyle name="Обычный 5 4 2 2 6 4 4" xfId="28843"/>
    <cellStyle name="Обычный 5 4 2 2 6 5" xfId="28844"/>
    <cellStyle name="Обычный 5 4 2 2 6 6" xfId="28845"/>
    <cellStyle name="Обычный 5 4 2 2 6 7" xfId="28846"/>
    <cellStyle name="Обычный 5 4 2 2 6 8" xfId="28847"/>
    <cellStyle name="Обычный 5 4 2 2 7" xfId="28848"/>
    <cellStyle name="Обычный 5 4 2 2 7 2" xfId="28849"/>
    <cellStyle name="Обычный 5 4 2 2 7 2 2" xfId="28850"/>
    <cellStyle name="Обычный 5 4 2 2 7 2 2 2" xfId="28851"/>
    <cellStyle name="Обычный 5 4 2 2 7 2 2 2 2" xfId="28852"/>
    <cellStyle name="Обычный 5 4 2 2 7 2 2 3" xfId="28853"/>
    <cellStyle name="Обычный 5 4 2 2 7 2 2 4" xfId="28854"/>
    <cellStyle name="Обычный 5 4 2 2 7 2 2 5" xfId="28855"/>
    <cellStyle name="Обычный 5 4 2 2 7 2 3" xfId="28856"/>
    <cellStyle name="Обычный 5 4 2 2 7 2 3 2" xfId="28857"/>
    <cellStyle name="Обычный 5 4 2 2 7 2 3 3" xfId="28858"/>
    <cellStyle name="Обычный 5 4 2 2 7 2 3 4" xfId="28859"/>
    <cellStyle name="Обычный 5 4 2 2 7 2 4" xfId="28860"/>
    <cellStyle name="Обычный 5 4 2 2 7 2 5" xfId="28861"/>
    <cellStyle name="Обычный 5 4 2 2 7 2 6" xfId="28862"/>
    <cellStyle name="Обычный 5 4 2 2 7 2 7" xfId="28863"/>
    <cellStyle name="Обычный 5 4 2 2 7 3" xfId="28864"/>
    <cellStyle name="Обычный 5 4 2 2 7 3 2" xfId="28865"/>
    <cellStyle name="Обычный 5 4 2 2 7 3 2 2" xfId="28866"/>
    <cellStyle name="Обычный 5 4 2 2 7 3 3" xfId="28867"/>
    <cellStyle name="Обычный 5 4 2 2 7 3 4" xfId="28868"/>
    <cellStyle name="Обычный 5 4 2 2 7 3 5" xfId="28869"/>
    <cellStyle name="Обычный 5 4 2 2 7 4" xfId="28870"/>
    <cellStyle name="Обычный 5 4 2 2 7 4 2" xfId="28871"/>
    <cellStyle name="Обычный 5 4 2 2 7 4 3" xfId="28872"/>
    <cellStyle name="Обычный 5 4 2 2 7 4 4" xfId="28873"/>
    <cellStyle name="Обычный 5 4 2 2 7 5" xfId="28874"/>
    <cellStyle name="Обычный 5 4 2 2 7 6" xfId="28875"/>
    <cellStyle name="Обычный 5 4 2 2 7 7" xfId="28876"/>
    <cellStyle name="Обычный 5 4 2 2 7 8" xfId="28877"/>
    <cellStyle name="Обычный 5 4 2 2 8" xfId="28878"/>
    <cellStyle name="Обычный 5 4 2 2 8 2" xfId="28879"/>
    <cellStyle name="Обычный 5 4 2 2 8 2 2" xfId="28880"/>
    <cellStyle name="Обычный 5 4 2 2 8 2 2 2" xfId="28881"/>
    <cellStyle name="Обычный 5 4 2 2 8 2 3" xfId="28882"/>
    <cellStyle name="Обычный 5 4 2 2 8 2 4" xfId="28883"/>
    <cellStyle name="Обычный 5 4 2 2 8 2 5" xfId="28884"/>
    <cellStyle name="Обычный 5 4 2 2 8 3" xfId="28885"/>
    <cellStyle name="Обычный 5 4 2 2 8 3 2" xfId="28886"/>
    <cellStyle name="Обычный 5 4 2 2 8 3 3" xfId="28887"/>
    <cellStyle name="Обычный 5 4 2 2 8 3 4" xfId="28888"/>
    <cellStyle name="Обычный 5 4 2 2 8 4" xfId="28889"/>
    <cellStyle name="Обычный 5 4 2 2 8 5" xfId="28890"/>
    <cellStyle name="Обычный 5 4 2 2 8 6" xfId="28891"/>
    <cellStyle name="Обычный 5 4 2 2 8 7" xfId="28892"/>
    <cellStyle name="Обычный 5 4 2 2 9" xfId="28893"/>
    <cellStyle name="Обычный 5 4 2 2 9 2" xfId="28894"/>
    <cellStyle name="Обычный 5 4 2 2 9 2 2" xfId="28895"/>
    <cellStyle name="Обычный 5 4 2 2 9 2 2 2" xfId="28896"/>
    <cellStyle name="Обычный 5 4 2 2 9 2 3" xfId="28897"/>
    <cellStyle name="Обычный 5 4 2 2 9 2 4" xfId="28898"/>
    <cellStyle name="Обычный 5 4 2 2 9 2 5" xfId="28899"/>
    <cellStyle name="Обычный 5 4 2 2 9 3" xfId="28900"/>
    <cellStyle name="Обычный 5 4 2 2 9 3 2" xfId="28901"/>
    <cellStyle name="Обычный 5 4 2 2 9 3 3" xfId="28902"/>
    <cellStyle name="Обычный 5 4 2 2 9 3 4" xfId="28903"/>
    <cellStyle name="Обычный 5 4 2 2 9 4" xfId="28904"/>
    <cellStyle name="Обычный 5 4 2 2 9 5" xfId="28905"/>
    <cellStyle name="Обычный 5 4 2 2 9 6" xfId="28906"/>
    <cellStyle name="Обычный 5 4 2 2 9 7" xfId="28907"/>
    <cellStyle name="Обычный 5 4 2 3" xfId="28908"/>
    <cellStyle name="Обычный 5 4 2 3 2" xfId="28909"/>
    <cellStyle name="Обычный 5 4 2 3 2 2" xfId="28910"/>
    <cellStyle name="Обычный 5 4 2 3 2 2 2" xfId="28911"/>
    <cellStyle name="Обычный 5 4 2 3 2 2 2 2" xfId="28912"/>
    <cellStyle name="Обычный 5 4 2 3 2 2 3" xfId="28913"/>
    <cellStyle name="Обычный 5 4 2 3 2 2 4" xfId="28914"/>
    <cellStyle name="Обычный 5 4 2 3 2 2 5" xfId="28915"/>
    <cellStyle name="Обычный 5 4 2 3 2 3" xfId="28916"/>
    <cellStyle name="Обычный 5 4 2 3 2 3 2" xfId="28917"/>
    <cellStyle name="Обычный 5 4 2 3 2 3 2 2" xfId="28918"/>
    <cellStyle name="Обычный 5 4 2 3 2 3 3" xfId="28919"/>
    <cellStyle name="Обычный 5 4 2 3 2 3 4" xfId="28920"/>
    <cellStyle name="Обычный 5 4 2 3 2 3 5" xfId="28921"/>
    <cellStyle name="Обычный 5 4 2 3 2 4" xfId="28922"/>
    <cellStyle name="Обычный 5 4 2 3 2 4 2" xfId="28923"/>
    <cellStyle name="Обычный 5 4 2 3 2 4 3" xfId="28924"/>
    <cellStyle name="Обычный 5 4 2 3 2 4 4" xfId="28925"/>
    <cellStyle name="Обычный 5 4 2 3 2 5" xfId="28926"/>
    <cellStyle name="Обычный 5 4 2 3 2 6" xfId="28927"/>
    <cellStyle name="Обычный 5 4 2 3 2 7" xfId="28928"/>
    <cellStyle name="Обычный 5 4 2 3 2 8" xfId="28929"/>
    <cellStyle name="Обычный 5 4 2 3 3" xfId="28930"/>
    <cellStyle name="Обычный 5 4 2 3 3 2" xfId="28931"/>
    <cellStyle name="Обычный 5 4 2 3 3 2 2" xfId="28932"/>
    <cellStyle name="Обычный 5 4 2 3 3 3" xfId="28933"/>
    <cellStyle name="Обычный 5 4 2 3 3 4" xfId="28934"/>
    <cellStyle name="Обычный 5 4 2 3 3 5" xfId="28935"/>
    <cellStyle name="Обычный 5 4 2 3 4" xfId="28936"/>
    <cellStyle name="Обычный 5 4 2 3 4 2" xfId="28937"/>
    <cellStyle name="Обычный 5 4 2 3 4 2 2" xfId="28938"/>
    <cellStyle name="Обычный 5 4 2 3 4 3" xfId="28939"/>
    <cellStyle name="Обычный 5 4 2 3 4 4" xfId="28940"/>
    <cellStyle name="Обычный 5 4 2 3 4 5" xfId="28941"/>
    <cellStyle name="Обычный 5 4 2 3 5" xfId="28942"/>
    <cellStyle name="Обычный 5 4 2 3 5 2" xfId="28943"/>
    <cellStyle name="Обычный 5 4 2 3 5 2 2" xfId="28944"/>
    <cellStyle name="Обычный 5 4 2 3 5 3" xfId="28945"/>
    <cellStyle name="Обычный 5 4 2 3 5 4" xfId="28946"/>
    <cellStyle name="Обычный 5 4 2 3 5 5" xfId="28947"/>
    <cellStyle name="Обычный 5 4 2 3 6" xfId="28948"/>
    <cellStyle name="Обычный 5 4 2 3 6 2" xfId="28949"/>
    <cellStyle name="Обычный 5 4 2 3 6 2 2" xfId="28950"/>
    <cellStyle name="Обычный 5 4 2 3 6 3" xfId="28951"/>
    <cellStyle name="Обычный 5 4 2 3 7" xfId="28952"/>
    <cellStyle name="Обычный 5 4 2 3 7 2" xfId="28953"/>
    <cellStyle name="Обычный 5 4 2 3 8" xfId="28954"/>
    <cellStyle name="Обычный 5 4 2 3 9" xfId="28955"/>
    <cellStyle name="Обычный 5 4 2 4" xfId="28956"/>
    <cellStyle name="Обычный 5 4 2 4 2" xfId="28957"/>
    <cellStyle name="Обычный 5 4 2 4 2 2" xfId="28958"/>
    <cellStyle name="Обычный 5 4 2 4 2 2 2" xfId="28959"/>
    <cellStyle name="Обычный 5 4 2 4 2 2 2 2" xfId="28960"/>
    <cellStyle name="Обычный 5 4 2 4 2 2 3" xfId="28961"/>
    <cellStyle name="Обычный 5 4 2 4 2 2 4" xfId="28962"/>
    <cellStyle name="Обычный 5 4 2 4 2 2 5" xfId="28963"/>
    <cellStyle name="Обычный 5 4 2 4 2 3" xfId="28964"/>
    <cellStyle name="Обычный 5 4 2 4 2 3 2" xfId="28965"/>
    <cellStyle name="Обычный 5 4 2 4 2 3 3" xfId="28966"/>
    <cellStyle name="Обычный 5 4 2 4 2 3 4" xfId="28967"/>
    <cellStyle name="Обычный 5 4 2 4 2 4" xfId="28968"/>
    <cellStyle name="Обычный 5 4 2 4 2 5" xfId="28969"/>
    <cellStyle name="Обычный 5 4 2 4 2 6" xfId="28970"/>
    <cellStyle name="Обычный 5 4 2 4 2 7" xfId="28971"/>
    <cellStyle name="Обычный 5 4 2 4 3" xfId="28972"/>
    <cellStyle name="Обычный 5 4 2 4 3 2" xfId="28973"/>
    <cellStyle name="Обычный 5 4 2 4 3 2 2" xfId="28974"/>
    <cellStyle name="Обычный 5 4 2 4 3 3" xfId="28975"/>
    <cellStyle name="Обычный 5 4 2 4 3 4" xfId="28976"/>
    <cellStyle name="Обычный 5 4 2 4 3 5" xfId="28977"/>
    <cellStyle name="Обычный 5 4 2 4 4" xfId="28978"/>
    <cellStyle name="Обычный 5 4 2 4 4 2" xfId="28979"/>
    <cellStyle name="Обычный 5 4 2 4 4 2 2" xfId="28980"/>
    <cellStyle name="Обычный 5 4 2 4 4 3" xfId="28981"/>
    <cellStyle name="Обычный 5 4 2 4 4 4" xfId="28982"/>
    <cellStyle name="Обычный 5 4 2 4 4 5" xfId="28983"/>
    <cellStyle name="Обычный 5 4 2 4 5" xfId="28984"/>
    <cellStyle name="Обычный 5 4 2 4 5 2" xfId="28985"/>
    <cellStyle name="Обычный 5 4 2 4 5 3" xfId="28986"/>
    <cellStyle name="Обычный 5 4 2 4 5 4" xfId="28987"/>
    <cellStyle name="Обычный 5 4 2 4 6" xfId="28988"/>
    <cellStyle name="Обычный 5 4 2 4 7" xfId="28989"/>
    <cellStyle name="Обычный 5 4 2 4 8" xfId="28990"/>
    <cellStyle name="Обычный 5 4 2 4 9" xfId="28991"/>
    <cellStyle name="Обычный 5 4 2 5" xfId="28992"/>
    <cellStyle name="Обычный 5 4 2 5 2" xfId="28993"/>
    <cellStyle name="Обычный 5 4 2 5 2 2" xfId="28994"/>
    <cellStyle name="Обычный 5 4 2 5 2 2 2" xfId="28995"/>
    <cellStyle name="Обычный 5 4 2 5 2 2 2 2" xfId="28996"/>
    <cellStyle name="Обычный 5 4 2 5 2 2 3" xfId="28997"/>
    <cellStyle name="Обычный 5 4 2 5 2 2 4" xfId="28998"/>
    <cellStyle name="Обычный 5 4 2 5 2 2 5" xfId="28999"/>
    <cellStyle name="Обычный 5 4 2 5 2 3" xfId="29000"/>
    <cellStyle name="Обычный 5 4 2 5 2 3 2" xfId="29001"/>
    <cellStyle name="Обычный 5 4 2 5 2 3 3" xfId="29002"/>
    <cellStyle name="Обычный 5 4 2 5 2 3 4" xfId="29003"/>
    <cellStyle name="Обычный 5 4 2 5 2 4" xfId="29004"/>
    <cellStyle name="Обычный 5 4 2 5 2 5" xfId="29005"/>
    <cellStyle name="Обычный 5 4 2 5 2 6" xfId="29006"/>
    <cellStyle name="Обычный 5 4 2 5 2 7" xfId="29007"/>
    <cellStyle name="Обычный 5 4 2 5 3" xfId="29008"/>
    <cellStyle name="Обычный 5 4 2 5 3 2" xfId="29009"/>
    <cellStyle name="Обычный 5 4 2 5 3 2 2" xfId="29010"/>
    <cellStyle name="Обычный 5 4 2 5 3 3" xfId="29011"/>
    <cellStyle name="Обычный 5 4 2 5 3 4" xfId="29012"/>
    <cellStyle name="Обычный 5 4 2 5 3 5" xfId="29013"/>
    <cellStyle name="Обычный 5 4 2 5 4" xfId="29014"/>
    <cellStyle name="Обычный 5 4 2 5 4 2" xfId="29015"/>
    <cellStyle name="Обычный 5 4 2 5 4 2 2" xfId="29016"/>
    <cellStyle name="Обычный 5 4 2 5 4 3" xfId="29017"/>
    <cellStyle name="Обычный 5 4 2 5 4 4" xfId="29018"/>
    <cellStyle name="Обычный 5 4 2 5 4 5" xfId="29019"/>
    <cellStyle name="Обычный 5 4 2 5 5" xfId="29020"/>
    <cellStyle name="Обычный 5 4 2 5 5 2" xfId="29021"/>
    <cellStyle name="Обычный 5 4 2 5 5 3" xfId="29022"/>
    <cellStyle name="Обычный 5 4 2 5 5 4" xfId="29023"/>
    <cellStyle name="Обычный 5 4 2 5 6" xfId="29024"/>
    <cellStyle name="Обычный 5 4 2 5 7" xfId="29025"/>
    <cellStyle name="Обычный 5 4 2 5 8" xfId="29026"/>
    <cellStyle name="Обычный 5 4 2 5 9" xfId="29027"/>
    <cellStyle name="Обычный 5 4 2 6" xfId="29028"/>
    <cellStyle name="Обычный 5 4 2 6 2" xfId="29029"/>
    <cellStyle name="Обычный 5 4 2 6 2 2" xfId="29030"/>
    <cellStyle name="Обычный 5 4 2 6 2 2 2" xfId="29031"/>
    <cellStyle name="Обычный 5 4 2 6 2 2 2 2" xfId="29032"/>
    <cellStyle name="Обычный 5 4 2 6 2 2 3" xfId="29033"/>
    <cellStyle name="Обычный 5 4 2 6 2 2 4" xfId="29034"/>
    <cellStyle name="Обычный 5 4 2 6 2 2 5" xfId="29035"/>
    <cellStyle name="Обычный 5 4 2 6 2 3" xfId="29036"/>
    <cellStyle name="Обычный 5 4 2 6 2 3 2" xfId="29037"/>
    <cellStyle name="Обычный 5 4 2 6 2 3 3" xfId="29038"/>
    <cellStyle name="Обычный 5 4 2 6 2 3 4" xfId="29039"/>
    <cellStyle name="Обычный 5 4 2 6 2 4" xfId="29040"/>
    <cellStyle name="Обычный 5 4 2 6 2 5" xfId="29041"/>
    <cellStyle name="Обычный 5 4 2 6 2 6" xfId="29042"/>
    <cellStyle name="Обычный 5 4 2 6 2 7" xfId="29043"/>
    <cellStyle name="Обычный 5 4 2 6 3" xfId="29044"/>
    <cellStyle name="Обычный 5 4 2 6 3 2" xfId="29045"/>
    <cellStyle name="Обычный 5 4 2 6 3 2 2" xfId="29046"/>
    <cellStyle name="Обычный 5 4 2 6 3 3" xfId="29047"/>
    <cellStyle name="Обычный 5 4 2 6 3 4" xfId="29048"/>
    <cellStyle name="Обычный 5 4 2 6 3 5" xfId="29049"/>
    <cellStyle name="Обычный 5 4 2 6 4" xfId="29050"/>
    <cellStyle name="Обычный 5 4 2 6 4 2" xfId="29051"/>
    <cellStyle name="Обычный 5 4 2 6 4 3" xfId="29052"/>
    <cellStyle name="Обычный 5 4 2 6 4 4" xfId="29053"/>
    <cellStyle name="Обычный 5 4 2 6 5" xfId="29054"/>
    <cellStyle name="Обычный 5 4 2 6 6" xfId="29055"/>
    <cellStyle name="Обычный 5 4 2 6 7" xfId="29056"/>
    <cellStyle name="Обычный 5 4 2 6 8" xfId="29057"/>
    <cellStyle name="Обычный 5 4 2 7" xfId="29058"/>
    <cellStyle name="Обычный 5 4 2 7 2" xfId="29059"/>
    <cellStyle name="Обычный 5 4 2 7 2 2" xfId="29060"/>
    <cellStyle name="Обычный 5 4 2 7 2 2 2" xfId="29061"/>
    <cellStyle name="Обычный 5 4 2 7 2 2 2 2" xfId="29062"/>
    <cellStyle name="Обычный 5 4 2 7 2 2 3" xfId="29063"/>
    <cellStyle name="Обычный 5 4 2 7 2 2 4" xfId="29064"/>
    <cellStyle name="Обычный 5 4 2 7 2 2 5" xfId="29065"/>
    <cellStyle name="Обычный 5 4 2 7 2 3" xfId="29066"/>
    <cellStyle name="Обычный 5 4 2 7 2 3 2" xfId="29067"/>
    <cellStyle name="Обычный 5 4 2 7 2 3 3" xfId="29068"/>
    <cellStyle name="Обычный 5 4 2 7 2 3 4" xfId="29069"/>
    <cellStyle name="Обычный 5 4 2 7 2 4" xfId="29070"/>
    <cellStyle name="Обычный 5 4 2 7 2 5" xfId="29071"/>
    <cellStyle name="Обычный 5 4 2 7 2 6" xfId="29072"/>
    <cellStyle name="Обычный 5 4 2 7 2 7" xfId="29073"/>
    <cellStyle name="Обычный 5 4 2 7 3" xfId="29074"/>
    <cellStyle name="Обычный 5 4 2 7 3 2" xfId="29075"/>
    <cellStyle name="Обычный 5 4 2 7 3 2 2" xfId="29076"/>
    <cellStyle name="Обычный 5 4 2 7 3 3" xfId="29077"/>
    <cellStyle name="Обычный 5 4 2 7 3 4" xfId="29078"/>
    <cellStyle name="Обычный 5 4 2 7 3 5" xfId="29079"/>
    <cellStyle name="Обычный 5 4 2 7 4" xfId="29080"/>
    <cellStyle name="Обычный 5 4 2 7 4 2" xfId="29081"/>
    <cellStyle name="Обычный 5 4 2 7 4 3" xfId="29082"/>
    <cellStyle name="Обычный 5 4 2 7 4 4" xfId="29083"/>
    <cellStyle name="Обычный 5 4 2 7 5" xfId="29084"/>
    <cellStyle name="Обычный 5 4 2 7 6" xfId="29085"/>
    <cellStyle name="Обычный 5 4 2 7 7" xfId="29086"/>
    <cellStyle name="Обычный 5 4 2 7 8" xfId="29087"/>
    <cellStyle name="Обычный 5 4 2 8" xfId="29088"/>
    <cellStyle name="Обычный 5 4 2 8 2" xfId="29089"/>
    <cellStyle name="Обычный 5 4 2 8 2 2" xfId="29090"/>
    <cellStyle name="Обычный 5 4 2 8 2 2 2" xfId="29091"/>
    <cellStyle name="Обычный 5 4 2 8 2 2 2 2" xfId="29092"/>
    <cellStyle name="Обычный 5 4 2 8 2 2 3" xfId="29093"/>
    <cellStyle name="Обычный 5 4 2 8 2 2 4" xfId="29094"/>
    <cellStyle name="Обычный 5 4 2 8 2 2 5" xfId="29095"/>
    <cellStyle name="Обычный 5 4 2 8 2 3" xfId="29096"/>
    <cellStyle name="Обычный 5 4 2 8 2 3 2" xfId="29097"/>
    <cellStyle name="Обычный 5 4 2 8 2 3 3" xfId="29098"/>
    <cellStyle name="Обычный 5 4 2 8 2 3 4" xfId="29099"/>
    <cellStyle name="Обычный 5 4 2 8 2 4" xfId="29100"/>
    <cellStyle name="Обычный 5 4 2 8 2 5" xfId="29101"/>
    <cellStyle name="Обычный 5 4 2 8 2 6" xfId="29102"/>
    <cellStyle name="Обычный 5 4 2 8 2 7" xfId="29103"/>
    <cellStyle name="Обычный 5 4 2 8 3" xfId="29104"/>
    <cellStyle name="Обычный 5 4 2 8 3 2" xfId="29105"/>
    <cellStyle name="Обычный 5 4 2 8 3 2 2" xfId="29106"/>
    <cellStyle name="Обычный 5 4 2 8 3 3" xfId="29107"/>
    <cellStyle name="Обычный 5 4 2 8 3 4" xfId="29108"/>
    <cellStyle name="Обычный 5 4 2 8 3 5" xfId="29109"/>
    <cellStyle name="Обычный 5 4 2 8 4" xfId="29110"/>
    <cellStyle name="Обычный 5 4 2 8 4 2" xfId="29111"/>
    <cellStyle name="Обычный 5 4 2 8 4 3" xfId="29112"/>
    <cellStyle name="Обычный 5 4 2 8 4 4" xfId="29113"/>
    <cellStyle name="Обычный 5 4 2 8 5" xfId="29114"/>
    <cellStyle name="Обычный 5 4 2 8 6" xfId="29115"/>
    <cellStyle name="Обычный 5 4 2 8 7" xfId="29116"/>
    <cellStyle name="Обычный 5 4 2 8 8" xfId="29117"/>
    <cellStyle name="Обычный 5 4 2 9" xfId="29118"/>
    <cellStyle name="Обычный 5 4 2 9 2" xfId="29119"/>
    <cellStyle name="Обычный 5 4 2 9 2 2" xfId="29120"/>
    <cellStyle name="Обычный 5 4 2 9 2 2 2" xfId="29121"/>
    <cellStyle name="Обычный 5 4 2 9 2 3" xfId="29122"/>
    <cellStyle name="Обычный 5 4 2 9 2 4" xfId="29123"/>
    <cellStyle name="Обычный 5 4 2 9 2 5" xfId="29124"/>
    <cellStyle name="Обычный 5 4 2 9 3" xfId="29125"/>
    <cellStyle name="Обычный 5 4 2 9 3 2" xfId="29126"/>
    <cellStyle name="Обычный 5 4 2 9 3 3" xfId="29127"/>
    <cellStyle name="Обычный 5 4 2 9 3 4" xfId="29128"/>
    <cellStyle name="Обычный 5 4 2 9 4" xfId="29129"/>
    <cellStyle name="Обычный 5 4 2 9 5" xfId="29130"/>
    <cellStyle name="Обычный 5 4 2 9 6" xfId="29131"/>
    <cellStyle name="Обычный 5 4 2 9 7" xfId="29132"/>
    <cellStyle name="Обычный 5 4 3" xfId="29133"/>
    <cellStyle name="Обычный 5 4 3 10" xfId="29134"/>
    <cellStyle name="Обычный 5 4 3 10 2" xfId="29135"/>
    <cellStyle name="Обычный 5 4 3 10 2 2" xfId="29136"/>
    <cellStyle name="Обычный 5 4 3 10 3" xfId="29137"/>
    <cellStyle name="Обычный 5 4 3 10 4" xfId="29138"/>
    <cellStyle name="Обычный 5 4 3 10 5" xfId="29139"/>
    <cellStyle name="Обычный 5 4 3 11" xfId="29140"/>
    <cellStyle name="Обычный 5 4 3 11 2" xfId="29141"/>
    <cellStyle name="Обычный 5 4 3 11 2 2" xfId="29142"/>
    <cellStyle name="Обычный 5 4 3 11 3" xfId="29143"/>
    <cellStyle name="Обычный 5 4 3 11 4" xfId="29144"/>
    <cellStyle name="Обычный 5 4 3 11 5" xfId="29145"/>
    <cellStyle name="Обычный 5 4 3 12" xfId="29146"/>
    <cellStyle name="Обычный 5 4 3 12 2" xfId="29147"/>
    <cellStyle name="Обычный 5 4 3 12 2 2" xfId="29148"/>
    <cellStyle name="Обычный 5 4 3 12 3" xfId="29149"/>
    <cellStyle name="Обычный 5 4 3 13" xfId="29150"/>
    <cellStyle name="Обычный 5 4 3 13 2" xfId="29151"/>
    <cellStyle name="Обычный 5 4 3 14" xfId="29152"/>
    <cellStyle name="Обычный 5 4 3 15" xfId="29153"/>
    <cellStyle name="Обычный 5 4 3 2" xfId="29154"/>
    <cellStyle name="Обычный 5 4 3 2 2" xfId="29155"/>
    <cellStyle name="Обычный 5 4 3 2 2 2" xfId="29156"/>
    <cellStyle name="Обычный 5 4 3 2 2 2 2" xfId="29157"/>
    <cellStyle name="Обычный 5 4 3 2 2 2 2 2" xfId="29158"/>
    <cellStyle name="Обычный 5 4 3 2 2 2 3" xfId="29159"/>
    <cellStyle name="Обычный 5 4 3 2 2 2 4" xfId="29160"/>
    <cellStyle name="Обычный 5 4 3 2 2 2 5" xfId="29161"/>
    <cellStyle name="Обычный 5 4 3 2 2 3" xfId="29162"/>
    <cellStyle name="Обычный 5 4 3 2 2 3 2" xfId="29163"/>
    <cellStyle name="Обычный 5 4 3 2 2 3 3" xfId="29164"/>
    <cellStyle name="Обычный 5 4 3 2 2 3 4" xfId="29165"/>
    <cellStyle name="Обычный 5 4 3 2 2 4" xfId="29166"/>
    <cellStyle name="Обычный 5 4 3 2 2 5" xfId="29167"/>
    <cellStyle name="Обычный 5 4 3 2 2 6" xfId="29168"/>
    <cellStyle name="Обычный 5 4 3 2 2 7" xfId="29169"/>
    <cellStyle name="Обычный 5 4 3 2 3" xfId="29170"/>
    <cellStyle name="Обычный 5 4 3 2 3 2" xfId="29171"/>
    <cellStyle name="Обычный 5 4 3 2 3 2 2" xfId="29172"/>
    <cellStyle name="Обычный 5 4 3 2 3 3" xfId="29173"/>
    <cellStyle name="Обычный 5 4 3 2 3 4" xfId="29174"/>
    <cellStyle name="Обычный 5 4 3 2 3 5" xfId="29175"/>
    <cellStyle name="Обычный 5 4 3 2 4" xfId="29176"/>
    <cellStyle name="Обычный 5 4 3 2 4 2" xfId="29177"/>
    <cellStyle name="Обычный 5 4 3 2 4 2 2" xfId="29178"/>
    <cellStyle name="Обычный 5 4 3 2 4 3" xfId="29179"/>
    <cellStyle name="Обычный 5 4 3 2 4 4" xfId="29180"/>
    <cellStyle name="Обычный 5 4 3 2 4 5" xfId="29181"/>
    <cellStyle name="Обычный 5 4 3 2 5" xfId="29182"/>
    <cellStyle name="Обычный 5 4 3 2 5 2" xfId="29183"/>
    <cellStyle name="Обычный 5 4 3 2 5 3" xfId="29184"/>
    <cellStyle name="Обычный 5 4 3 2 5 4" xfId="29185"/>
    <cellStyle name="Обычный 5 4 3 2 6" xfId="29186"/>
    <cellStyle name="Обычный 5 4 3 2 7" xfId="29187"/>
    <cellStyle name="Обычный 5 4 3 2 8" xfId="29188"/>
    <cellStyle name="Обычный 5 4 3 2 9" xfId="29189"/>
    <cellStyle name="Обычный 5 4 3 3" xfId="29190"/>
    <cellStyle name="Обычный 5 4 3 3 2" xfId="29191"/>
    <cellStyle name="Обычный 5 4 3 3 2 2" xfId="29192"/>
    <cellStyle name="Обычный 5 4 3 3 2 2 2" xfId="29193"/>
    <cellStyle name="Обычный 5 4 3 3 2 2 2 2" xfId="29194"/>
    <cellStyle name="Обычный 5 4 3 3 2 2 3" xfId="29195"/>
    <cellStyle name="Обычный 5 4 3 3 2 2 4" xfId="29196"/>
    <cellStyle name="Обычный 5 4 3 3 2 2 5" xfId="29197"/>
    <cellStyle name="Обычный 5 4 3 3 2 3" xfId="29198"/>
    <cellStyle name="Обычный 5 4 3 3 2 3 2" xfId="29199"/>
    <cellStyle name="Обычный 5 4 3 3 2 3 3" xfId="29200"/>
    <cellStyle name="Обычный 5 4 3 3 2 3 4" xfId="29201"/>
    <cellStyle name="Обычный 5 4 3 3 2 4" xfId="29202"/>
    <cellStyle name="Обычный 5 4 3 3 2 5" xfId="29203"/>
    <cellStyle name="Обычный 5 4 3 3 2 6" xfId="29204"/>
    <cellStyle name="Обычный 5 4 3 3 2 7" xfId="29205"/>
    <cellStyle name="Обычный 5 4 3 3 3" xfId="29206"/>
    <cellStyle name="Обычный 5 4 3 3 3 2" xfId="29207"/>
    <cellStyle name="Обычный 5 4 3 3 3 2 2" xfId="29208"/>
    <cellStyle name="Обычный 5 4 3 3 3 3" xfId="29209"/>
    <cellStyle name="Обычный 5 4 3 3 3 4" xfId="29210"/>
    <cellStyle name="Обычный 5 4 3 3 3 5" xfId="29211"/>
    <cellStyle name="Обычный 5 4 3 3 4" xfId="29212"/>
    <cellStyle name="Обычный 5 4 3 3 4 2" xfId="29213"/>
    <cellStyle name="Обычный 5 4 3 3 4 2 2" xfId="29214"/>
    <cellStyle name="Обычный 5 4 3 3 4 3" xfId="29215"/>
    <cellStyle name="Обычный 5 4 3 3 4 4" xfId="29216"/>
    <cellStyle name="Обычный 5 4 3 3 4 5" xfId="29217"/>
    <cellStyle name="Обычный 5 4 3 3 5" xfId="29218"/>
    <cellStyle name="Обычный 5 4 3 3 5 2" xfId="29219"/>
    <cellStyle name="Обычный 5 4 3 3 5 3" xfId="29220"/>
    <cellStyle name="Обычный 5 4 3 3 5 4" xfId="29221"/>
    <cellStyle name="Обычный 5 4 3 3 6" xfId="29222"/>
    <cellStyle name="Обычный 5 4 3 3 7" xfId="29223"/>
    <cellStyle name="Обычный 5 4 3 3 8" xfId="29224"/>
    <cellStyle name="Обычный 5 4 3 3 9" xfId="29225"/>
    <cellStyle name="Обычный 5 4 3 4" xfId="29226"/>
    <cellStyle name="Обычный 5 4 3 4 2" xfId="29227"/>
    <cellStyle name="Обычный 5 4 3 4 2 2" xfId="29228"/>
    <cellStyle name="Обычный 5 4 3 4 2 2 2" xfId="29229"/>
    <cellStyle name="Обычный 5 4 3 4 2 2 2 2" xfId="29230"/>
    <cellStyle name="Обычный 5 4 3 4 2 2 3" xfId="29231"/>
    <cellStyle name="Обычный 5 4 3 4 2 2 4" xfId="29232"/>
    <cellStyle name="Обычный 5 4 3 4 2 2 5" xfId="29233"/>
    <cellStyle name="Обычный 5 4 3 4 2 3" xfId="29234"/>
    <cellStyle name="Обычный 5 4 3 4 2 3 2" xfId="29235"/>
    <cellStyle name="Обычный 5 4 3 4 2 3 3" xfId="29236"/>
    <cellStyle name="Обычный 5 4 3 4 2 3 4" xfId="29237"/>
    <cellStyle name="Обычный 5 4 3 4 2 4" xfId="29238"/>
    <cellStyle name="Обычный 5 4 3 4 2 5" xfId="29239"/>
    <cellStyle name="Обычный 5 4 3 4 2 6" xfId="29240"/>
    <cellStyle name="Обычный 5 4 3 4 2 7" xfId="29241"/>
    <cellStyle name="Обычный 5 4 3 4 3" xfId="29242"/>
    <cellStyle name="Обычный 5 4 3 4 3 2" xfId="29243"/>
    <cellStyle name="Обычный 5 4 3 4 3 2 2" xfId="29244"/>
    <cellStyle name="Обычный 5 4 3 4 3 3" xfId="29245"/>
    <cellStyle name="Обычный 5 4 3 4 3 4" xfId="29246"/>
    <cellStyle name="Обычный 5 4 3 4 3 5" xfId="29247"/>
    <cellStyle name="Обычный 5 4 3 4 4" xfId="29248"/>
    <cellStyle name="Обычный 5 4 3 4 4 2" xfId="29249"/>
    <cellStyle name="Обычный 5 4 3 4 4 2 2" xfId="29250"/>
    <cellStyle name="Обычный 5 4 3 4 4 3" xfId="29251"/>
    <cellStyle name="Обычный 5 4 3 4 4 4" xfId="29252"/>
    <cellStyle name="Обычный 5 4 3 4 4 5" xfId="29253"/>
    <cellStyle name="Обычный 5 4 3 4 5" xfId="29254"/>
    <cellStyle name="Обычный 5 4 3 4 5 2" xfId="29255"/>
    <cellStyle name="Обычный 5 4 3 4 5 3" xfId="29256"/>
    <cellStyle name="Обычный 5 4 3 4 5 4" xfId="29257"/>
    <cellStyle name="Обычный 5 4 3 4 6" xfId="29258"/>
    <cellStyle name="Обычный 5 4 3 4 7" xfId="29259"/>
    <cellStyle name="Обычный 5 4 3 4 8" xfId="29260"/>
    <cellStyle name="Обычный 5 4 3 4 9" xfId="29261"/>
    <cellStyle name="Обычный 5 4 3 5" xfId="29262"/>
    <cellStyle name="Обычный 5 4 3 5 2" xfId="29263"/>
    <cellStyle name="Обычный 5 4 3 5 2 2" xfId="29264"/>
    <cellStyle name="Обычный 5 4 3 5 2 2 2" xfId="29265"/>
    <cellStyle name="Обычный 5 4 3 5 2 2 2 2" xfId="29266"/>
    <cellStyle name="Обычный 5 4 3 5 2 2 3" xfId="29267"/>
    <cellStyle name="Обычный 5 4 3 5 2 2 4" xfId="29268"/>
    <cellStyle name="Обычный 5 4 3 5 2 2 5" xfId="29269"/>
    <cellStyle name="Обычный 5 4 3 5 2 3" xfId="29270"/>
    <cellStyle name="Обычный 5 4 3 5 2 3 2" xfId="29271"/>
    <cellStyle name="Обычный 5 4 3 5 2 3 3" xfId="29272"/>
    <cellStyle name="Обычный 5 4 3 5 2 3 4" xfId="29273"/>
    <cellStyle name="Обычный 5 4 3 5 2 4" xfId="29274"/>
    <cellStyle name="Обычный 5 4 3 5 2 5" xfId="29275"/>
    <cellStyle name="Обычный 5 4 3 5 2 6" xfId="29276"/>
    <cellStyle name="Обычный 5 4 3 5 2 7" xfId="29277"/>
    <cellStyle name="Обычный 5 4 3 5 3" xfId="29278"/>
    <cellStyle name="Обычный 5 4 3 5 3 2" xfId="29279"/>
    <cellStyle name="Обычный 5 4 3 5 3 2 2" xfId="29280"/>
    <cellStyle name="Обычный 5 4 3 5 3 3" xfId="29281"/>
    <cellStyle name="Обычный 5 4 3 5 3 4" xfId="29282"/>
    <cellStyle name="Обычный 5 4 3 5 3 5" xfId="29283"/>
    <cellStyle name="Обычный 5 4 3 5 4" xfId="29284"/>
    <cellStyle name="Обычный 5 4 3 5 4 2" xfId="29285"/>
    <cellStyle name="Обычный 5 4 3 5 4 3" xfId="29286"/>
    <cellStyle name="Обычный 5 4 3 5 4 4" xfId="29287"/>
    <cellStyle name="Обычный 5 4 3 5 5" xfId="29288"/>
    <cellStyle name="Обычный 5 4 3 5 6" xfId="29289"/>
    <cellStyle name="Обычный 5 4 3 5 7" xfId="29290"/>
    <cellStyle name="Обычный 5 4 3 5 8" xfId="29291"/>
    <cellStyle name="Обычный 5 4 3 6" xfId="29292"/>
    <cellStyle name="Обычный 5 4 3 6 2" xfId="29293"/>
    <cellStyle name="Обычный 5 4 3 6 2 2" xfId="29294"/>
    <cellStyle name="Обычный 5 4 3 6 2 2 2" xfId="29295"/>
    <cellStyle name="Обычный 5 4 3 6 2 2 2 2" xfId="29296"/>
    <cellStyle name="Обычный 5 4 3 6 2 2 3" xfId="29297"/>
    <cellStyle name="Обычный 5 4 3 6 2 2 4" xfId="29298"/>
    <cellStyle name="Обычный 5 4 3 6 2 2 5" xfId="29299"/>
    <cellStyle name="Обычный 5 4 3 6 2 3" xfId="29300"/>
    <cellStyle name="Обычный 5 4 3 6 2 3 2" xfId="29301"/>
    <cellStyle name="Обычный 5 4 3 6 2 3 3" xfId="29302"/>
    <cellStyle name="Обычный 5 4 3 6 2 3 4" xfId="29303"/>
    <cellStyle name="Обычный 5 4 3 6 2 4" xfId="29304"/>
    <cellStyle name="Обычный 5 4 3 6 2 5" xfId="29305"/>
    <cellStyle name="Обычный 5 4 3 6 2 6" xfId="29306"/>
    <cellStyle name="Обычный 5 4 3 6 2 7" xfId="29307"/>
    <cellStyle name="Обычный 5 4 3 6 3" xfId="29308"/>
    <cellStyle name="Обычный 5 4 3 6 3 2" xfId="29309"/>
    <cellStyle name="Обычный 5 4 3 6 3 2 2" xfId="29310"/>
    <cellStyle name="Обычный 5 4 3 6 3 3" xfId="29311"/>
    <cellStyle name="Обычный 5 4 3 6 3 4" xfId="29312"/>
    <cellStyle name="Обычный 5 4 3 6 3 5" xfId="29313"/>
    <cellStyle name="Обычный 5 4 3 6 4" xfId="29314"/>
    <cellStyle name="Обычный 5 4 3 6 4 2" xfId="29315"/>
    <cellStyle name="Обычный 5 4 3 6 4 3" xfId="29316"/>
    <cellStyle name="Обычный 5 4 3 6 4 4" xfId="29317"/>
    <cellStyle name="Обычный 5 4 3 6 5" xfId="29318"/>
    <cellStyle name="Обычный 5 4 3 6 6" xfId="29319"/>
    <cellStyle name="Обычный 5 4 3 6 7" xfId="29320"/>
    <cellStyle name="Обычный 5 4 3 6 8" xfId="29321"/>
    <cellStyle name="Обычный 5 4 3 7" xfId="29322"/>
    <cellStyle name="Обычный 5 4 3 7 2" xfId="29323"/>
    <cellStyle name="Обычный 5 4 3 7 2 2" xfId="29324"/>
    <cellStyle name="Обычный 5 4 3 7 2 2 2" xfId="29325"/>
    <cellStyle name="Обычный 5 4 3 7 2 2 2 2" xfId="29326"/>
    <cellStyle name="Обычный 5 4 3 7 2 2 3" xfId="29327"/>
    <cellStyle name="Обычный 5 4 3 7 2 2 4" xfId="29328"/>
    <cellStyle name="Обычный 5 4 3 7 2 2 5" xfId="29329"/>
    <cellStyle name="Обычный 5 4 3 7 2 3" xfId="29330"/>
    <cellStyle name="Обычный 5 4 3 7 2 3 2" xfId="29331"/>
    <cellStyle name="Обычный 5 4 3 7 2 3 3" xfId="29332"/>
    <cellStyle name="Обычный 5 4 3 7 2 3 4" xfId="29333"/>
    <cellStyle name="Обычный 5 4 3 7 2 4" xfId="29334"/>
    <cellStyle name="Обычный 5 4 3 7 2 5" xfId="29335"/>
    <cellStyle name="Обычный 5 4 3 7 2 6" xfId="29336"/>
    <cellStyle name="Обычный 5 4 3 7 2 7" xfId="29337"/>
    <cellStyle name="Обычный 5 4 3 7 3" xfId="29338"/>
    <cellStyle name="Обычный 5 4 3 7 3 2" xfId="29339"/>
    <cellStyle name="Обычный 5 4 3 7 3 2 2" xfId="29340"/>
    <cellStyle name="Обычный 5 4 3 7 3 3" xfId="29341"/>
    <cellStyle name="Обычный 5 4 3 7 3 4" xfId="29342"/>
    <cellStyle name="Обычный 5 4 3 7 3 5" xfId="29343"/>
    <cellStyle name="Обычный 5 4 3 7 4" xfId="29344"/>
    <cellStyle name="Обычный 5 4 3 7 4 2" xfId="29345"/>
    <cellStyle name="Обычный 5 4 3 7 4 3" xfId="29346"/>
    <cellStyle name="Обычный 5 4 3 7 4 4" xfId="29347"/>
    <cellStyle name="Обычный 5 4 3 7 5" xfId="29348"/>
    <cellStyle name="Обычный 5 4 3 7 6" xfId="29349"/>
    <cellStyle name="Обычный 5 4 3 7 7" xfId="29350"/>
    <cellStyle name="Обычный 5 4 3 7 8" xfId="29351"/>
    <cellStyle name="Обычный 5 4 3 8" xfId="29352"/>
    <cellStyle name="Обычный 5 4 3 8 2" xfId="29353"/>
    <cellStyle name="Обычный 5 4 3 8 2 2" xfId="29354"/>
    <cellStyle name="Обычный 5 4 3 8 2 2 2" xfId="29355"/>
    <cellStyle name="Обычный 5 4 3 8 2 3" xfId="29356"/>
    <cellStyle name="Обычный 5 4 3 8 2 4" xfId="29357"/>
    <cellStyle name="Обычный 5 4 3 8 2 5" xfId="29358"/>
    <cellStyle name="Обычный 5 4 3 8 3" xfId="29359"/>
    <cellStyle name="Обычный 5 4 3 8 3 2" xfId="29360"/>
    <cellStyle name="Обычный 5 4 3 8 3 3" xfId="29361"/>
    <cellStyle name="Обычный 5 4 3 8 3 4" xfId="29362"/>
    <cellStyle name="Обычный 5 4 3 8 4" xfId="29363"/>
    <cellStyle name="Обычный 5 4 3 8 5" xfId="29364"/>
    <cellStyle name="Обычный 5 4 3 8 6" xfId="29365"/>
    <cellStyle name="Обычный 5 4 3 8 7" xfId="29366"/>
    <cellStyle name="Обычный 5 4 3 9" xfId="29367"/>
    <cellStyle name="Обычный 5 4 3 9 2" xfId="29368"/>
    <cellStyle name="Обычный 5 4 3 9 2 2" xfId="29369"/>
    <cellStyle name="Обычный 5 4 3 9 2 2 2" xfId="29370"/>
    <cellStyle name="Обычный 5 4 3 9 2 3" xfId="29371"/>
    <cellStyle name="Обычный 5 4 3 9 2 4" xfId="29372"/>
    <cellStyle name="Обычный 5 4 3 9 2 5" xfId="29373"/>
    <cellStyle name="Обычный 5 4 3 9 3" xfId="29374"/>
    <cellStyle name="Обычный 5 4 3 9 3 2" xfId="29375"/>
    <cellStyle name="Обычный 5 4 3 9 3 3" xfId="29376"/>
    <cellStyle name="Обычный 5 4 3 9 3 4" xfId="29377"/>
    <cellStyle name="Обычный 5 4 3 9 4" xfId="29378"/>
    <cellStyle name="Обычный 5 4 3 9 5" xfId="29379"/>
    <cellStyle name="Обычный 5 4 3 9 6" xfId="29380"/>
    <cellStyle name="Обычный 5 4 3 9 7" xfId="29381"/>
    <cellStyle name="Обычный 5 4 4" xfId="29382"/>
    <cellStyle name="Обычный 5 4 4 10" xfId="29383"/>
    <cellStyle name="Обычный 5 4 4 10 2" xfId="29384"/>
    <cellStyle name="Обычный 5 4 4 10 2 2" xfId="29385"/>
    <cellStyle name="Обычный 5 4 4 10 3" xfId="29386"/>
    <cellStyle name="Обычный 5 4 4 10 4" xfId="29387"/>
    <cellStyle name="Обычный 5 4 4 10 5" xfId="29388"/>
    <cellStyle name="Обычный 5 4 4 11" xfId="29389"/>
    <cellStyle name="Обычный 5 4 4 11 2" xfId="29390"/>
    <cellStyle name="Обычный 5 4 4 11 2 2" xfId="29391"/>
    <cellStyle name="Обычный 5 4 4 11 3" xfId="29392"/>
    <cellStyle name="Обычный 5 4 4 11 4" xfId="29393"/>
    <cellStyle name="Обычный 5 4 4 11 5" xfId="29394"/>
    <cellStyle name="Обычный 5 4 4 12" xfId="29395"/>
    <cellStyle name="Обычный 5 4 4 12 2" xfId="29396"/>
    <cellStyle name="Обычный 5 4 4 12 2 2" xfId="29397"/>
    <cellStyle name="Обычный 5 4 4 12 3" xfId="29398"/>
    <cellStyle name="Обычный 5 4 4 13" xfId="29399"/>
    <cellStyle name="Обычный 5 4 4 13 2" xfId="29400"/>
    <cellStyle name="Обычный 5 4 4 14" xfId="29401"/>
    <cellStyle name="Обычный 5 4 4 15" xfId="29402"/>
    <cellStyle name="Обычный 5 4 4 2" xfId="29403"/>
    <cellStyle name="Обычный 5 4 4 2 2" xfId="29404"/>
    <cellStyle name="Обычный 5 4 4 2 2 2" xfId="29405"/>
    <cellStyle name="Обычный 5 4 4 2 2 2 2" xfId="29406"/>
    <cellStyle name="Обычный 5 4 4 2 2 2 2 2" xfId="29407"/>
    <cellStyle name="Обычный 5 4 4 2 2 2 3" xfId="29408"/>
    <cellStyle name="Обычный 5 4 4 2 2 2 4" xfId="29409"/>
    <cellStyle name="Обычный 5 4 4 2 2 2 5" xfId="29410"/>
    <cellStyle name="Обычный 5 4 4 2 2 3" xfId="29411"/>
    <cellStyle name="Обычный 5 4 4 2 2 3 2" xfId="29412"/>
    <cellStyle name="Обычный 5 4 4 2 2 3 3" xfId="29413"/>
    <cellStyle name="Обычный 5 4 4 2 2 3 4" xfId="29414"/>
    <cellStyle name="Обычный 5 4 4 2 2 4" xfId="29415"/>
    <cellStyle name="Обычный 5 4 4 2 2 5" xfId="29416"/>
    <cellStyle name="Обычный 5 4 4 2 2 6" xfId="29417"/>
    <cellStyle name="Обычный 5 4 4 2 2 7" xfId="29418"/>
    <cellStyle name="Обычный 5 4 4 2 3" xfId="29419"/>
    <cellStyle name="Обычный 5 4 4 2 3 2" xfId="29420"/>
    <cellStyle name="Обычный 5 4 4 2 3 2 2" xfId="29421"/>
    <cellStyle name="Обычный 5 4 4 2 3 3" xfId="29422"/>
    <cellStyle name="Обычный 5 4 4 2 3 4" xfId="29423"/>
    <cellStyle name="Обычный 5 4 4 2 3 5" xfId="29424"/>
    <cellStyle name="Обычный 5 4 4 2 4" xfId="29425"/>
    <cellStyle name="Обычный 5 4 4 2 4 2" xfId="29426"/>
    <cellStyle name="Обычный 5 4 4 2 4 2 2" xfId="29427"/>
    <cellStyle name="Обычный 5 4 4 2 4 3" xfId="29428"/>
    <cellStyle name="Обычный 5 4 4 2 4 4" xfId="29429"/>
    <cellStyle name="Обычный 5 4 4 2 4 5" xfId="29430"/>
    <cellStyle name="Обычный 5 4 4 2 5" xfId="29431"/>
    <cellStyle name="Обычный 5 4 4 2 5 2" xfId="29432"/>
    <cellStyle name="Обычный 5 4 4 2 5 3" xfId="29433"/>
    <cellStyle name="Обычный 5 4 4 2 5 4" xfId="29434"/>
    <cellStyle name="Обычный 5 4 4 2 6" xfId="29435"/>
    <cellStyle name="Обычный 5 4 4 2 7" xfId="29436"/>
    <cellStyle name="Обычный 5 4 4 2 8" xfId="29437"/>
    <cellStyle name="Обычный 5 4 4 2 9" xfId="29438"/>
    <cellStyle name="Обычный 5 4 4 3" xfId="29439"/>
    <cellStyle name="Обычный 5 4 4 3 2" xfId="29440"/>
    <cellStyle name="Обычный 5 4 4 3 2 2" xfId="29441"/>
    <cellStyle name="Обычный 5 4 4 3 2 2 2" xfId="29442"/>
    <cellStyle name="Обычный 5 4 4 3 2 2 2 2" xfId="29443"/>
    <cellStyle name="Обычный 5 4 4 3 2 2 3" xfId="29444"/>
    <cellStyle name="Обычный 5 4 4 3 2 2 4" xfId="29445"/>
    <cellStyle name="Обычный 5 4 4 3 2 2 5" xfId="29446"/>
    <cellStyle name="Обычный 5 4 4 3 2 3" xfId="29447"/>
    <cellStyle name="Обычный 5 4 4 3 2 3 2" xfId="29448"/>
    <cellStyle name="Обычный 5 4 4 3 2 3 3" xfId="29449"/>
    <cellStyle name="Обычный 5 4 4 3 2 3 4" xfId="29450"/>
    <cellStyle name="Обычный 5 4 4 3 2 4" xfId="29451"/>
    <cellStyle name="Обычный 5 4 4 3 2 5" xfId="29452"/>
    <cellStyle name="Обычный 5 4 4 3 2 6" xfId="29453"/>
    <cellStyle name="Обычный 5 4 4 3 2 7" xfId="29454"/>
    <cellStyle name="Обычный 5 4 4 3 3" xfId="29455"/>
    <cellStyle name="Обычный 5 4 4 3 3 2" xfId="29456"/>
    <cellStyle name="Обычный 5 4 4 3 3 2 2" xfId="29457"/>
    <cellStyle name="Обычный 5 4 4 3 3 3" xfId="29458"/>
    <cellStyle name="Обычный 5 4 4 3 3 4" xfId="29459"/>
    <cellStyle name="Обычный 5 4 4 3 3 5" xfId="29460"/>
    <cellStyle name="Обычный 5 4 4 3 4" xfId="29461"/>
    <cellStyle name="Обычный 5 4 4 3 4 2" xfId="29462"/>
    <cellStyle name="Обычный 5 4 4 3 4 2 2" xfId="29463"/>
    <cellStyle name="Обычный 5 4 4 3 4 3" xfId="29464"/>
    <cellStyle name="Обычный 5 4 4 3 4 4" xfId="29465"/>
    <cellStyle name="Обычный 5 4 4 3 4 5" xfId="29466"/>
    <cellStyle name="Обычный 5 4 4 3 5" xfId="29467"/>
    <cellStyle name="Обычный 5 4 4 3 5 2" xfId="29468"/>
    <cellStyle name="Обычный 5 4 4 3 5 3" xfId="29469"/>
    <cellStyle name="Обычный 5 4 4 3 5 4" xfId="29470"/>
    <cellStyle name="Обычный 5 4 4 3 6" xfId="29471"/>
    <cellStyle name="Обычный 5 4 4 3 7" xfId="29472"/>
    <cellStyle name="Обычный 5 4 4 3 8" xfId="29473"/>
    <cellStyle name="Обычный 5 4 4 3 9" xfId="29474"/>
    <cellStyle name="Обычный 5 4 4 4" xfId="29475"/>
    <cellStyle name="Обычный 5 4 4 4 2" xfId="29476"/>
    <cellStyle name="Обычный 5 4 4 4 2 2" xfId="29477"/>
    <cellStyle name="Обычный 5 4 4 4 2 2 2" xfId="29478"/>
    <cellStyle name="Обычный 5 4 4 4 2 2 2 2" xfId="29479"/>
    <cellStyle name="Обычный 5 4 4 4 2 2 3" xfId="29480"/>
    <cellStyle name="Обычный 5 4 4 4 2 2 4" xfId="29481"/>
    <cellStyle name="Обычный 5 4 4 4 2 2 5" xfId="29482"/>
    <cellStyle name="Обычный 5 4 4 4 2 3" xfId="29483"/>
    <cellStyle name="Обычный 5 4 4 4 2 3 2" xfId="29484"/>
    <cellStyle name="Обычный 5 4 4 4 2 3 3" xfId="29485"/>
    <cellStyle name="Обычный 5 4 4 4 2 3 4" xfId="29486"/>
    <cellStyle name="Обычный 5 4 4 4 2 4" xfId="29487"/>
    <cellStyle name="Обычный 5 4 4 4 2 5" xfId="29488"/>
    <cellStyle name="Обычный 5 4 4 4 2 6" xfId="29489"/>
    <cellStyle name="Обычный 5 4 4 4 2 7" xfId="29490"/>
    <cellStyle name="Обычный 5 4 4 4 3" xfId="29491"/>
    <cellStyle name="Обычный 5 4 4 4 3 2" xfId="29492"/>
    <cellStyle name="Обычный 5 4 4 4 3 2 2" xfId="29493"/>
    <cellStyle name="Обычный 5 4 4 4 3 3" xfId="29494"/>
    <cellStyle name="Обычный 5 4 4 4 3 4" xfId="29495"/>
    <cellStyle name="Обычный 5 4 4 4 3 5" xfId="29496"/>
    <cellStyle name="Обычный 5 4 4 4 4" xfId="29497"/>
    <cellStyle name="Обычный 5 4 4 4 4 2" xfId="29498"/>
    <cellStyle name="Обычный 5 4 4 4 4 2 2" xfId="29499"/>
    <cellStyle name="Обычный 5 4 4 4 4 3" xfId="29500"/>
    <cellStyle name="Обычный 5 4 4 4 4 4" xfId="29501"/>
    <cellStyle name="Обычный 5 4 4 4 4 5" xfId="29502"/>
    <cellStyle name="Обычный 5 4 4 4 5" xfId="29503"/>
    <cellStyle name="Обычный 5 4 4 4 5 2" xfId="29504"/>
    <cellStyle name="Обычный 5 4 4 4 5 3" xfId="29505"/>
    <cellStyle name="Обычный 5 4 4 4 5 4" xfId="29506"/>
    <cellStyle name="Обычный 5 4 4 4 6" xfId="29507"/>
    <cellStyle name="Обычный 5 4 4 4 7" xfId="29508"/>
    <cellStyle name="Обычный 5 4 4 4 8" xfId="29509"/>
    <cellStyle name="Обычный 5 4 4 4 9" xfId="29510"/>
    <cellStyle name="Обычный 5 4 4 5" xfId="29511"/>
    <cellStyle name="Обычный 5 4 4 5 2" xfId="29512"/>
    <cellStyle name="Обычный 5 4 4 5 2 2" xfId="29513"/>
    <cellStyle name="Обычный 5 4 4 5 2 2 2" xfId="29514"/>
    <cellStyle name="Обычный 5 4 4 5 2 2 2 2" xfId="29515"/>
    <cellStyle name="Обычный 5 4 4 5 2 2 3" xfId="29516"/>
    <cellStyle name="Обычный 5 4 4 5 2 2 4" xfId="29517"/>
    <cellStyle name="Обычный 5 4 4 5 2 2 5" xfId="29518"/>
    <cellStyle name="Обычный 5 4 4 5 2 3" xfId="29519"/>
    <cellStyle name="Обычный 5 4 4 5 2 3 2" xfId="29520"/>
    <cellStyle name="Обычный 5 4 4 5 2 3 3" xfId="29521"/>
    <cellStyle name="Обычный 5 4 4 5 2 3 4" xfId="29522"/>
    <cellStyle name="Обычный 5 4 4 5 2 4" xfId="29523"/>
    <cellStyle name="Обычный 5 4 4 5 2 5" xfId="29524"/>
    <cellStyle name="Обычный 5 4 4 5 2 6" xfId="29525"/>
    <cellStyle name="Обычный 5 4 4 5 2 7" xfId="29526"/>
    <cellStyle name="Обычный 5 4 4 5 3" xfId="29527"/>
    <cellStyle name="Обычный 5 4 4 5 3 2" xfId="29528"/>
    <cellStyle name="Обычный 5 4 4 5 3 2 2" xfId="29529"/>
    <cellStyle name="Обычный 5 4 4 5 3 3" xfId="29530"/>
    <cellStyle name="Обычный 5 4 4 5 3 4" xfId="29531"/>
    <cellStyle name="Обычный 5 4 4 5 3 5" xfId="29532"/>
    <cellStyle name="Обычный 5 4 4 5 4" xfId="29533"/>
    <cellStyle name="Обычный 5 4 4 5 4 2" xfId="29534"/>
    <cellStyle name="Обычный 5 4 4 5 4 3" xfId="29535"/>
    <cellStyle name="Обычный 5 4 4 5 4 4" xfId="29536"/>
    <cellStyle name="Обычный 5 4 4 5 5" xfId="29537"/>
    <cellStyle name="Обычный 5 4 4 5 6" xfId="29538"/>
    <cellStyle name="Обычный 5 4 4 5 7" xfId="29539"/>
    <cellStyle name="Обычный 5 4 4 5 8" xfId="29540"/>
    <cellStyle name="Обычный 5 4 4 6" xfId="29541"/>
    <cellStyle name="Обычный 5 4 4 6 2" xfId="29542"/>
    <cellStyle name="Обычный 5 4 4 6 2 2" xfId="29543"/>
    <cellStyle name="Обычный 5 4 4 6 2 2 2" xfId="29544"/>
    <cellStyle name="Обычный 5 4 4 6 2 2 2 2" xfId="29545"/>
    <cellStyle name="Обычный 5 4 4 6 2 2 3" xfId="29546"/>
    <cellStyle name="Обычный 5 4 4 6 2 2 4" xfId="29547"/>
    <cellStyle name="Обычный 5 4 4 6 2 2 5" xfId="29548"/>
    <cellStyle name="Обычный 5 4 4 6 2 3" xfId="29549"/>
    <cellStyle name="Обычный 5 4 4 6 2 3 2" xfId="29550"/>
    <cellStyle name="Обычный 5 4 4 6 2 3 3" xfId="29551"/>
    <cellStyle name="Обычный 5 4 4 6 2 3 4" xfId="29552"/>
    <cellStyle name="Обычный 5 4 4 6 2 4" xfId="29553"/>
    <cellStyle name="Обычный 5 4 4 6 2 5" xfId="29554"/>
    <cellStyle name="Обычный 5 4 4 6 2 6" xfId="29555"/>
    <cellStyle name="Обычный 5 4 4 6 2 7" xfId="29556"/>
    <cellStyle name="Обычный 5 4 4 6 3" xfId="29557"/>
    <cellStyle name="Обычный 5 4 4 6 3 2" xfId="29558"/>
    <cellStyle name="Обычный 5 4 4 6 3 2 2" xfId="29559"/>
    <cellStyle name="Обычный 5 4 4 6 3 3" xfId="29560"/>
    <cellStyle name="Обычный 5 4 4 6 3 4" xfId="29561"/>
    <cellStyle name="Обычный 5 4 4 6 3 5" xfId="29562"/>
    <cellStyle name="Обычный 5 4 4 6 4" xfId="29563"/>
    <cellStyle name="Обычный 5 4 4 6 4 2" xfId="29564"/>
    <cellStyle name="Обычный 5 4 4 6 4 3" xfId="29565"/>
    <cellStyle name="Обычный 5 4 4 6 4 4" xfId="29566"/>
    <cellStyle name="Обычный 5 4 4 6 5" xfId="29567"/>
    <cellStyle name="Обычный 5 4 4 6 6" xfId="29568"/>
    <cellStyle name="Обычный 5 4 4 6 7" xfId="29569"/>
    <cellStyle name="Обычный 5 4 4 6 8" xfId="29570"/>
    <cellStyle name="Обычный 5 4 4 7" xfId="29571"/>
    <cellStyle name="Обычный 5 4 4 7 2" xfId="29572"/>
    <cellStyle name="Обычный 5 4 4 7 2 2" xfId="29573"/>
    <cellStyle name="Обычный 5 4 4 7 2 2 2" xfId="29574"/>
    <cellStyle name="Обычный 5 4 4 7 2 2 2 2" xfId="29575"/>
    <cellStyle name="Обычный 5 4 4 7 2 2 3" xfId="29576"/>
    <cellStyle name="Обычный 5 4 4 7 2 2 4" xfId="29577"/>
    <cellStyle name="Обычный 5 4 4 7 2 2 5" xfId="29578"/>
    <cellStyle name="Обычный 5 4 4 7 2 3" xfId="29579"/>
    <cellStyle name="Обычный 5 4 4 7 2 3 2" xfId="29580"/>
    <cellStyle name="Обычный 5 4 4 7 2 3 3" xfId="29581"/>
    <cellStyle name="Обычный 5 4 4 7 2 3 4" xfId="29582"/>
    <cellStyle name="Обычный 5 4 4 7 2 4" xfId="29583"/>
    <cellStyle name="Обычный 5 4 4 7 2 5" xfId="29584"/>
    <cellStyle name="Обычный 5 4 4 7 2 6" xfId="29585"/>
    <cellStyle name="Обычный 5 4 4 7 2 7" xfId="29586"/>
    <cellStyle name="Обычный 5 4 4 7 3" xfId="29587"/>
    <cellStyle name="Обычный 5 4 4 7 3 2" xfId="29588"/>
    <cellStyle name="Обычный 5 4 4 7 3 2 2" xfId="29589"/>
    <cellStyle name="Обычный 5 4 4 7 3 3" xfId="29590"/>
    <cellStyle name="Обычный 5 4 4 7 3 4" xfId="29591"/>
    <cellStyle name="Обычный 5 4 4 7 3 5" xfId="29592"/>
    <cellStyle name="Обычный 5 4 4 7 4" xfId="29593"/>
    <cellStyle name="Обычный 5 4 4 7 4 2" xfId="29594"/>
    <cellStyle name="Обычный 5 4 4 7 4 3" xfId="29595"/>
    <cellStyle name="Обычный 5 4 4 7 4 4" xfId="29596"/>
    <cellStyle name="Обычный 5 4 4 7 5" xfId="29597"/>
    <cellStyle name="Обычный 5 4 4 7 6" xfId="29598"/>
    <cellStyle name="Обычный 5 4 4 7 7" xfId="29599"/>
    <cellStyle name="Обычный 5 4 4 7 8" xfId="29600"/>
    <cellStyle name="Обычный 5 4 4 8" xfId="29601"/>
    <cellStyle name="Обычный 5 4 4 8 2" xfId="29602"/>
    <cellStyle name="Обычный 5 4 4 8 2 2" xfId="29603"/>
    <cellStyle name="Обычный 5 4 4 8 2 2 2" xfId="29604"/>
    <cellStyle name="Обычный 5 4 4 8 2 3" xfId="29605"/>
    <cellStyle name="Обычный 5 4 4 8 2 4" xfId="29606"/>
    <cellStyle name="Обычный 5 4 4 8 2 5" xfId="29607"/>
    <cellStyle name="Обычный 5 4 4 8 3" xfId="29608"/>
    <cellStyle name="Обычный 5 4 4 8 3 2" xfId="29609"/>
    <cellStyle name="Обычный 5 4 4 8 3 3" xfId="29610"/>
    <cellStyle name="Обычный 5 4 4 8 3 4" xfId="29611"/>
    <cellStyle name="Обычный 5 4 4 8 4" xfId="29612"/>
    <cellStyle name="Обычный 5 4 4 8 5" xfId="29613"/>
    <cellStyle name="Обычный 5 4 4 8 6" xfId="29614"/>
    <cellStyle name="Обычный 5 4 4 8 7" xfId="29615"/>
    <cellStyle name="Обычный 5 4 4 9" xfId="29616"/>
    <cellStyle name="Обычный 5 4 4 9 2" xfId="29617"/>
    <cellStyle name="Обычный 5 4 4 9 2 2" xfId="29618"/>
    <cellStyle name="Обычный 5 4 4 9 2 2 2" xfId="29619"/>
    <cellStyle name="Обычный 5 4 4 9 2 3" xfId="29620"/>
    <cellStyle name="Обычный 5 4 4 9 2 4" xfId="29621"/>
    <cellStyle name="Обычный 5 4 4 9 2 5" xfId="29622"/>
    <cellStyle name="Обычный 5 4 4 9 3" xfId="29623"/>
    <cellStyle name="Обычный 5 4 4 9 3 2" xfId="29624"/>
    <cellStyle name="Обычный 5 4 4 9 3 3" xfId="29625"/>
    <cellStyle name="Обычный 5 4 4 9 3 4" xfId="29626"/>
    <cellStyle name="Обычный 5 4 4 9 4" xfId="29627"/>
    <cellStyle name="Обычный 5 4 4 9 5" xfId="29628"/>
    <cellStyle name="Обычный 5 4 4 9 6" xfId="29629"/>
    <cellStyle name="Обычный 5 4 4 9 7" xfId="29630"/>
    <cellStyle name="Обычный 5 4 5" xfId="29631"/>
    <cellStyle name="Обычный 5 4 5 2" xfId="29632"/>
    <cellStyle name="Обычный 5 4 5 2 2" xfId="29633"/>
    <cellStyle name="Обычный 5 4 5 2 2 2" xfId="29634"/>
    <cellStyle name="Обычный 5 4 5 2 2 2 2" xfId="29635"/>
    <cellStyle name="Обычный 5 4 5 2 2 3" xfId="29636"/>
    <cellStyle name="Обычный 5 4 5 2 2 4" xfId="29637"/>
    <cellStyle name="Обычный 5 4 5 2 2 5" xfId="29638"/>
    <cellStyle name="Обычный 5 4 5 2 3" xfId="29639"/>
    <cellStyle name="Обычный 5 4 5 2 3 2" xfId="29640"/>
    <cellStyle name="Обычный 5 4 5 2 3 3" xfId="29641"/>
    <cellStyle name="Обычный 5 4 5 2 3 4" xfId="29642"/>
    <cellStyle name="Обычный 5 4 5 2 4" xfId="29643"/>
    <cellStyle name="Обычный 5 4 5 2 5" xfId="29644"/>
    <cellStyle name="Обычный 5 4 5 2 6" xfId="29645"/>
    <cellStyle name="Обычный 5 4 5 2 7" xfId="29646"/>
    <cellStyle name="Обычный 5 4 5 3" xfId="29647"/>
    <cellStyle name="Обычный 5 4 5 3 2" xfId="29648"/>
    <cellStyle name="Обычный 5 4 5 3 2 2" xfId="29649"/>
    <cellStyle name="Обычный 5 4 5 3 3" xfId="29650"/>
    <cellStyle name="Обычный 5 4 5 3 4" xfId="29651"/>
    <cellStyle name="Обычный 5 4 5 3 5" xfId="29652"/>
    <cellStyle name="Обычный 5 4 5 4" xfId="29653"/>
    <cellStyle name="Обычный 5 4 5 4 2" xfId="29654"/>
    <cellStyle name="Обычный 5 4 5 4 2 2" xfId="29655"/>
    <cellStyle name="Обычный 5 4 5 4 3" xfId="29656"/>
    <cellStyle name="Обычный 5 4 5 4 4" xfId="29657"/>
    <cellStyle name="Обычный 5 4 5 4 5" xfId="29658"/>
    <cellStyle name="Обычный 5 4 5 5" xfId="29659"/>
    <cellStyle name="Обычный 5 4 5 5 2" xfId="29660"/>
    <cellStyle name="Обычный 5 4 5 5 3" xfId="29661"/>
    <cellStyle name="Обычный 5 4 5 5 4" xfId="29662"/>
    <cellStyle name="Обычный 5 4 5 6" xfId="29663"/>
    <cellStyle name="Обычный 5 4 5 7" xfId="29664"/>
    <cellStyle name="Обычный 5 4 5 8" xfId="29665"/>
    <cellStyle name="Обычный 5 4 5 9" xfId="29666"/>
    <cellStyle name="Обычный 5 4 6" xfId="29667"/>
    <cellStyle name="Обычный 5 4 6 2" xfId="29668"/>
    <cellStyle name="Обычный 5 4 6 2 2" xfId="29669"/>
    <cellStyle name="Обычный 5 4 6 2 2 2" xfId="29670"/>
    <cellStyle name="Обычный 5 4 6 2 2 2 2" xfId="29671"/>
    <cellStyle name="Обычный 5 4 6 2 2 3" xfId="29672"/>
    <cellStyle name="Обычный 5 4 6 2 2 4" xfId="29673"/>
    <cellStyle name="Обычный 5 4 6 2 2 5" xfId="29674"/>
    <cellStyle name="Обычный 5 4 6 2 3" xfId="29675"/>
    <cellStyle name="Обычный 5 4 6 2 3 2" xfId="29676"/>
    <cellStyle name="Обычный 5 4 6 2 3 3" xfId="29677"/>
    <cellStyle name="Обычный 5 4 6 2 3 4" xfId="29678"/>
    <cellStyle name="Обычный 5 4 6 2 4" xfId="29679"/>
    <cellStyle name="Обычный 5 4 6 2 5" xfId="29680"/>
    <cellStyle name="Обычный 5 4 6 2 6" xfId="29681"/>
    <cellStyle name="Обычный 5 4 6 2 7" xfId="29682"/>
    <cellStyle name="Обычный 5 4 6 3" xfId="29683"/>
    <cellStyle name="Обычный 5 4 6 3 2" xfId="29684"/>
    <cellStyle name="Обычный 5 4 6 3 2 2" xfId="29685"/>
    <cellStyle name="Обычный 5 4 6 3 3" xfId="29686"/>
    <cellStyle name="Обычный 5 4 6 3 4" xfId="29687"/>
    <cellStyle name="Обычный 5 4 6 3 5" xfId="29688"/>
    <cellStyle name="Обычный 5 4 6 4" xfId="29689"/>
    <cellStyle name="Обычный 5 4 6 4 2" xfId="29690"/>
    <cellStyle name="Обычный 5 4 6 4 2 2" xfId="29691"/>
    <cellStyle name="Обычный 5 4 6 4 3" xfId="29692"/>
    <cellStyle name="Обычный 5 4 6 4 4" xfId="29693"/>
    <cellStyle name="Обычный 5 4 6 4 5" xfId="29694"/>
    <cellStyle name="Обычный 5 4 6 5" xfId="29695"/>
    <cellStyle name="Обычный 5 4 6 5 2" xfId="29696"/>
    <cellStyle name="Обычный 5 4 6 5 3" xfId="29697"/>
    <cellStyle name="Обычный 5 4 6 5 4" xfId="29698"/>
    <cellStyle name="Обычный 5 4 6 6" xfId="29699"/>
    <cellStyle name="Обычный 5 4 6 7" xfId="29700"/>
    <cellStyle name="Обычный 5 4 6 8" xfId="29701"/>
    <cellStyle name="Обычный 5 4 6 9" xfId="29702"/>
    <cellStyle name="Обычный 5 4 7" xfId="29703"/>
    <cellStyle name="Обычный 5 4 7 2" xfId="29704"/>
    <cellStyle name="Обычный 5 4 7 2 2" xfId="29705"/>
    <cellStyle name="Обычный 5 4 7 2 2 2" xfId="29706"/>
    <cellStyle name="Обычный 5 4 7 2 2 2 2" xfId="29707"/>
    <cellStyle name="Обычный 5 4 7 2 2 3" xfId="29708"/>
    <cellStyle name="Обычный 5 4 7 2 2 4" xfId="29709"/>
    <cellStyle name="Обычный 5 4 7 2 2 5" xfId="29710"/>
    <cellStyle name="Обычный 5 4 7 2 3" xfId="29711"/>
    <cellStyle name="Обычный 5 4 7 2 3 2" xfId="29712"/>
    <cellStyle name="Обычный 5 4 7 2 3 3" xfId="29713"/>
    <cellStyle name="Обычный 5 4 7 2 3 4" xfId="29714"/>
    <cellStyle name="Обычный 5 4 7 2 4" xfId="29715"/>
    <cellStyle name="Обычный 5 4 7 2 5" xfId="29716"/>
    <cellStyle name="Обычный 5 4 7 2 6" xfId="29717"/>
    <cellStyle name="Обычный 5 4 7 2 7" xfId="29718"/>
    <cellStyle name="Обычный 5 4 7 3" xfId="29719"/>
    <cellStyle name="Обычный 5 4 7 3 2" xfId="29720"/>
    <cellStyle name="Обычный 5 4 7 3 2 2" xfId="29721"/>
    <cellStyle name="Обычный 5 4 7 3 3" xfId="29722"/>
    <cellStyle name="Обычный 5 4 7 3 4" xfId="29723"/>
    <cellStyle name="Обычный 5 4 7 3 5" xfId="29724"/>
    <cellStyle name="Обычный 5 4 7 4" xfId="29725"/>
    <cellStyle name="Обычный 5 4 7 4 2" xfId="29726"/>
    <cellStyle name="Обычный 5 4 7 4 2 2" xfId="29727"/>
    <cellStyle name="Обычный 5 4 7 4 3" xfId="29728"/>
    <cellStyle name="Обычный 5 4 7 4 4" xfId="29729"/>
    <cellStyle name="Обычный 5 4 7 4 5" xfId="29730"/>
    <cellStyle name="Обычный 5 4 7 5" xfId="29731"/>
    <cellStyle name="Обычный 5 4 7 5 2" xfId="29732"/>
    <cellStyle name="Обычный 5 4 7 5 3" xfId="29733"/>
    <cellStyle name="Обычный 5 4 7 5 4" xfId="29734"/>
    <cellStyle name="Обычный 5 4 7 6" xfId="29735"/>
    <cellStyle name="Обычный 5 4 7 7" xfId="29736"/>
    <cellStyle name="Обычный 5 4 7 8" xfId="29737"/>
    <cellStyle name="Обычный 5 4 7 9" xfId="29738"/>
    <cellStyle name="Обычный 5 4 8" xfId="29739"/>
    <cellStyle name="Обычный 5 4 8 2" xfId="29740"/>
    <cellStyle name="Обычный 5 4 8 2 2" xfId="29741"/>
    <cellStyle name="Обычный 5 4 8 2 2 2" xfId="29742"/>
    <cellStyle name="Обычный 5 4 8 2 2 2 2" xfId="29743"/>
    <cellStyle name="Обычный 5 4 8 2 2 3" xfId="29744"/>
    <cellStyle name="Обычный 5 4 8 2 2 4" xfId="29745"/>
    <cellStyle name="Обычный 5 4 8 2 2 5" xfId="29746"/>
    <cellStyle name="Обычный 5 4 8 2 3" xfId="29747"/>
    <cellStyle name="Обычный 5 4 8 2 3 2" xfId="29748"/>
    <cellStyle name="Обычный 5 4 8 2 3 3" xfId="29749"/>
    <cellStyle name="Обычный 5 4 8 2 3 4" xfId="29750"/>
    <cellStyle name="Обычный 5 4 8 2 4" xfId="29751"/>
    <cellStyle name="Обычный 5 4 8 2 5" xfId="29752"/>
    <cellStyle name="Обычный 5 4 8 2 6" xfId="29753"/>
    <cellStyle name="Обычный 5 4 8 2 7" xfId="29754"/>
    <cellStyle name="Обычный 5 4 8 3" xfId="29755"/>
    <cellStyle name="Обычный 5 4 8 3 2" xfId="29756"/>
    <cellStyle name="Обычный 5 4 8 3 2 2" xfId="29757"/>
    <cellStyle name="Обычный 5 4 8 3 3" xfId="29758"/>
    <cellStyle name="Обычный 5 4 8 3 4" xfId="29759"/>
    <cellStyle name="Обычный 5 4 8 3 5" xfId="29760"/>
    <cellStyle name="Обычный 5 4 8 4" xfId="29761"/>
    <cellStyle name="Обычный 5 4 8 4 2" xfId="29762"/>
    <cellStyle name="Обычный 5 4 8 4 3" xfId="29763"/>
    <cellStyle name="Обычный 5 4 8 4 4" xfId="29764"/>
    <cellStyle name="Обычный 5 4 8 5" xfId="29765"/>
    <cellStyle name="Обычный 5 4 8 6" xfId="29766"/>
    <cellStyle name="Обычный 5 4 8 7" xfId="29767"/>
    <cellStyle name="Обычный 5 4 8 8" xfId="29768"/>
    <cellStyle name="Обычный 5 4 9" xfId="29769"/>
    <cellStyle name="Обычный 5 4 9 2" xfId="29770"/>
    <cellStyle name="Обычный 5 4 9 2 2" xfId="29771"/>
    <cellStyle name="Обычный 5 4 9 2 2 2" xfId="29772"/>
    <cellStyle name="Обычный 5 4 9 2 2 2 2" xfId="29773"/>
    <cellStyle name="Обычный 5 4 9 2 2 3" xfId="29774"/>
    <cellStyle name="Обычный 5 4 9 2 2 4" xfId="29775"/>
    <cellStyle name="Обычный 5 4 9 2 2 5" xfId="29776"/>
    <cellStyle name="Обычный 5 4 9 2 3" xfId="29777"/>
    <cellStyle name="Обычный 5 4 9 2 3 2" xfId="29778"/>
    <cellStyle name="Обычный 5 4 9 2 3 3" xfId="29779"/>
    <cellStyle name="Обычный 5 4 9 2 3 4" xfId="29780"/>
    <cellStyle name="Обычный 5 4 9 2 4" xfId="29781"/>
    <cellStyle name="Обычный 5 4 9 2 5" xfId="29782"/>
    <cellStyle name="Обычный 5 4 9 2 6" xfId="29783"/>
    <cellStyle name="Обычный 5 4 9 2 7" xfId="29784"/>
    <cellStyle name="Обычный 5 4 9 3" xfId="29785"/>
    <cellStyle name="Обычный 5 4 9 3 2" xfId="29786"/>
    <cellStyle name="Обычный 5 4 9 3 2 2" xfId="29787"/>
    <cellStyle name="Обычный 5 4 9 3 3" xfId="29788"/>
    <cellStyle name="Обычный 5 4 9 3 4" xfId="29789"/>
    <cellStyle name="Обычный 5 4 9 3 5" xfId="29790"/>
    <cellStyle name="Обычный 5 4 9 4" xfId="29791"/>
    <cellStyle name="Обычный 5 4 9 4 2" xfId="29792"/>
    <cellStyle name="Обычный 5 4 9 4 3" xfId="29793"/>
    <cellStyle name="Обычный 5 4 9 4 4" xfId="29794"/>
    <cellStyle name="Обычный 5 4 9 5" xfId="29795"/>
    <cellStyle name="Обычный 5 4 9 6" xfId="29796"/>
    <cellStyle name="Обычный 5 4 9 7" xfId="29797"/>
    <cellStyle name="Обычный 5 4 9 8" xfId="29798"/>
    <cellStyle name="Обычный 5 5" xfId="29799"/>
    <cellStyle name="Обычный 5 5 10" xfId="29800"/>
    <cellStyle name="Обычный 5 5 10 2" xfId="29801"/>
    <cellStyle name="Обычный 5 5 10 2 2" xfId="29802"/>
    <cellStyle name="Обычный 5 5 10 2 2 2" xfId="29803"/>
    <cellStyle name="Обычный 5 5 10 2 3" xfId="29804"/>
    <cellStyle name="Обычный 5 5 10 2 4" xfId="29805"/>
    <cellStyle name="Обычный 5 5 10 2 5" xfId="29806"/>
    <cellStyle name="Обычный 5 5 10 3" xfId="29807"/>
    <cellStyle name="Обычный 5 5 10 3 2" xfId="29808"/>
    <cellStyle name="Обычный 5 5 10 3 3" xfId="29809"/>
    <cellStyle name="Обычный 5 5 10 3 4" xfId="29810"/>
    <cellStyle name="Обычный 5 5 10 4" xfId="29811"/>
    <cellStyle name="Обычный 5 5 10 5" xfId="29812"/>
    <cellStyle name="Обычный 5 5 10 6" xfId="29813"/>
    <cellStyle name="Обычный 5 5 10 7" xfId="29814"/>
    <cellStyle name="Обычный 5 5 11" xfId="29815"/>
    <cellStyle name="Обычный 5 5 11 2" xfId="29816"/>
    <cellStyle name="Обычный 5 5 11 2 2" xfId="29817"/>
    <cellStyle name="Обычный 5 5 11 3" xfId="29818"/>
    <cellStyle name="Обычный 5 5 11 4" xfId="29819"/>
    <cellStyle name="Обычный 5 5 11 5" xfId="29820"/>
    <cellStyle name="Обычный 5 5 12" xfId="29821"/>
    <cellStyle name="Обычный 5 5 12 2" xfId="29822"/>
    <cellStyle name="Обычный 5 5 12 2 2" xfId="29823"/>
    <cellStyle name="Обычный 5 5 12 3" xfId="29824"/>
    <cellStyle name="Обычный 5 5 12 4" xfId="29825"/>
    <cellStyle name="Обычный 5 5 12 5" xfId="29826"/>
    <cellStyle name="Обычный 5 5 13" xfId="29827"/>
    <cellStyle name="Обычный 5 5 13 2" xfId="29828"/>
    <cellStyle name="Обычный 5 5 13 2 2" xfId="29829"/>
    <cellStyle name="Обычный 5 5 13 3" xfId="29830"/>
    <cellStyle name="Обычный 5 5 14" xfId="29831"/>
    <cellStyle name="Обычный 5 5 14 2" xfId="29832"/>
    <cellStyle name="Обычный 5 5 15" xfId="29833"/>
    <cellStyle name="Обычный 5 5 16" xfId="29834"/>
    <cellStyle name="Обычный 5 5 2" xfId="29835"/>
    <cellStyle name="Обычный 5 5 2 10" xfId="29836"/>
    <cellStyle name="Обычный 5 5 2 10 2" xfId="29837"/>
    <cellStyle name="Обычный 5 5 2 10 2 2" xfId="29838"/>
    <cellStyle name="Обычный 5 5 2 10 3" xfId="29839"/>
    <cellStyle name="Обычный 5 5 2 10 4" xfId="29840"/>
    <cellStyle name="Обычный 5 5 2 10 5" xfId="29841"/>
    <cellStyle name="Обычный 5 5 2 11" xfId="29842"/>
    <cellStyle name="Обычный 5 5 2 11 2" xfId="29843"/>
    <cellStyle name="Обычный 5 5 2 11 2 2" xfId="29844"/>
    <cellStyle name="Обычный 5 5 2 11 3" xfId="29845"/>
    <cellStyle name="Обычный 5 5 2 11 4" xfId="29846"/>
    <cellStyle name="Обычный 5 5 2 11 5" xfId="29847"/>
    <cellStyle name="Обычный 5 5 2 12" xfId="29848"/>
    <cellStyle name="Обычный 5 5 2 12 2" xfId="29849"/>
    <cellStyle name="Обычный 5 5 2 12 2 2" xfId="29850"/>
    <cellStyle name="Обычный 5 5 2 12 3" xfId="29851"/>
    <cellStyle name="Обычный 5 5 2 13" xfId="29852"/>
    <cellStyle name="Обычный 5 5 2 13 2" xfId="29853"/>
    <cellStyle name="Обычный 5 5 2 14" xfId="29854"/>
    <cellStyle name="Обычный 5 5 2 15" xfId="29855"/>
    <cellStyle name="Обычный 5 5 2 2" xfId="29856"/>
    <cellStyle name="Обычный 5 5 2 2 2" xfId="29857"/>
    <cellStyle name="Обычный 5 5 2 2 2 2" xfId="29858"/>
    <cellStyle name="Обычный 5 5 2 2 2 2 2" xfId="29859"/>
    <cellStyle name="Обычный 5 5 2 2 2 2 2 2" xfId="29860"/>
    <cellStyle name="Обычный 5 5 2 2 2 2 3" xfId="29861"/>
    <cellStyle name="Обычный 5 5 2 2 2 2 4" xfId="29862"/>
    <cellStyle name="Обычный 5 5 2 2 2 2 5" xfId="29863"/>
    <cellStyle name="Обычный 5 5 2 2 2 3" xfId="29864"/>
    <cellStyle name="Обычный 5 5 2 2 2 3 2" xfId="29865"/>
    <cellStyle name="Обычный 5 5 2 2 2 3 2 2" xfId="29866"/>
    <cellStyle name="Обычный 5 5 2 2 2 3 3" xfId="29867"/>
    <cellStyle name="Обычный 5 5 2 2 2 3 4" xfId="29868"/>
    <cellStyle name="Обычный 5 5 2 2 2 3 5" xfId="29869"/>
    <cellStyle name="Обычный 5 5 2 2 2 4" xfId="29870"/>
    <cellStyle name="Обычный 5 5 2 2 2 4 2" xfId="29871"/>
    <cellStyle name="Обычный 5 5 2 2 2 4 3" xfId="29872"/>
    <cellStyle name="Обычный 5 5 2 2 2 4 4" xfId="29873"/>
    <cellStyle name="Обычный 5 5 2 2 2 5" xfId="29874"/>
    <cellStyle name="Обычный 5 5 2 2 2 6" xfId="29875"/>
    <cellStyle name="Обычный 5 5 2 2 2 7" xfId="29876"/>
    <cellStyle name="Обычный 5 5 2 2 2 8" xfId="29877"/>
    <cellStyle name="Обычный 5 5 2 2 3" xfId="29878"/>
    <cellStyle name="Обычный 5 5 2 2 3 2" xfId="29879"/>
    <cellStyle name="Обычный 5 5 2 2 3 2 2" xfId="29880"/>
    <cellStyle name="Обычный 5 5 2 2 3 3" xfId="29881"/>
    <cellStyle name="Обычный 5 5 2 2 3 4" xfId="29882"/>
    <cellStyle name="Обычный 5 5 2 2 3 5" xfId="29883"/>
    <cellStyle name="Обычный 5 5 2 2 4" xfId="29884"/>
    <cellStyle name="Обычный 5 5 2 2 4 2" xfId="29885"/>
    <cellStyle name="Обычный 5 5 2 2 4 2 2" xfId="29886"/>
    <cellStyle name="Обычный 5 5 2 2 4 3" xfId="29887"/>
    <cellStyle name="Обычный 5 5 2 2 4 4" xfId="29888"/>
    <cellStyle name="Обычный 5 5 2 2 4 5" xfId="29889"/>
    <cellStyle name="Обычный 5 5 2 2 5" xfId="29890"/>
    <cellStyle name="Обычный 5 5 2 2 5 2" xfId="29891"/>
    <cellStyle name="Обычный 5 5 2 2 5 2 2" xfId="29892"/>
    <cellStyle name="Обычный 5 5 2 2 5 3" xfId="29893"/>
    <cellStyle name="Обычный 5 5 2 2 5 4" xfId="29894"/>
    <cellStyle name="Обычный 5 5 2 2 5 5" xfId="29895"/>
    <cellStyle name="Обычный 5 5 2 2 6" xfId="29896"/>
    <cellStyle name="Обычный 5 5 2 2 6 2" xfId="29897"/>
    <cellStyle name="Обычный 5 5 2 2 6 2 2" xfId="29898"/>
    <cellStyle name="Обычный 5 5 2 2 6 3" xfId="29899"/>
    <cellStyle name="Обычный 5 5 2 2 7" xfId="29900"/>
    <cellStyle name="Обычный 5 5 2 2 7 2" xfId="29901"/>
    <cellStyle name="Обычный 5 5 2 2 8" xfId="29902"/>
    <cellStyle name="Обычный 5 5 2 2 9" xfId="29903"/>
    <cellStyle name="Обычный 5 5 2 3" xfId="29904"/>
    <cellStyle name="Обычный 5 5 2 3 2" xfId="29905"/>
    <cellStyle name="Обычный 5 5 2 3 2 2" xfId="29906"/>
    <cellStyle name="Обычный 5 5 2 3 2 2 2" xfId="29907"/>
    <cellStyle name="Обычный 5 5 2 3 2 2 2 2" xfId="29908"/>
    <cellStyle name="Обычный 5 5 2 3 2 2 3" xfId="29909"/>
    <cellStyle name="Обычный 5 5 2 3 2 2 4" xfId="29910"/>
    <cellStyle name="Обычный 5 5 2 3 2 2 5" xfId="29911"/>
    <cellStyle name="Обычный 5 5 2 3 2 3" xfId="29912"/>
    <cellStyle name="Обычный 5 5 2 3 2 3 2" xfId="29913"/>
    <cellStyle name="Обычный 5 5 2 3 2 3 2 2" xfId="29914"/>
    <cellStyle name="Обычный 5 5 2 3 2 3 3" xfId="29915"/>
    <cellStyle name="Обычный 5 5 2 3 2 3 4" xfId="29916"/>
    <cellStyle name="Обычный 5 5 2 3 2 3 5" xfId="29917"/>
    <cellStyle name="Обычный 5 5 2 3 2 4" xfId="29918"/>
    <cellStyle name="Обычный 5 5 2 3 2 4 2" xfId="29919"/>
    <cellStyle name="Обычный 5 5 2 3 2 4 3" xfId="29920"/>
    <cellStyle name="Обычный 5 5 2 3 2 4 4" xfId="29921"/>
    <cellStyle name="Обычный 5 5 2 3 2 5" xfId="29922"/>
    <cellStyle name="Обычный 5 5 2 3 2 6" xfId="29923"/>
    <cellStyle name="Обычный 5 5 2 3 2 7" xfId="29924"/>
    <cellStyle name="Обычный 5 5 2 3 2 8" xfId="29925"/>
    <cellStyle name="Обычный 5 5 2 3 3" xfId="29926"/>
    <cellStyle name="Обычный 5 5 2 3 3 2" xfId="29927"/>
    <cellStyle name="Обычный 5 5 2 3 3 2 2" xfId="29928"/>
    <cellStyle name="Обычный 5 5 2 3 3 3" xfId="29929"/>
    <cellStyle name="Обычный 5 5 2 3 3 4" xfId="29930"/>
    <cellStyle name="Обычный 5 5 2 3 3 5" xfId="29931"/>
    <cellStyle name="Обычный 5 5 2 3 4" xfId="29932"/>
    <cellStyle name="Обычный 5 5 2 3 4 2" xfId="29933"/>
    <cellStyle name="Обычный 5 5 2 3 4 2 2" xfId="29934"/>
    <cellStyle name="Обычный 5 5 2 3 4 3" xfId="29935"/>
    <cellStyle name="Обычный 5 5 2 3 4 4" xfId="29936"/>
    <cellStyle name="Обычный 5 5 2 3 4 5" xfId="29937"/>
    <cellStyle name="Обычный 5 5 2 3 5" xfId="29938"/>
    <cellStyle name="Обычный 5 5 2 3 5 2" xfId="29939"/>
    <cellStyle name="Обычный 5 5 2 3 5 2 2" xfId="29940"/>
    <cellStyle name="Обычный 5 5 2 3 5 3" xfId="29941"/>
    <cellStyle name="Обычный 5 5 2 3 5 4" xfId="29942"/>
    <cellStyle name="Обычный 5 5 2 3 5 5" xfId="29943"/>
    <cellStyle name="Обычный 5 5 2 3 6" xfId="29944"/>
    <cellStyle name="Обычный 5 5 2 3 6 2" xfId="29945"/>
    <cellStyle name="Обычный 5 5 2 3 6 2 2" xfId="29946"/>
    <cellStyle name="Обычный 5 5 2 3 6 3" xfId="29947"/>
    <cellStyle name="Обычный 5 5 2 3 7" xfId="29948"/>
    <cellStyle name="Обычный 5 5 2 3 7 2" xfId="29949"/>
    <cellStyle name="Обычный 5 5 2 3 8" xfId="29950"/>
    <cellStyle name="Обычный 5 5 2 3 9" xfId="29951"/>
    <cellStyle name="Обычный 5 5 2 4" xfId="29952"/>
    <cellStyle name="Обычный 5 5 2 4 2" xfId="29953"/>
    <cellStyle name="Обычный 5 5 2 4 2 2" xfId="29954"/>
    <cellStyle name="Обычный 5 5 2 4 2 2 2" xfId="29955"/>
    <cellStyle name="Обычный 5 5 2 4 2 2 2 2" xfId="29956"/>
    <cellStyle name="Обычный 5 5 2 4 2 2 3" xfId="29957"/>
    <cellStyle name="Обычный 5 5 2 4 2 2 4" xfId="29958"/>
    <cellStyle name="Обычный 5 5 2 4 2 2 5" xfId="29959"/>
    <cellStyle name="Обычный 5 5 2 4 2 3" xfId="29960"/>
    <cellStyle name="Обычный 5 5 2 4 2 3 2" xfId="29961"/>
    <cellStyle name="Обычный 5 5 2 4 2 3 3" xfId="29962"/>
    <cellStyle name="Обычный 5 5 2 4 2 3 4" xfId="29963"/>
    <cellStyle name="Обычный 5 5 2 4 2 4" xfId="29964"/>
    <cellStyle name="Обычный 5 5 2 4 2 5" xfId="29965"/>
    <cellStyle name="Обычный 5 5 2 4 2 6" xfId="29966"/>
    <cellStyle name="Обычный 5 5 2 4 2 7" xfId="29967"/>
    <cellStyle name="Обычный 5 5 2 4 3" xfId="29968"/>
    <cellStyle name="Обычный 5 5 2 4 3 2" xfId="29969"/>
    <cellStyle name="Обычный 5 5 2 4 3 2 2" xfId="29970"/>
    <cellStyle name="Обычный 5 5 2 4 3 3" xfId="29971"/>
    <cellStyle name="Обычный 5 5 2 4 3 4" xfId="29972"/>
    <cellStyle name="Обычный 5 5 2 4 3 5" xfId="29973"/>
    <cellStyle name="Обычный 5 5 2 4 4" xfId="29974"/>
    <cellStyle name="Обычный 5 5 2 4 4 2" xfId="29975"/>
    <cellStyle name="Обычный 5 5 2 4 4 2 2" xfId="29976"/>
    <cellStyle name="Обычный 5 5 2 4 4 3" xfId="29977"/>
    <cellStyle name="Обычный 5 5 2 4 4 4" xfId="29978"/>
    <cellStyle name="Обычный 5 5 2 4 4 5" xfId="29979"/>
    <cellStyle name="Обычный 5 5 2 4 5" xfId="29980"/>
    <cellStyle name="Обычный 5 5 2 4 5 2" xfId="29981"/>
    <cellStyle name="Обычный 5 5 2 4 5 3" xfId="29982"/>
    <cellStyle name="Обычный 5 5 2 4 5 4" xfId="29983"/>
    <cellStyle name="Обычный 5 5 2 4 6" xfId="29984"/>
    <cellStyle name="Обычный 5 5 2 4 7" xfId="29985"/>
    <cellStyle name="Обычный 5 5 2 4 8" xfId="29986"/>
    <cellStyle name="Обычный 5 5 2 4 9" xfId="29987"/>
    <cellStyle name="Обычный 5 5 2 5" xfId="29988"/>
    <cellStyle name="Обычный 5 5 2 5 2" xfId="29989"/>
    <cellStyle name="Обычный 5 5 2 5 2 2" xfId="29990"/>
    <cellStyle name="Обычный 5 5 2 5 2 2 2" xfId="29991"/>
    <cellStyle name="Обычный 5 5 2 5 2 2 2 2" xfId="29992"/>
    <cellStyle name="Обычный 5 5 2 5 2 2 3" xfId="29993"/>
    <cellStyle name="Обычный 5 5 2 5 2 2 4" xfId="29994"/>
    <cellStyle name="Обычный 5 5 2 5 2 2 5" xfId="29995"/>
    <cellStyle name="Обычный 5 5 2 5 2 3" xfId="29996"/>
    <cellStyle name="Обычный 5 5 2 5 2 3 2" xfId="29997"/>
    <cellStyle name="Обычный 5 5 2 5 2 3 3" xfId="29998"/>
    <cellStyle name="Обычный 5 5 2 5 2 3 4" xfId="29999"/>
    <cellStyle name="Обычный 5 5 2 5 2 4" xfId="30000"/>
    <cellStyle name="Обычный 5 5 2 5 2 5" xfId="30001"/>
    <cellStyle name="Обычный 5 5 2 5 2 6" xfId="30002"/>
    <cellStyle name="Обычный 5 5 2 5 2 7" xfId="30003"/>
    <cellStyle name="Обычный 5 5 2 5 3" xfId="30004"/>
    <cellStyle name="Обычный 5 5 2 5 3 2" xfId="30005"/>
    <cellStyle name="Обычный 5 5 2 5 3 2 2" xfId="30006"/>
    <cellStyle name="Обычный 5 5 2 5 3 3" xfId="30007"/>
    <cellStyle name="Обычный 5 5 2 5 3 4" xfId="30008"/>
    <cellStyle name="Обычный 5 5 2 5 3 5" xfId="30009"/>
    <cellStyle name="Обычный 5 5 2 5 4" xfId="30010"/>
    <cellStyle name="Обычный 5 5 2 5 4 2" xfId="30011"/>
    <cellStyle name="Обычный 5 5 2 5 4 3" xfId="30012"/>
    <cellStyle name="Обычный 5 5 2 5 4 4" xfId="30013"/>
    <cellStyle name="Обычный 5 5 2 5 5" xfId="30014"/>
    <cellStyle name="Обычный 5 5 2 5 6" xfId="30015"/>
    <cellStyle name="Обычный 5 5 2 5 7" xfId="30016"/>
    <cellStyle name="Обычный 5 5 2 5 8" xfId="30017"/>
    <cellStyle name="Обычный 5 5 2 6" xfId="30018"/>
    <cellStyle name="Обычный 5 5 2 6 2" xfId="30019"/>
    <cellStyle name="Обычный 5 5 2 6 2 2" xfId="30020"/>
    <cellStyle name="Обычный 5 5 2 6 2 2 2" xfId="30021"/>
    <cellStyle name="Обычный 5 5 2 6 2 2 2 2" xfId="30022"/>
    <cellStyle name="Обычный 5 5 2 6 2 2 3" xfId="30023"/>
    <cellStyle name="Обычный 5 5 2 6 2 2 4" xfId="30024"/>
    <cellStyle name="Обычный 5 5 2 6 2 2 5" xfId="30025"/>
    <cellStyle name="Обычный 5 5 2 6 2 3" xfId="30026"/>
    <cellStyle name="Обычный 5 5 2 6 2 3 2" xfId="30027"/>
    <cellStyle name="Обычный 5 5 2 6 2 3 3" xfId="30028"/>
    <cellStyle name="Обычный 5 5 2 6 2 3 4" xfId="30029"/>
    <cellStyle name="Обычный 5 5 2 6 2 4" xfId="30030"/>
    <cellStyle name="Обычный 5 5 2 6 2 5" xfId="30031"/>
    <cellStyle name="Обычный 5 5 2 6 2 6" xfId="30032"/>
    <cellStyle name="Обычный 5 5 2 6 2 7" xfId="30033"/>
    <cellStyle name="Обычный 5 5 2 6 3" xfId="30034"/>
    <cellStyle name="Обычный 5 5 2 6 3 2" xfId="30035"/>
    <cellStyle name="Обычный 5 5 2 6 3 2 2" xfId="30036"/>
    <cellStyle name="Обычный 5 5 2 6 3 3" xfId="30037"/>
    <cellStyle name="Обычный 5 5 2 6 3 4" xfId="30038"/>
    <cellStyle name="Обычный 5 5 2 6 3 5" xfId="30039"/>
    <cellStyle name="Обычный 5 5 2 6 4" xfId="30040"/>
    <cellStyle name="Обычный 5 5 2 6 4 2" xfId="30041"/>
    <cellStyle name="Обычный 5 5 2 6 4 3" xfId="30042"/>
    <cellStyle name="Обычный 5 5 2 6 4 4" xfId="30043"/>
    <cellStyle name="Обычный 5 5 2 6 5" xfId="30044"/>
    <cellStyle name="Обычный 5 5 2 6 6" xfId="30045"/>
    <cellStyle name="Обычный 5 5 2 6 7" xfId="30046"/>
    <cellStyle name="Обычный 5 5 2 6 8" xfId="30047"/>
    <cellStyle name="Обычный 5 5 2 7" xfId="30048"/>
    <cellStyle name="Обычный 5 5 2 7 2" xfId="30049"/>
    <cellStyle name="Обычный 5 5 2 7 2 2" xfId="30050"/>
    <cellStyle name="Обычный 5 5 2 7 2 2 2" xfId="30051"/>
    <cellStyle name="Обычный 5 5 2 7 2 2 2 2" xfId="30052"/>
    <cellStyle name="Обычный 5 5 2 7 2 2 3" xfId="30053"/>
    <cellStyle name="Обычный 5 5 2 7 2 2 4" xfId="30054"/>
    <cellStyle name="Обычный 5 5 2 7 2 2 5" xfId="30055"/>
    <cellStyle name="Обычный 5 5 2 7 2 3" xfId="30056"/>
    <cellStyle name="Обычный 5 5 2 7 2 3 2" xfId="30057"/>
    <cellStyle name="Обычный 5 5 2 7 2 3 3" xfId="30058"/>
    <cellStyle name="Обычный 5 5 2 7 2 3 4" xfId="30059"/>
    <cellStyle name="Обычный 5 5 2 7 2 4" xfId="30060"/>
    <cellStyle name="Обычный 5 5 2 7 2 5" xfId="30061"/>
    <cellStyle name="Обычный 5 5 2 7 2 6" xfId="30062"/>
    <cellStyle name="Обычный 5 5 2 7 2 7" xfId="30063"/>
    <cellStyle name="Обычный 5 5 2 7 3" xfId="30064"/>
    <cellStyle name="Обычный 5 5 2 7 3 2" xfId="30065"/>
    <cellStyle name="Обычный 5 5 2 7 3 2 2" xfId="30066"/>
    <cellStyle name="Обычный 5 5 2 7 3 3" xfId="30067"/>
    <cellStyle name="Обычный 5 5 2 7 3 4" xfId="30068"/>
    <cellStyle name="Обычный 5 5 2 7 3 5" xfId="30069"/>
    <cellStyle name="Обычный 5 5 2 7 4" xfId="30070"/>
    <cellStyle name="Обычный 5 5 2 7 4 2" xfId="30071"/>
    <cellStyle name="Обычный 5 5 2 7 4 3" xfId="30072"/>
    <cellStyle name="Обычный 5 5 2 7 4 4" xfId="30073"/>
    <cellStyle name="Обычный 5 5 2 7 5" xfId="30074"/>
    <cellStyle name="Обычный 5 5 2 7 6" xfId="30075"/>
    <cellStyle name="Обычный 5 5 2 7 7" xfId="30076"/>
    <cellStyle name="Обычный 5 5 2 7 8" xfId="30077"/>
    <cellStyle name="Обычный 5 5 2 8" xfId="30078"/>
    <cellStyle name="Обычный 5 5 2 8 2" xfId="30079"/>
    <cellStyle name="Обычный 5 5 2 8 2 2" xfId="30080"/>
    <cellStyle name="Обычный 5 5 2 8 2 2 2" xfId="30081"/>
    <cellStyle name="Обычный 5 5 2 8 2 3" xfId="30082"/>
    <cellStyle name="Обычный 5 5 2 8 2 4" xfId="30083"/>
    <cellStyle name="Обычный 5 5 2 8 2 5" xfId="30084"/>
    <cellStyle name="Обычный 5 5 2 8 3" xfId="30085"/>
    <cellStyle name="Обычный 5 5 2 8 3 2" xfId="30086"/>
    <cellStyle name="Обычный 5 5 2 8 3 3" xfId="30087"/>
    <cellStyle name="Обычный 5 5 2 8 3 4" xfId="30088"/>
    <cellStyle name="Обычный 5 5 2 8 4" xfId="30089"/>
    <cellStyle name="Обычный 5 5 2 8 5" xfId="30090"/>
    <cellStyle name="Обычный 5 5 2 8 6" xfId="30091"/>
    <cellStyle name="Обычный 5 5 2 8 7" xfId="30092"/>
    <cellStyle name="Обычный 5 5 2 9" xfId="30093"/>
    <cellStyle name="Обычный 5 5 2 9 2" xfId="30094"/>
    <cellStyle name="Обычный 5 5 2 9 2 2" xfId="30095"/>
    <cellStyle name="Обычный 5 5 2 9 2 2 2" xfId="30096"/>
    <cellStyle name="Обычный 5 5 2 9 2 3" xfId="30097"/>
    <cellStyle name="Обычный 5 5 2 9 2 4" xfId="30098"/>
    <cellStyle name="Обычный 5 5 2 9 2 5" xfId="30099"/>
    <cellStyle name="Обычный 5 5 2 9 3" xfId="30100"/>
    <cellStyle name="Обычный 5 5 2 9 3 2" xfId="30101"/>
    <cellStyle name="Обычный 5 5 2 9 3 3" xfId="30102"/>
    <cellStyle name="Обычный 5 5 2 9 3 4" xfId="30103"/>
    <cellStyle name="Обычный 5 5 2 9 4" xfId="30104"/>
    <cellStyle name="Обычный 5 5 2 9 5" xfId="30105"/>
    <cellStyle name="Обычный 5 5 2 9 6" xfId="30106"/>
    <cellStyle name="Обычный 5 5 2 9 7" xfId="30107"/>
    <cellStyle name="Обычный 5 5 3" xfId="30108"/>
    <cellStyle name="Обычный 5 5 3 2" xfId="30109"/>
    <cellStyle name="Обычный 5 5 3 2 2" xfId="30110"/>
    <cellStyle name="Обычный 5 5 3 2 2 2" xfId="30111"/>
    <cellStyle name="Обычный 5 5 3 2 2 2 2" xfId="30112"/>
    <cellStyle name="Обычный 5 5 3 2 2 3" xfId="30113"/>
    <cellStyle name="Обычный 5 5 3 2 2 4" xfId="30114"/>
    <cellStyle name="Обычный 5 5 3 2 2 5" xfId="30115"/>
    <cellStyle name="Обычный 5 5 3 2 3" xfId="30116"/>
    <cellStyle name="Обычный 5 5 3 2 3 2" xfId="30117"/>
    <cellStyle name="Обычный 5 5 3 2 3 2 2" xfId="30118"/>
    <cellStyle name="Обычный 5 5 3 2 3 3" xfId="30119"/>
    <cellStyle name="Обычный 5 5 3 2 3 4" xfId="30120"/>
    <cellStyle name="Обычный 5 5 3 2 3 5" xfId="30121"/>
    <cellStyle name="Обычный 5 5 3 2 4" xfId="30122"/>
    <cellStyle name="Обычный 5 5 3 2 4 2" xfId="30123"/>
    <cellStyle name="Обычный 5 5 3 2 4 3" xfId="30124"/>
    <cellStyle name="Обычный 5 5 3 2 4 4" xfId="30125"/>
    <cellStyle name="Обычный 5 5 3 2 5" xfId="30126"/>
    <cellStyle name="Обычный 5 5 3 2 6" xfId="30127"/>
    <cellStyle name="Обычный 5 5 3 2 7" xfId="30128"/>
    <cellStyle name="Обычный 5 5 3 2 8" xfId="30129"/>
    <cellStyle name="Обычный 5 5 3 3" xfId="30130"/>
    <cellStyle name="Обычный 5 5 3 3 2" xfId="30131"/>
    <cellStyle name="Обычный 5 5 3 3 2 2" xfId="30132"/>
    <cellStyle name="Обычный 5 5 3 3 3" xfId="30133"/>
    <cellStyle name="Обычный 5 5 3 3 4" xfId="30134"/>
    <cellStyle name="Обычный 5 5 3 3 5" xfId="30135"/>
    <cellStyle name="Обычный 5 5 3 4" xfId="30136"/>
    <cellStyle name="Обычный 5 5 3 4 2" xfId="30137"/>
    <cellStyle name="Обычный 5 5 3 4 2 2" xfId="30138"/>
    <cellStyle name="Обычный 5 5 3 4 3" xfId="30139"/>
    <cellStyle name="Обычный 5 5 3 4 4" xfId="30140"/>
    <cellStyle name="Обычный 5 5 3 4 5" xfId="30141"/>
    <cellStyle name="Обычный 5 5 3 5" xfId="30142"/>
    <cellStyle name="Обычный 5 5 3 5 2" xfId="30143"/>
    <cellStyle name="Обычный 5 5 3 5 2 2" xfId="30144"/>
    <cellStyle name="Обычный 5 5 3 5 3" xfId="30145"/>
    <cellStyle name="Обычный 5 5 3 5 4" xfId="30146"/>
    <cellStyle name="Обычный 5 5 3 5 5" xfId="30147"/>
    <cellStyle name="Обычный 5 5 3 6" xfId="30148"/>
    <cellStyle name="Обычный 5 5 3 6 2" xfId="30149"/>
    <cellStyle name="Обычный 5 5 3 6 2 2" xfId="30150"/>
    <cellStyle name="Обычный 5 5 3 6 3" xfId="30151"/>
    <cellStyle name="Обычный 5 5 3 7" xfId="30152"/>
    <cellStyle name="Обычный 5 5 3 7 2" xfId="30153"/>
    <cellStyle name="Обычный 5 5 3 8" xfId="30154"/>
    <cellStyle name="Обычный 5 5 3 9" xfId="30155"/>
    <cellStyle name="Обычный 5 5 4" xfId="30156"/>
    <cellStyle name="Обычный 5 5 4 2" xfId="30157"/>
    <cellStyle name="Обычный 5 5 4 2 2" xfId="30158"/>
    <cellStyle name="Обычный 5 5 4 2 2 2" xfId="30159"/>
    <cellStyle name="Обычный 5 5 4 2 2 2 2" xfId="30160"/>
    <cellStyle name="Обычный 5 5 4 2 2 3" xfId="30161"/>
    <cellStyle name="Обычный 5 5 4 2 2 4" xfId="30162"/>
    <cellStyle name="Обычный 5 5 4 2 2 5" xfId="30163"/>
    <cellStyle name="Обычный 5 5 4 2 3" xfId="30164"/>
    <cellStyle name="Обычный 5 5 4 2 3 2" xfId="30165"/>
    <cellStyle name="Обычный 5 5 4 2 3 2 2" xfId="30166"/>
    <cellStyle name="Обычный 5 5 4 2 3 3" xfId="30167"/>
    <cellStyle name="Обычный 5 5 4 2 3 4" xfId="30168"/>
    <cellStyle name="Обычный 5 5 4 2 3 5" xfId="30169"/>
    <cellStyle name="Обычный 5 5 4 2 4" xfId="30170"/>
    <cellStyle name="Обычный 5 5 4 2 4 2" xfId="30171"/>
    <cellStyle name="Обычный 5 5 4 2 4 3" xfId="30172"/>
    <cellStyle name="Обычный 5 5 4 2 4 4" xfId="30173"/>
    <cellStyle name="Обычный 5 5 4 2 5" xfId="30174"/>
    <cellStyle name="Обычный 5 5 4 2 6" xfId="30175"/>
    <cellStyle name="Обычный 5 5 4 2 7" xfId="30176"/>
    <cellStyle name="Обычный 5 5 4 2 8" xfId="30177"/>
    <cellStyle name="Обычный 5 5 4 3" xfId="30178"/>
    <cellStyle name="Обычный 5 5 4 3 2" xfId="30179"/>
    <cellStyle name="Обычный 5 5 4 3 2 2" xfId="30180"/>
    <cellStyle name="Обычный 5 5 4 3 3" xfId="30181"/>
    <cellStyle name="Обычный 5 5 4 3 4" xfId="30182"/>
    <cellStyle name="Обычный 5 5 4 3 5" xfId="30183"/>
    <cellStyle name="Обычный 5 5 4 4" xfId="30184"/>
    <cellStyle name="Обычный 5 5 4 4 2" xfId="30185"/>
    <cellStyle name="Обычный 5 5 4 4 2 2" xfId="30186"/>
    <cellStyle name="Обычный 5 5 4 4 3" xfId="30187"/>
    <cellStyle name="Обычный 5 5 4 4 4" xfId="30188"/>
    <cellStyle name="Обычный 5 5 4 4 5" xfId="30189"/>
    <cellStyle name="Обычный 5 5 4 5" xfId="30190"/>
    <cellStyle name="Обычный 5 5 4 5 2" xfId="30191"/>
    <cellStyle name="Обычный 5 5 4 5 2 2" xfId="30192"/>
    <cellStyle name="Обычный 5 5 4 5 3" xfId="30193"/>
    <cellStyle name="Обычный 5 5 4 5 4" xfId="30194"/>
    <cellStyle name="Обычный 5 5 4 5 5" xfId="30195"/>
    <cellStyle name="Обычный 5 5 4 6" xfId="30196"/>
    <cellStyle name="Обычный 5 5 4 6 2" xfId="30197"/>
    <cellStyle name="Обычный 5 5 4 6 2 2" xfId="30198"/>
    <cellStyle name="Обычный 5 5 4 6 3" xfId="30199"/>
    <cellStyle name="Обычный 5 5 4 7" xfId="30200"/>
    <cellStyle name="Обычный 5 5 4 7 2" xfId="30201"/>
    <cellStyle name="Обычный 5 5 4 8" xfId="30202"/>
    <cellStyle name="Обычный 5 5 4 9" xfId="30203"/>
    <cellStyle name="Обычный 5 5 5" xfId="30204"/>
    <cellStyle name="Обычный 5 5 5 2" xfId="30205"/>
    <cellStyle name="Обычный 5 5 5 2 2" xfId="30206"/>
    <cellStyle name="Обычный 5 5 5 2 2 2" xfId="30207"/>
    <cellStyle name="Обычный 5 5 5 2 2 2 2" xfId="30208"/>
    <cellStyle name="Обычный 5 5 5 2 2 3" xfId="30209"/>
    <cellStyle name="Обычный 5 5 5 2 2 4" xfId="30210"/>
    <cellStyle name="Обычный 5 5 5 2 2 5" xfId="30211"/>
    <cellStyle name="Обычный 5 5 5 2 3" xfId="30212"/>
    <cellStyle name="Обычный 5 5 5 2 3 2" xfId="30213"/>
    <cellStyle name="Обычный 5 5 5 2 3 3" xfId="30214"/>
    <cellStyle name="Обычный 5 5 5 2 3 4" xfId="30215"/>
    <cellStyle name="Обычный 5 5 5 2 4" xfId="30216"/>
    <cellStyle name="Обычный 5 5 5 2 5" xfId="30217"/>
    <cellStyle name="Обычный 5 5 5 2 6" xfId="30218"/>
    <cellStyle name="Обычный 5 5 5 2 7" xfId="30219"/>
    <cellStyle name="Обычный 5 5 5 3" xfId="30220"/>
    <cellStyle name="Обычный 5 5 5 3 2" xfId="30221"/>
    <cellStyle name="Обычный 5 5 5 3 2 2" xfId="30222"/>
    <cellStyle name="Обычный 5 5 5 3 3" xfId="30223"/>
    <cellStyle name="Обычный 5 5 5 3 4" xfId="30224"/>
    <cellStyle name="Обычный 5 5 5 3 5" xfId="30225"/>
    <cellStyle name="Обычный 5 5 5 4" xfId="30226"/>
    <cellStyle name="Обычный 5 5 5 4 2" xfId="30227"/>
    <cellStyle name="Обычный 5 5 5 4 2 2" xfId="30228"/>
    <cellStyle name="Обычный 5 5 5 4 3" xfId="30229"/>
    <cellStyle name="Обычный 5 5 5 4 4" xfId="30230"/>
    <cellStyle name="Обычный 5 5 5 4 5" xfId="30231"/>
    <cellStyle name="Обычный 5 5 5 5" xfId="30232"/>
    <cellStyle name="Обычный 5 5 5 5 2" xfId="30233"/>
    <cellStyle name="Обычный 5 5 5 5 3" xfId="30234"/>
    <cellStyle name="Обычный 5 5 5 5 4" xfId="30235"/>
    <cellStyle name="Обычный 5 5 5 6" xfId="30236"/>
    <cellStyle name="Обычный 5 5 5 7" xfId="30237"/>
    <cellStyle name="Обычный 5 5 5 8" xfId="30238"/>
    <cellStyle name="Обычный 5 5 5 9" xfId="30239"/>
    <cellStyle name="Обычный 5 5 6" xfId="30240"/>
    <cellStyle name="Обычный 5 5 6 2" xfId="30241"/>
    <cellStyle name="Обычный 5 5 6 2 2" xfId="30242"/>
    <cellStyle name="Обычный 5 5 6 2 2 2" xfId="30243"/>
    <cellStyle name="Обычный 5 5 6 2 2 2 2" xfId="30244"/>
    <cellStyle name="Обычный 5 5 6 2 2 3" xfId="30245"/>
    <cellStyle name="Обычный 5 5 6 2 2 4" xfId="30246"/>
    <cellStyle name="Обычный 5 5 6 2 2 5" xfId="30247"/>
    <cellStyle name="Обычный 5 5 6 2 3" xfId="30248"/>
    <cellStyle name="Обычный 5 5 6 2 3 2" xfId="30249"/>
    <cellStyle name="Обычный 5 5 6 2 3 3" xfId="30250"/>
    <cellStyle name="Обычный 5 5 6 2 3 4" xfId="30251"/>
    <cellStyle name="Обычный 5 5 6 2 4" xfId="30252"/>
    <cellStyle name="Обычный 5 5 6 2 5" xfId="30253"/>
    <cellStyle name="Обычный 5 5 6 2 6" xfId="30254"/>
    <cellStyle name="Обычный 5 5 6 2 7" xfId="30255"/>
    <cellStyle name="Обычный 5 5 6 3" xfId="30256"/>
    <cellStyle name="Обычный 5 5 6 3 2" xfId="30257"/>
    <cellStyle name="Обычный 5 5 6 3 2 2" xfId="30258"/>
    <cellStyle name="Обычный 5 5 6 3 3" xfId="30259"/>
    <cellStyle name="Обычный 5 5 6 3 4" xfId="30260"/>
    <cellStyle name="Обычный 5 5 6 3 5" xfId="30261"/>
    <cellStyle name="Обычный 5 5 6 4" xfId="30262"/>
    <cellStyle name="Обычный 5 5 6 4 2" xfId="30263"/>
    <cellStyle name="Обычный 5 5 6 4 3" xfId="30264"/>
    <cellStyle name="Обычный 5 5 6 4 4" xfId="30265"/>
    <cellStyle name="Обычный 5 5 6 5" xfId="30266"/>
    <cellStyle name="Обычный 5 5 6 6" xfId="30267"/>
    <cellStyle name="Обычный 5 5 6 7" xfId="30268"/>
    <cellStyle name="Обычный 5 5 6 8" xfId="30269"/>
    <cellStyle name="Обычный 5 5 7" xfId="30270"/>
    <cellStyle name="Обычный 5 5 7 2" xfId="30271"/>
    <cellStyle name="Обычный 5 5 7 2 2" xfId="30272"/>
    <cellStyle name="Обычный 5 5 7 2 2 2" xfId="30273"/>
    <cellStyle name="Обычный 5 5 7 2 2 2 2" xfId="30274"/>
    <cellStyle name="Обычный 5 5 7 2 2 3" xfId="30275"/>
    <cellStyle name="Обычный 5 5 7 2 2 4" xfId="30276"/>
    <cellStyle name="Обычный 5 5 7 2 2 5" xfId="30277"/>
    <cellStyle name="Обычный 5 5 7 2 3" xfId="30278"/>
    <cellStyle name="Обычный 5 5 7 2 3 2" xfId="30279"/>
    <cellStyle name="Обычный 5 5 7 2 3 3" xfId="30280"/>
    <cellStyle name="Обычный 5 5 7 2 3 4" xfId="30281"/>
    <cellStyle name="Обычный 5 5 7 2 4" xfId="30282"/>
    <cellStyle name="Обычный 5 5 7 2 5" xfId="30283"/>
    <cellStyle name="Обычный 5 5 7 2 6" xfId="30284"/>
    <cellStyle name="Обычный 5 5 7 2 7" xfId="30285"/>
    <cellStyle name="Обычный 5 5 7 3" xfId="30286"/>
    <cellStyle name="Обычный 5 5 7 3 2" xfId="30287"/>
    <cellStyle name="Обычный 5 5 7 3 2 2" xfId="30288"/>
    <cellStyle name="Обычный 5 5 7 3 3" xfId="30289"/>
    <cellStyle name="Обычный 5 5 7 3 4" xfId="30290"/>
    <cellStyle name="Обычный 5 5 7 3 5" xfId="30291"/>
    <cellStyle name="Обычный 5 5 7 4" xfId="30292"/>
    <cellStyle name="Обычный 5 5 7 4 2" xfId="30293"/>
    <cellStyle name="Обычный 5 5 7 4 3" xfId="30294"/>
    <cellStyle name="Обычный 5 5 7 4 4" xfId="30295"/>
    <cellStyle name="Обычный 5 5 7 5" xfId="30296"/>
    <cellStyle name="Обычный 5 5 7 6" xfId="30297"/>
    <cellStyle name="Обычный 5 5 7 7" xfId="30298"/>
    <cellStyle name="Обычный 5 5 7 8" xfId="30299"/>
    <cellStyle name="Обычный 5 5 8" xfId="30300"/>
    <cellStyle name="Обычный 5 5 8 2" xfId="30301"/>
    <cellStyle name="Обычный 5 5 8 2 2" xfId="30302"/>
    <cellStyle name="Обычный 5 5 8 2 2 2" xfId="30303"/>
    <cellStyle name="Обычный 5 5 8 2 2 2 2" xfId="30304"/>
    <cellStyle name="Обычный 5 5 8 2 2 3" xfId="30305"/>
    <cellStyle name="Обычный 5 5 8 2 2 4" xfId="30306"/>
    <cellStyle name="Обычный 5 5 8 2 2 5" xfId="30307"/>
    <cellStyle name="Обычный 5 5 8 2 3" xfId="30308"/>
    <cellStyle name="Обычный 5 5 8 2 3 2" xfId="30309"/>
    <cellStyle name="Обычный 5 5 8 2 3 3" xfId="30310"/>
    <cellStyle name="Обычный 5 5 8 2 3 4" xfId="30311"/>
    <cellStyle name="Обычный 5 5 8 2 4" xfId="30312"/>
    <cellStyle name="Обычный 5 5 8 2 5" xfId="30313"/>
    <cellStyle name="Обычный 5 5 8 2 6" xfId="30314"/>
    <cellStyle name="Обычный 5 5 8 2 7" xfId="30315"/>
    <cellStyle name="Обычный 5 5 8 3" xfId="30316"/>
    <cellStyle name="Обычный 5 5 8 3 2" xfId="30317"/>
    <cellStyle name="Обычный 5 5 8 3 2 2" xfId="30318"/>
    <cellStyle name="Обычный 5 5 8 3 3" xfId="30319"/>
    <cellStyle name="Обычный 5 5 8 3 4" xfId="30320"/>
    <cellStyle name="Обычный 5 5 8 3 5" xfId="30321"/>
    <cellStyle name="Обычный 5 5 8 4" xfId="30322"/>
    <cellStyle name="Обычный 5 5 8 4 2" xfId="30323"/>
    <cellStyle name="Обычный 5 5 8 4 3" xfId="30324"/>
    <cellStyle name="Обычный 5 5 8 4 4" xfId="30325"/>
    <cellStyle name="Обычный 5 5 8 5" xfId="30326"/>
    <cellStyle name="Обычный 5 5 8 6" xfId="30327"/>
    <cellStyle name="Обычный 5 5 8 7" xfId="30328"/>
    <cellStyle name="Обычный 5 5 8 8" xfId="30329"/>
    <cellStyle name="Обычный 5 5 9" xfId="30330"/>
    <cellStyle name="Обычный 5 5 9 2" xfId="30331"/>
    <cellStyle name="Обычный 5 5 9 2 2" xfId="30332"/>
    <cellStyle name="Обычный 5 5 9 2 2 2" xfId="30333"/>
    <cellStyle name="Обычный 5 5 9 2 3" xfId="30334"/>
    <cellStyle name="Обычный 5 5 9 2 4" xfId="30335"/>
    <cellStyle name="Обычный 5 5 9 2 5" xfId="30336"/>
    <cellStyle name="Обычный 5 5 9 3" xfId="30337"/>
    <cellStyle name="Обычный 5 5 9 3 2" xfId="30338"/>
    <cellStyle name="Обычный 5 5 9 3 3" xfId="30339"/>
    <cellStyle name="Обычный 5 5 9 3 4" xfId="30340"/>
    <cellStyle name="Обычный 5 5 9 4" xfId="30341"/>
    <cellStyle name="Обычный 5 5 9 5" xfId="30342"/>
    <cellStyle name="Обычный 5 5 9 6" xfId="30343"/>
    <cellStyle name="Обычный 5 5 9 7" xfId="30344"/>
    <cellStyle name="Обычный 5 6" xfId="30345"/>
    <cellStyle name="Обычный 5 6 10" xfId="30346"/>
    <cellStyle name="Обычный 5 6 10 2" xfId="30347"/>
    <cellStyle name="Обычный 5 6 10 2 2" xfId="30348"/>
    <cellStyle name="Обычный 5 6 10 3" xfId="30349"/>
    <cellStyle name="Обычный 5 6 10 4" xfId="30350"/>
    <cellStyle name="Обычный 5 6 10 5" xfId="30351"/>
    <cellStyle name="Обычный 5 6 11" xfId="30352"/>
    <cellStyle name="Обычный 5 6 11 2" xfId="30353"/>
    <cellStyle name="Обычный 5 6 11 2 2" xfId="30354"/>
    <cellStyle name="Обычный 5 6 11 3" xfId="30355"/>
    <cellStyle name="Обычный 5 6 11 4" xfId="30356"/>
    <cellStyle name="Обычный 5 6 11 5" xfId="30357"/>
    <cellStyle name="Обычный 5 6 12" xfId="30358"/>
    <cellStyle name="Обычный 5 6 12 2" xfId="30359"/>
    <cellStyle name="Обычный 5 6 12 2 2" xfId="30360"/>
    <cellStyle name="Обычный 5 6 12 3" xfId="30361"/>
    <cellStyle name="Обычный 5 6 13" xfId="30362"/>
    <cellStyle name="Обычный 5 6 13 2" xfId="30363"/>
    <cellStyle name="Обычный 5 6 14" xfId="30364"/>
    <cellStyle name="Обычный 5 6 15" xfId="30365"/>
    <cellStyle name="Обычный 5 6 2" xfId="30366"/>
    <cellStyle name="Обычный 5 6 2 10" xfId="30367"/>
    <cellStyle name="Обычный 5 6 2 11" xfId="30368"/>
    <cellStyle name="Обычный 5 6 2 2" xfId="30369"/>
    <cellStyle name="Обычный 5 6 2 2 2" xfId="30370"/>
    <cellStyle name="Обычный 5 6 2 2 2 2" xfId="30371"/>
    <cellStyle name="Обычный 5 6 2 2 2 2 2" xfId="30372"/>
    <cellStyle name="Обычный 5 6 2 2 2 3" xfId="30373"/>
    <cellStyle name="Обычный 5 6 2 2 2 4" xfId="30374"/>
    <cellStyle name="Обычный 5 6 2 2 2 5" xfId="30375"/>
    <cellStyle name="Обычный 5 6 2 2 3" xfId="30376"/>
    <cellStyle name="Обычный 5 6 2 2 3 2" xfId="30377"/>
    <cellStyle name="Обычный 5 6 2 2 3 2 2" xfId="30378"/>
    <cellStyle name="Обычный 5 6 2 2 3 3" xfId="30379"/>
    <cellStyle name="Обычный 5 6 2 2 3 4" xfId="30380"/>
    <cellStyle name="Обычный 5 6 2 2 3 5" xfId="30381"/>
    <cellStyle name="Обычный 5 6 2 2 4" xfId="30382"/>
    <cellStyle name="Обычный 5 6 2 2 4 2" xfId="30383"/>
    <cellStyle name="Обычный 5 6 2 2 4 2 2" xfId="30384"/>
    <cellStyle name="Обычный 5 6 2 2 4 3" xfId="30385"/>
    <cellStyle name="Обычный 5 6 2 2 4 4" xfId="30386"/>
    <cellStyle name="Обычный 5 6 2 2 4 5" xfId="30387"/>
    <cellStyle name="Обычный 5 6 2 2 5" xfId="30388"/>
    <cellStyle name="Обычный 5 6 2 2 5 2" xfId="30389"/>
    <cellStyle name="Обычный 5 6 2 2 5 2 2" xfId="30390"/>
    <cellStyle name="Обычный 5 6 2 2 5 3" xfId="30391"/>
    <cellStyle name="Обычный 5 6 2 2 6" xfId="30392"/>
    <cellStyle name="Обычный 5 6 2 2 6 2" xfId="30393"/>
    <cellStyle name="Обычный 5 6 2 2 7" xfId="30394"/>
    <cellStyle name="Обычный 5 6 2 2 8" xfId="30395"/>
    <cellStyle name="Обычный 5 6 2 3" xfId="30396"/>
    <cellStyle name="Обычный 5 6 2 3 2" xfId="30397"/>
    <cellStyle name="Обычный 5 6 2 3 2 2" xfId="30398"/>
    <cellStyle name="Обычный 5 6 2 3 2 2 2" xfId="30399"/>
    <cellStyle name="Обычный 5 6 2 3 2 3" xfId="30400"/>
    <cellStyle name="Обычный 5 6 2 3 2 4" xfId="30401"/>
    <cellStyle name="Обычный 5 6 2 3 2 5" xfId="30402"/>
    <cellStyle name="Обычный 5 6 2 3 3" xfId="30403"/>
    <cellStyle name="Обычный 5 6 2 3 3 2" xfId="30404"/>
    <cellStyle name="Обычный 5 6 2 3 3 2 2" xfId="30405"/>
    <cellStyle name="Обычный 5 6 2 3 3 3" xfId="30406"/>
    <cellStyle name="Обычный 5 6 2 3 3 4" xfId="30407"/>
    <cellStyle name="Обычный 5 6 2 3 3 5" xfId="30408"/>
    <cellStyle name="Обычный 5 6 2 3 4" xfId="30409"/>
    <cellStyle name="Обычный 5 6 2 3 4 2" xfId="30410"/>
    <cellStyle name="Обычный 5 6 2 3 4 2 2" xfId="30411"/>
    <cellStyle name="Обычный 5 6 2 3 4 3" xfId="30412"/>
    <cellStyle name="Обычный 5 6 2 3 5" xfId="30413"/>
    <cellStyle name="Обычный 5 6 2 3 5 2" xfId="30414"/>
    <cellStyle name="Обычный 5 6 2 3 5 2 2" xfId="30415"/>
    <cellStyle name="Обычный 5 6 2 3 5 3" xfId="30416"/>
    <cellStyle name="Обычный 5 6 2 3 6" xfId="30417"/>
    <cellStyle name="Обычный 5 6 2 3 6 2" xfId="30418"/>
    <cellStyle name="Обычный 5 6 2 3 7" xfId="30419"/>
    <cellStyle name="Обычный 5 6 2 4" xfId="30420"/>
    <cellStyle name="Обычный 5 6 2 4 2" xfId="30421"/>
    <cellStyle name="Обычный 5 6 2 4 2 2" xfId="30422"/>
    <cellStyle name="Обычный 5 6 2 4 3" xfId="30423"/>
    <cellStyle name="Обычный 5 6 2 4 4" xfId="30424"/>
    <cellStyle name="Обычный 5 6 2 4 5" xfId="30425"/>
    <cellStyle name="Обычный 5 6 2 5" xfId="30426"/>
    <cellStyle name="Обычный 5 6 2 5 2" xfId="30427"/>
    <cellStyle name="Обычный 5 6 2 5 2 2" xfId="30428"/>
    <cellStyle name="Обычный 5 6 2 5 3" xfId="30429"/>
    <cellStyle name="Обычный 5 6 2 5 4" xfId="30430"/>
    <cellStyle name="Обычный 5 6 2 5 5" xfId="30431"/>
    <cellStyle name="Обычный 5 6 2 6" xfId="30432"/>
    <cellStyle name="Обычный 5 6 2 6 2" xfId="30433"/>
    <cellStyle name="Обычный 5 6 2 6 2 2" xfId="30434"/>
    <cellStyle name="Обычный 5 6 2 6 3" xfId="30435"/>
    <cellStyle name="Обычный 5 6 2 6 4" xfId="30436"/>
    <cellStyle name="Обычный 5 6 2 6 5" xfId="30437"/>
    <cellStyle name="Обычный 5 6 2 7" xfId="30438"/>
    <cellStyle name="Обычный 5 6 2 7 2" xfId="30439"/>
    <cellStyle name="Обычный 5 6 2 7 2 2" xfId="30440"/>
    <cellStyle name="Обычный 5 6 2 7 3" xfId="30441"/>
    <cellStyle name="Обычный 5 6 2 7 4" xfId="30442"/>
    <cellStyle name="Обычный 5 6 2 7 5" xfId="30443"/>
    <cellStyle name="Обычный 5 6 2 8" xfId="30444"/>
    <cellStyle name="Обычный 5 6 2 8 2" xfId="30445"/>
    <cellStyle name="Обычный 5 6 2 8 2 2" xfId="30446"/>
    <cellStyle name="Обычный 5 6 2 8 3" xfId="30447"/>
    <cellStyle name="Обычный 5 6 2 9" xfId="30448"/>
    <cellStyle name="Обычный 5 6 2 9 2" xfId="30449"/>
    <cellStyle name="Обычный 5 6 3" xfId="30450"/>
    <cellStyle name="Обычный 5 6 3 2" xfId="30451"/>
    <cellStyle name="Обычный 5 6 3 2 2" xfId="30452"/>
    <cellStyle name="Обычный 5 6 3 2 2 2" xfId="30453"/>
    <cellStyle name="Обычный 5 6 3 2 2 2 2" xfId="30454"/>
    <cellStyle name="Обычный 5 6 3 2 2 3" xfId="30455"/>
    <cellStyle name="Обычный 5 6 3 2 2 4" xfId="30456"/>
    <cellStyle name="Обычный 5 6 3 2 2 5" xfId="30457"/>
    <cellStyle name="Обычный 5 6 3 2 3" xfId="30458"/>
    <cellStyle name="Обычный 5 6 3 2 3 2" xfId="30459"/>
    <cellStyle name="Обычный 5 6 3 2 3 2 2" xfId="30460"/>
    <cellStyle name="Обычный 5 6 3 2 3 3" xfId="30461"/>
    <cellStyle name="Обычный 5 6 3 2 3 4" xfId="30462"/>
    <cellStyle name="Обычный 5 6 3 2 3 5" xfId="30463"/>
    <cellStyle name="Обычный 5 6 3 2 4" xfId="30464"/>
    <cellStyle name="Обычный 5 6 3 2 4 2" xfId="30465"/>
    <cellStyle name="Обычный 5 6 3 2 4 3" xfId="30466"/>
    <cellStyle name="Обычный 5 6 3 2 4 4" xfId="30467"/>
    <cellStyle name="Обычный 5 6 3 2 5" xfId="30468"/>
    <cellStyle name="Обычный 5 6 3 2 6" xfId="30469"/>
    <cellStyle name="Обычный 5 6 3 2 7" xfId="30470"/>
    <cellStyle name="Обычный 5 6 3 2 8" xfId="30471"/>
    <cellStyle name="Обычный 5 6 3 3" xfId="30472"/>
    <cellStyle name="Обычный 5 6 3 3 2" xfId="30473"/>
    <cellStyle name="Обычный 5 6 3 3 2 2" xfId="30474"/>
    <cellStyle name="Обычный 5 6 3 3 3" xfId="30475"/>
    <cellStyle name="Обычный 5 6 3 3 4" xfId="30476"/>
    <cellStyle name="Обычный 5 6 3 3 5" xfId="30477"/>
    <cellStyle name="Обычный 5 6 3 4" xfId="30478"/>
    <cellStyle name="Обычный 5 6 3 4 2" xfId="30479"/>
    <cellStyle name="Обычный 5 6 3 4 2 2" xfId="30480"/>
    <cellStyle name="Обычный 5 6 3 4 3" xfId="30481"/>
    <cellStyle name="Обычный 5 6 3 4 4" xfId="30482"/>
    <cellStyle name="Обычный 5 6 3 4 5" xfId="30483"/>
    <cellStyle name="Обычный 5 6 3 5" xfId="30484"/>
    <cellStyle name="Обычный 5 6 3 5 2" xfId="30485"/>
    <cellStyle name="Обычный 5 6 3 5 2 2" xfId="30486"/>
    <cellStyle name="Обычный 5 6 3 5 3" xfId="30487"/>
    <cellStyle name="Обычный 5 6 3 5 4" xfId="30488"/>
    <cellStyle name="Обычный 5 6 3 5 5" xfId="30489"/>
    <cellStyle name="Обычный 5 6 3 6" xfId="30490"/>
    <cellStyle name="Обычный 5 6 3 6 2" xfId="30491"/>
    <cellStyle name="Обычный 5 6 3 6 2 2" xfId="30492"/>
    <cellStyle name="Обычный 5 6 3 6 3" xfId="30493"/>
    <cellStyle name="Обычный 5 6 3 7" xfId="30494"/>
    <cellStyle name="Обычный 5 6 3 7 2" xfId="30495"/>
    <cellStyle name="Обычный 5 6 3 8" xfId="30496"/>
    <cellStyle name="Обычный 5 6 3 9" xfId="30497"/>
    <cellStyle name="Обычный 5 6 4" xfId="30498"/>
    <cellStyle name="Обычный 5 6 4 2" xfId="30499"/>
    <cellStyle name="Обычный 5 6 4 2 2" xfId="30500"/>
    <cellStyle name="Обычный 5 6 4 2 2 2" xfId="30501"/>
    <cellStyle name="Обычный 5 6 4 2 2 2 2" xfId="30502"/>
    <cellStyle name="Обычный 5 6 4 2 2 3" xfId="30503"/>
    <cellStyle name="Обычный 5 6 4 2 2 4" xfId="30504"/>
    <cellStyle name="Обычный 5 6 4 2 2 5" xfId="30505"/>
    <cellStyle name="Обычный 5 6 4 2 3" xfId="30506"/>
    <cellStyle name="Обычный 5 6 4 2 3 2" xfId="30507"/>
    <cellStyle name="Обычный 5 6 4 2 3 3" xfId="30508"/>
    <cellStyle name="Обычный 5 6 4 2 3 4" xfId="30509"/>
    <cellStyle name="Обычный 5 6 4 2 4" xfId="30510"/>
    <cellStyle name="Обычный 5 6 4 2 5" xfId="30511"/>
    <cellStyle name="Обычный 5 6 4 2 6" xfId="30512"/>
    <cellStyle name="Обычный 5 6 4 2 7" xfId="30513"/>
    <cellStyle name="Обычный 5 6 4 3" xfId="30514"/>
    <cellStyle name="Обычный 5 6 4 3 2" xfId="30515"/>
    <cellStyle name="Обычный 5 6 4 3 2 2" xfId="30516"/>
    <cellStyle name="Обычный 5 6 4 3 3" xfId="30517"/>
    <cellStyle name="Обычный 5 6 4 3 4" xfId="30518"/>
    <cellStyle name="Обычный 5 6 4 3 5" xfId="30519"/>
    <cellStyle name="Обычный 5 6 4 4" xfId="30520"/>
    <cellStyle name="Обычный 5 6 4 4 2" xfId="30521"/>
    <cellStyle name="Обычный 5 6 4 4 2 2" xfId="30522"/>
    <cellStyle name="Обычный 5 6 4 4 3" xfId="30523"/>
    <cellStyle name="Обычный 5 6 4 4 4" xfId="30524"/>
    <cellStyle name="Обычный 5 6 4 4 5" xfId="30525"/>
    <cellStyle name="Обычный 5 6 4 5" xfId="30526"/>
    <cellStyle name="Обычный 5 6 4 5 2" xfId="30527"/>
    <cellStyle name="Обычный 5 6 4 5 2 2" xfId="30528"/>
    <cellStyle name="Обычный 5 6 4 5 3" xfId="30529"/>
    <cellStyle name="Обычный 5 6 4 5 4" xfId="30530"/>
    <cellStyle name="Обычный 5 6 4 5 5" xfId="30531"/>
    <cellStyle name="Обычный 5 6 4 6" xfId="30532"/>
    <cellStyle name="Обычный 5 6 4 6 2" xfId="30533"/>
    <cellStyle name="Обычный 5 6 4 6 2 2" xfId="30534"/>
    <cellStyle name="Обычный 5 6 4 6 3" xfId="30535"/>
    <cellStyle name="Обычный 5 6 4 7" xfId="30536"/>
    <cellStyle name="Обычный 5 6 4 7 2" xfId="30537"/>
    <cellStyle name="Обычный 5 6 4 8" xfId="30538"/>
    <cellStyle name="Обычный 5 6 4 9" xfId="30539"/>
    <cellStyle name="Обычный 5 6 5" xfId="30540"/>
    <cellStyle name="Обычный 5 6 5 2" xfId="30541"/>
    <cellStyle name="Обычный 5 6 5 2 2" xfId="30542"/>
    <cellStyle name="Обычный 5 6 5 2 2 2" xfId="30543"/>
    <cellStyle name="Обычный 5 6 5 2 2 2 2" xfId="30544"/>
    <cellStyle name="Обычный 5 6 5 2 2 3" xfId="30545"/>
    <cellStyle name="Обычный 5 6 5 2 2 4" xfId="30546"/>
    <cellStyle name="Обычный 5 6 5 2 2 5" xfId="30547"/>
    <cellStyle name="Обычный 5 6 5 2 3" xfId="30548"/>
    <cellStyle name="Обычный 5 6 5 2 3 2" xfId="30549"/>
    <cellStyle name="Обычный 5 6 5 2 3 3" xfId="30550"/>
    <cellStyle name="Обычный 5 6 5 2 3 4" xfId="30551"/>
    <cellStyle name="Обычный 5 6 5 2 4" xfId="30552"/>
    <cellStyle name="Обычный 5 6 5 2 5" xfId="30553"/>
    <cellStyle name="Обычный 5 6 5 2 6" xfId="30554"/>
    <cellStyle name="Обычный 5 6 5 2 7" xfId="30555"/>
    <cellStyle name="Обычный 5 6 5 3" xfId="30556"/>
    <cellStyle name="Обычный 5 6 5 3 2" xfId="30557"/>
    <cellStyle name="Обычный 5 6 5 3 2 2" xfId="30558"/>
    <cellStyle name="Обычный 5 6 5 3 3" xfId="30559"/>
    <cellStyle name="Обычный 5 6 5 3 4" xfId="30560"/>
    <cellStyle name="Обычный 5 6 5 3 5" xfId="30561"/>
    <cellStyle name="Обычный 5 6 5 4" xfId="30562"/>
    <cellStyle name="Обычный 5 6 5 4 2" xfId="30563"/>
    <cellStyle name="Обычный 5 6 5 4 2 2" xfId="30564"/>
    <cellStyle name="Обычный 5 6 5 4 3" xfId="30565"/>
    <cellStyle name="Обычный 5 6 5 4 4" xfId="30566"/>
    <cellStyle name="Обычный 5 6 5 4 5" xfId="30567"/>
    <cellStyle name="Обычный 5 6 5 5" xfId="30568"/>
    <cellStyle name="Обычный 5 6 5 5 2" xfId="30569"/>
    <cellStyle name="Обычный 5 6 5 5 3" xfId="30570"/>
    <cellStyle name="Обычный 5 6 5 5 4" xfId="30571"/>
    <cellStyle name="Обычный 5 6 5 6" xfId="30572"/>
    <cellStyle name="Обычный 5 6 5 7" xfId="30573"/>
    <cellStyle name="Обычный 5 6 5 8" xfId="30574"/>
    <cellStyle name="Обычный 5 6 5 9" xfId="30575"/>
    <cellStyle name="Обычный 5 6 6" xfId="30576"/>
    <cellStyle name="Обычный 5 6 6 2" xfId="30577"/>
    <cellStyle name="Обычный 5 6 6 2 2" xfId="30578"/>
    <cellStyle name="Обычный 5 6 6 2 2 2" xfId="30579"/>
    <cellStyle name="Обычный 5 6 6 2 2 2 2" xfId="30580"/>
    <cellStyle name="Обычный 5 6 6 2 2 3" xfId="30581"/>
    <cellStyle name="Обычный 5 6 6 2 2 4" xfId="30582"/>
    <cellStyle name="Обычный 5 6 6 2 2 5" xfId="30583"/>
    <cellStyle name="Обычный 5 6 6 2 3" xfId="30584"/>
    <cellStyle name="Обычный 5 6 6 2 3 2" xfId="30585"/>
    <cellStyle name="Обычный 5 6 6 2 3 3" xfId="30586"/>
    <cellStyle name="Обычный 5 6 6 2 3 4" xfId="30587"/>
    <cellStyle name="Обычный 5 6 6 2 4" xfId="30588"/>
    <cellStyle name="Обычный 5 6 6 2 5" xfId="30589"/>
    <cellStyle name="Обычный 5 6 6 2 6" xfId="30590"/>
    <cellStyle name="Обычный 5 6 6 2 7" xfId="30591"/>
    <cellStyle name="Обычный 5 6 6 3" xfId="30592"/>
    <cellStyle name="Обычный 5 6 6 3 2" xfId="30593"/>
    <cellStyle name="Обычный 5 6 6 3 2 2" xfId="30594"/>
    <cellStyle name="Обычный 5 6 6 3 3" xfId="30595"/>
    <cellStyle name="Обычный 5 6 6 3 4" xfId="30596"/>
    <cellStyle name="Обычный 5 6 6 3 5" xfId="30597"/>
    <cellStyle name="Обычный 5 6 6 4" xfId="30598"/>
    <cellStyle name="Обычный 5 6 6 4 2" xfId="30599"/>
    <cellStyle name="Обычный 5 6 6 4 3" xfId="30600"/>
    <cellStyle name="Обычный 5 6 6 4 4" xfId="30601"/>
    <cellStyle name="Обычный 5 6 6 5" xfId="30602"/>
    <cellStyle name="Обычный 5 6 6 6" xfId="30603"/>
    <cellStyle name="Обычный 5 6 6 7" xfId="30604"/>
    <cellStyle name="Обычный 5 6 6 8" xfId="30605"/>
    <cellStyle name="Обычный 5 6 7" xfId="30606"/>
    <cellStyle name="Обычный 5 6 7 2" xfId="30607"/>
    <cellStyle name="Обычный 5 6 7 2 2" xfId="30608"/>
    <cellStyle name="Обычный 5 6 7 2 2 2" xfId="30609"/>
    <cellStyle name="Обычный 5 6 7 2 2 2 2" xfId="30610"/>
    <cellStyle name="Обычный 5 6 7 2 2 3" xfId="30611"/>
    <cellStyle name="Обычный 5 6 7 2 2 4" xfId="30612"/>
    <cellStyle name="Обычный 5 6 7 2 2 5" xfId="30613"/>
    <cellStyle name="Обычный 5 6 7 2 3" xfId="30614"/>
    <cellStyle name="Обычный 5 6 7 2 3 2" xfId="30615"/>
    <cellStyle name="Обычный 5 6 7 2 3 3" xfId="30616"/>
    <cellStyle name="Обычный 5 6 7 2 3 4" xfId="30617"/>
    <cellStyle name="Обычный 5 6 7 2 4" xfId="30618"/>
    <cellStyle name="Обычный 5 6 7 2 5" xfId="30619"/>
    <cellStyle name="Обычный 5 6 7 2 6" xfId="30620"/>
    <cellStyle name="Обычный 5 6 7 2 7" xfId="30621"/>
    <cellStyle name="Обычный 5 6 7 3" xfId="30622"/>
    <cellStyle name="Обычный 5 6 7 3 2" xfId="30623"/>
    <cellStyle name="Обычный 5 6 7 3 2 2" xfId="30624"/>
    <cellStyle name="Обычный 5 6 7 3 3" xfId="30625"/>
    <cellStyle name="Обычный 5 6 7 3 4" xfId="30626"/>
    <cellStyle name="Обычный 5 6 7 3 5" xfId="30627"/>
    <cellStyle name="Обычный 5 6 7 4" xfId="30628"/>
    <cellStyle name="Обычный 5 6 7 4 2" xfId="30629"/>
    <cellStyle name="Обычный 5 6 7 4 3" xfId="30630"/>
    <cellStyle name="Обычный 5 6 7 4 4" xfId="30631"/>
    <cellStyle name="Обычный 5 6 7 5" xfId="30632"/>
    <cellStyle name="Обычный 5 6 7 6" xfId="30633"/>
    <cellStyle name="Обычный 5 6 7 7" xfId="30634"/>
    <cellStyle name="Обычный 5 6 7 8" xfId="30635"/>
    <cellStyle name="Обычный 5 6 8" xfId="30636"/>
    <cellStyle name="Обычный 5 6 8 2" xfId="30637"/>
    <cellStyle name="Обычный 5 6 8 2 2" xfId="30638"/>
    <cellStyle name="Обычный 5 6 8 2 2 2" xfId="30639"/>
    <cellStyle name="Обычный 5 6 8 2 3" xfId="30640"/>
    <cellStyle name="Обычный 5 6 8 2 4" xfId="30641"/>
    <cellStyle name="Обычный 5 6 8 2 5" xfId="30642"/>
    <cellStyle name="Обычный 5 6 8 3" xfId="30643"/>
    <cellStyle name="Обычный 5 6 8 3 2" xfId="30644"/>
    <cellStyle name="Обычный 5 6 8 3 3" xfId="30645"/>
    <cellStyle name="Обычный 5 6 8 3 4" xfId="30646"/>
    <cellStyle name="Обычный 5 6 8 4" xfId="30647"/>
    <cellStyle name="Обычный 5 6 8 5" xfId="30648"/>
    <cellStyle name="Обычный 5 6 8 6" xfId="30649"/>
    <cellStyle name="Обычный 5 6 8 7" xfId="30650"/>
    <cellStyle name="Обычный 5 6 9" xfId="30651"/>
    <cellStyle name="Обычный 5 6 9 2" xfId="30652"/>
    <cellStyle name="Обычный 5 6 9 2 2" xfId="30653"/>
    <cellStyle name="Обычный 5 6 9 2 2 2" xfId="30654"/>
    <cellStyle name="Обычный 5 6 9 2 3" xfId="30655"/>
    <cellStyle name="Обычный 5 6 9 2 4" xfId="30656"/>
    <cellStyle name="Обычный 5 6 9 2 5" xfId="30657"/>
    <cellStyle name="Обычный 5 6 9 3" xfId="30658"/>
    <cellStyle name="Обычный 5 6 9 3 2" xfId="30659"/>
    <cellStyle name="Обычный 5 6 9 3 3" xfId="30660"/>
    <cellStyle name="Обычный 5 6 9 3 4" xfId="30661"/>
    <cellStyle name="Обычный 5 6 9 4" xfId="30662"/>
    <cellStyle name="Обычный 5 6 9 5" xfId="30663"/>
    <cellStyle name="Обычный 5 6 9 6" xfId="30664"/>
    <cellStyle name="Обычный 5 6 9 7" xfId="30665"/>
    <cellStyle name="Обычный 5 7" xfId="30666"/>
    <cellStyle name="Обычный 5 7 10" xfId="30667"/>
    <cellStyle name="Обычный 5 7 10 2" xfId="30668"/>
    <cellStyle name="Обычный 5 7 10 2 2" xfId="30669"/>
    <cellStyle name="Обычный 5 7 10 3" xfId="30670"/>
    <cellStyle name="Обычный 5 7 10 4" xfId="30671"/>
    <cellStyle name="Обычный 5 7 10 5" xfId="30672"/>
    <cellStyle name="Обычный 5 7 11" xfId="30673"/>
    <cellStyle name="Обычный 5 7 11 2" xfId="30674"/>
    <cellStyle name="Обычный 5 7 11 2 2" xfId="30675"/>
    <cellStyle name="Обычный 5 7 11 3" xfId="30676"/>
    <cellStyle name="Обычный 5 7 11 4" xfId="30677"/>
    <cellStyle name="Обычный 5 7 11 5" xfId="30678"/>
    <cellStyle name="Обычный 5 7 12" xfId="30679"/>
    <cellStyle name="Обычный 5 7 12 2" xfId="30680"/>
    <cellStyle name="Обычный 5 7 12 2 2" xfId="30681"/>
    <cellStyle name="Обычный 5 7 12 3" xfId="30682"/>
    <cellStyle name="Обычный 5 7 13" xfId="30683"/>
    <cellStyle name="Обычный 5 7 13 2" xfId="30684"/>
    <cellStyle name="Обычный 5 7 14" xfId="30685"/>
    <cellStyle name="Обычный 5 7 15" xfId="30686"/>
    <cellStyle name="Обычный 5 7 2" xfId="30687"/>
    <cellStyle name="Обычный 5 7 2 2" xfId="30688"/>
    <cellStyle name="Обычный 5 7 2 2 2" xfId="30689"/>
    <cellStyle name="Обычный 5 7 2 2 2 2" xfId="30690"/>
    <cellStyle name="Обычный 5 7 2 2 2 2 2" xfId="30691"/>
    <cellStyle name="Обычный 5 7 2 2 2 3" xfId="30692"/>
    <cellStyle name="Обычный 5 7 2 2 2 4" xfId="30693"/>
    <cellStyle name="Обычный 5 7 2 2 2 5" xfId="30694"/>
    <cellStyle name="Обычный 5 7 2 2 3" xfId="30695"/>
    <cellStyle name="Обычный 5 7 2 2 3 2" xfId="30696"/>
    <cellStyle name="Обычный 5 7 2 2 3 3" xfId="30697"/>
    <cellStyle name="Обычный 5 7 2 2 3 4" xfId="30698"/>
    <cellStyle name="Обычный 5 7 2 2 4" xfId="30699"/>
    <cellStyle name="Обычный 5 7 2 2 5" xfId="30700"/>
    <cellStyle name="Обычный 5 7 2 2 6" xfId="30701"/>
    <cellStyle name="Обычный 5 7 2 2 7" xfId="30702"/>
    <cellStyle name="Обычный 5 7 2 3" xfId="30703"/>
    <cellStyle name="Обычный 5 7 2 3 2" xfId="30704"/>
    <cellStyle name="Обычный 5 7 2 3 2 2" xfId="30705"/>
    <cellStyle name="Обычный 5 7 2 3 3" xfId="30706"/>
    <cellStyle name="Обычный 5 7 2 3 4" xfId="30707"/>
    <cellStyle name="Обычный 5 7 2 3 5" xfId="30708"/>
    <cellStyle name="Обычный 5 7 2 4" xfId="30709"/>
    <cellStyle name="Обычный 5 7 2 4 2" xfId="30710"/>
    <cellStyle name="Обычный 5 7 2 4 2 2" xfId="30711"/>
    <cellStyle name="Обычный 5 7 2 4 3" xfId="30712"/>
    <cellStyle name="Обычный 5 7 2 4 4" xfId="30713"/>
    <cellStyle name="Обычный 5 7 2 4 5" xfId="30714"/>
    <cellStyle name="Обычный 5 7 2 5" xfId="30715"/>
    <cellStyle name="Обычный 5 7 2 5 2" xfId="30716"/>
    <cellStyle name="Обычный 5 7 2 5 3" xfId="30717"/>
    <cellStyle name="Обычный 5 7 2 5 4" xfId="30718"/>
    <cellStyle name="Обычный 5 7 2 6" xfId="30719"/>
    <cellStyle name="Обычный 5 7 2 7" xfId="30720"/>
    <cellStyle name="Обычный 5 7 2 8" xfId="30721"/>
    <cellStyle name="Обычный 5 7 2 9" xfId="30722"/>
    <cellStyle name="Обычный 5 7 3" xfId="30723"/>
    <cellStyle name="Обычный 5 7 3 2" xfId="30724"/>
    <cellStyle name="Обычный 5 7 3 2 2" xfId="30725"/>
    <cellStyle name="Обычный 5 7 3 2 2 2" xfId="30726"/>
    <cellStyle name="Обычный 5 7 3 2 2 2 2" xfId="30727"/>
    <cellStyle name="Обычный 5 7 3 2 2 3" xfId="30728"/>
    <cellStyle name="Обычный 5 7 3 2 2 4" xfId="30729"/>
    <cellStyle name="Обычный 5 7 3 2 2 5" xfId="30730"/>
    <cellStyle name="Обычный 5 7 3 2 3" xfId="30731"/>
    <cellStyle name="Обычный 5 7 3 2 3 2" xfId="30732"/>
    <cellStyle name="Обычный 5 7 3 2 3 3" xfId="30733"/>
    <cellStyle name="Обычный 5 7 3 2 3 4" xfId="30734"/>
    <cellStyle name="Обычный 5 7 3 2 4" xfId="30735"/>
    <cellStyle name="Обычный 5 7 3 2 5" xfId="30736"/>
    <cellStyle name="Обычный 5 7 3 2 6" xfId="30737"/>
    <cellStyle name="Обычный 5 7 3 2 7" xfId="30738"/>
    <cellStyle name="Обычный 5 7 3 3" xfId="30739"/>
    <cellStyle name="Обычный 5 7 3 3 2" xfId="30740"/>
    <cellStyle name="Обычный 5 7 3 3 2 2" xfId="30741"/>
    <cellStyle name="Обычный 5 7 3 3 3" xfId="30742"/>
    <cellStyle name="Обычный 5 7 3 3 4" xfId="30743"/>
    <cellStyle name="Обычный 5 7 3 3 5" xfId="30744"/>
    <cellStyle name="Обычный 5 7 3 4" xfId="30745"/>
    <cellStyle name="Обычный 5 7 3 4 2" xfId="30746"/>
    <cellStyle name="Обычный 5 7 3 4 2 2" xfId="30747"/>
    <cellStyle name="Обычный 5 7 3 4 3" xfId="30748"/>
    <cellStyle name="Обычный 5 7 3 4 4" xfId="30749"/>
    <cellStyle name="Обычный 5 7 3 4 5" xfId="30750"/>
    <cellStyle name="Обычный 5 7 3 5" xfId="30751"/>
    <cellStyle name="Обычный 5 7 3 5 2" xfId="30752"/>
    <cellStyle name="Обычный 5 7 3 5 3" xfId="30753"/>
    <cellStyle name="Обычный 5 7 3 5 4" xfId="30754"/>
    <cellStyle name="Обычный 5 7 3 6" xfId="30755"/>
    <cellStyle name="Обычный 5 7 3 7" xfId="30756"/>
    <cellStyle name="Обычный 5 7 3 8" xfId="30757"/>
    <cellStyle name="Обычный 5 7 3 9" xfId="30758"/>
    <cellStyle name="Обычный 5 7 4" xfId="30759"/>
    <cellStyle name="Обычный 5 7 4 2" xfId="30760"/>
    <cellStyle name="Обычный 5 7 4 2 2" xfId="30761"/>
    <cellStyle name="Обычный 5 7 4 2 2 2" xfId="30762"/>
    <cellStyle name="Обычный 5 7 4 2 2 2 2" xfId="30763"/>
    <cellStyle name="Обычный 5 7 4 2 2 3" xfId="30764"/>
    <cellStyle name="Обычный 5 7 4 2 2 4" xfId="30765"/>
    <cellStyle name="Обычный 5 7 4 2 2 5" xfId="30766"/>
    <cellStyle name="Обычный 5 7 4 2 3" xfId="30767"/>
    <cellStyle name="Обычный 5 7 4 2 3 2" xfId="30768"/>
    <cellStyle name="Обычный 5 7 4 2 3 3" xfId="30769"/>
    <cellStyle name="Обычный 5 7 4 2 3 4" xfId="30770"/>
    <cellStyle name="Обычный 5 7 4 2 4" xfId="30771"/>
    <cellStyle name="Обычный 5 7 4 2 5" xfId="30772"/>
    <cellStyle name="Обычный 5 7 4 2 6" xfId="30773"/>
    <cellStyle name="Обычный 5 7 4 2 7" xfId="30774"/>
    <cellStyle name="Обычный 5 7 4 3" xfId="30775"/>
    <cellStyle name="Обычный 5 7 4 3 2" xfId="30776"/>
    <cellStyle name="Обычный 5 7 4 3 2 2" xfId="30777"/>
    <cellStyle name="Обычный 5 7 4 3 3" xfId="30778"/>
    <cellStyle name="Обычный 5 7 4 3 4" xfId="30779"/>
    <cellStyle name="Обычный 5 7 4 3 5" xfId="30780"/>
    <cellStyle name="Обычный 5 7 4 4" xfId="30781"/>
    <cellStyle name="Обычный 5 7 4 4 2" xfId="30782"/>
    <cellStyle name="Обычный 5 7 4 4 2 2" xfId="30783"/>
    <cellStyle name="Обычный 5 7 4 4 3" xfId="30784"/>
    <cellStyle name="Обычный 5 7 4 4 4" xfId="30785"/>
    <cellStyle name="Обычный 5 7 4 4 5" xfId="30786"/>
    <cellStyle name="Обычный 5 7 4 5" xfId="30787"/>
    <cellStyle name="Обычный 5 7 4 5 2" xfId="30788"/>
    <cellStyle name="Обычный 5 7 4 5 3" xfId="30789"/>
    <cellStyle name="Обычный 5 7 4 5 4" xfId="30790"/>
    <cellStyle name="Обычный 5 7 4 6" xfId="30791"/>
    <cellStyle name="Обычный 5 7 4 7" xfId="30792"/>
    <cellStyle name="Обычный 5 7 4 8" xfId="30793"/>
    <cellStyle name="Обычный 5 7 4 9" xfId="30794"/>
    <cellStyle name="Обычный 5 7 5" xfId="30795"/>
    <cellStyle name="Обычный 5 7 5 2" xfId="30796"/>
    <cellStyle name="Обычный 5 7 5 2 2" xfId="30797"/>
    <cellStyle name="Обычный 5 7 5 2 2 2" xfId="30798"/>
    <cellStyle name="Обычный 5 7 5 2 2 2 2" xfId="30799"/>
    <cellStyle name="Обычный 5 7 5 2 2 3" xfId="30800"/>
    <cellStyle name="Обычный 5 7 5 2 2 4" xfId="30801"/>
    <cellStyle name="Обычный 5 7 5 2 2 5" xfId="30802"/>
    <cellStyle name="Обычный 5 7 5 2 3" xfId="30803"/>
    <cellStyle name="Обычный 5 7 5 2 3 2" xfId="30804"/>
    <cellStyle name="Обычный 5 7 5 2 3 3" xfId="30805"/>
    <cellStyle name="Обычный 5 7 5 2 3 4" xfId="30806"/>
    <cellStyle name="Обычный 5 7 5 2 4" xfId="30807"/>
    <cellStyle name="Обычный 5 7 5 2 5" xfId="30808"/>
    <cellStyle name="Обычный 5 7 5 2 6" xfId="30809"/>
    <cellStyle name="Обычный 5 7 5 2 7" xfId="30810"/>
    <cellStyle name="Обычный 5 7 5 3" xfId="30811"/>
    <cellStyle name="Обычный 5 7 5 3 2" xfId="30812"/>
    <cellStyle name="Обычный 5 7 5 3 2 2" xfId="30813"/>
    <cellStyle name="Обычный 5 7 5 3 3" xfId="30814"/>
    <cellStyle name="Обычный 5 7 5 3 4" xfId="30815"/>
    <cellStyle name="Обычный 5 7 5 3 5" xfId="30816"/>
    <cellStyle name="Обычный 5 7 5 4" xfId="30817"/>
    <cellStyle name="Обычный 5 7 5 4 2" xfId="30818"/>
    <cellStyle name="Обычный 5 7 5 4 3" xfId="30819"/>
    <cellStyle name="Обычный 5 7 5 4 4" xfId="30820"/>
    <cellStyle name="Обычный 5 7 5 5" xfId="30821"/>
    <cellStyle name="Обычный 5 7 5 6" xfId="30822"/>
    <cellStyle name="Обычный 5 7 5 7" xfId="30823"/>
    <cellStyle name="Обычный 5 7 5 8" xfId="30824"/>
    <cellStyle name="Обычный 5 7 6" xfId="30825"/>
    <cellStyle name="Обычный 5 7 6 2" xfId="30826"/>
    <cellStyle name="Обычный 5 7 6 2 2" xfId="30827"/>
    <cellStyle name="Обычный 5 7 6 2 2 2" xfId="30828"/>
    <cellStyle name="Обычный 5 7 6 2 2 2 2" xfId="30829"/>
    <cellStyle name="Обычный 5 7 6 2 2 3" xfId="30830"/>
    <cellStyle name="Обычный 5 7 6 2 2 4" xfId="30831"/>
    <cellStyle name="Обычный 5 7 6 2 2 5" xfId="30832"/>
    <cellStyle name="Обычный 5 7 6 2 3" xfId="30833"/>
    <cellStyle name="Обычный 5 7 6 2 3 2" xfId="30834"/>
    <cellStyle name="Обычный 5 7 6 2 3 3" xfId="30835"/>
    <cellStyle name="Обычный 5 7 6 2 3 4" xfId="30836"/>
    <cellStyle name="Обычный 5 7 6 2 4" xfId="30837"/>
    <cellStyle name="Обычный 5 7 6 2 5" xfId="30838"/>
    <cellStyle name="Обычный 5 7 6 2 6" xfId="30839"/>
    <cellStyle name="Обычный 5 7 6 2 7" xfId="30840"/>
    <cellStyle name="Обычный 5 7 6 3" xfId="30841"/>
    <cellStyle name="Обычный 5 7 6 3 2" xfId="30842"/>
    <cellStyle name="Обычный 5 7 6 3 2 2" xfId="30843"/>
    <cellStyle name="Обычный 5 7 6 3 3" xfId="30844"/>
    <cellStyle name="Обычный 5 7 6 3 4" xfId="30845"/>
    <cellStyle name="Обычный 5 7 6 3 5" xfId="30846"/>
    <cellStyle name="Обычный 5 7 6 4" xfId="30847"/>
    <cellStyle name="Обычный 5 7 6 4 2" xfId="30848"/>
    <cellStyle name="Обычный 5 7 6 4 3" xfId="30849"/>
    <cellStyle name="Обычный 5 7 6 4 4" xfId="30850"/>
    <cellStyle name="Обычный 5 7 6 5" xfId="30851"/>
    <cellStyle name="Обычный 5 7 6 6" xfId="30852"/>
    <cellStyle name="Обычный 5 7 6 7" xfId="30853"/>
    <cellStyle name="Обычный 5 7 6 8" xfId="30854"/>
    <cellStyle name="Обычный 5 7 7" xfId="30855"/>
    <cellStyle name="Обычный 5 7 7 2" xfId="30856"/>
    <cellStyle name="Обычный 5 7 7 2 2" xfId="30857"/>
    <cellStyle name="Обычный 5 7 7 2 2 2" xfId="30858"/>
    <cellStyle name="Обычный 5 7 7 2 2 2 2" xfId="30859"/>
    <cellStyle name="Обычный 5 7 7 2 2 3" xfId="30860"/>
    <cellStyle name="Обычный 5 7 7 2 2 4" xfId="30861"/>
    <cellStyle name="Обычный 5 7 7 2 2 5" xfId="30862"/>
    <cellStyle name="Обычный 5 7 7 2 3" xfId="30863"/>
    <cellStyle name="Обычный 5 7 7 2 3 2" xfId="30864"/>
    <cellStyle name="Обычный 5 7 7 2 3 3" xfId="30865"/>
    <cellStyle name="Обычный 5 7 7 2 3 4" xfId="30866"/>
    <cellStyle name="Обычный 5 7 7 2 4" xfId="30867"/>
    <cellStyle name="Обычный 5 7 7 2 5" xfId="30868"/>
    <cellStyle name="Обычный 5 7 7 2 6" xfId="30869"/>
    <cellStyle name="Обычный 5 7 7 2 7" xfId="30870"/>
    <cellStyle name="Обычный 5 7 7 3" xfId="30871"/>
    <cellStyle name="Обычный 5 7 7 3 2" xfId="30872"/>
    <cellStyle name="Обычный 5 7 7 3 2 2" xfId="30873"/>
    <cellStyle name="Обычный 5 7 7 3 3" xfId="30874"/>
    <cellStyle name="Обычный 5 7 7 3 4" xfId="30875"/>
    <cellStyle name="Обычный 5 7 7 3 5" xfId="30876"/>
    <cellStyle name="Обычный 5 7 7 4" xfId="30877"/>
    <cellStyle name="Обычный 5 7 7 4 2" xfId="30878"/>
    <cellStyle name="Обычный 5 7 7 4 3" xfId="30879"/>
    <cellStyle name="Обычный 5 7 7 4 4" xfId="30880"/>
    <cellStyle name="Обычный 5 7 7 5" xfId="30881"/>
    <cellStyle name="Обычный 5 7 7 6" xfId="30882"/>
    <cellStyle name="Обычный 5 7 7 7" xfId="30883"/>
    <cellStyle name="Обычный 5 7 7 8" xfId="30884"/>
    <cellStyle name="Обычный 5 7 8" xfId="30885"/>
    <cellStyle name="Обычный 5 7 8 2" xfId="30886"/>
    <cellStyle name="Обычный 5 7 8 2 2" xfId="30887"/>
    <cellStyle name="Обычный 5 7 8 2 2 2" xfId="30888"/>
    <cellStyle name="Обычный 5 7 8 2 3" xfId="30889"/>
    <cellStyle name="Обычный 5 7 8 2 4" xfId="30890"/>
    <cellStyle name="Обычный 5 7 8 2 5" xfId="30891"/>
    <cellStyle name="Обычный 5 7 8 3" xfId="30892"/>
    <cellStyle name="Обычный 5 7 8 3 2" xfId="30893"/>
    <cellStyle name="Обычный 5 7 8 3 3" xfId="30894"/>
    <cellStyle name="Обычный 5 7 8 3 4" xfId="30895"/>
    <cellStyle name="Обычный 5 7 8 4" xfId="30896"/>
    <cellStyle name="Обычный 5 7 8 5" xfId="30897"/>
    <cellStyle name="Обычный 5 7 8 6" xfId="30898"/>
    <cellStyle name="Обычный 5 7 8 7" xfId="30899"/>
    <cellStyle name="Обычный 5 7 9" xfId="30900"/>
    <cellStyle name="Обычный 5 7 9 2" xfId="30901"/>
    <cellStyle name="Обычный 5 7 9 2 2" xfId="30902"/>
    <cellStyle name="Обычный 5 7 9 2 2 2" xfId="30903"/>
    <cellStyle name="Обычный 5 7 9 2 3" xfId="30904"/>
    <cellStyle name="Обычный 5 7 9 2 4" xfId="30905"/>
    <cellStyle name="Обычный 5 7 9 2 5" xfId="30906"/>
    <cellStyle name="Обычный 5 7 9 3" xfId="30907"/>
    <cellStyle name="Обычный 5 7 9 3 2" xfId="30908"/>
    <cellStyle name="Обычный 5 7 9 3 3" xfId="30909"/>
    <cellStyle name="Обычный 5 7 9 3 4" xfId="30910"/>
    <cellStyle name="Обычный 5 7 9 4" xfId="30911"/>
    <cellStyle name="Обычный 5 7 9 5" xfId="30912"/>
    <cellStyle name="Обычный 5 7 9 6" xfId="30913"/>
    <cellStyle name="Обычный 5 7 9 7" xfId="30914"/>
    <cellStyle name="Обычный 5 8" xfId="30915"/>
    <cellStyle name="Обычный 5 8 10" xfId="30916"/>
    <cellStyle name="Обычный 5 8 10 2" xfId="30917"/>
    <cellStyle name="Обычный 5 8 10 2 2" xfId="30918"/>
    <cellStyle name="Обычный 5 8 10 3" xfId="30919"/>
    <cellStyle name="Обычный 5 8 10 4" xfId="30920"/>
    <cellStyle name="Обычный 5 8 10 5" xfId="30921"/>
    <cellStyle name="Обычный 5 8 11" xfId="30922"/>
    <cellStyle name="Обычный 5 8 11 2" xfId="30923"/>
    <cellStyle name="Обычный 5 8 11 2 2" xfId="30924"/>
    <cellStyle name="Обычный 5 8 11 3" xfId="30925"/>
    <cellStyle name="Обычный 5 8 11 4" xfId="30926"/>
    <cellStyle name="Обычный 5 8 11 5" xfId="30927"/>
    <cellStyle name="Обычный 5 8 12" xfId="30928"/>
    <cellStyle name="Обычный 5 8 12 2" xfId="30929"/>
    <cellStyle name="Обычный 5 8 12 2 2" xfId="30930"/>
    <cellStyle name="Обычный 5 8 12 3" xfId="30931"/>
    <cellStyle name="Обычный 5 8 13" xfId="30932"/>
    <cellStyle name="Обычный 5 8 13 2" xfId="30933"/>
    <cellStyle name="Обычный 5 8 14" xfId="30934"/>
    <cellStyle name="Обычный 5 8 15" xfId="30935"/>
    <cellStyle name="Обычный 5 8 2" xfId="30936"/>
    <cellStyle name="Обычный 5 8 2 2" xfId="30937"/>
    <cellStyle name="Обычный 5 8 2 2 2" xfId="30938"/>
    <cellStyle name="Обычный 5 8 2 2 2 2" xfId="30939"/>
    <cellStyle name="Обычный 5 8 2 2 2 2 2" xfId="30940"/>
    <cellStyle name="Обычный 5 8 2 2 2 3" xfId="30941"/>
    <cellStyle name="Обычный 5 8 2 2 2 4" xfId="30942"/>
    <cellStyle name="Обычный 5 8 2 2 2 5" xfId="30943"/>
    <cellStyle name="Обычный 5 8 2 2 3" xfId="30944"/>
    <cellStyle name="Обычный 5 8 2 2 3 2" xfId="30945"/>
    <cellStyle name="Обычный 5 8 2 2 3 3" xfId="30946"/>
    <cellStyle name="Обычный 5 8 2 2 3 4" xfId="30947"/>
    <cellStyle name="Обычный 5 8 2 2 4" xfId="30948"/>
    <cellStyle name="Обычный 5 8 2 2 5" xfId="30949"/>
    <cellStyle name="Обычный 5 8 2 2 6" xfId="30950"/>
    <cellStyle name="Обычный 5 8 2 2 7" xfId="30951"/>
    <cellStyle name="Обычный 5 8 2 3" xfId="30952"/>
    <cellStyle name="Обычный 5 8 2 3 2" xfId="30953"/>
    <cellStyle name="Обычный 5 8 2 3 2 2" xfId="30954"/>
    <cellStyle name="Обычный 5 8 2 3 3" xfId="30955"/>
    <cellStyle name="Обычный 5 8 2 3 4" xfId="30956"/>
    <cellStyle name="Обычный 5 8 2 3 5" xfId="30957"/>
    <cellStyle name="Обычный 5 8 2 4" xfId="30958"/>
    <cellStyle name="Обычный 5 8 2 4 2" xfId="30959"/>
    <cellStyle name="Обычный 5 8 2 4 2 2" xfId="30960"/>
    <cellStyle name="Обычный 5 8 2 4 3" xfId="30961"/>
    <cellStyle name="Обычный 5 8 2 4 4" xfId="30962"/>
    <cellStyle name="Обычный 5 8 2 4 5" xfId="30963"/>
    <cellStyle name="Обычный 5 8 2 5" xfId="30964"/>
    <cellStyle name="Обычный 5 8 2 5 2" xfId="30965"/>
    <cellStyle name="Обычный 5 8 2 5 3" xfId="30966"/>
    <cellStyle name="Обычный 5 8 2 5 4" xfId="30967"/>
    <cellStyle name="Обычный 5 8 2 6" xfId="30968"/>
    <cellStyle name="Обычный 5 8 2 7" xfId="30969"/>
    <cellStyle name="Обычный 5 8 2 8" xfId="30970"/>
    <cellStyle name="Обычный 5 8 2 9" xfId="30971"/>
    <cellStyle name="Обычный 5 8 3" xfId="30972"/>
    <cellStyle name="Обычный 5 8 3 2" xfId="30973"/>
    <cellStyle name="Обычный 5 8 3 2 2" xfId="30974"/>
    <cellStyle name="Обычный 5 8 3 2 2 2" xfId="30975"/>
    <cellStyle name="Обычный 5 8 3 2 2 2 2" xfId="30976"/>
    <cellStyle name="Обычный 5 8 3 2 2 3" xfId="30977"/>
    <cellStyle name="Обычный 5 8 3 2 2 4" xfId="30978"/>
    <cellStyle name="Обычный 5 8 3 2 2 5" xfId="30979"/>
    <cellStyle name="Обычный 5 8 3 2 3" xfId="30980"/>
    <cellStyle name="Обычный 5 8 3 2 3 2" xfId="30981"/>
    <cellStyle name="Обычный 5 8 3 2 3 3" xfId="30982"/>
    <cellStyle name="Обычный 5 8 3 2 3 4" xfId="30983"/>
    <cellStyle name="Обычный 5 8 3 2 4" xfId="30984"/>
    <cellStyle name="Обычный 5 8 3 2 5" xfId="30985"/>
    <cellStyle name="Обычный 5 8 3 2 6" xfId="30986"/>
    <cellStyle name="Обычный 5 8 3 2 7" xfId="30987"/>
    <cellStyle name="Обычный 5 8 3 3" xfId="30988"/>
    <cellStyle name="Обычный 5 8 3 3 2" xfId="30989"/>
    <cellStyle name="Обычный 5 8 3 3 2 2" xfId="30990"/>
    <cellStyle name="Обычный 5 8 3 3 3" xfId="30991"/>
    <cellStyle name="Обычный 5 8 3 3 4" xfId="30992"/>
    <cellStyle name="Обычный 5 8 3 3 5" xfId="30993"/>
    <cellStyle name="Обычный 5 8 3 4" xfId="30994"/>
    <cellStyle name="Обычный 5 8 3 4 2" xfId="30995"/>
    <cellStyle name="Обычный 5 8 3 4 2 2" xfId="30996"/>
    <cellStyle name="Обычный 5 8 3 4 3" xfId="30997"/>
    <cellStyle name="Обычный 5 8 3 4 4" xfId="30998"/>
    <cellStyle name="Обычный 5 8 3 4 5" xfId="30999"/>
    <cellStyle name="Обычный 5 8 3 5" xfId="31000"/>
    <cellStyle name="Обычный 5 8 3 5 2" xfId="31001"/>
    <cellStyle name="Обычный 5 8 3 5 3" xfId="31002"/>
    <cellStyle name="Обычный 5 8 3 5 4" xfId="31003"/>
    <cellStyle name="Обычный 5 8 3 6" xfId="31004"/>
    <cellStyle name="Обычный 5 8 3 7" xfId="31005"/>
    <cellStyle name="Обычный 5 8 3 8" xfId="31006"/>
    <cellStyle name="Обычный 5 8 3 9" xfId="31007"/>
    <cellStyle name="Обычный 5 8 4" xfId="31008"/>
    <cellStyle name="Обычный 5 8 4 2" xfId="31009"/>
    <cellStyle name="Обычный 5 8 4 2 2" xfId="31010"/>
    <cellStyle name="Обычный 5 8 4 2 2 2" xfId="31011"/>
    <cellStyle name="Обычный 5 8 4 2 2 2 2" xfId="31012"/>
    <cellStyle name="Обычный 5 8 4 2 2 3" xfId="31013"/>
    <cellStyle name="Обычный 5 8 4 2 2 4" xfId="31014"/>
    <cellStyle name="Обычный 5 8 4 2 2 5" xfId="31015"/>
    <cellStyle name="Обычный 5 8 4 2 3" xfId="31016"/>
    <cellStyle name="Обычный 5 8 4 2 3 2" xfId="31017"/>
    <cellStyle name="Обычный 5 8 4 2 3 3" xfId="31018"/>
    <cellStyle name="Обычный 5 8 4 2 3 4" xfId="31019"/>
    <cellStyle name="Обычный 5 8 4 2 4" xfId="31020"/>
    <cellStyle name="Обычный 5 8 4 2 5" xfId="31021"/>
    <cellStyle name="Обычный 5 8 4 2 6" xfId="31022"/>
    <cellStyle name="Обычный 5 8 4 2 7" xfId="31023"/>
    <cellStyle name="Обычный 5 8 4 3" xfId="31024"/>
    <cellStyle name="Обычный 5 8 4 3 2" xfId="31025"/>
    <cellStyle name="Обычный 5 8 4 3 2 2" xfId="31026"/>
    <cellStyle name="Обычный 5 8 4 3 3" xfId="31027"/>
    <cellStyle name="Обычный 5 8 4 3 4" xfId="31028"/>
    <cellStyle name="Обычный 5 8 4 3 5" xfId="31029"/>
    <cellStyle name="Обычный 5 8 4 4" xfId="31030"/>
    <cellStyle name="Обычный 5 8 4 4 2" xfId="31031"/>
    <cellStyle name="Обычный 5 8 4 4 2 2" xfId="31032"/>
    <cellStyle name="Обычный 5 8 4 4 3" xfId="31033"/>
    <cellStyle name="Обычный 5 8 4 4 4" xfId="31034"/>
    <cellStyle name="Обычный 5 8 4 4 5" xfId="31035"/>
    <cellStyle name="Обычный 5 8 4 5" xfId="31036"/>
    <cellStyle name="Обычный 5 8 4 5 2" xfId="31037"/>
    <cellStyle name="Обычный 5 8 4 5 3" xfId="31038"/>
    <cellStyle name="Обычный 5 8 4 5 4" xfId="31039"/>
    <cellStyle name="Обычный 5 8 4 6" xfId="31040"/>
    <cellStyle name="Обычный 5 8 4 7" xfId="31041"/>
    <cellStyle name="Обычный 5 8 4 8" xfId="31042"/>
    <cellStyle name="Обычный 5 8 4 9" xfId="31043"/>
    <cellStyle name="Обычный 5 8 5" xfId="31044"/>
    <cellStyle name="Обычный 5 8 5 2" xfId="31045"/>
    <cellStyle name="Обычный 5 8 5 2 2" xfId="31046"/>
    <cellStyle name="Обычный 5 8 5 2 2 2" xfId="31047"/>
    <cellStyle name="Обычный 5 8 5 2 2 2 2" xfId="31048"/>
    <cellStyle name="Обычный 5 8 5 2 2 3" xfId="31049"/>
    <cellStyle name="Обычный 5 8 5 2 2 4" xfId="31050"/>
    <cellStyle name="Обычный 5 8 5 2 2 5" xfId="31051"/>
    <cellStyle name="Обычный 5 8 5 2 3" xfId="31052"/>
    <cellStyle name="Обычный 5 8 5 2 3 2" xfId="31053"/>
    <cellStyle name="Обычный 5 8 5 2 3 3" xfId="31054"/>
    <cellStyle name="Обычный 5 8 5 2 3 4" xfId="31055"/>
    <cellStyle name="Обычный 5 8 5 2 4" xfId="31056"/>
    <cellStyle name="Обычный 5 8 5 2 5" xfId="31057"/>
    <cellStyle name="Обычный 5 8 5 2 6" xfId="31058"/>
    <cellStyle name="Обычный 5 8 5 2 7" xfId="31059"/>
    <cellStyle name="Обычный 5 8 5 3" xfId="31060"/>
    <cellStyle name="Обычный 5 8 5 3 2" xfId="31061"/>
    <cellStyle name="Обычный 5 8 5 3 2 2" xfId="31062"/>
    <cellStyle name="Обычный 5 8 5 3 3" xfId="31063"/>
    <cellStyle name="Обычный 5 8 5 3 4" xfId="31064"/>
    <cellStyle name="Обычный 5 8 5 3 5" xfId="31065"/>
    <cellStyle name="Обычный 5 8 5 4" xfId="31066"/>
    <cellStyle name="Обычный 5 8 5 4 2" xfId="31067"/>
    <cellStyle name="Обычный 5 8 5 4 3" xfId="31068"/>
    <cellStyle name="Обычный 5 8 5 4 4" xfId="31069"/>
    <cellStyle name="Обычный 5 8 5 5" xfId="31070"/>
    <cellStyle name="Обычный 5 8 5 6" xfId="31071"/>
    <cellStyle name="Обычный 5 8 5 7" xfId="31072"/>
    <cellStyle name="Обычный 5 8 5 8" xfId="31073"/>
    <cellStyle name="Обычный 5 8 6" xfId="31074"/>
    <cellStyle name="Обычный 5 8 6 2" xfId="31075"/>
    <cellStyle name="Обычный 5 8 6 2 2" xfId="31076"/>
    <cellStyle name="Обычный 5 8 6 2 2 2" xfId="31077"/>
    <cellStyle name="Обычный 5 8 6 2 2 2 2" xfId="31078"/>
    <cellStyle name="Обычный 5 8 6 2 2 3" xfId="31079"/>
    <cellStyle name="Обычный 5 8 6 2 2 4" xfId="31080"/>
    <cellStyle name="Обычный 5 8 6 2 2 5" xfId="31081"/>
    <cellStyle name="Обычный 5 8 6 2 3" xfId="31082"/>
    <cellStyle name="Обычный 5 8 6 2 3 2" xfId="31083"/>
    <cellStyle name="Обычный 5 8 6 2 3 3" xfId="31084"/>
    <cellStyle name="Обычный 5 8 6 2 3 4" xfId="31085"/>
    <cellStyle name="Обычный 5 8 6 2 4" xfId="31086"/>
    <cellStyle name="Обычный 5 8 6 2 5" xfId="31087"/>
    <cellStyle name="Обычный 5 8 6 2 6" xfId="31088"/>
    <cellStyle name="Обычный 5 8 6 2 7" xfId="31089"/>
    <cellStyle name="Обычный 5 8 6 3" xfId="31090"/>
    <cellStyle name="Обычный 5 8 6 3 2" xfId="31091"/>
    <cellStyle name="Обычный 5 8 6 3 2 2" xfId="31092"/>
    <cellStyle name="Обычный 5 8 6 3 3" xfId="31093"/>
    <cellStyle name="Обычный 5 8 6 3 4" xfId="31094"/>
    <cellStyle name="Обычный 5 8 6 3 5" xfId="31095"/>
    <cellStyle name="Обычный 5 8 6 4" xfId="31096"/>
    <cellStyle name="Обычный 5 8 6 4 2" xfId="31097"/>
    <cellStyle name="Обычный 5 8 6 4 3" xfId="31098"/>
    <cellStyle name="Обычный 5 8 6 4 4" xfId="31099"/>
    <cellStyle name="Обычный 5 8 6 5" xfId="31100"/>
    <cellStyle name="Обычный 5 8 6 6" xfId="31101"/>
    <cellStyle name="Обычный 5 8 6 7" xfId="31102"/>
    <cellStyle name="Обычный 5 8 6 8" xfId="31103"/>
    <cellStyle name="Обычный 5 8 7" xfId="31104"/>
    <cellStyle name="Обычный 5 8 7 2" xfId="31105"/>
    <cellStyle name="Обычный 5 8 7 2 2" xfId="31106"/>
    <cellStyle name="Обычный 5 8 7 2 2 2" xfId="31107"/>
    <cellStyle name="Обычный 5 8 7 2 2 2 2" xfId="31108"/>
    <cellStyle name="Обычный 5 8 7 2 2 3" xfId="31109"/>
    <cellStyle name="Обычный 5 8 7 2 2 4" xfId="31110"/>
    <cellStyle name="Обычный 5 8 7 2 2 5" xfId="31111"/>
    <cellStyle name="Обычный 5 8 7 2 3" xfId="31112"/>
    <cellStyle name="Обычный 5 8 7 2 3 2" xfId="31113"/>
    <cellStyle name="Обычный 5 8 7 2 3 3" xfId="31114"/>
    <cellStyle name="Обычный 5 8 7 2 3 4" xfId="31115"/>
    <cellStyle name="Обычный 5 8 7 2 4" xfId="31116"/>
    <cellStyle name="Обычный 5 8 7 2 5" xfId="31117"/>
    <cellStyle name="Обычный 5 8 7 2 6" xfId="31118"/>
    <cellStyle name="Обычный 5 8 7 2 7" xfId="31119"/>
    <cellStyle name="Обычный 5 8 7 3" xfId="31120"/>
    <cellStyle name="Обычный 5 8 7 3 2" xfId="31121"/>
    <cellStyle name="Обычный 5 8 7 3 2 2" xfId="31122"/>
    <cellStyle name="Обычный 5 8 7 3 3" xfId="31123"/>
    <cellStyle name="Обычный 5 8 7 3 4" xfId="31124"/>
    <cellStyle name="Обычный 5 8 7 3 5" xfId="31125"/>
    <cellStyle name="Обычный 5 8 7 4" xfId="31126"/>
    <cellStyle name="Обычный 5 8 7 4 2" xfId="31127"/>
    <cellStyle name="Обычный 5 8 7 4 3" xfId="31128"/>
    <cellStyle name="Обычный 5 8 7 4 4" xfId="31129"/>
    <cellStyle name="Обычный 5 8 7 5" xfId="31130"/>
    <cellStyle name="Обычный 5 8 7 6" xfId="31131"/>
    <cellStyle name="Обычный 5 8 7 7" xfId="31132"/>
    <cellStyle name="Обычный 5 8 7 8" xfId="31133"/>
    <cellStyle name="Обычный 5 8 8" xfId="31134"/>
    <cellStyle name="Обычный 5 8 8 2" xfId="31135"/>
    <cellStyle name="Обычный 5 8 8 2 2" xfId="31136"/>
    <cellStyle name="Обычный 5 8 8 2 2 2" xfId="31137"/>
    <cellStyle name="Обычный 5 8 8 2 3" xfId="31138"/>
    <cellStyle name="Обычный 5 8 8 2 4" xfId="31139"/>
    <cellStyle name="Обычный 5 8 8 2 5" xfId="31140"/>
    <cellStyle name="Обычный 5 8 8 3" xfId="31141"/>
    <cellStyle name="Обычный 5 8 8 3 2" xfId="31142"/>
    <cellStyle name="Обычный 5 8 8 3 3" xfId="31143"/>
    <cellStyle name="Обычный 5 8 8 3 4" xfId="31144"/>
    <cellStyle name="Обычный 5 8 8 4" xfId="31145"/>
    <cellStyle name="Обычный 5 8 8 5" xfId="31146"/>
    <cellStyle name="Обычный 5 8 8 6" xfId="31147"/>
    <cellStyle name="Обычный 5 8 8 7" xfId="31148"/>
    <cellStyle name="Обычный 5 8 9" xfId="31149"/>
    <cellStyle name="Обычный 5 8 9 2" xfId="31150"/>
    <cellStyle name="Обычный 5 8 9 2 2" xfId="31151"/>
    <cellStyle name="Обычный 5 8 9 2 2 2" xfId="31152"/>
    <cellStyle name="Обычный 5 8 9 2 3" xfId="31153"/>
    <cellStyle name="Обычный 5 8 9 2 4" xfId="31154"/>
    <cellStyle name="Обычный 5 8 9 2 5" xfId="31155"/>
    <cellStyle name="Обычный 5 8 9 3" xfId="31156"/>
    <cellStyle name="Обычный 5 8 9 3 2" xfId="31157"/>
    <cellStyle name="Обычный 5 8 9 3 3" xfId="31158"/>
    <cellStyle name="Обычный 5 8 9 3 4" xfId="31159"/>
    <cellStyle name="Обычный 5 8 9 4" xfId="31160"/>
    <cellStyle name="Обычный 5 8 9 5" xfId="31161"/>
    <cellStyle name="Обычный 5 8 9 6" xfId="31162"/>
    <cellStyle name="Обычный 5 8 9 7" xfId="31163"/>
    <cellStyle name="Обычный 5 9" xfId="31164"/>
    <cellStyle name="Обычный 5 9 10" xfId="31165"/>
    <cellStyle name="Обычный 5 9 10 2" xfId="31166"/>
    <cellStyle name="Обычный 5 9 10 2 2" xfId="31167"/>
    <cellStyle name="Обычный 5 9 10 3" xfId="31168"/>
    <cellStyle name="Обычный 5 9 10 4" xfId="31169"/>
    <cellStyle name="Обычный 5 9 10 5" xfId="31170"/>
    <cellStyle name="Обычный 5 9 11" xfId="31171"/>
    <cellStyle name="Обычный 5 9 11 2" xfId="31172"/>
    <cellStyle name="Обычный 5 9 11 3" xfId="31173"/>
    <cellStyle name="Обычный 5 9 11 4" xfId="31174"/>
    <cellStyle name="Обычный 5 9 12" xfId="31175"/>
    <cellStyle name="Обычный 5 9 13" xfId="31176"/>
    <cellStyle name="Обычный 5 9 14" xfId="31177"/>
    <cellStyle name="Обычный 5 9 15" xfId="31178"/>
    <cellStyle name="Обычный 5 9 2" xfId="31179"/>
    <cellStyle name="Обычный 5 9 2 2" xfId="31180"/>
    <cellStyle name="Обычный 5 9 2 2 2" xfId="31181"/>
    <cellStyle name="Обычный 5 9 2 2 2 2" xfId="31182"/>
    <cellStyle name="Обычный 5 9 2 2 2 2 2" xfId="31183"/>
    <cellStyle name="Обычный 5 9 2 2 2 3" xfId="31184"/>
    <cellStyle name="Обычный 5 9 2 2 2 4" xfId="31185"/>
    <cellStyle name="Обычный 5 9 2 2 2 5" xfId="31186"/>
    <cellStyle name="Обычный 5 9 2 2 3" xfId="31187"/>
    <cellStyle name="Обычный 5 9 2 2 3 2" xfId="31188"/>
    <cellStyle name="Обычный 5 9 2 2 3 3" xfId="31189"/>
    <cellStyle name="Обычный 5 9 2 2 3 4" xfId="31190"/>
    <cellStyle name="Обычный 5 9 2 2 4" xfId="31191"/>
    <cellStyle name="Обычный 5 9 2 2 5" xfId="31192"/>
    <cellStyle name="Обычный 5 9 2 2 6" xfId="31193"/>
    <cellStyle name="Обычный 5 9 2 2 7" xfId="31194"/>
    <cellStyle name="Обычный 5 9 2 3" xfId="31195"/>
    <cellStyle name="Обычный 5 9 2 3 2" xfId="31196"/>
    <cellStyle name="Обычный 5 9 2 3 2 2" xfId="31197"/>
    <cellStyle name="Обычный 5 9 2 3 3" xfId="31198"/>
    <cellStyle name="Обычный 5 9 2 3 4" xfId="31199"/>
    <cellStyle name="Обычный 5 9 2 3 5" xfId="31200"/>
    <cellStyle name="Обычный 5 9 2 4" xfId="31201"/>
    <cellStyle name="Обычный 5 9 2 4 2" xfId="31202"/>
    <cellStyle name="Обычный 5 9 2 4 2 2" xfId="31203"/>
    <cellStyle name="Обычный 5 9 2 4 3" xfId="31204"/>
    <cellStyle name="Обычный 5 9 2 4 4" xfId="31205"/>
    <cellStyle name="Обычный 5 9 2 4 5" xfId="31206"/>
    <cellStyle name="Обычный 5 9 2 5" xfId="31207"/>
    <cellStyle name="Обычный 5 9 2 5 2" xfId="31208"/>
    <cellStyle name="Обычный 5 9 2 5 3" xfId="31209"/>
    <cellStyle name="Обычный 5 9 2 5 4" xfId="31210"/>
    <cellStyle name="Обычный 5 9 2 6" xfId="31211"/>
    <cellStyle name="Обычный 5 9 2 7" xfId="31212"/>
    <cellStyle name="Обычный 5 9 2 8" xfId="31213"/>
    <cellStyle name="Обычный 5 9 2 9" xfId="31214"/>
    <cellStyle name="Обычный 5 9 3" xfId="31215"/>
    <cellStyle name="Обычный 5 9 3 2" xfId="31216"/>
    <cellStyle name="Обычный 5 9 3 2 2" xfId="31217"/>
    <cellStyle name="Обычный 5 9 3 2 2 2" xfId="31218"/>
    <cellStyle name="Обычный 5 9 3 2 2 2 2" xfId="31219"/>
    <cellStyle name="Обычный 5 9 3 2 2 3" xfId="31220"/>
    <cellStyle name="Обычный 5 9 3 2 2 4" xfId="31221"/>
    <cellStyle name="Обычный 5 9 3 2 2 5" xfId="31222"/>
    <cellStyle name="Обычный 5 9 3 2 3" xfId="31223"/>
    <cellStyle name="Обычный 5 9 3 2 3 2" xfId="31224"/>
    <cellStyle name="Обычный 5 9 3 2 3 3" xfId="31225"/>
    <cellStyle name="Обычный 5 9 3 2 3 4" xfId="31226"/>
    <cellStyle name="Обычный 5 9 3 2 4" xfId="31227"/>
    <cellStyle name="Обычный 5 9 3 2 5" xfId="31228"/>
    <cellStyle name="Обычный 5 9 3 2 6" xfId="31229"/>
    <cellStyle name="Обычный 5 9 3 2 7" xfId="31230"/>
    <cellStyle name="Обычный 5 9 3 3" xfId="31231"/>
    <cellStyle name="Обычный 5 9 3 3 2" xfId="31232"/>
    <cellStyle name="Обычный 5 9 3 3 2 2" xfId="31233"/>
    <cellStyle name="Обычный 5 9 3 3 3" xfId="31234"/>
    <cellStyle name="Обычный 5 9 3 3 4" xfId="31235"/>
    <cellStyle name="Обычный 5 9 3 3 5" xfId="31236"/>
    <cellStyle name="Обычный 5 9 3 4" xfId="31237"/>
    <cellStyle name="Обычный 5 9 3 4 2" xfId="31238"/>
    <cellStyle name="Обычный 5 9 3 4 2 2" xfId="31239"/>
    <cellStyle name="Обычный 5 9 3 4 3" xfId="31240"/>
    <cellStyle name="Обычный 5 9 3 4 4" xfId="31241"/>
    <cellStyle name="Обычный 5 9 3 4 5" xfId="31242"/>
    <cellStyle name="Обычный 5 9 3 5" xfId="31243"/>
    <cellStyle name="Обычный 5 9 3 5 2" xfId="31244"/>
    <cellStyle name="Обычный 5 9 3 5 3" xfId="31245"/>
    <cellStyle name="Обычный 5 9 3 5 4" xfId="31246"/>
    <cellStyle name="Обычный 5 9 3 6" xfId="31247"/>
    <cellStyle name="Обычный 5 9 3 7" xfId="31248"/>
    <cellStyle name="Обычный 5 9 3 8" xfId="31249"/>
    <cellStyle name="Обычный 5 9 3 9" xfId="31250"/>
    <cellStyle name="Обычный 5 9 4" xfId="31251"/>
    <cellStyle name="Обычный 5 9 4 2" xfId="31252"/>
    <cellStyle name="Обычный 5 9 4 2 2" xfId="31253"/>
    <cellStyle name="Обычный 5 9 4 2 2 2" xfId="31254"/>
    <cellStyle name="Обычный 5 9 4 2 2 2 2" xfId="31255"/>
    <cellStyle name="Обычный 5 9 4 2 2 3" xfId="31256"/>
    <cellStyle name="Обычный 5 9 4 2 2 4" xfId="31257"/>
    <cellStyle name="Обычный 5 9 4 2 2 5" xfId="31258"/>
    <cellStyle name="Обычный 5 9 4 2 3" xfId="31259"/>
    <cellStyle name="Обычный 5 9 4 2 3 2" xfId="31260"/>
    <cellStyle name="Обычный 5 9 4 2 3 3" xfId="31261"/>
    <cellStyle name="Обычный 5 9 4 2 3 4" xfId="31262"/>
    <cellStyle name="Обычный 5 9 4 2 4" xfId="31263"/>
    <cellStyle name="Обычный 5 9 4 2 5" xfId="31264"/>
    <cellStyle name="Обычный 5 9 4 2 6" xfId="31265"/>
    <cellStyle name="Обычный 5 9 4 2 7" xfId="31266"/>
    <cellStyle name="Обычный 5 9 4 3" xfId="31267"/>
    <cellStyle name="Обычный 5 9 4 3 2" xfId="31268"/>
    <cellStyle name="Обычный 5 9 4 3 2 2" xfId="31269"/>
    <cellStyle name="Обычный 5 9 4 3 3" xfId="31270"/>
    <cellStyle name="Обычный 5 9 4 3 4" xfId="31271"/>
    <cellStyle name="Обычный 5 9 4 3 5" xfId="31272"/>
    <cellStyle name="Обычный 5 9 4 4" xfId="31273"/>
    <cellStyle name="Обычный 5 9 4 4 2" xfId="31274"/>
    <cellStyle name="Обычный 5 9 4 4 3" xfId="31275"/>
    <cellStyle name="Обычный 5 9 4 4 4" xfId="31276"/>
    <cellStyle name="Обычный 5 9 4 5" xfId="31277"/>
    <cellStyle name="Обычный 5 9 4 6" xfId="31278"/>
    <cellStyle name="Обычный 5 9 4 7" xfId="31279"/>
    <cellStyle name="Обычный 5 9 4 8" xfId="31280"/>
    <cellStyle name="Обычный 5 9 5" xfId="31281"/>
    <cellStyle name="Обычный 5 9 5 2" xfId="31282"/>
    <cellStyle name="Обычный 5 9 5 2 2" xfId="31283"/>
    <cellStyle name="Обычный 5 9 5 2 2 2" xfId="31284"/>
    <cellStyle name="Обычный 5 9 5 2 2 2 2" xfId="31285"/>
    <cellStyle name="Обычный 5 9 5 2 2 3" xfId="31286"/>
    <cellStyle name="Обычный 5 9 5 2 2 4" xfId="31287"/>
    <cellStyle name="Обычный 5 9 5 2 2 5" xfId="31288"/>
    <cellStyle name="Обычный 5 9 5 2 3" xfId="31289"/>
    <cellStyle name="Обычный 5 9 5 2 3 2" xfId="31290"/>
    <cellStyle name="Обычный 5 9 5 2 3 3" xfId="31291"/>
    <cellStyle name="Обычный 5 9 5 2 3 4" xfId="31292"/>
    <cellStyle name="Обычный 5 9 5 2 4" xfId="31293"/>
    <cellStyle name="Обычный 5 9 5 2 5" xfId="31294"/>
    <cellStyle name="Обычный 5 9 5 2 6" xfId="31295"/>
    <cellStyle name="Обычный 5 9 5 2 7" xfId="31296"/>
    <cellStyle name="Обычный 5 9 5 3" xfId="31297"/>
    <cellStyle name="Обычный 5 9 5 3 2" xfId="31298"/>
    <cellStyle name="Обычный 5 9 5 3 2 2" xfId="31299"/>
    <cellStyle name="Обычный 5 9 5 3 3" xfId="31300"/>
    <cellStyle name="Обычный 5 9 5 3 4" xfId="31301"/>
    <cellStyle name="Обычный 5 9 5 3 5" xfId="31302"/>
    <cellStyle name="Обычный 5 9 5 4" xfId="31303"/>
    <cellStyle name="Обычный 5 9 5 4 2" xfId="31304"/>
    <cellStyle name="Обычный 5 9 5 4 3" xfId="31305"/>
    <cellStyle name="Обычный 5 9 5 4 4" xfId="31306"/>
    <cellStyle name="Обычный 5 9 5 5" xfId="31307"/>
    <cellStyle name="Обычный 5 9 5 6" xfId="31308"/>
    <cellStyle name="Обычный 5 9 5 7" xfId="31309"/>
    <cellStyle name="Обычный 5 9 5 8" xfId="31310"/>
    <cellStyle name="Обычный 5 9 6" xfId="31311"/>
    <cellStyle name="Обычный 5 9 6 2" xfId="31312"/>
    <cellStyle name="Обычный 5 9 6 2 2" xfId="31313"/>
    <cellStyle name="Обычный 5 9 6 2 2 2" xfId="31314"/>
    <cellStyle name="Обычный 5 9 6 2 2 2 2" xfId="31315"/>
    <cellStyle name="Обычный 5 9 6 2 2 3" xfId="31316"/>
    <cellStyle name="Обычный 5 9 6 2 2 4" xfId="31317"/>
    <cellStyle name="Обычный 5 9 6 2 2 5" xfId="31318"/>
    <cellStyle name="Обычный 5 9 6 2 3" xfId="31319"/>
    <cellStyle name="Обычный 5 9 6 2 3 2" xfId="31320"/>
    <cellStyle name="Обычный 5 9 6 2 3 3" xfId="31321"/>
    <cellStyle name="Обычный 5 9 6 2 3 4" xfId="31322"/>
    <cellStyle name="Обычный 5 9 6 2 4" xfId="31323"/>
    <cellStyle name="Обычный 5 9 6 2 5" xfId="31324"/>
    <cellStyle name="Обычный 5 9 6 2 6" xfId="31325"/>
    <cellStyle name="Обычный 5 9 6 2 7" xfId="31326"/>
    <cellStyle name="Обычный 5 9 6 3" xfId="31327"/>
    <cellStyle name="Обычный 5 9 6 3 2" xfId="31328"/>
    <cellStyle name="Обычный 5 9 6 3 2 2" xfId="31329"/>
    <cellStyle name="Обычный 5 9 6 3 3" xfId="31330"/>
    <cellStyle name="Обычный 5 9 6 3 4" xfId="31331"/>
    <cellStyle name="Обычный 5 9 6 3 5" xfId="31332"/>
    <cellStyle name="Обычный 5 9 6 4" xfId="31333"/>
    <cellStyle name="Обычный 5 9 6 4 2" xfId="31334"/>
    <cellStyle name="Обычный 5 9 6 4 3" xfId="31335"/>
    <cellStyle name="Обычный 5 9 6 4 4" xfId="31336"/>
    <cellStyle name="Обычный 5 9 6 5" xfId="31337"/>
    <cellStyle name="Обычный 5 9 6 6" xfId="31338"/>
    <cellStyle name="Обычный 5 9 6 7" xfId="31339"/>
    <cellStyle name="Обычный 5 9 6 8" xfId="31340"/>
    <cellStyle name="Обычный 5 9 7" xfId="31341"/>
    <cellStyle name="Обычный 5 9 7 2" xfId="31342"/>
    <cellStyle name="Обычный 5 9 7 2 2" xfId="31343"/>
    <cellStyle name="Обычный 5 9 7 2 2 2" xfId="31344"/>
    <cellStyle name="Обычный 5 9 7 2 2 2 2" xfId="31345"/>
    <cellStyle name="Обычный 5 9 7 2 2 3" xfId="31346"/>
    <cellStyle name="Обычный 5 9 7 2 2 4" xfId="31347"/>
    <cellStyle name="Обычный 5 9 7 2 2 5" xfId="31348"/>
    <cellStyle name="Обычный 5 9 7 2 3" xfId="31349"/>
    <cellStyle name="Обычный 5 9 7 2 3 2" xfId="31350"/>
    <cellStyle name="Обычный 5 9 7 2 3 3" xfId="31351"/>
    <cellStyle name="Обычный 5 9 7 2 3 4" xfId="31352"/>
    <cellStyle name="Обычный 5 9 7 2 4" xfId="31353"/>
    <cellStyle name="Обычный 5 9 7 2 5" xfId="31354"/>
    <cellStyle name="Обычный 5 9 7 2 6" xfId="31355"/>
    <cellStyle name="Обычный 5 9 7 2 7" xfId="31356"/>
    <cellStyle name="Обычный 5 9 7 3" xfId="31357"/>
    <cellStyle name="Обычный 5 9 7 3 2" xfId="31358"/>
    <cellStyle name="Обычный 5 9 7 3 2 2" xfId="31359"/>
    <cellStyle name="Обычный 5 9 7 3 3" xfId="31360"/>
    <cellStyle name="Обычный 5 9 7 3 4" xfId="31361"/>
    <cellStyle name="Обычный 5 9 7 3 5" xfId="31362"/>
    <cellStyle name="Обычный 5 9 7 4" xfId="31363"/>
    <cellStyle name="Обычный 5 9 7 4 2" xfId="31364"/>
    <cellStyle name="Обычный 5 9 7 4 3" xfId="31365"/>
    <cellStyle name="Обычный 5 9 7 4 4" xfId="31366"/>
    <cellStyle name="Обычный 5 9 7 5" xfId="31367"/>
    <cellStyle name="Обычный 5 9 7 6" xfId="31368"/>
    <cellStyle name="Обычный 5 9 7 7" xfId="31369"/>
    <cellStyle name="Обычный 5 9 7 8" xfId="31370"/>
    <cellStyle name="Обычный 5 9 8" xfId="31371"/>
    <cellStyle name="Обычный 5 9 8 2" xfId="31372"/>
    <cellStyle name="Обычный 5 9 8 2 2" xfId="31373"/>
    <cellStyle name="Обычный 5 9 8 2 2 2" xfId="31374"/>
    <cellStyle name="Обычный 5 9 8 2 3" xfId="31375"/>
    <cellStyle name="Обычный 5 9 8 2 4" xfId="31376"/>
    <cellStyle name="Обычный 5 9 8 2 5" xfId="31377"/>
    <cellStyle name="Обычный 5 9 8 3" xfId="31378"/>
    <cellStyle name="Обычный 5 9 8 3 2" xfId="31379"/>
    <cellStyle name="Обычный 5 9 8 3 3" xfId="31380"/>
    <cellStyle name="Обычный 5 9 8 3 4" xfId="31381"/>
    <cellStyle name="Обычный 5 9 8 4" xfId="31382"/>
    <cellStyle name="Обычный 5 9 8 5" xfId="31383"/>
    <cellStyle name="Обычный 5 9 8 6" xfId="31384"/>
    <cellStyle name="Обычный 5 9 8 7" xfId="31385"/>
    <cellStyle name="Обычный 5 9 9" xfId="31386"/>
    <cellStyle name="Обычный 5 9 9 2" xfId="31387"/>
    <cellStyle name="Обычный 5 9 9 2 2" xfId="31388"/>
    <cellStyle name="Обычный 5 9 9 2 2 2" xfId="31389"/>
    <cellStyle name="Обычный 5 9 9 2 3" xfId="31390"/>
    <cellStyle name="Обычный 5 9 9 2 4" xfId="31391"/>
    <cellStyle name="Обычный 5 9 9 2 5" xfId="31392"/>
    <cellStyle name="Обычный 5 9 9 3" xfId="31393"/>
    <cellStyle name="Обычный 5 9 9 3 2" xfId="31394"/>
    <cellStyle name="Обычный 5 9 9 3 3" xfId="31395"/>
    <cellStyle name="Обычный 5 9 9 3 4" xfId="31396"/>
    <cellStyle name="Обычный 5 9 9 4" xfId="31397"/>
    <cellStyle name="Обычный 5 9 9 5" xfId="31398"/>
    <cellStyle name="Обычный 5 9 9 6" xfId="31399"/>
    <cellStyle name="Обычный 5 9 9 7" xfId="31400"/>
    <cellStyle name="Обычный 50" xfId="31401"/>
    <cellStyle name="Обычный 50 2" xfId="59233"/>
    <cellStyle name="Обычный 51" xfId="31402"/>
    <cellStyle name="Обычный 51 2" xfId="31403"/>
    <cellStyle name="Обычный 51 3" xfId="59171"/>
    <cellStyle name="Обычный 52" xfId="31404"/>
    <cellStyle name="Обычный 52 2" xfId="59172"/>
    <cellStyle name="Обычный 53" xfId="59083"/>
    <cellStyle name="Обычный 53 2" xfId="59084"/>
    <cellStyle name="Обычный 53 3" xfId="59086"/>
    <cellStyle name="Обычный 53 4" xfId="59173"/>
    <cellStyle name="Обычный 54" xfId="59197"/>
    <cellStyle name="Обычный 55" xfId="59198"/>
    <cellStyle name="Обычный 56" xfId="59174"/>
    <cellStyle name="Обычный 57" xfId="59175"/>
    <cellStyle name="Обычный 58" xfId="59176"/>
    <cellStyle name="Обычный 59" xfId="59212"/>
    <cellStyle name="Обычный 6" xfId="31405"/>
    <cellStyle name="Обычный 6 10" xfId="31406"/>
    <cellStyle name="Обычный 6 11" xfId="31407"/>
    <cellStyle name="Обычный 6 11 2" xfId="31408"/>
    <cellStyle name="Обычный 6 11 2 2" xfId="31409"/>
    <cellStyle name="Обычный 6 11 3" xfId="31410"/>
    <cellStyle name="Обычный 6 12" xfId="31411"/>
    <cellStyle name="Обычный 6 12 2" xfId="31412"/>
    <cellStyle name="Обычный 6 13" xfId="31413"/>
    <cellStyle name="Обычный 6 14" xfId="31414"/>
    <cellStyle name="Обычный 6 15" xfId="31415"/>
    <cellStyle name="Обычный 6 16" xfId="31416"/>
    <cellStyle name="Обычный 6 17" xfId="31417"/>
    <cellStyle name="Обычный 6 18" xfId="31418"/>
    <cellStyle name="Обычный 6 2" xfId="31419"/>
    <cellStyle name="Обычный 6 2 10" xfId="31420"/>
    <cellStyle name="Обычный 6 2 10 2" xfId="31421"/>
    <cellStyle name="Обычный 6 2 10 2 2" xfId="31422"/>
    <cellStyle name="Обычный 6 2 10 2 2 2" xfId="31423"/>
    <cellStyle name="Обычный 6 2 10 2 2 2 2" xfId="31424"/>
    <cellStyle name="Обычный 6 2 10 2 2 3" xfId="31425"/>
    <cellStyle name="Обычный 6 2 10 2 2 4" xfId="31426"/>
    <cellStyle name="Обычный 6 2 10 2 2 5" xfId="31427"/>
    <cellStyle name="Обычный 6 2 10 2 3" xfId="31428"/>
    <cellStyle name="Обычный 6 2 10 2 3 2" xfId="31429"/>
    <cellStyle name="Обычный 6 2 10 2 3 3" xfId="31430"/>
    <cellStyle name="Обычный 6 2 10 2 3 4" xfId="31431"/>
    <cellStyle name="Обычный 6 2 10 2 4" xfId="31432"/>
    <cellStyle name="Обычный 6 2 10 2 5" xfId="31433"/>
    <cellStyle name="Обычный 6 2 10 2 6" xfId="31434"/>
    <cellStyle name="Обычный 6 2 10 2 7" xfId="31435"/>
    <cellStyle name="Обычный 6 2 10 3" xfId="31436"/>
    <cellStyle name="Обычный 6 2 10 3 2" xfId="31437"/>
    <cellStyle name="Обычный 6 2 10 3 2 2" xfId="31438"/>
    <cellStyle name="Обычный 6 2 10 3 3" xfId="31439"/>
    <cellStyle name="Обычный 6 2 10 3 4" xfId="31440"/>
    <cellStyle name="Обычный 6 2 10 3 5" xfId="31441"/>
    <cellStyle name="Обычный 6 2 10 4" xfId="31442"/>
    <cellStyle name="Обычный 6 2 10 4 2" xfId="31443"/>
    <cellStyle name="Обычный 6 2 10 4 3" xfId="31444"/>
    <cellStyle name="Обычный 6 2 10 4 4" xfId="31445"/>
    <cellStyle name="Обычный 6 2 10 5" xfId="31446"/>
    <cellStyle name="Обычный 6 2 10 6" xfId="31447"/>
    <cellStyle name="Обычный 6 2 10 7" xfId="31448"/>
    <cellStyle name="Обычный 6 2 10 8" xfId="31449"/>
    <cellStyle name="Обычный 6 2 11" xfId="31450"/>
    <cellStyle name="Обычный 6 2 11 2" xfId="31451"/>
    <cellStyle name="Обычный 6 2 11 2 2" xfId="31452"/>
    <cellStyle name="Обычный 6 2 11 2 2 2" xfId="31453"/>
    <cellStyle name="Обычный 6 2 11 2 3" xfId="31454"/>
    <cellStyle name="Обычный 6 2 11 2 4" xfId="31455"/>
    <cellStyle name="Обычный 6 2 11 2 5" xfId="31456"/>
    <cellStyle name="Обычный 6 2 11 3" xfId="31457"/>
    <cellStyle name="Обычный 6 2 11 3 2" xfId="31458"/>
    <cellStyle name="Обычный 6 2 11 3 3" xfId="31459"/>
    <cellStyle name="Обычный 6 2 11 3 4" xfId="31460"/>
    <cellStyle name="Обычный 6 2 11 4" xfId="31461"/>
    <cellStyle name="Обычный 6 2 11 5" xfId="31462"/>
    <cellStyle name="Обычный 6 2 11 6" xfId="31463"/>
    <cellStyle name="Обычный 6 2 11 7" xfId="31464"/>
    <cellStyle name="Обычный 6 2 12" xfId="31465"/>
    <cellStyle name="Обычный 6 2 12 2" xfId="31466"/>
    <cellStyle name="Обычный 6 2 12 2 2" xfId="31467"/>
    <cellStyle name="Обычный 6 2 12 2 2 2" xfId="31468"/>
    <cellStyle name="Обычный 6 2 12 2 3" xfId="31469"/>
    <cellStyle name="Обычный 6 2 12 2 4" xfId="31470"/>
    <cellStyle name="Обычный 6 2 12 2 5" xfId="31471"/>
    <cellStyle name="Обычный 6 2 12 3" xfId="31472"/>
    <cellStyle name="Обычный 6 2 12 3 2" xfId="31473"/>
    <cellStyle name="Обычный 6 2 12 3 3" xfId="31474"/>
    <cellStyle name="Обычный 6 2 12 3 4" xfId="31475"/>
    <cellStyle name="Обычный 6 2 12 4" xfId="31476"/>
    <cellStyle name="Обычный 6 2 12 5" xfId="31477"/>
    <cellStyle name="Обычный 6 2 12 6" xfId="31478"/>
    <cellStyle name="Обычный 6 2 12 7" xfId="31479"/>
    <cellStyle name="Обычный 6 2 13" xfId="31480"/>
    <cellStyle name="Обычный 6 2 13 2" xfId="31481"/>
    <cellStyle name="Обычный 6 2 13 2 2" xfId="31482"/>
    <cellStyle name="Обычный 6 2 13 3" xfId="31483"/>
    <cellStyle name="Обычный 6 2 13 4" xfId="31484"/>
    <cellStyle name="Обычный 6 2 13 5" xfId="31485"/>
    <cellStyle name="Обычный 6 2 14" xfId="31486"/>
    <cellStyle name="Обычный 6 2 14 2" xfId="31487"/>
    <cellStyle name="Обычный 6 2 14 2 2" xfId="31488"/>
    <cellStyle name="Обычный 6 2 14 3" xfId="31489"/>
    <cellStyle name="Обычный 6 2 14 4" xfId="31490"/>
    <cellStyle name="Обычный 6 2 14 5" xfId="31491"/>
    <cellStyle name="Обычный 6 2 15" xfId="31492"/>
    <cellStyle name="Обычный 6 2 16" xfId="31493"/>
    <cellStyle name="Обычный 6 2 17" xfId="31494"/>
    <cellStyle name="Обычный 6 2 18" xfId="59892"/>
    <cellStyle name="Обычный 6 2 2" xfId="31495"/>
    <cellStyle name="Обычный 6 2 2 10" xfId="31496"/>
    <cellStyle name="Обычный 6 2 2 10 2" xfId="31497"/>
    <cellStyle name="Обычный 6 2 2 10 2 2" xfId="31498"/>
    <cellStyle name="Обычный 6 2 2 10 2 2 2" xfId="31499"/>
    <cellStyle name="Обычный 6 2 2 10 2 3" xfId="31500"/>
    <cellStyle name="Обычный 6 2 2 10 2 4" xfId="31501"/>
    <cellStyle name="Обычный 6 2 2 10 2 5" xfId="31502"/>
    <cellStyle name="Обычный 6 2 2 10 3" xfId="31503"/>
    <cellStyle name="Обычный 6 2 2 10 3 2" xfId="31504"/>
    <cellStyle name="Обычный 6 2 2 10 3 3" xfId="31505"/>
    <cellStyle name="Обычный 6 2 2 10 3 4" xfId="31506"/>
    <cellStyle name="Обычный 6 2 2 10 4" xfId="31507"/>
    <cellStyle name="Обычный 6 2 2 10 5" xfId="31508"/>
    <cellStyle name="Обычный 6 2 2 10 6" xfId="31509"/>
    <cellStyle name="Обычный 6 2 2 10 7" xfId="31510"/>
    <cellStyle name="Обычный 6 2 2 11" xfId="31511"/>
    <cellStyle name="Обычный 6 2 2 11 2" xfId="31512"/>
    <cellStyle name="Обычный 6 2 2 11 2 2" xfId="31513"/>
    <cellStyle name="Обычный 6 2 2 11 3" xfId="31514"/>
    <cellStyle name="Обычный 6 2 2 11 4" xfId="31515"/>
    <cellStyle name="Обычный 6 2 2 11 5" xfId="31516"/>
    <cellStyle name="Обычный 6 2 2 12" xfId="31517"/>
    <cellStyle name="Обычный 6 2 2 12 2" xfId="31518"/>
    <cellStyle name="Обычный 6 2 2 12 3" xfId="31519"/>
    <cellStyle name="Обычный 6 2 2 12 4" xfId="31520"/>
    <cellStyle name="Обычный 6 2 2 13" xfId="31521"/>
    <cellStyle name="Обычный 6 2 2 14" xfId="31522"/>
    <cellStyle name="Обычный 6 2 2 15" xfId="31523"/>
    <cellStyle name="Обычный 6 2 2 16" xfId="31524"/>
    <cellStyle name="Обычный 6 2 2 2" xfId="31525"/>
    <cellStyle name="Обычный 6 2 2 2 10" xfId="31526"/>
    <cellStyle name="Обычный 6 2 2 2 10 2" xfId="31527"/>
    <cellStyle name="Обычный 6 2 2 2 10 2 2" xfId="31528"/>
    <cellStyle name="Обычный 6 2 2 2 10 3" xfId="31529"/>
    <cellStyle name="Обычный 6 2 2 2 10 4" xfId="31530"/>
    <cellStyle name="Обычный 6 2 2 2 10 5" xfId="31531"/>
    <cellStyle name="Обычный 6 2 2 2 11" xfId="31532"/>
    <cellStyle name="Обычный 6 2 2 2 11 2" xfId="31533"/>
    <cellStyle name="Обычный 6 2 2 2 11 3" xfId="31534"/>
    <cellStyle name="Обычный 6 2 2 2 11 4" xfId="31535"/>
    <cellStyle name="Обычный 6 2 2 2 12" xfId="31536"/>
    <cellStyle name="Обычный 6 2 2 2 13" xfId="31537"/>
    <cellStyle name="Обычный 6 2 2 2 14" xfId="31538"/>
    <cellStyle name="Обычный 6 2 2 2 15" xfId="31539"/>
    <cellStyle name="Обычный 6 2 2 2 2" xfId="31540"/>
    <cellStyle name="Обычный 6 2 2 2 2 2" xfId="31541"/>
    <cellStyle name="Обычный 6 2 2 2 2 2 2" xfId="31542"/>
    <cellStyle name="Обычный 6 2 2 2 2 2 2 2" xfId="31543"/>
    <cellStyle name="Обычный 6 2 2 2 2 2 2 2 2" xfId="31544"/>
    <cellStyle name="Обычный 6 2 2 2 2 2 2 3" xfId="31545"/>
    <cellStyle name="Обычный 6 2 2 2 2 2 2 4" xfId="31546"/>
    <cellStyle name="Обычный 6 2 2 2 2 2 2 5" xfId="31547"/>
    <cellStyle name="Обычный 6 2 2 2 2 2 3" xfId="31548"/>
    <cellStyle name="Обычный 6 2 2 2 2 2 3 2" xfId="31549"/>
    <cellStyle name="Обычный 6 2 2 2 2 2 3 3" xfId="31550"/>
    <cellStyle name="Обычный 6 2 2 2 2 2 3 4" xfId="31551"/>
    <cellStyle name="Обычный 6 2 2 2 2 2 4" xfId="31552"/>
    <cellStyle name="Обычный 6 2 2 2 2 2 5" xfId="31553"/>
    <cellStyle name="Обычный 6 2 2 2 2 2 6" xfId="31554"/>
    <cellStyle name="Обычный 6 2 2 2 2 2 7" xfId="31555"/>
    <cellStyle name="Обычный 6 2 2 2 2 3" xfId="31556"/>
    <cellStyle name="Обычный 6 2 2 2 2 3 2" xfId="31557"/>
    <cellStyle name="Обычный 6 2 2 2 2 3 2 2" xfId="31558"/>
    <cellStyle name="Обычный 6 2 2 2 2 3 3" xfId="31559"/>
    <cellStyle name="Обычный 6 2 2 2 2 3 4" xfId="31560"/>
    <cellStyle name="Обычный 6 2 2 2 2 3 5" xfId="31561"/>
    <cellStyle name="Обычный 6 2 2 2 2 4" xfId="31562"/>
    <cellStyle name="Обычный 6 2 2 2 2 4 2" xfId="31563"/>
    <cellStyle name="Обычный 6 2 2 2 2 4 2 2" xfId="31564"/>
    <cellStyle name="Обычный 6 2 2 2 2 4 3" xfId="31565"/>
    <cellStyle name="Обычный 6 2 2 2 2 4 4" xfId="31566"/>
    <cellStyle name="Обычный 6 2 2 2 2 4 5" xfId="31567"/>
    <cellStyle name="Обычный 6 2 2 2 2 5" xfId="31568"/>
    <cellStyle name="Обычный 6 2 2 2 2 5 2" xfId="31569"/>
    <cellStyle name="Обычный 6 2 2 2 2 5 3" xfId="31570"/>
    <cellStyle name="Обычный 6 2 2 2 2 5 4" xfId="31571"/>
    <cellStyle name="Обычный 6 2 2 2 2 6" xfId="31572"/>
    <cellStyle name="Обычный 6 2 2 2 2 7" xfId="31573"/>
    <cellStyle name="Обычный 6 2 2 2 2 8" xfId="31574"/>
    <cellStyle name="Обычный 6 2 2 2 2 9" xfId="31575"/>
    <cellStyle name="Обычный 6 2 2 2 3" xfId="31576"/>
    <cellStyle name="Обычный 6 2 2 2 3 2" xfId="31577"/>
    <cellStyle name="Обычный 6 2 2 2 3 2 2" xfId="31578"/>
    <cellStyle name="Обычный 6 2 2 2 3 2 2 2" xfId="31579"/>
    <cellStyle name="Обычный 6 2 2 2 3 2 2 2 2" xfId="31580"/>
    <cellStyle name="Обычный 6 2 2 2 3 2 2 3" xfId="31581"/>
    <cellStyle name="Обычный 6 2 2 2 3 2 2 4" xfId="31582"/>
    <cellStyle name="Обычный 6 2 2 2 3 2 2 5" xfId="31583"/>
    <cellStyle name="Обычный 6 2 2 2 3 2 3" xfId="31584"/>
    <cellStyle name="Обычный 6 2 2 2 3 2 3 2" xfId="31585"/>
    <cellStyle name="Обычный 6 2 2 2 3 2 3 3" xfId="31586"/>
    <cellStyle name="Обычный 6 2 2 2 3 2 3 4" xfId="31587"/>
    <cellStyle name="Обычный 6 2 2 2 3 2 4" xfId="31588"/>
    <cellStyle name="Обычный 6 2 2 2 3 2 5" xfId="31589"/>
    <cellStyle name="Обычный 6 2 2 2 3 2 6" xfId="31590"/>
    <cellStyle name="Обычный 6 2 2 2 3 2 7" xfId="31591"/>
    <cellStyle name="Обычный 6 2 2 2 3 3" xfId="31592"/>
    <cellStyle name="Обычный 6 2 2 2 3 3 2" xfId="31593"/>
    <cellStyle name="Обычный 6 2 2 2 3 3 2 2" xfId="31594"/>
    <cellStyle name="Обычный 6 2 2 2 3 3 3" xfId="31595"/>
    <cellStyle name="Обычный 6 2 2 2 3 3 4" xfId="31596"/>
    <cellStyle name="Обычный 6 2 2 2 3 3 5" xfId="31597"/>
    <cellStyle name="Обычный 6 2 2 2 3 4" xfId="31598"/>
    <cellStyle name="Обычный 6 2 2 2 3 4 2" xfId="31599"/>
    <cellStyle name="Обычный 6 2 2 2 3 4 2 2" xfId="31600"/>
    <cellStyle name="Обычный 6 2 2 2 3 4 3" xfId="31601"/>
    <cellStyle name="Обычный 6 2 2 2 3 4 4" xfId="31602"/>
    <cellStyle name="Обычный 6 2 2 2 3 4 5" xfId="31603"/>
    <cellStyle name="Обычный 6 2 2 2 3 5" xfId="31604"/>
    <cellStyle name="Обычный 6 2 2 2 3 5 2" xfId="31605"/>
    <cellStyle name="Обычный 6 2 2 2 3 5 3" xfId="31606"/>
    <cellStyle name="Обычный 6 2 2 2 3 5 4" xfId="31607"/>
    <cellStyle name="Обычный 6 2 2 2 3 6" xfId="31608"/>
    <cellStyle name="Обычный 6 2 2 2 3 7" xfId="31609"/>
    <cellStyle name="Обычный 6 2 2 2 3 8" xfId="31610"/>
    <cellStyle name="Обычный 6 2 2 2 3 9" xfId="31611"/>
    <cellStyle name="Обычный 6 2 2 2 4" xfId="31612"/>
    <cellStyle name="Обычный 6 2 2 2 4 2" xfId="31613"/>
    <cellStyle name="Обычный 6 2 2 2 4 2 2" xfId="31614"/>
    <cellStyle name="Обычный 6 2 2 2 4 2 2 2" xfId="31615"/>
    <cellStyle name="Обычный 6 2 2 2 4 2 2 2 2" xfId="31616"/>
    <cellStyle name="Обычный 6 2 2 2 4 2 2 3" xfId="31617"/>
    <cellStyle name="Обычный 6 2 2 2 4 2 2 4" xfId="31618"/>
    <cellStyle name="Обычный 6 2 2 2 4 2 2 5" xfId="31619"/>
    <cellStyle name="Обычный 6 2 2 2 4 2 3" xfId="31620"/>
    <cellStyle name="Обычный 6 2 2 2 4 2 3 2" xfId="31621"/>
    <cellStyle name="Обычный 6 2 2 2 4 2 3 3" xfId="31622"/>
    <cellStyle name="Обычный 6 2 2 2 4 2 3 4" xfId="31623"/>
    <cellStyle name="Обычный 6 2 2 2 4 2 4" xfId="31624"/>
    <cellStyle name="Обычный 6 2 2 2 4 2 5" xfId="31625"/>
    <cellStyle name="Обычный 6 2 2 2 4 2 6" xfId="31626"/>
    <cellStyle name="Обычный 6 2 2 2 4 2 7" xfId="31627"/>
    <cellStyle name="Обычный 6 2 2 2 4 3" xfId="31628"/>
    <cellStyle name="Обычный 6 2 2 2 4 3 2" xfId="31629"/>
    <cellStyle name="Обычный 6 2 2 2 4 3 2 2" xfId="31630"/>
    <cellStyle name="Обычный 6 2 2 2 4 3 3" xfId="31631"/>
    <cellStyle name="Обычный 6 2 2 2 4 3 4" xfId="31632"/>
    <cellStyle name="Обычный 6 2 2 2 4 3 5" xfId="31633"/>
    <cellStyle name="Обычный 6 2 2 2 4 4" xfId="31634"/>
    <cellStyle name="Обычный 6 2 2 2 4 4 2" xfId="31635"/>
    <cellStyle name="Обычный 6 2 2 2 4 4 3" xfId="31636"/>
    <cellStyle name="Обычный 6 2 2 2 4 4 4" xfId="31637"/>
    <cellStyle name="Обычный 6 2 2 2 4 5" xfId="31638"/>
    <cellStyle name="Обычный 6 2 2 2 4 6" xfId="31639"/>
    <cellStyle name="Обычный 6 2 2 2 4 7" xfId="31640"/>
    <cellStyle name="Обычный 6 2 2 2 4 8" xfId="31641"/>
    <cellStyle name="Обычный 6 2 2 2 5" xfId="31642"/>
    <cellStyle name="Обычный 6 2 2 2 5 2" xfId="31643"/>
    <cellStyle name="Обычный 6 2 2 2 5 2 2" xfId="31644"/>
    <cellStyle name="Обычный 6 2 2 2 5 2 2 2" xfId="31645"/>
    <cellStyle name="Обычный 6 2 2 2 5 2 2 2 2" xfId="31646"/>
    <cellStyle name="Обычный 6 2 2 2 5 2 2 3" xfId="31647"/>
    <cellStyle name="Обычный 6 2 2 2 5 2 2 4" xfId="31648"/>
    <cellStyle name="Обычный 6 2 2 2 5 2 2 5" xfId="31649"/>
    <cellStyle name="Обычный 6 2 2 2 5 2 3" xfId="31650"/>
    <cellStyle name="Обычный 6 2 2 2 5 2 3 2" xfId="31651"/>
    <cellStyle name="Обычный 6 2 2 2 5 2 3 3" xfId="31652"/>
    <cellStyle name="Обычный 6 2 2 2 5 2 3 4" xfId="31653"/>
    <cellStyle name="Обычный 6 2 2 2 5 2 4" xfId="31654"/>
    <cellStyle name="Обычный 6 2 2 2 5 2 5" xfId="31655"/>
    <cellStyle name="Обычный 6 2 2 2 5 2 6" xfId="31656"/>
    <cellStyle name="Обычный 6 2 2 2 5 2 7" xfId="31657"/>
    <cellStyle name="Обычный 6 2 2 2 5 3" xfId="31658"/>
    <cellStyle name="Обычный 6 2 2 2 5 3 2" xfId="31659"/>
    <cellStyle name="Обычный 6 2 2 2 5 3 2 2" xfId="31660"/>
    <cellStyle name="Обычный 6 2 2 2 5 3 3" xfId="31661"/>
    <cellStyle name="Обычный 6 2 2 2 5 3 4" xfId="31662"/>
    <cellStyle name="Обычный 6 2 2 2 5 3 5" xfId="31663"/>
    <cellStyle name="Обычный 6 2 2 2 5 4" xfId="31664"/>
    <cellStyle name="Обычный 6 2 2 2 5 4 2" xfId="31665"/>
    <cellStyle name="Обычный 6 2 2 2 5 4 3" xfId="31666"/>
    <cellStyle name="Обычный 6 2 2 2 5 4 4" xfId="31667"/>
    <cellStyle name="Обычный 6 2 2 2 5 5" xfId="31668"/>
    <cellStyle name="Обычный 6 2 2 2 5 6" xfId="31669"/>
    <cellStyle name="Обычный 6 2 2 2 5 7" xfId="31670"/>
    <cellStyle name="Обычный 6 2 2 2 5 8" xfId="31671"/>
    <cellStyle name="Обычный 6 2 2 2 6" xfId="31672"/>
    <cellStyle name="Обычный 6 2 2 2 6 2" xfId="31673"/>
    <cellStyle name="Обычный 6 2 2 2 6 2 2" xfId="31674"/>
    <cellStyle name="Обычный 6 2 2 2 6 2 2 2" xfId="31675"/>
    <cellStyle name="Обычный 6 2 2 2 6 2 2 2 2" xfId="31676"/>
    <cellStyle name="Обычный 6 2 2 2 6 2 2 3" xfId="31677"/>
    <cellStyle name="Обычный 6 2 2 2 6 2 2 4" xfId="31678"/>
    <cellStyle name="Обычный 6 2 2 2 6 2 2 5" xfId="31679"/>
    <cellStyle name="Обычный 6 2 2 2 6 2 3" xfId="31680"/>
    <cellStyle name="Обычный 6 2 2 2 6 2 3 2" xfId="31681"/>
    <cellStyle name="Обычный 6 2 2 2 6 2 3 3" xfId="31682"/>
    <cellStyle name="Обычный 6 2 2 2 6 2 3 4" xfId="31683"/>
    <cellStyle name="Обычный 6 2 2 2 6 2 4" xfId="31684"/>
    <cellStyle name="Обычный 6 2 2 2 6 2 5" xfId="31685"/>
    <cellStyle name="Обычный 6 2 2 2 6 2 6" xfId="31686"/>
    <cellStyle name="Обычный 6 2 2 2 6 2 7" xfId="31687"/>
    <cellStyle name="Обычный 6 2 2 2 6 3" xfId="31688"/>
    <cellStyle name="Обычный 6 2 2 2 6 3 2" xfId="31689"/>
    <cellStyle name="Обычный 6 2 2 2 6 3 2 2" xfId="31690"/>
    <cellStyle name="Обычный 6 2 2 2 6 3 3" xfId="31691"/>
    <cellStyle name="Обычный 6 2 2 2 6 3 4" xfId="31692"/>
    <cellStyle name="Обычный 6 2 2 2 6 3 5" xfId="31693"/>
    <cellStyle name="Обычный 6 2 2 2 6 4" xfId="31694"/>
    <cellStyle name="Обычный 6 2 2 2 6 4 2" xfId="31695"/>
    <cellStyle name="Обычный 6 2 2 2 6 4 3" xfId="31696"/>
    <cellStyle name="Обычный 6 2 2 2 6 4 4" xfId="31697"/>
    <cellStyle name="Обычный 6 2 2 2 6 5" xfId="31698"/>
    <cellStyle name="Обычный 6 2 2 2 6 6" xfId="31699"/>
    <cellStyle name="Обычный 6 2 2 2 6 7" xfId="31700"/>
    <cellStyle name="Обычный 6 2 2 2 6 8" xfId="31701"/>
    <cellStyle name="Обычный 6 2 2 2 7" xfId="31702"/>
    <cellStyle name="Обычный 6 2 2 2 7 2" xfId="31703"/>
    <cellStyle name="Обычный 6 2 2 2 7 2 2" xfId="31704"/>
    <cellStyle name="Обычный 6 2 2 2 7 2 2 2" xfId="31705"/>
    <cellStyle name="Обычный 6 2 2 2 7 2 2 2 2" xfId="31706"/>
    <cellStyle name="Обычный 6 2 2 2 7 2 2 3" xfId="31707"/>
    <cellStyle name="Обычный 6 2 2 2 7 2 2 4" xfId="31708"/>
    <cellStyle name="Обычный 6 2 2 2 7 2 2 5" xfId="31709"/>
    <cellStyle name="Обычный 6 2 2 2 7 2 3" xfId="31710"/>
    <cellStyle name="Обычный 6 2 2 2 7 2 3 2" xfId="31711"/>
    <cellStyle name="Обычный 6 2 2 2 7 2 3 3" xfId="31712"/>
    <cellStyle name="Обычный 6 2 2 2 7 2 3 4" xfId="31713"/>
    <cellStyle name="Обычный 6 2 2 2 7 2 4" xfId="31714"/>
    <cellStyle name="Обычный 6 2 2 2 7 2 5" xfId="31715"/>
    <cellStyle name="Обычный 6 2 2 2 7 2 6" xfId="31716"/>
    <cellStyle name="Обычный 6 2 2 2 7 2 7" xfId="31717"/>
    <cellStyle name="Обычный 6 2 2 2 7 3" xfId="31718"/>
    <cellStyle name="Обычный 6 2 2 2 7 3 2" xfId="31719"/>
    <cellStyle name="Обычный 6 2 2 2 7 3 2 2" xfId="31720"/>
    <cellStyle name="Обычный 6 2 2 2 7 3 3" xfId="31721"/>
    <cellStyle name="Обычный 6 2 2 2 7 3 4" xfId="31722"/>
    <cellStyle name="Обычный 6 2 2 2 7 3 5" xfId="31723"/>
    <cellStyle name="Обычный 6 2 2 2 7 4" xfId="31724"/>
    <cellStyle name="Обычный 6 2 2 2 7 4 2" xfId="31725"/>
    <cellStyle name="Обычный 6 2 2 2 7 4 3" xfId="31726"/>
    <cellStyle name="Обычный 6 2 2 2 7 4 4" xfId="31727"/>
    <cellStyle name="Обычный 6 2 2 2 7 5" xfId="31728"/>
    <cellStyle name="Обычный 6 2 2 2 7 6" xfId="31729"/>
    <cellStyle name="Обычный 6 2 2 2 7 7" xfId="31730"/>
    <cellStyle name="Обычный 6 2 2 2 7 8" xfId="31731"/>
    <cellStyle name="Обычный 6 2 2 2 8" xfId="31732"/>
    <cellStyle name="Обычный 6 2 2 2 8 2" xfId="31733"/>
    <cellStyle name="Обычный 6 2 2 2 8 2 2" xfId="31734"/>
    <cellStyle name="Обычный 6 2 2 2 8 2 2 2" xfId="31735"/>
    <cellStyle name="Обычный 6 2 2 2 8 2 3" xfId="31736"/>
    <cellStyle name="Обычный 6 2 2 2 8 2 4" xfId="31737"/>
    <cellStyle name="Обычный 6 2 2 2 8 2 5" xfId="31738"/>
    <cellStyle name="Обычный 6 2 2 2 8 3" xfId="31739"/>
    <cellStyle name="Обычный 6 2 2 2 8 3 2" xfId="31740"/>
    <cellStyle name="Обычный 6 2 2 2 8 3 3" xfId="31741"/>
    <cellStyle name="Обычный 6 2 2 2 8 3 4" xfId="31742"/>
    <cellStyle name="Обычный 6 2 2 2 8 4" xfId="31743"/>
    <cellStyle name="Обычный 6 2 2 2 8 5" xfId="31744"/>
    <cellStyle name="Обычный 6 2 2 2 8 6" xfId="31745"/>
    <cellStyle name="Обычный 6 2 2 2 8 7" xfId="31746"/>
    <cellStyle name="Обычный 6 2 2 2 9" xfId="31747"/>
    <cellStyle name="Обычный 6 2 2 2 9 2" xfId="31748"/>
    <cellStyle name="Обычный 6 2 2 2 9 2 2" xfId="31749"/>
    <cellStyle name="Обычный 6 2 2 2 9 2 2 2" xfId="31750"/>
    <cellStyle name="Обычный 6 2 2 2 9 2 3" xfId="31751"/>
    <cellStyle name="Обычный 6 2 2 2 9 2 4" xfId="31752"/>
    <cellStyle name="Обычный 6 2 2 2 9 2 5" xfId="31753"/>
    <cellStyle name="Обычный 6 2 2 2 9 3" xfId="31754"/>
    <cellStyle name="Обычный 6 2 2 2 9 3 2" xfId="31755"/>
    <cellStyle name="Обычный 6 2 2 2 9 3 3" xfId="31756"/>
    <cellStyle name="Обычный 6 2 2 2 9 3 4" xfId="31757"/>
    <cellStyle name="Обычный 6 2 2 2 9 4" xfId="31758"/>
    <cellStyle name="Обычный 6 2 2 2 9 5" xfId="31759"/>
    <cellStyle name="Обычный 6 2 2 2 9 6" xfId="31760"/>
    <cellStyle name="Обычный 6 2 2 2 9 7" xfId="31761"/>
    <cellStyle name="Обычный 6 2 2 3" xfId="31762"/>
    <cellStyle name="Обычный 6 2 2 3 2" xfId="31763"/>
    <cellStyle name="Обычный 6 2 2 3 2 2" xfId="31764"/>
    <cellStyle name="Обычный 6 2 2 3 2 2 2" xfId="31765"/>
    <cellStyle name="Обычный 6 2 2 3 2 2 2 2" xfId="31766"/>
    <cellStyle name="Обычный 6 2 2 3 2 2 3" xfId="31767"/>
    <cellStyle name="Обычный 6 2 2 3 2 2 4" xfId="31768"/>
    <cellStyle name="Обычный 6 2 2 3 2 2 5" xfId="31769"/>
    <cellStyle name="Обычный 6 2 2 3 2 3" xfId="31770"/>
    <cellStyle name="Обычный 6 2 2 3 2 3 2" xfId="31771"/>
    <cellStyle name="Обычный 6 2 2 3 2 3 3" xfId="31772"/>
    <cellStyle name="Обычный 6 2 2 3 2 3 4" xfId="31773"/>
    <cellStyle name="Обычный 6 2 2 3 2 4" xfId="31774"/>
    <cellStyle name="Обычный 6 2 2 3 2 5" xfId="31775"/>
    <cellStyle name="Обычный 6 2 2 3 2 6" xfId="31776"/>
    <cellStyle name="Обычный 6 2 2 3 2 7" xfId="31777"/>
    <cellStyle name="Обычный 6 2 2 3 3" xfId="31778"/>
    <cellStyle name="Обычный 6 2 2 3 3 2" xfId="31779"/>
    <cellStyle name="Обычный 6 2 2 3 3 2 2" xfId="31780"/>
    <cellStyle name="Обычный 6 2 2 3 3 3" xfId="31781"/>
    <cellStyle name="Обычный 6 2 2 3 3 4" xfId="31782"/>
    <cellStyle name="Обычный 6 2 2 3 3 5" xfId="31783"/>
    <cellStyle name="Обычный 6 2 2 3 4" xfId="31784"/>
    <cellStyle name="Обычный 6 2 2 3 4 2" xfId="31785"/>
    <cellStyle name="Обычный 6 2 2 3 4 2 2" xfId="31786"/>
    <cellStyle name="Обычный 6 2 2 3 4 3" xfId="31787"/>
    <cellStyle name="Обычный 6 2 2 3 4 4" xfId="31788"/>
    <cellStyle name="Обычный 6 2 2 3 4 5" xfId="31789"/>
    <cellStyle name="Обычный 6 2 2 3 5" xfId="31790"/>
    <cellStyle name="Обычный 6 2 2 3 5 2" xfId="31791"/>
    <cellStyle name="Обычный 6 2 2 3 5 3" xfId="31792"/>
    <cellStyle name="Обычный 6 2 2 3 5 4" xfId="31793"/>
    <cellStyle name="Обычный 6 2 2 3 6" xfId="31794"/>
    <cellStyle name="Обычный 6 2 2 3 7" xfId="31795"/>
    <cellStyle name="Обычный 6 2 2 3 8" xfId="31796"/>
    <cellStyle name="Обычный 6 2 2 3 9" xfId="31797"/>
    <cellStyle name="Обычный 6 2 2 4" xfId="31798"/>
    <cellStyle name="Обычный 6 2 2 4 2" xfId="31799"/>
    <cellStyle name="Обычный 6 2 2 4 2 2" xfId="31800"/>
    <cellStyle name="Обычный 6 2 2 4 2 2 2" xfId="31801"/>
    <cellStyle name="Обычный 6 2 2 4 2 2 2 2" xfId="31802"/>
    <cellStyle name="Обычный 6 2 2 4 2 2 3" xfId="31803"/>
    <cellStyle name="Обычный 6 2 2 4 2 2 4" xfId="31804"/>
    <cellStyle name="Обычный 6 2 2 4 2 2 5" xfId="31805"/>
    <cellStyle name="Обычный 6 2 2 4 2 3" xfId="31806"/>
    <cellStyle name="Обычный 6 2 2 4 2 3 2" xfId="31807"/>
    <cellStyle name="Обычный 6 2 2 4 2 3 3" xfId="31808"/>
    <cellStyle name="Обычный 6 2 2 4 2 3 4" xfId="31809"/>
    <cellStyle name="Обычный 6 2 2 4 2 4" xfId="31810"/>
    <cellStyle name="Обычный 6 2 2 4 2 5" xfId="31811"/>
    <cellStyle name="Обычный 6 2 2 4 2 6" xfId="31812"/>
    <cellStyle name="Обычный 6 2 2 4 2 7" xfId="31813"/>
    <cellStyle name="Обычный 6 2 2 4 3" xfId="31814"/>
    <cellStyle name="Обычный 6 2 2 4 3 2" xfId="31815"/>
    <cellStyle name="Обычный 6 2 2 4 3 2 2" xfId="31816"/>
    <cellStyle name="Обычный 6 2 2 4 3 3" xfId="31817"/>
    <cellStyle name="Обычный 6 2 2 4 3 4" xfId="31818"/>
    <cellStyle name="Обычный 6 2 2 4 3 5" xfId="31819"/>
    <cellStyle name="Обычный 6 2 2 4 4" xfId="31820"/>
    <cellStyle name="Обычный 6 2 2 4 4 2" xfId="31821"/>
    <cellStyle name="Обычный 6 2 2 4 4 2 2" xfId="31822"/>
    <cellStyle name="Обычный 6 2 2 4 4 3" xfId="31823"/>
    <cellStyle name="Обычный 6 2 2 4 4 4" xfId="31824"/>
    <cellStyle name="Обычный 6 2 2 4 4 5" xfId="31825"/>
    <cellStyle name="Обычный 6 2 2 4 5" xfId="31826"/>
    <cellStyle name="Обычный 6 2 2 4 5 2" xfId="31827"/>
    <cellStyle name="Обычный 6 2 2 4 5 3" xfId="31828"/>
    <cellStyle name="Обычный 6 2 2 4 5 4" xfId="31829"/>
    <cellStyle name="Обычный 6 2 2 4 6" xfId="31830"/>
    <cellStyle name="Обычный 6 2 2 4 7" xfId="31831"/>
    <cellStyle name="Обычный 6 2 2 4 8" xfId="31832"/>
    <cellStyle name="Обычный 6 2 2 4 9" xfId="31833"/>
    <cellStyle name="Обычный 6 2 2 5" xfId="31834"/>
    <cellStyle name="Обычный 6 2 2 5 2" xfId="31835"/>
    <cellStyle name="Обычный 6 2 2 5 2 2" xfId="31836"/>
    <cellStyle name="Обычный 6 2 2 5 2 2 2" xfId="31837"/>
    <cellStyle name="Обычный 6 2 2 5 2 2 2 2" xfId="31838"/>
    <cellStyle name="Обычный 6 2 2 5 2 2 3" xfId="31839"/>
    <cellStyle name="Обычный 6 2 2 5 2 2 4" xfId="31840"/>
    <cellStyle name="Обычный 6 2 2 5 2 2 5" xfId="31841"/>
    <cellStyle name="Обычный 6 2 2 5 2 3" xfId="31842"/>
    <cellStyle name="Обычный 6 2 2 5 2 3 2" xfId="31843"/>
    <cellStyle name="Обычный 6 2 2 5 2 3 3" xfId="31844"/>
    <cellStyle name="Обычный 6 2 2 5 2 3 4" xfId="31845"/>
    <cellStyle name="Обычный 6 2 2 5 2 4" xfId="31846"/>
    <cellStyle name="Обычный 6 2 2 5 2 5" xfId="31847"/>
    <cellStyle name="Обычный 6 2 2 5 2 6" xfId="31848"/>
    <cellStyle name="Обычный 6 2 2 5 2 7" xfId="31849"/>
    <cellStyle name="Обычный 6 2 2 5 3" xfId="31850"/>
    <cellStyle name="Обычный 6 2 2 5 3 2" xfId="31851"/>
    <cellStyle name="Обычный 6 2 2 5 3 2 2" xfId="31852"/>
    <cellStyle name="Обычный 6 2 2 5 3 3" xfId="31853"/>
    <cellStyle name="Обычный 6 2 2 5 3 4" xfId="31854"/>
    <cellStyle name="Обычный 6 2 2 5 3 5" xfId="31855"/>
    <cellStyle name="Обычный 6 2 2 5 4" xfId="31856"/>
    <cellStyle name="Обычный 6 2 2 5 4 2" xfId="31857"/>
    <cellStyle name="Обычный 6 2 2 5 4 3" xfId="31858"/>
    <cellStyle name="Обычный 6 2 2 5 4 4" xfId="31859"/>
    <cellStyle name="Обычный 6 2 2 5 5" xfId="31860"/>
    <cellStyle name="Обычный 6 2 2 5 6" xfId="31861"/>
    <cellStyle name="Обычный 6 2 2 5 7" xfId="31862"/>
    <cellStyle name="Обычный 6 2 2 5 8" xfId="31863"/>
    <cellStyle name="Обычный 6 2 2 6" xfId="31864"/>
    <cellStyle name="Обычный 6 2 2 6 2" xfId="31865"/>
    <cellStyle name="Обычный 6 2 2 6 2 2" xfId="31866"/>
    <cellStyle name="Обычный 6 2 2 6 2 2 2" xfId="31867"/>
    <cellStyle name="Обычный 6 2 2 6 2 2 2 2" xfId="31868"/>
    <cellStyle name="Обычный 6 2 2 6 2 2 3" xfId="31869"/>
    <cellStyle name="Обычный 6 2 2 6 2 2 4" xfId="31870"/>
    <cellStyle name="Обычный 6 2 2 6 2 2 5" xfId="31871"/>
    <cellStyle name="Обычный 6 2 2 6 2 3" xfId="31872"/>
    <cellStyle name="Обычный 6 2 2 6 2 3 2" xfId="31873"/>
    <cellStyle name="Обычный 6 2 2 6 2 3 3" xfId="31874"/>
    <cellStyle name="Обычный 6 2 2 6 2 3 4" xfId="31875"/>
    <cellStyle name="Обычный 6 2 2 6 2 4" xfId="31876"/>
    <cellStyle name="Обычный 6 2 2 6 2 5" xfId="31877"/>
    <cellStyle name="Обычный 6 2 2 6 2 6" xfId="31878"/>
    <cellStyle name="Обычный 6 2 2 6 2 7" xfId="31879"/>
    <cellStyle name="Обычный 6 2 2 6 3" xfId="31880"/>
    <cellStyle name="Обычный 6 2 2 6 3 2" xfId="31881"/>
    <cellStyle name="Обычный 6 2 2 6 3 2 2" xfId="31882"/>
    <cellStyle name="Обычный 6 2 2 6 3 3" xfId="31883"/>
    <cellStyle name="Обычный 6 2 2 6 3 4" xfId="31884"/>
    <cellStyle name="Обычный 6 2 2 6 3 5" xfId="31885"/>
    <cellStyle name="Обычный 6 2 2 6 4" xfId="31886"/>
    <cellStyle name="Обычный 6 2 2 6 4 2" xfId="31887"/>
    <cellStyle name="Обычный 6 2 2 6 4 3" xfId="31888"/>
    <cellStyle name="Обычный 6 2 2 6 4 4" xfId="31889"/>
    <cellStyle name="Обычный 6 2 2 6 5" xfId="31890"/>
    <cellStyle name="Обычный 6 2 2 6 6" xfId="31891"/>
    <cellStyle name="Обычный 6 2 2 6 7" xfId="31892"/>
    <cellStyle name="Обычный 6 2 2 6 8" xfId="31893"/>
    <cellStyle name="Обычный 6 2 2 7" xfId="31894"/>
    <cellStyle name="Обычный 6 2 2 7 2" xfId="31895"/>
    <cellStyle name="Обычный 6 2 2 7 2 2" xfId="31896"/>
    <cellStyle name="Обычный 6 2 2 7 2 2 2" xfId="31897"/>
    <cellStyle name="Обычный 6 2 2 7 2 2 2 2" xfId="31898"/>
    <cellStyle name="Обычный 6 2 2 7 2 2 3" xfId="31899"/>
    <cellStyle name="Обычный 6 2 2 7 2 2 4" xfId="31900"/>
    <cellStyle name="Обычный 6 2 2 7 2 2 5" xfId="31901"/>
    <cellStyle name="Обычный 6 2 2 7 2 3" xfId="31902"/>
    <cellStyle name="Обычный 6 2 2 7 2 3 2" xfId="31903"/>
    <cellStyle name="Обычный 6 2 2 7 2 3 3" xfId="31904"/>
    <cellStyle name="Обычный 6 2 2 7 2 3 4" xfId="31905"/>
    <cellStyle name="Обычный 6 2 2 7 2 4" xfId="31906"/>
    <cellStyle name="Обычный 6 2 2 7 2 5" xfId="31907"/>
    <cellStyle name="Обычный 6 2 2 7 2 6" xfId="31908"/>
    <cellStyle name="Обычный 6 2 2 7 2 7" xfId="31909"/>
    <cellStyle name="Обычный 6 2 2 7 3" xfId="31910"/>
    <cellStyle name="Обычный 6 2 2 7 3 2" xfId="31911"/>
    <cellStyle name="Обычный 6 2 2 7 3 2 2" xfId="31912"/>
    <cellStyle name="Обычный 6 2 2 7 3 3" xfId="31913"/>
    <cellStyle name="Обычный 6 2 2 7 3 4" xfId="31914"/>
    <cellStyle name="Обычный 6 2 2 7 3 5" xfId="31915"/>
    <cellStyle name="Обычный 6 2 2 7 4" xfId="31916"/>
    <cellStyle name="Обычный 6 2 2 7 4 2" xfId="31917"/>
    <cellStyle name="Обычный 6 2 2 7 4 3" xfId="31918"/>
    <cellStyle name="Обычный 6 2 2 7 4 4" xfId="31919"/>
    <cellStyle name="Обычный 6 2 2 7 5" xfId="31920"/>
    <cellStyle name="Обычный 6 2 2 7 6" xfId="31921"/>
    <cellStyle name="Обычный 6 2 2 7 7" xfId="31922"/>
    <cellStyle name="Обычный 6 2 2 7 8" xfId="31923"/>
    <cellStyle name="Обычный 6 2 2 8" xfId="31924"/>
    <cellStyle name="Обычный 6 2 2 8 2" xfId="31925"/>
    <cellStyle name="Обычный 6 2 2 8 2 2" xfId="31926"/>
    <cellStyle name="Обычный 6 2 2 8 2 2 2" xfId="31927"/>
    <cellStyle name="Обычный 6 2 2 8 2 2 2 2" xfId="31928"/>
    <cellStyle name="Обычный 6 2 2 8 2 2 3" xfId="31929"/>
    <cellStyle name="Обычный 6 2 2 8 2 2 4" xfId="31930"/>
    <cellStyle name="Обычный 6 2 2 8 2 2 5" xfId="31931"/>
    <cellStyle name="Обычный 6 2 2 8 2 3" xfId="31932"/>
    <cellStyle name="Обычный 6 2 2 8 2 3 2" xfId="31933"/>
    <cellStyle name="Обычный 6 2 2 8 2 3 3" xfId="31934"/>
    <cellStyle name="Обычный 6 2 2 8 2 3 4" xfId="31935"/>
    <cellStyle name="Обычный 6 2 2 8 2 4" xfId="31936"/>
    <cellStyle name="Обычный 6 2 2 8 2 5" xfId="31937"/>
    <cellStyle name="Обычный 6 2 2 8 2 6" xfId="31938"/>
    <cellStyle name="Обычный 6 2 2 8 2 7" xfId="31939"/>
    <cellStyle name="Обычный 6 2 2 8 3" xfId="31940"/>
    <cellStyle name="Обычный 6 2 2 8 3 2" xfId="31941"/>
    <cellStyle name="Обычный 6 2 2 8 3 2 2" xfId="31942"/>
    <cellStyle name="Обычный 6 2 2 8 3 3" xfId="31943"/>
    <cellStyle name="Обычный 6 2 2 8 3 4" xfId="31944"/>
    <cellStyle name="Обычный 6 2 2 8 3 5" xfId="31945"/>
    <cellStyle name="Обычный 6 2 2 8 4" xfId="31946"/>
    <cellStyle name="Обычный 6 2 2 8 4 2" xfId="31947"/>
    <cellStyle name="Обычный 6 2 2 8 4 3" xfId="31948"/>
    <cellStyle name="Обычный 6 2 2 8 4 4" xfId="31949"/>
    <cellStyle name="Обычный 6 2 2 8 5" xfId="31950"/>
    <cellStyle name="Обычный 6 2 2 8 6" xfId="31951"/>
    <cellStyle name="Обычный 6 2 2 8 7" xfId="31952"/>
    <cellStyle name="Обычный 6 2 2 8 8" xfId="31953"/>
    <cellStyle name="Обычный 6 2 2 9" xfId="31954"/>
    <cellStyle name="Обычный 6 2 2 9 2" xfId="31955"/>
    <cellStyle name="Обычный 6 2 2 9 2 2" xfId="31956"/>
    <cellStyle name="Обычный 6 2 2 9 2 2 2" xfId="31957"/>
    <cellStyle name="Обычный 6 2 2 9 2 3" xfId="31958"/>
    <cellStyle name="Обычный 6 2 2 9 2 4" xfId="31959"/>
    <cellStyle name="Обычный 6 2 2 9 2 5" xfId="31960"/>
    <cellStyle name="Обычный 6 2 2 9 3" xfId="31961"/>
    <cellStyle name="Обычный 6 2 2 9 3 2" xfId="31962"/>
    <cellStyle name="Обычный 6 2 2 9 3 3" xfId="31963"/>
    <cellStyle name="Обычный 6 2 2 9 3 4" xfId="31964"/>
    <cellStyle name="Обычный 6 2 2 9 4" xfId="31965"/>
    <cellStyle name="Обычный 6 2 2 9 5" xfId="31966"/>
    <cellStyle name="Обычный 6 2 2 9 6" xfId="31967"/>
    <cellStyle name="Обычный 6 2 2 9 7" xfId="31968"/>
    <cellStyle name="Обычный 6 2 3" xfId="31969"/>
    <cellStyle name="Обычный 6 2 3 10" xfId="31970"/>
    <cellStyle name="Обычный 6 2 3 10 2" xfId="31971"/>
    <cellStyle name="Обычный 6 2 3 10 2 2" xfId="31972"/>
    <cellStyle name="Обычный 6 2 3 10 3" xfId="31973"/>
    <cellStyle name="Обычный 6 2 3 10 4" xfId="31974"/>
    <cellStyle name="Обычный 6 2 3 10 5" xfId="31975"/>
    <cellStyle name="Обычный 6 2 3 11" xfId="31976"/>
    <cellStyle name="Обычный 6 2 3 11 2" xfId="31977"/>
    <cellStyle name="Обычный 6 2 3 11 3" xfId="31978"/>
    <cellStyle name="Обычный 6 2 3 11 4" xfId="31979"/>
    <cellStyle name="Обычный 6 2 3 12" xfId="31980"/>
    <cellStyle name="Обычный 6 2 3 13" xfId="31981"/>
    <cellStyle name="Обычный 6 2 3 14" xfId="31982"/>
    <cellStyle name="Обычный 6 2 3 15" xfId="31983"/>
    <cellStyle name="Обычный 6 2 3 2" xfId="31984"/>
    <cellStyle name="Обычный 6 2 3 2 2" xfId="31985"/>
    <cellStyle name="Обычный 6 2 3 2 2 2" xfId="31986"/>
    <cellStyle name="Обычный 6 2 3 2 2 2 2" xfId="31987"/>
    <cellStyle name="Обычный 6 2 3 2 2 2 2 2" xfId="31988"/>
    <cellStyle name="Обычный 6 2 3 2 2 2 3" xfId="31989"/>
    <cellStyle name="Обычный 6 2 3 2 2 2 4" xfId="31990"/>
    <cellStyle name="Обычный 6 2 3 2 2 2 5" xfId="31991"/>
    <cellStyle name="Обычный 6 2 3 2 2 3" xfId="31992"/>
    <cellStyle name="Обычный 6 2 3 2 2 3 2" xfId="31993"/>
    <cellStyle name="Обычный 6 2 3 2 2 3 3" xfId="31994"/>
    <cellStyle name="Обычный 6 2 3 2 2 3 4" xfId="31995"/>
    <cellStyle name="Обычный 6 2 3 2 2 4" xfId="31996"/>
    <cellStyle name="Обычный 6 2 3 2 2 5" xfId="31997"/>
    <cellStyle name="Обычный 6 2 3 2 2 6" xfId="31998"/>
    <cellStyle name="Обычный 6 2 3 2 2 7" xfId="31999"/>
    <cellStyle name="Обычный 6 2 3 2 3" xfId="32000"/>
    <cellStyle name="Обычный 6 2 3 2 3 2" xfId="32001"/>
    <cellStyle name="Обычный 6 2 3 2 3 2 2" xfId="32002"/>
    <cellStyle name="Обычный 6 2 3 2 3 3" xfId="32003"/>
    <cellStyle name="Обычный 6 2 3 2 3 4" xfId="32004"/>
    <cellStyle name="Обычный 6 2 3 2 3 5" xfId="32005"/>
    <cellStyle name="Обычный 6 2 3 2 4" xfId="32006"/>
    <cellStyle name="Обычный 6 2 3 2 4 2" xfId="32007"/>
    <cellStyle name="Обычный 6 2 3 2 4 2 2" xfId="32008"/>
    <cellStyle name="Обычный 6 2 3 2 4 3" xfId="32009"/>
    <cellStyle name="Обычный 6 2 3 2 4 4" xfId="32010"/>
    <cellStyle name="Обычный 6 2 3 2 4 5" xfId="32011"/>
    <cellStyle name="Обычный 6 2 3 2 5" xfId="32012"/>
    <cellStyle name="Обычный 6 2 3 2 5 2" xfId="32013"/>
    <cellStyle name="Обычный 6 2 3 2 5 3" xfId="32014"/>
    <cellStyle name="Обычный 6 2 3 2 5 4" xfId="32015"/>
    <cellStyle name="Обычный 6 2 3 2 6" xfId="32016"/>
    <cellStyle name="Обычный 6 2 3 2 7" xfId="32017"/>
    <cellStyle name="Обычный 6 2 3 2 8" xfId="32018"/>
    <cellStyle name="Обычный 6 2 3 2 9" xfId="32019"/>
    <cellStyle name="Обычный 6 2 3 3" xfId="32020"/>
    <cellStyle name="Обычный 6 2 3 3 2" xfId="32021"/>
    <cellStyle name="Обычный 6 2 3 3 2 2" xfId="32022"/>
    <cellStyle name="Обычный 6 2 3 3 2 2 2" xfId="32023"/>
    <cellStyle name="Обычный 6 2 3 3 2 2 2 2" xfId="32024"/>
    <cellStyle name="Обычный 6 2 3 3 2 2 3" xfId="32025"/>
    <cellStyle name="Обычный 6 2 3 3 2 2 4" xfId="32026"/>
    <cellStyle name="Обычный 6 2 3 3 2 2 5" xfId="32027"/>
    <cellStyle name="Обычный 6 2 3 3 2 3" xfId="32028"/>
    <cellStyle name="Обычный 6 2 3 3 2 3 2" xfId="32029"/>
    <cellStyle name="Обычный 6 2 3 3 2 3 3" xfId="32030"/>
    <cellStyle name="Обычный 6 2 3 3 2 3 4" xfId="32031"/>
    <cellStyle name="Обычный 6 2 3 3 2 4" xfId="32032"/>
    <cellStyle name="Обычный 6 2 3 3 2 5" xfId="32033"/>
    <cellStyle name="Обычный 6 2 3 3 2 6" xfId="32034"/>
    <cellStyle name="Обычный 6 2 3 3 2 7" xfId="32035"/>
    <cellStyle name="Обычный 6 2 3 3 3" xfId="32036"/>
    <cellStyle name="Обычный 6 2 3 3 3 2" xfId="32037"/>
    <cellStyle name="Обычный 6 2 3 3 3 2 2" xfId="32038"/>
    <cellStyle name="Обычный 6 2 3 3 3 3" xfId="32039"/>
    <cellStyle name="Обычный 6 2 3 3 3 4" xfId="32040"/>
    <cellStyle name="Обычный 6 2 3 3 3 5" xfId="32041"/>
    <cellStyle name="Обычный 6 2 3 3 4" xfId="32042"/>
    <cellStyle name="Обычный 6 2 3 3 4 2" xfId="32043"/>
    <cellStyle name="Обычный 6 2 3 3 4 2 2" xfId="32044"/>
    <cellStyle name="Обычный 6 2 3 3 4 3" xfId="32045"/>
    <cellStyle name="Обычный 6 2 3 3 4 4" xfId="32046"/>
    <cellStyle name="Обычный 6 2 3 3 4 5" xfId="32047"/>
    <cellStyle name="Обычный 6 2 3 3 5" xfId="32048"/>
    <cellStyle name="Обычный 6 2 3 3 5 2" xfId="32049"/>
    <cellStyle name="Обычный 6 2 3 3 5 3" xfId="32050"/>
    <cellStyle name="Обычный 6 2 3 3 5 4" xfId="32051"/>
    <cellStyle name="Обычный 6 2 3 3 6" xfId="32052"/>
    <cellStyle name="Обычный 6 2 3 3 7" xfId="32053"/>
    <cellStyle name="Обычный 6 2 3 3 8" xfId="32054"/>
    <cellStyle name="Обычный 6 2 3 3 9" xfId="32055"/>
    <cellStyle name="Обычный 6 2 3 4" xfId="32056"/>
    <cellStyle name="Обычный 6 2 3 4 2" xfId="32057"/>
    <cellStyle name="Обычный 6 2 3 4 2 2" xfId="32058"/>
    <cellStyle name="Обычный 6 2 3 4 2 2 2" xfId="32059"/>
    <cellStyle name="Обычный 6 2 3 4 2 2 2 2" xfId="32060"/>
    <cellStyle name="Обычный 6 2 3 4 2 2 3" xfId="32061"/>
    <cellStyle name="Обычный 6 2 3 4 2 2 4" xfId="32062"/>
    <cellStyle name="Обычный 6 2 3 4 2 2 5" xfId="32063"/>
    <cellStyle name="Обычный 6 2 3 4 2 3" xfId="32064"/>
    <cellStyle name="Обычный 6 2 3 4 2 3 2" xfId="32065"/>
    <cellStyle name="Обычный 6 2 3 4 2 3 3" xfId="32066"/>
    <cellStyle name="Обычный 6 2 3 4 2 3 4" xfId="32067"/>
    <cellStyle name="Обычный 6 2 3 4 2 4" xfId="32068"/>
    <cellStyle name="Обычный 6 2 3 4 2 5" xfId="32069"/>
    <cellStyle name="Обычный 6 2 3 4 2 6" xfId="32070"/>
    <cellStyle name="Обычный 6 2 3 4 2 7" xfId="32071"/>
    <cellStyle name="Обычный 6 2 3 4 3" xfId="32072"/>
    <cellStyle name="Обычный 6 2 3 4 3 2" xfId="32073"/>
    <cellStyle name="Обычный 6 2 3 4 3 2 2" xfId="32074"/>
    <cellStyle name="Обычный 6 2 3 4 3 3" xfId="32075"/>
    <cellStyle name="Обычный 6 2 3 4 3 4" xfId="32076"/>
    <cellStyle name="Обычный 6 2 3 4 3 5" xfId="32077"/>
    <cellStyle name="Обычный 6 2 3 4 4" xfId="32078"/>
    <cellStyle name="Обычный 6 2 3 4 4 2" xfId="32079"/>
    <cellStyle name="Обычный 6 2 3 4 4 3" xfId="32080"/>
    <cellStyle name="Обычный 6 2 3 4 4 4" xfId="32081"/>
    <cellStyle name="Обычный 6 2 3 4 5" xfId="32082"/>
    <cellStyle name="Обычный 6 2 3 4 6" xfId="32083"/>
    <cellStyle name="Обычный 6 2 3 4 7" xfId="32084"/>
    <cellStyle name="Обычный 6 2 3 4 8" xfId="32085"/>
    <cellStyle name="Обычный 6 2 3 5" xfId="32086"/>
    <cellStyle name="Обычный 6 2 3 5 2" xfId="32087"/>
    <cellStyle name="Обычный 6 2 3 5 2 2" xfId="32088"/>
    <cellStyle name="Обычный 6 2 3 5 2 2 2" xfId="32089"/>
    <cellStyle name="Обычный 6 2 3 5 2 2 2 2" xfId="32090"/>
    <cellStyle name="Обычный 6 2 3 5 2 2 3" xfId="32091"/>
    <cellStyle name="Обычный 6 2 3 5 2 2 4" xfId="32092"/>
    <cellStyle name="Обычный 6 2 3 5 2 2 5" xfId="32093"/>
    <cellStyle name="Обычный 6 2 3 5 2 3" xfId="32094"/>
    <cellStyle name="Обычный 6 2 3 5 2 3 2" xfId="32095"/>
    <cellStyle name="Обычный 6 2 3 5 2 3 3" xfId="32096"/>
    <cellStyle name="Обычный 6 2 3 5 2 3 4" xfId="32097"/>
    <cellStyle name="Обычный 6 2 3 5 2 4" xfId="32098"/>
    <cellStyle name="Обычный 6 2 3 5 2 5" xfId="32099"/>
    <cellStyle name="Обычный 6 2 3 5 2 6" xfId="32100"/>
    <cellStyle name="Обычный 6 2 3 5 2 7" xfId="32101"/>
    <cellStyle name="Обычный 6 2 3 5 3" xfId="32102"/>
    <cellStyle name="Обычный 6 2 3 5 3 2" xfId="32103"/>
    <cellStyle name="Обычный 6 2 3 5 3 2 2" xfId="32104"/>
    <cellStyle name="Обычный 6 2 3 5 3 3" xfId="32105"/>
    <cellStyle name="Обычный 6 2 3 5 3 4" xfId="32106"/>
    <cellStyle name="Обычный 6 2 3 5 3 5" xfId="32107"/>
    <cellStyle name="Обычный 6 2 3 5 4" xfId="32108"/>
    <cellStyle name="Обычный 6 2 3 5 4 2" xfId="32109"/>
    <cellStyle name="Обычный 6 2 3 5 4 3" xfId="32110"/>
    <cellStyle name="Обычный 6 2 3 5 4 4" xfId="32111"/>
    <cellStyle name="Обычный 6 2 3 5 5" xfId="32112"/>
    <cellStyle name="Обычный 6 2 3 5 6" xfId="32113"/>
    <cellStyle name="Обычный 6 2 3 5 7" xfId="32114"/>
    <cellStyle name="Обычный 6 2 3 5 8" xfId="32115"/>
    <cellStyle name="Обычный 6 2 3 6" xfId="32116"/>
    <cellStyle name="Обычный 6 2 3 6 2" xfId="32117"/>
    <cellStyle name="Обычный 6 2 3 6 2 2" xfId="32118"/>
    <cellStyle name="Обычный 6 2 3 6 2 2 2" xfId="32119"/>
    <cellStyle name="Обычный 6 2 3 6 2 2 2 2" xfId="32120"/>
    <cellStyle name="Обычный 6 2 3 6 2 2 3" xfId="32121"/>
    <cellStyle name="Обычный 6 2 3 6 2 2 4" xfId="32122"/>
    <cellStyle name="Обычный 6 2 3 6 2 2 5" xfId="32123"/>
    <cellStyle name="Обычный 6 2 3 6 2 3" xfId="32124"/>
    <cellStyle name="Обычный 6 2 3 6 2 3 2" xfId="32125"/>
    <cellStyle name="Обычный 6 2 3 6 2 3 3" xfId="32126"/>
    <cellStyle name="Обычный 6 2 3 6 2 3 4" xfId="32127"/>
    <cellStyle name="Обычный 6 2 3 6 2 4" xfId="32128"/>
    <cellStyle name="Обычный 6 2 3 6 2 5" xfId="32129"/>
    <cellStyle name="Обычный 6 2 3 6 2 6" xfId="32130"/>
    <cellStyle name="Обычный 6 2 3 6 2 7" xfId="32131"/>
    <cellStyle name="Обычный 6 2 3 6 3" xfId="32132"/>
    <cellStyle name="Обычный 6 2 3 6 3 2" xfId="32133"/>
    <cellStyle name="Обычный 6 2 3 6 3 2 2" xfId="32134"/>
    <cellStyle name="Обычный 6 2 3 6 3 3" xfId="32135"/>
    <cellStyle name="Обычный 6 2 3 6 3 4" xfId="32136"/>
    <cellStyle name="Обычный 6 2 3 6 3 5" xfId="32137"/>
    <cellStyle name="Обычный 6 2 3 6 4" xfId="32138"/>
    <cellStyle name="Обычный 6 2 3 6 4 2" xfId="32139"/>
    <cellStyle name="Обычный 6 2 3 6 4 3" xfId="32140"/>
    <cellStyle name="Обычный 6 2 3 6 4 4" xfId="32141"/>
    <cellStyle name="Обычный 6 2 3 6 5" xfId="32142"/>
    <cellStyle name="Обычный 6 2 3 6 6" xfId="32143"/>
    <cellStyle name="Обычный 6 2 3 6 7" xfId="32144"/>
    <cellStyle name="Обычный 6 2 3 6 8" xfId="32145"/>
    <cellStyle name="Обычный 6 2 3 7" xfId="32146"/>
    <cellStyle name="Обычный 6 2 3 7 2" xfId="32147"/>
    <cellStyle name="Обычный 6 2 3 7 2 2" xfId="32148"/>
    <cellStyle name="Обычный 6 2 3 7 2 2 2" xfId="32149"/>
    <cellStyle name="Обычный 6 2 3 7 2 2 2 2" xfId="32150"/>
    <cellStyle name="Обычный 6 2 3 7 2 2 3" xfId="32151"/>
    <cellStyle name="Обычный 6 2 3 7 2 2 4" xfId="32152"/>
    <cellStyle name="Обычный 6 2 3 7 2 2 5" xfId="32153"/>
    <cellStyle name="Обычный 6 2 3 7 2 3" xfId="32154"/>
    <cellStyle name="Обычный 6 2 3 7 2 3 2" xfId="32155"/>
    <cellStyle name="Обычный 6 2 3 7 2 3 3" xfId="32156"/>
    <cellStyle name="Обычный 6 2 3 7 2 3 4" xfId="32157"/>
    <cellStyle name="Обычный 6 2 3 7 2 4" xfId="32158"/>
    <cellStyle name="Обычный 6 2 3 7 2 5" xfId="32159"/>
    <cellStyle name="Обычный 6 2 3 7 2 6" xfId="32160"/>
    <cellStyle name="Обычный 6 2 3 7 2 7" xfId="32161"/>
    <cellStyle name="Обычный 6 2 3 7 3" xfId="32162"/>
    <cellStyle name="Обычный 6 2 3 7 3 2" xfId="32163"/>
    <cellStyle name="Обычный 6 2 3 7 3 2 2" xfId="32164"/>
    <cellStyle name="Обычный 6 2 3 7 3 3" xfId="32165"/>
    <cellStyle name="Обычный 6 2 3 7 3 4" xfId="32166"/>
    <cellStyle name="Обычный 6 2 3 7 3 5" xfId="32167"/>
    <cellStyle name="Обычный 6 2 3 7 4" xfId="32168"/>
    <cellStyle name="Обычный 6 2 3 7 4 2" xfId="32169"/>
    <cellStyle name="Обычный 6 2 3 7 4 3" xfId="32170"/>
    <cellStyle name="Обычный 6 2 3 7 4 4" xfId="32171"/>
    <cellStyle name="Обычный 6 2 3 7 5" xfId="32172"/>
    <cellStyle name="Обычный 6 2 3 7 6" xfId="32173"/>
    <cellStyle name="Обычный 6 2 3 7 7" xfId="32174"/>
    <cellStyle name="Обычный 6 2 3 7 8" xfId="32175"/>
    <cellStyle name="Обычный 6 2 3 8" xfId="32176"/>
    <cellStyle name="Обычный 6 2 3 8 2" xfId="32177"/>
    <cellStyle name="Обычный 6 2 3 8 2 2" xfId="32178"/>
    <cellStyle name="Обычный 6 2 3 8 2 2 2" xfId="32179"/>
    <cellStyle name="Обычный 6 2 3 8 2 3" xfId="32180"/>
    <cellStyle name="Обычный 6 2 3 8 2 4" xfId="32181"/>
    <cellStyle name="Обычный 6 2 3 8 2 5" xfId="32182"/>
    <cellStyle name="Обычный 6 2 3 8 3" xfId="32183"/>
    <cellStyle name="Обычный 6 2 3 8 3 2" xfId="32184"/>
    <cellStyle name="Обычный 6 2 3 8 3 3" xfId="32185"/>
    <cellStyle name="Обычный 6 2 3 8 3 4" xfId="32186"/>
    <cellStyle name="Обычный 6 2 3 8 4" xfId="32187"/>
    <cellStyle name="Обычный 6 2 3 8 5" xfId="32188"/>
    <cellStyle name="Обычный 6 2 3 8 6" xfId="32189"/>
    <cellStyle name="Обычный 6 2 3 8 7" xfId="32190"/>
    <cellStyle name="Обычный 6 2 3 9" xfId="32191"/>
    <cellStyle name="Обычный 6 2 3 9 2" xfId="32192"/>
    <cellStyle name="Обычный 6 2 3 9 2 2" xfId="32193"/>
    <cellStyle name="Обычный 6 2 3 9 2 2 2" xfId="32194"/>
    <cellStyle name="Обычный 6 2 3 9 2 3" xfId="32195"/>
    <cellStyle name="Обычный 6 2 3 9 2 4" xfId="32196"/>
    <cellStyle name="Обычный 6 2 3 9 2 5" xfId="32197"/>
    <cellStyle name="Обычный 6 2 3 9 3" xfId="32198"/>
    <cellStyle name="Обычный 6 2 3 9 3 2" xfId="32199"/>
    <cellStyle name="Обычный 6 2 3 9 3 3" xfId="32200"/>
    <cellStyle name="Обычный 6 2 3 9 3 4" xfId="32201"/>
    <cellStyle name="Обычный 6 2 3 9 4" xfId="32202"/>
    <cellStyle name="Обычный 6 2 3 9 5" xfId="32203"/>
    <cellStyle name="Обычный 6 2 3 9 6" xfId="32204"/>
    <cellStyle name="Обычный 6 2 3 9 7" xfId="32205"/>
    <cellStyle name="Обычный 6 2 4" xfId="32206"/>
    <cellStyle name="Обычный 6 2 4 10" xfId="32207"/>
    <cellStyle name="Обычный 6 2 4 10 2" xfId="32208"/>
    <cellStyle name="Обычный 6 2 4 10 2 2" xfId="32209"/>
    <cellStyle name="Обычный 6 2 4 10 3" xfId="32210"/>
    <cellStyle name="Обычный 6 2 4 10 4" xfId="32211"/>
    <cellStyle name="Обычный 6 2 4 10 5" xfId="32212"/>
    <cellStyle name="Обычный 6 2 4 11" xfId="32213"/>
    <cellStyle name="Обычный 6 2 4 11 2" xfId="32214"/>
    <cellStyle name="Обычный 6 2 4 11 3" xfId="32215"/>
    <cellStyle name="Обычный 6 2 4 11 4" xfId="32216"/>
    <cellStyle name="Обычный 6 2 4 12" xfId="32217"/>
    <cellStyle name="Обычный 6 2 4 13" xfId="32218"/>
    <cellStyle name="Обычный 6 2 4 14" xfId="32219"/>
    <cellStyle name="Обычный 6 2 4 15" xfId="32220"/>
    <cellStyle name="Обычный 6 2 4 2" xfId="32221"/>
    <cellStyle name="Обычный 6 2 4 2 2" xfId="32222"/>
    <cellStyle name="Обычный 6 2 4 2 2 2" xfId="32223"/>
    <cellStyle name="Обычный 6 2 4 2 2 2 2" xfId="32224"/>
    <cellStyle name="Обычный 6 2 4 2 2 2 2 2" xfId="32225"/>
    <cellStyle name="Обычный 6 2 4 2 2 2 3" xfId="32226"/>
    <cellStyle name="Обычный 6 2 4 2 2 2 4" xfId="32227"/>
    <cellStyle name="Обычный 6 2 4 2 2 2 5" xfId="32228"/>
    <cellStyle name="Обычный 6 2 4 2 2 3" xfId="32229"/>
    <cellStyle name="Обычный 6 2 4 2 2 3 2" xfId="32230"/>
    <cellStyle name="Обычный 6 2 4 2 2 3 3" xfId="32231"/>
    <cellStyle name="Обычный 6 2 4 2 2 3 4" xfId="32232"/>
    <cellStyle name="Обычный 6 2 4 2 2 4" xfId="32233"/>
    <cellStyle name="Обычный 6 2 4 2 2 5" xfId="32234"/>
    <cellStyle name="Обычный 6 2 4 2 2 6" xfId="32235"/>
    <cellStyle name="Обычный 6 2 4 2 2 7" xfId="32236"/>
    <cellStyle name="Обычный 6 2 4 2 3" xfId="32237"/>
    <cellStyle name="Обычный 6 2 4 2 3 2" xfId="32238"/>
    <cellStyle name="Обычный 6 2 4 2 3 2 2" xfId="32239"/>
    <cellStyle name="Обычный 6 2 4 2 3 3" xfId="32240"/>
    <cellStyle name="Обычный 6 2 4 2 3 4" xfId="32241"/>
    <cellStyle name="Обычный 6 2 4 2 3 5" xfId="32242"/>
    <cellStyle name="Обычный 6 2 4 2 4" xfId="32243"/>
    <cellStyle name="Обычный 6 2 4 2 4 2" xfId="32244"/>
    <cellStyle name="Обычный 6 2 4 2 4 2 2" xfId="32245"/>
    <cellStyle name="Обычный 6 2 4 2 4 3" xfId="32246"/>
    <cellStyle name="Обычный 6 2 4 2 4 4" xfId="32247"/>
    <cellStyle name="Обычный 6 2 4 2 4 5" xfId="32248"/>
    <cellStyle name="Обычный 6 2 4 2 5" xfId="32249"/>
    <cellStyle name="Обычный 6 2 4 2 5 2" xfId="32250"/>
    <cellStyle name="Обычный 6 2 4 2 5 3" xfId="32251"/>
    <cellStyle name="Обычный 6 2 4 2 5 4" xfId="32252"/>
    <cellStyle name="Обычный 6 2 4 2 6" xfId="32253"/>
    <cellStyle name="Обычный 6 2 4 2 7" xfId="32254"/>
    <cellStyle name="Обычный 6 2 4 2 8" xfId="32255"/>
    <cellStyle name="Обычный 6 2 4 2 9" xfId="32256"/>
    <cellStyle name="Обычный 6 2 4 3" xfId="32257"/>
    <cellStyle name="Обычный 6 2 4 3 2" xfId="32258"/>
    <cellStyle name="Обычный 6 2 4 3 2 2" xfId="32259"/>
    <cellStyle name="Обычный 6 2 4 3 2 2 2" xfId="32260"/>
    <cellStyle name="Обычный 6 2 4 3 2 2 2 2" xfId="32261"/>
    <cellStyle name="Обычный 6 2 4 3 2 2 3" xfId="32262"/>
    <cellStyle name="Обычный 6 2 4 3 2 2 4" xfId="32263"/>
    <cellStyle name="Обычный 6 2 4 3 2 2 5" xfId="32264"/>
    <cellStyle name="Обычный 6 2 4 3 2 3" xfId="32265"/>
    <cellStyle name="Обычный 6 2 4 3 2 3 2" xfId="32266"/>
    <cellStyle name="Обычный 6 2 4 3 2 3 3" xfId="32267"/>
    <cellStyle name="Обычный 6 2 4 3 2 3 4" xfId="32268"/>
    <cellStyle name="Обычный 6 2 4 3 2 4" xfId="32269"/>
    <cellStyle name="Обычный 6 2 4 3 2 5" xfId="32270"/>
    <cellStyle name="Обычный 6 2 4 3 2 6" xfId="32271"/>
    <cellStyle name="Обычный 6 2 4 3 2 7" xfId="32272"/>
    <cellStyle name="Обычный 6 2 4 3 3" xfId="32273"/>
    <cellStyle name="Обычный 6 2 4 3 3 2" xfId="32274"/>
    <cellStyle name="Обычный 6 2 4 3 3 2 2" xfId="32275"/>
    <cellStyle name="Обычный 6 2 4 3 3 3" xfId="32276"/>
    <cellStyle name="Обычный 6 2 4 3 3 4" xfId="32277"/>
    <cellStyle name="Обычный 6 2 4 3 3 5" xfId="32278"/>
    <cellStyle name="Обычный 6 2 4 3 4" xfId="32279"/>
    <cellStyle name="Обычный 6 2 4 3 4 2" xfId="32280"/>
    <cellStyle name="Обычный 6 2 4 3 4 2 2" xfId="32281"/>
    <cellStyle name="Обычный 6 2 4 3 4 3" xfId="32282"/>
    <cellStyle name="Обычный 6 2 4 3 4 4" xfId="32283"/>
    <cellStyle name="Обычный 6 2 4 3 4 5" xfId="32284"/>
    <cellStyle name="Обычный 6 2 4 3 5" xfId="32285"/>
    <cellStyle name="Обычный 6 2 4 3 5 2" xfId="32286"/>
    <cellStyle name="Обычный 6 2 4 3 5 3" xfId="32287"/>
    <cellStyle name="Обычный 6 2 4 3 5 4" xfId="32288"/>
    <cellStyle name="Обычный 6 2 4 3 6" xfId="32289"/>
    <cellStyle name="Обычный 6 2 4 3 7" xfId="32290"/>
    <cellStyle name="Обычный 6 2 4 3 8" xfId="32291"/>
    <cellStyle name="Обычный 6 2 4 3 9" xfId="32292"/>
    <cellStyle name="Обычный 6 2 4 4" xfId="32293"/>
    <cellStyle name="Обычный 6 2 4 4 2" xfId="32294"/>
    <cellStyle name="Обычный 6 2 4 4 2 2" xfId="32295"/>
    <cellStyle name="Обычный 6 2 4 4 2 2 2" xfId="32296"/>
    <cellStyle name="Обычный 6 2 4 4 2 2 2 2" xfId="32297"/>
    <cellStyle name="Обычный 6 2 4 4 2 2 3" xfId="32298"/>
    <cellStyle name="Обычный 6 2 4 4 2 2 4" xfId="32299"/>
    <cellStyle name="Обычный 6 2 4 4 2 2 5" xfId="32300"/>
    <cellStyle name="Обычный 6 2 4 4 2 3" xfId="32301"/>
    <cellStyle name="Обычный 6 2 4 4 2 3 2" xfId="32302"/>
    <cellStyle name="Обычный 6 2 4 4 2 3 3" xfId="32303"/>
    <cellStyle name="Обычный 6 2 4 4 2 3 4" xfId="32304"/>
    <cellStyle name="Обычный 6 2 4 4 2 4" xfId="32305"/>
    <cellStyle name="Обычный 6 2 4 4 2 5" xfId="32306"/>
    <cellStyle name="Обычный 6 2 4 4 2 6" xfId="32307"/>
    <cellStyle name="Обычный 6 2 4 4 2 7" xfId="32308"/>
    <cellStyle name="Обычный 6 2 4 4 3" xfId="32309"/>
    <cellStyle name="Обычный 6 2 4 4 3 2" xfId="32310"/>
    <cellStyle name="Обычный 6 2 4 4 3 2 2" xfId="32311"/>
    <cellStyle name="Обычный 6 2 4 4 3 3" xfId="32312"/>
    <cellStyle name="Обычный 6 2 4 4 3 4" xfId="32313"/>
    <cellStyle name="Обычный 6 2 4 4 3 5" xfId="32314"/>
    <cellStyle name="Обычный 6 2 4 4 4" xfId="32315"/>
    <cellStyle name="Обычный 6 2 4 4 4 2" xfId="32316"/>
    <cellStyle name="Обычный 6 2 4 4 4 3" xfId="32317"/>
    <cellStyle name="Обычный 6 2 4 4 4 4" xfId="32318"/>
    <cellStyle name="Обычный 6 2 4 4 5" xfId="32319"/>
    <cellStyle name="Обычный 6 2 4 4 6" xfId="32320"/>
    <cellStyle name="Обычный 6 2 4 4 7" xfId="32321"/>
    <cellStyle name="Обычный 6 2 4 4 8" xfId="32322"/>
    <cellStyle name="Обычный 6 2 4 5" xfId="32323"/>
    <cellStyle name="Обычный 6 2 4 5 2" xfId="32324"/>
    <cellStyle name="Обычный 6 2 4 5 2 2" xfId="32325"/>
    <cellStyle name="Обычный 6 2 4 5 2 2 2" xfId="32326"/>
    <cellStyle name="Обычный 6 2 4 5 2 2 2 2" xfId="32327"/>
    <cellStyle name="Обычный 6 2 4 5 2 2 3" xfId="32328"/>
    <cellStyle name="Обычный 6 2 4 5 2 2 4" xfId="32329"/>
    <cellStyle name="Обычный 6 2 4 5 2 2 5" xfId="32330"/>
    <cellStyle name="Обычный 6 2 4 5 2 3" xfId="32331"/>
    <cellStyle name="Обычный 6 2 4 5 2 3 2" xfId="32332"/>
    <cellStyle name="Обычный 6 2 4 5 2 3 3" xfId="32333"/>
    <cellStyle name="Обычный 6 2 4 5 2 3 4" xfId="32334"/>
    <cellStyle name="Обычный 6 2 4 5 2 4" xfId="32335"/>
    <cellStyle name="Обычный 6 2 4 5 2 5" xfId="32336"/>
    <cellStyle name="Обычный 6 2 4 5 2 6" xfId="32337"/>
    <cellStyle name="Обычный 6 2 4 5 2 7" xfId="32338"/>
    <cellStyle name="Обычный 6 2 4 5 3" xfId="32339"/>
    <cellStyle name="Обычный 6 2 4 5 3 2" xfId="32340"/>
    <cellStyle name="Обычный 6 2 4 5 3 2 2" xfId="32341"/>
    <cellStyle name="Обычный 6 2 4 5 3 3" xfId="32342"/>
    <cellStyle name="Обычный 6 2 4 5 3 4" xfId="32343"/>
    <cellStyle name="Обычный 6 2 4 5 3 5" xfId="32344"/>
    <cellStyle name="Обычный 6 2 4 5 4" xfId="32345"/>
    <cellStyle name="Обычный 6 2 4 5 4 2" xfId="32346"/>
    <cellStyle name="Обычный 6 2 4 5 4 3" xfId="32347"/>
    <cellStyle name="Обычный 6 2 4 5 4 4" xfId="32348"/>
    <cellStyle name="Обычный 6 2 4 5 5" xfId="32349"/>
    <cellStyle name="Обычный 6 2 4 5 6" xfId="32350"/>
    <cellStyle name="Обычный 6 2 4 5 7" xfId="32351"/>
    <cellStyle name="Обычный 6 2 4 5 8" xfId="32352"/>
    <cellStyle name="Обычный 6 2 4 6" xfId="32353"/>
    <cellStyle name="Обычный 6 2 4 6 2" xfId="32354"/>
    <cellStyle name="Обычный 6 2 4 6 2 2" xfId="32355"/>
    <cellStyle name="Обычный 6 2 4 6 2 2 2" xfId="32356"/>
    <cellStyle name="Обычный 6 2 4 6 2 2 2 2" xfId="32357"/>
    <cellStyle name="Обычный 6 2 4 6 2 2 3" xfId="32358"/>
    <cellStyle name="Обычный 6 2 4 6 2 2 4" xfId="32359"/>
    <cellStyle name="Обычный 6 2 4 6 2 2 5" xfId="32360"/>
    <cellStyle name="Обычный 6 2 4 6 2 3" xfId="32361"/>
    <cellStyle name="Обычный 6 2 4 6 2 3 2" xfId="32362"/>
    <cellStyle name="Обычный 6 2 4 6 2 3 3" xfId="32363"/>
    <cellStyle name="Обычный 6 2 4 6 2 3 4" xfId="32364"/>
    <cellStyle name="Обычный 6 2 4 6 2 4" xfId="32365"/>
    <cellStyle name="Обычный 6 2 4 6 2 5" xfId="32366"/>
    <cellStyle name="Обычный 6 2 4 6 2 6" xfId="32367"/>
    <cellStyle name="Обычный 6 2 4 6 2 7" xfId="32368"/>
    <cellStyle name="Обычный 6 2 4 6 3" xfId="32369"/>
    <cellStyle name="Обычный 6 2 4 6 3 2" xfId="32370"/>
    <cellStyle name="Обычный 6 2 4 6 3 2 2" xfId="32371"/>
    <cellStyle name="Обычный 6 2 4 6 3 3" xfId="32372"/>
    <cellStyle name="Обычный 6 2 4 6 3 4" xfId="32373"/>
    <cellStyle name="Обычный 6 2 4 6 3 5" xfId="32374"/>
    <cellStyle name="Обычный 6 2 4 6 4" xfId="32375"/>
    <cellStyle name="Обычный 6 2 4 6 4 2" xfId="32376"/>
    <cellStyle name="Обычный 6 2 4 6 4 3" xfId="32377"/>
    <cellStyle name="Обычный 6 2 4 6 4 4" xfId="32378"/>
    <cellStyle name="Обычный 6 2 4 6 5" xfId="32379"/>
    <cellStyle name="Обычный 6 2 4 6 6" xfId="32380"/>
    <cellStyle name="Обычный 6 2 4 6 7" xfId="32381"/>
    <cellStyle name="Обычный 6 2 4 6 8" xfId="32382"/>
    <cellStyle name="Обычный 6 2 4 7" xfId="32383"/>
    <cellStyle name="Обычный 6 2 4 7 2" xfId="32384"/>
    <cellStyle name="Обычный 6 2 4 7 2 2" xfId="32385"/>
    <cellStyle name="Обычный 6 2 4 7 2 2 2" xfId="32386"/>
    <cellStyle name="Обычный 6 2 4 7 2 2 2 2" xfId="32387"/>
    <cellStyle name="Обычный 6 2 4 7 2 2 3" xfId="32388"/>
    <cellStyle name="Обычный 6 2 4 7 2 2 4" xfId="32389"/>
    <cellStyle name="Обычный 6 2 4 7 2 2 5" xfId="32390"/>
    <cellStyle name="Обычный 6 2 4 7 2 3" xfId="32391"/>
    <cellStyle name="Обычный 6 2 4 7 2 3 2" xfId="32392"/>
    <cellStyle name="Обычный 6 2 4 7 2 3 3" xfId="32393"/>
    <cellStyle name="Обычный 6 2 4 7 2 3 4" xfId="32394"/>
    <cellStyle name="Обычный 6 2 4 7 2 4" xfId="32395"/>
    <cellStyle name="Обычный 6 2 4 7 2 5" xfId="32396"/>
    <cellStyle name="Обычный 6 2 4 7 2 6" xfId="32397"/>
    <cellStyle name="Обычный 6 2 4 7 2 7" xfId="32398"/>
    <cellStyle name="Обычный 6 2 4 7 3" xfId="32399"/>
    <cellStyle name="Обычный 6 2 4 7 3 2" xfId="32400"/>
    <cellStyle name="Обычный 6 2 4 7 3 2 2" xfId="32401"/>
    <cellStyle name="Обычный 6 2 4 7 3 3" xfId="32402"/>
    <cellStyle name="Обычный 6 2 4 7 3 4" xfId="32403"/>
    <cellStyle name="Обычный 6 2 4 7 3 5" xfId="32404"/>
    <cellStyle name="Обычный 6 2 4 7 4" xfId="32405"/>
    <cellStyle name="Обычный 6 2 4 7 4 2" xfId="32406"/>
    <cellStyle name="Обычный 6 2 4 7 4 3" xfId="32407"/>
    <cellStyle name="Обычный 6 2 4 7 4 4" xfId="32408"/>
    <cellStyle name="Обычный 6 2 4 7 5" xfId="32409"/>
    <cellStyle name="Обычный 6 2 4 7 6" xfId="32410"/>
    <cellStyle name="Обычный 6 2 4 7 7" xfId="32411"/>
    <cellStyle name="Обычный 6 2 4 7 8" xfId="32412"/>
    <cellStyle name="Обычный 6 2 4 8" xfId="32413"/>
    <cellStyle name="Обычный 6 2 4 8 2" xfId="32414"/>
    <cellStyle name="Обычный 6 2 4 8 2 2" xfId="32415"/>
    <cellStyle name="Обычный 6 2 4 8 2 2 2" xfId="32416"/>
    <cellStyle name="Обычный 6 2 4 8 2 3" xfId="32417"/>
    <cellStyle name="Обычный 6 2 4 8 2 4" xfId="32418"/>
    <cellStyle name="Обычный 6 2 4 8 2 5" xfId="32419"/>
    <cellStyle name="Обычный 6 2 4 8 3" xfId="32420"/>
    <cellStyle name="Обычный 6 2 4 8 3 2" xfId="32421"/>
    <cellStyle name="Обычный 6 2 4 8 3 3" xfId="32422"/>
    <cellStyle name="Обычный 6 2 4 8 3 4" xfId="32423"/>
    <cellStyle name="Обычный 6 2 4 8 4" xfId="32424"/>
    <cellStyle name="Обычный 6 2 4 8 5" xfId="32425"/>
    <cellStyle name="Обычный 6 2 4 8 6" xfId="32426"/>
    <cellStyle name="Обычный 6 2 4 8 7" xfId="32427"/>
    <cellStyle name="Обычный 6 2 4 9" xfId="32428"/>
    <cellStyle name="Обычный 6 2 4 9 2" xfId="32429"/>
    <cellStyle name="Обычный 6 2 4 9 2 2" xfId="32430"/>
    <cellStyle name="Обычный 6 2 4 9 2 2 2" xfId="32431"/>
    <cellStyle name="Обычный 6 2 4 9 2 3" xfId="32432"/>
    <cellStyle name="Обычный 6 2 4 9 2 4" xfId="32433"/>
    <cellStyle name="Обычный 6 2 4 9 2 5" xfId="32434"/>
    <cellStyle name="Обычный 6 2 4 9 3" xfId="32435"/>
    <cellStyle name="Обычный 6 2 4 9 3 2" xfId="32436"/>
    <cellStyle name="Обычный 6 2 4 9 3 3" xfId="32437"/>
    <cellStyle name="Обычный 6 2 4 9 3 4" xfId="32438"/>
    <cellStyle name="Обычный 6 2 4 9 4" xfId="32439"/>
    <cellStyle name="Обычный 6 2 4 9 5" xfId="32440"/>
    <cellStyle name="Обычный 6 2 4 9 6" xfId="32441"/>
    <cellStyle name="Обычный 6 2 4 9 7" xfId="32442"/>
    <cellStyle name="Обычный 6 2 5" xfId="32443"/>
    <cellStyle name="Обычный 6 2 5 2" xfId="32444"/>
    <cellStyle name="Обычный 6 2 5 2 2" xfId="32445"/>
    <cellStyle name="Обычный 6 2 5 2 2 2" xfId="32446"/>
    <cellStyle name="Обычный 6 2 5 2 2 2 2" xfId="32447"/>
    <cellStyle name="Обычный 6 2 5 2 2 3" xfId="32448"/>
    <cellStyle name="Обычный 6 2 5 2 2 4" xfId="32449"/>
    <cellStyle name="Обычный 6 2 5 2 2 5" xfId="32450"/>
    <cellStyle name="Обычный 6 2 5 2 3" xfId="32451"/>
    <cellStyle name="Обычный 6 2 5 2 3 2" xfId="32452"/>
    <cellStyle name="Обычный 6 2 5 2 3 3" xfId="32453"/>
    <cellStyle name="Обычный 6 2 5 2 3 4" xfId="32454"/>
    <cellStyle name="Обычный 6 2 5 2 4" xfId="32455"/>
    <cellStyle name="Обычный 6 2 5 2 5" xfId="32456"/>
    <cellStyle name="Обычный 6 2 5 2 6" xfId="32457"/>
    <cellStyle name="Обычный 6 2 5 2 7" xfId="32458"/>
    <cellStyle name="Обычный 6 2 5 3" xfId="32459"/>
    <cellStyle name="Обычный 6 2 5 3 2" xfId="32460"/>
    <cellStyle name="Обычный 6 2 5 3 2 2" xfId="32461"/>
    <cellStyle name="Обычный 6 2 5 3 3" xfId="32462"/>
    <cellStyle name="Обычный 6 2 5 3 4" xfId="32463"/>
    <cellStyle name="Обычный 6 2 5 3 5" xfId="32464"/>
    <cellStyle name="Обычный 6 2 5 4" xfId="32465"/>
    <cellStyle name="Обычный 6 2 5 4 2" xfId="32466"/>
    <cellStyle name="Обычный 6 2 5 4 2 2" xfId="32467"/>
    <cellStyle name="Обычный 6 2 5 4 3" xfId="32468"/>
    <cellStyle name="Обычный 6 2 5 4 4" xfId="32469"/>
    <cellStyle name="Обычный 6 2 5 4 5" xfId="32470"/>
    <cellStyle name="Обычный 6 2 5 5" xfId="32471"/>
    <cellStyle name="Обычный 6 2 5 5 2" xfId="32472"/>
    <cellStyle name="Обычный 6 2 5 5 3" xfId="32473"/>
    <cellStyle name="Обычный 6 2 5 5 4" xfId="32474"/>
    <cellStyle name="Обычный 6 2 5 6" xfId="32475"/>
    <cellStyle name="Обычный 6 2 5 7" xfId="32476"/>
    <cellStyle name="Обычный 6 2 5 8" xfId="32477"/>
    <cellStyle name="Обычный 6 2 5 9" xfId="32478"/>
    <cellStyle name="Обычный 6 2 6" xfId="32479"/>
    <cellStyle name="Обычный 6 2 6 2" xfId="32480"/>
    <cellStyle name="Обычный 6 2 6 2 2" xfId="32481"/>
    <cellStyle name="Обычный 6 2 6 2 2 2" xfId="32482"/>
    <cellStyle name="Обычный 6 2 6 2 2 2 2" xfId="32483"/>
    <cellStyle name="Обычный 6 2 6 2 2 3" xfId="32484"/>
    <cellStyle name="Обычный 6 2 6 2 2 4" xfId="32485"/>
    <cellStyle name="Обычный 6 2 6 2 2 5" xfId="32486"/>
    <cellStyle name="Обычный 6 2 6 2 3" xfId="32487"/>
    <cellStyle name="Обычный 6 2 6 2 3 2" xfId="32488"/>
    <cellStyle name="Обычный 6 2 6 2 3 3" xfId="32489"/>
    <cellStyle name="Обычный 6 2 6 2 3 4" xfId="32490"/>
    <cellStyle name="Обычный 6 2 6 2 4" xfId="32491"/>
    <cellStyle name="Обычный 6 2 6 2 5" xfId="32492"/>
    <cellStyle name="Обычный 6 2 6 2 6" xfId="32493"/>
    <cellStyle name="Обычный 6 2 6 2 7" xfId="32494"/>
    <cellStyle name="Обычный 6 2 6 3" xfId="32495"/>
    <cellStyle name="Обычный 6 2 6 3 2" xfId="32496"/>
    <cellStyle name="Обычный 6 2 6 3 2 2" xfId="32497"/>
    <cellStyle name="Обычный 6 2 6 3 3" xfId="32498"/>
    <cellStyle name="Обычный 6 2 6 3 4" xfId="32499"/>
    <cellStyle name="Обычный 6 2 6 3 5" xfId="32500"/>
    <cellStyle name="Обычный 6 2 6 4" xfId="32501"/>
    <cellStyle name="Обычный 6 2 6 4 2" xfId="32502"/>
    <cellStyle name="Обычный 6 2 6 4 2 2" xfId="32503"/>
    <cellStyle name="Обычный 6 2 6 4 3" xfId="32504"/>
    <cellStyle name="Обычный 6 2 6 4 4" xfId="32505"/>
    <cellStyle name="Обычный 6 2 6 4 5" xfId="32506"/>
    <cellStyle name="Обычный 6 2 6 5" xfId="32507"/>
    <cellStyle name="Обычный 6 2 6 5 2" xfId="32508"/>
    <cellStyle name="Обычный 6 2 6 5 3" xfId="32509"/>
    <cellStyle name="Обычный 6 2 6 5 4" xfId="32510"/>
    <cellStyle name="Обычный 6 2 6 6" xfId="32511"/>
    <cellStyle name="Обычный 6 2 6 7" xfId="32512"/>
    <cellStyle name="Обычный 6 2 6 8" xfId="32513"/>
    <cellStyle name="Обычный 6 2 6 9" xfId="32514"/>
    <cellStyle name="Обычный 6 2 7" xfId="32515"/>
    <cellStyle name="Обычный 6 2 7 2" xfId="32516"/>
    <cellStyle name="Обычный 6 2 7 2 2" xfId="32517"/>
    <cellStyle name="Обычный 6 2 7 2 2 2" xfId="32518"/>
    <cellStyle name="Обычный 6 2 7 2 2 2 2" xfId="32519"/>
    <cellStyle name="Обычный 6 2 7 2 2 3" xfId="32520"/>
    <cellStyle name="Обычный 6 2 7 2 2 4" xfId="32521"/>
    <cellStyle name="Обычный 6 2 7 2 2 5" xfId="32522"/>
    <cellStyle name="Обычный 6 2 7 2 3" xfId="32523"/>
    <cellStyle name="Обычный 6 2 7 2 3 2" xfId="32524"/>
    <cellStyle name="Обычный 6 2 7 2 3 3" xfId="32525"/>
    <cellStyle name="Обычный 6 2 7 2 3 4" xfId="32526"/>
    <cellStyle name="Обычный 6 2 7 2 4" xfId="32527"/>
    <cellStyle name="Обычный 6 2 7 2 5" xfId="32528"/>
    <cellStyle name="Обычный 6 2 7 2 6" xfId="32529"/>
    <cellStyle name="Обычный 6 2 7 2 7" xfId="32530"/>
    <cellStyle name="Обычный 6 2 7 3" xfId="32531"/>
    <cellStyle name="Обычный 6 2 7 3 2" xfId="32532"/>
    <cellStyle name="Обычный 6 2 7 3 2 2" xfId="32533"/>
    <cellStyle name="Обычный 6 2 7 3 3" xfId="32534"/>
    <cellStyle name="Обычный 6 2 7 3 4" xfId="32535"/>
    <cellStyle name="Обычный 6 2 7 3 5" xfId="32536"/>
    <cellStyle name="Обычный 6 2 7 4" xfId="32537"/>
    <cellStyle name="Обычный 6 2 7 4 2" xfId="32538"/>
    <cellStyle name="Обычный 6 2 7 4 2 2" xfId="32539"/>
    <cellStyle name="Обычный 6 2 7 4 3" xfId="32540"/>
    <cellStyle name="Обычный 6 2 7 4 4" xfId="32541"/>
    <cellStyle name="Обычный 6 2 7 4 5" xfId="32542"/>
    <cellStyle name="Обычный 6 2 7 5" xfId="32543"/>
    <cellStyle name="Обычный 6 2 7 5 2" xfId="32544"/>
    <cellStyle name="Обычный 6 2 7 5 3" xfId="32545"/>
    <cellStyle name="Обычный 6 2 8" xfId="32546"/>
    <cellStyle name="Обычный 6 2 8 2" xfId="32547"/>
    <cellStyle name="Обычный 6 2 8 2 2" xfId="32548"/>
    <cellStyle name="Обычный 6 2 8 2 2 2" xfId="32549"/>
    <cellStyle name="Обычный 6 2 8 2 2 2 2" xfId="32550"/>
    <cellStyle name="Обычный 6 2 8 2 2 3" xfId="32551"/>
    <cellStyle name="Обычный 6 2 8 2 2 4" xfId="32552"/>
    <cellStyle name="Обычный 6 2 8 2 2 5" xfId="32553"/>
    <cellStyle name="Обычный 6 2 8 2 3" xfId="32554"/>
    <cellStyle name="Обычный 6 2 8 2 3 2" xfId="32555"/>
    <cellStyle name="Обычный 6 2 8 2 3 3" xfId="32556"/>
    <cellStyle name="Обычный 6 2 8 2 3 4" xfId="32557"/>
    <cellStyle name="Обычный 6 2 8 2 4" xfId="32558"/>
    <cellStyle name="Обычный 6 2 8 2 5" xfId="32559"/>
    <cellStyle name="Обычный 6 2 8 2 6" xfId="32560"/>
    <cellStyle name="Обычный 6 2 8 2 7" xfId="32561"/>
    <cellStyle name="Обычный 6 2 8 3" xfId="32562"/>
    <cellStyle name="Обычный 6 2 8 3 2" xfId="32563"/>
    <cellStyle name="Обычный 6 2 8 3 2 2" xfId="32564"/>
    <cellStyle name="Обычный 6 2 8 3 3" xfId="32565"/>
    <cellStyle name="Обычный 6 2 8 3 4" xfId="32566"/>
    <cellStyle name="Обычный 6 2 8 3 5" xfId="32567"/>
    <cellStyle name="Обычный 6 2 8 4" xfId="32568"/>
    <cellStyle name="Обычный 6 2 8 4 2" xfId="32569"/>
    <cellStyle name="Обычный 6 2 8 4 3" xfId="32570"/>
    <cellStyle name="Обычный 6 2 8 4 4" xfId="32571"/>
    <cellStyle name="Обычный 6 2 8 5" xfId="32572"/>
    <cellStyle name="Обычный 6 2 8 6" xfId="32573"/>
    <cellStyle name="Обычный 6 2 8 7" xfId="32574"/>
    <cellStyle name="Обычный 6 2 8 8" xfId="32575"/>
    <cellStyle name="Обычный 6 2 9" xfId="32576"/>
    <cellStyle name="Обычный 6 2 9 2" xfId="32577"/>
    <cellStyle name="Обычный 6 2 9 2 2" xfId="32578"/>
    <cellStyle name="Обычный 6 2 9 2 2 2" xfId="32579"/>
    <cellStyle name="Обычный 6 2 9 2 2 2 2" xfId="32580"/>
    <cellStyle name="Обычный 6 2 9 2 2 3" xfId="32581"/>
    <cellStyle name="Обычный 6 2 9 2 2 4" xfId="32582"/>
    <cellStyle name="Обычный 6 2 9 2 2 5" xfId="32583"/>
    <cellStyle name="Обычный 6 2 9 2 3" xfId="32584"/>
    <cellStyle name="Обычный 6 2 9 2 3 2" xfId="32585"/>
    <cellStyle name="Обычный 6 2 9 2 3 3" xfId="32586"/>
    <cellStyle name="Обычный 6 2 9 2 3 4" xfId="32587"/>
    <cellStyle name="Обычный 6 2 9 2 4" xfId="32588"/>
    <cellStyle name="Обычный 6 2 9 2 5" xfId="32589"/>
    <cellStyle name="Обычный 6 2 9 2 6" xfId="32590"/>
    <cellStyle name="Обычный 6 2 9 2 7" xfId="32591"/>
    <cellStyle name="Обычный 6 2 9 3" xfId="32592"/>
    <cellStyle name="Обычный 6 2 9 3 2" xfId="32593"/>
    <cellStyle name="Обычный 6 2 9 3 2 2" xfId="32594"/>
    <cellStyle name="Обычный 6 2 9 3 3" xfId="32595"/>
    <cellStyle name="Обычный 6 2 9 3 4" xfId="32596"/>
    <cellStyle name="Обычный 6 2 9 3 5" xfId="32597"/>
    <cellStyle name="Обычный 6 2 9 4" xfId="32598"/>
    <cellStyle name="Обычный 6 2 9 4 2" xfId="32599"/>
    <cellStyle name="Обычный 6 2 9 4 3" xfId="32600"/>
    <cellStyle name="Обычный 6 2 9 4 4" xfId="32601"/>
    <cellStyle name="Обычный 6 2 9 5" xfId="32602"/>
    <cellStyle name="Обычный 6 2 9 6" xfId="32603"/>
    <cellStyle name="Обычный 6 2 9 7" xfId="32604"/>
    <cellStyle name="Обычный 6 2 9 8" xfId="32605"/>
    <cellStyle name="Обычный 6 3" xfId="32606"/>
    <cellStyle name="Обычный 6 3 10" xfId="32607"/>
    <cellStyle name="Обычный 6 3 10 2" xfId="32608"/>
    <cellStyle name="Обычный 6 3 10 2 2" xfId="32609"/>
    <cellStyle name="Обычный 6 3 10 2 2 2" xfId="32610"/>
    <cellStyle name="Обычный 6 3 10 2 2 2 2" xfId="32611"/>
    <cellStyle name="Обычный 6 3 10 2 2 3" xfId="32612"/>
    <cellStyle name="Обычный 6 3 10 2 2 4" xfId="32613"/>
    <cellStyle name="Обычный 6 3 10 2 2 5" xfId="32614"/>
    <cellStyle name="Обычный 6 3 10 2 3" xfId="32615"/>
    <cellStyle name="Обычный 6 3 10 2 3 2" xfId="32616"/>
    <cellStyle name="Обычный 6 3 10 2 3 3" xfId="32617"/>
    <cellStyle name="Обычный 6 3 10 2 3 4" xfId="32618"/>
    <cellStyle name="Обычный 6 3 10 2 4" xfId="32619"/>
    <cellStyle name="Обычный 6 3 10 2 5" xfId="32620"/>
    <cellStyle name="Обычный 6 3 10 2 6" xfId="32621"/>
    <cellStyle name="Обычный 6 3 10 2 7" xfId="32622"/>
    <cellStyle name="Обычный 6 3 10 3" xfId="32623"/>
    <cellStyle name="Обычный 6 3 10 3 2" xfId="32624"/>
    <cellStyle name="Обычный 6 3 10 3 2 2" xfId="32625"/>
    <cellStyle name="Обычный 6 3 10 3 3" xfId="32626"/>
    <cellStyle name="Обычный 6 3 10 3 4" xfId="32627"/>
    <cellStyle name="Обычный 6 3 10 3 5" xfId="32628"/>
    <cellStyle name="Обычный 6 3 10 4" xfId="32629"/>
    <cellStyle name="Обычный 6 3 10 4 2" xfId="32630"/>
    <cellStyle name="Обычный 6 3 10 4 3" xfId="32631"/>
    <cellStyle name="Обычный 6 3 10 4 4" xfId="32632"/>
    <cellStyle name="Обычный 6 3 10 5" xfId="32633"/>
    <cellStyle name="Обычный 6 3 10 6" xfId="32634"/>
    <cellStyle name="Обычный 6 3 10 7" xfId="32635"/>
    <cellStyle name="Обычный 6 3 10 8" xfId="32636"/>
    <cellStyle name="Обычный 6 3 11" xfId="32637"/>
    <cellStyle name="Обычный 6 3 11 2" xfId="32638"/>
    <cellStyle name="Обычный 6 3 11 2 2" xfId="32639"/>
    <cellStyle name="Обычный 6 3 11 2 2 2" xfId="32640"/>
    <cellStyle name="Обычный 6 3 11 2 3" xfId="32641"/>
    <cellStyle name="Обычный 6 3 11 2 4" xfId="32642"/>
    <cellStyle name="Обычный 6 3 11 2 5" xfId="32643"/>
    <cellStyle name="Обычный 6 3 11 3" xfId="32644"/>
    <cellStyle name="Обычный 6 3 11 3 2" xfId="32645"/>
    <cellStyle name="Обычный 6 3 11 3 3" xfId="32646"/>
    <cellStyle name="Обычный 6 3 11 3 4" xfId="32647"/>
    <cellStyle name="Обычный 6 3 11 4" xfId="32648"/>
    <cellStyle name="Обычный 6 3 11 5" xfId="32649"/>
    <cellStyle name="Обычный 6 3 11 6" xfId="32650"/>
    <cellStyle name="Обычный 6 3 11 7" xfId="32651"/>
    <cellStyle name="Обычный 6 3 12" xfId="32652"/>
    <cellStyle name="Обычный 6 3 12 2" xfId="32653"/>
    <cellStyle name="Обычный 6 3 12 2 2" xfId="32654"/>
    <cellStyle name="Обычный 6 3 12 2 2 2" xfId="32655"/>
    <cellStyle name="Обычный 6 3 12 2 3" xfId="32656"/>
    <cellStyle name="Обычный 6 3 12 2 4" xfId="32657"/>
    <cellStyle name="Обычный 6 3 12 2 5" xfId="32658"/>
    <cellStyle name="Обычный 6 3 12 3" xfId="32659"/>
    <cellStyle name="Обычный 6 3 12 3 2" xfId="32660"/>
    <cellStyle name="Обычный 6 3 12 3 3" xfId="32661"/>
    <cellStyle name="Обычный 6 3 12 3 4" xfId="32662"/>
    <cellStyle name="Обычный 6 3 12 4" xfId="32663"/>
    <cellStyle name="Обычный 6 3 12 5" xfId="32664"/>
    <cellStyle name="Обычный 6 3 12 6" xfId="32665"/>
    <cellStyle name="Обычный 6 3 12 7" xfId="32666"/>
    <cellStyle name="Обычный 6 3 13" xfId="32667"/>
    <cellStyle name="Обычный 6 3 13 2" xfId="32668"/>
    <cellStyle name="Обычный 6 3 13 2 2" xfId="32669"/>
    <cellStyle name="Обычный 6 3 13 3" xfId="32670"/>
    <cellStyle name="Обычный 6 3 13 4" xfId="32671"/>
    <cellStyle name="Обычный 6 3 13 5" xfId="32672"/>
    <cellStyle name="Обычный 6 3 14" xfId="32673"/>
    <cellStyle name="Обычный 6 3 14 2" xfId="32674"/>
    <cellStyle name="Обычный 6 3 14 2 2" xfId="32675"/>
    <cellStyle name="Обычный 6 3 14 3" xfId="32676"/>
    <cellStyle name="Обычный 6 3 14 4" xfId="32677"/>
    <cellStyle name="Обычный 6 3 14 5" xfId="32678"/>
    <cellStyle name="Обычный 6 3 15" xfId="32679"/>
    <cellStyle name="Обычный 6 3 15 2" xfId="32680"/>
    <cellStyle name="Обычный 6 3 15 2 2" xfId="32681"/>
    <cellStyle name="Обычный 6 3 15 3" xfId="32682"/>
    <cellStyle name="Обычный 6 3 16" xfId="32683"/>
    <cellStyle name="Обычный 6 3 16 2" xfId="32684"/>
    <cellStyle name="Обычный 6 3 17" xfId="32685"/>
    <cellStyle name="Обычный 6 3 18" xfId="32686"/>
    <cellStyle name="Обычный 6 3 19" xfId="59858"/>
    <cellStyle name="Обычный 6 3 2" xfId="32687"/>
    <cellStyle name="Обычный 6 3 2 10" xfId="32688"/>
    <cellStyle name="Обычный 6 3 2 10 2" xfId="32689"/>
    <cellStyle name="Обычный 6 3 2 10 2 2" xfId="32690"/>
    <cellStyle name="Обычный 6 3 2 10 2 2 2" xfId="32691"/>
    <cellStyle name="Обычный 6 3 2 10 2 3" xfId="32692"/>
    <cellStyle name="Обычный 6 3 2 10 2 4" xfId="32693"/>
    <cellStyle name="Обычный 6 3 2 10 2 5" xfId="32694"/>
    <cellStyle name="Обычный 6 3 2 10 3" xfId="32695"/>
    <cellStyle name="Обычный 6 3 2 10 3 2" xfId="32696"/>
    <cellStyle name="Обычный 6 3 2 10 3 3" xfId="32697"/>
    <cellStyle name="Обычный 6 3 2 10 3 4" xfId="32698"/>
    <cellStyle name="Обычный 6 3 2 10 4" xfId="32699"/>
    <cellStyle name="Обычный 6 3 2 10 5" xfId="32700"/>
    <cellStyle name="Обычный 6 3 2 10 6" xfId="32701"/>
    <cellStyle name="Обычный 6 3 2 10 7" xfId="32702"/>
    <cellStyle name="Обычный 6 3 2 11" xfId="32703"/>
    <cellStyle name="Обычный 6 3 2 11 2" xfId="32704"/>
    <cellStyle name="Обычный 6 3 2 11 2 2" xfId="32705"/>
    <cellStyle name="Обычный 6 3 2 11 3" xfId="32706"/>
    <cellStyle name="Обычный 6 3 2 11 4" xfId="32707"/>
    <cellStyle name="Обычный 6 3 2 11 5" xfId="32708"/>
    <cellStyle name="Обычный 6 3 2 12" xfId="32709"/>
    <cellStyle name="Обычный 6 3 2 12 2" xfId="32710"/>
    <cellStyle name="Обычный 6 3 2 12 2 2" xfId="32711"/>
    <cellStyle name="Обычный 6 3 2 12 3" xfId="32712"/>
    <cellStyle name="Обычный 6 3 2 12 4" xfId="32713"/>
    <cellStyle name="Обычный 6 3 2 12 5" xfId="32714"/>
    <cellStyle name="Обычный 6 3 2 13" xfId="32715"/>
    <cellStyle name="Обычный 6 3 2 13 2" xfId="32716"/>
    <cellStyle name="Обычный 6 3 2 13 2 2" xfId="32717"/>
    <cellStyle name="Обычный 6 3 2 13 3" xfId="32718"/>
    <cellStyle name="Обычный 6 3 2 14" xfId="32719"/>
    <cellStyle name="Обычный 6 3 2 14 2" xfId="32720"/>
    <cellStyle name="Обычный 6 3 2 15" xfId="32721"/>
    <cellStyle name="Обычный 6 3 2 16" xfId="32722"/>
    <cellStyle name="Обычный 6 3 2 2" xfId="32723"/>
    <cellStyle name="Обычный 6 3 2 2 10" xfId="32724"/>
    <cellStyle name="Обычный 6 3 2 2 10 2" xfId="32725"/>
    <cellStyle name="Обычный 6 3 2 2 10 2 2" xfId="32726"/>
    <cellStyle name="Обычный 6 3 2 2 10 3" xfId="32727"/>
    <cellStyle name="Обычный 6 3 2 2 10 4" xfId="32728"/>
    <cellStyle name="Обычный 6 3 2 2 10 5" xfId="32729"/>
    <cellStyle name="Обычный 6 3 2 2 11" xfId="32730"/>
    <cellStyle name="Обычный 6 3 2 2 11 2" xfId="32731"/>
    <cellStyle name="Обычный 6 3 2 2 11 2 2" xfId="32732"/>
    <cellStyle name="Обычный 6 3 2 2 11 3" xfId="32733"/>
    <cellStyle name="Обычный 6 3 2 2 11 4" xfId="32734"/>
    <cellStyle name="Обычный 6 3 2 2 11 5" xfId="32735"/>
    <cellStyle name="Обычный 6 3 2 2 12" xfId="32736"/>
    <cellStyle name="Обычный 6 3 2 2 12 2" xfId="32737"/>
    <cellStyle name="Обычный 6 3 2 2 12 2 2" xfId="32738"/>
    <cellStyle name="Обычный 6 3 2 2 12 3" xfId="32739"/>
    <cellStyle name="Обычный 6 3 2 2 13" xfId="32740"/>
    <cellStyle name="Обычный 6 3 2 2 13 2" xfId="32741"/>
    <cellStyle name="Обычный 6 3 2 2 14" xfId="32742"/>
    <cellStyle name="Обычный 6 3 2 2 15" xfId="32743"/>
    <cellStyle name="Обычный 6 3 2 2 2" xfId="32744"/>
    <cellStyle name="Обычный 6 3 2 2 2 2" xfId="32745"/>
    <cellStyle name="Обычный 6 3 2 2 2 2 2" xfId="32746"/>
    <cellStyle name="Обычный 6 3 2 2 2 2 2 2" xfId="32747"/>
    <cellStyle name="Обычный 6 3 2 2 2 2 2 2 2" xfId="32748"/>
    <cellStyle name="Обычный 6 3 2 2 2 2 2 3" xfId="32749"/>
    <cellStyle name="Обычный 6 3 2 2 2 2 2 4" xfId="32750"/>
    <cellStyle name="Обычный 6 3 2 2 2 2 2 5" xfId="32751"/>
    <cellStyle name="Обычный 6 3 2 2 2 2 3" xfId="32752"/>
    <cellStyle name="Обычный 6 3 2 2 2 2 3 2" xfId="32753"/>
    <cellStyle name="Обычный 6 3 2 2 2 2 3 3" xfId="32754"/>
    <cellStyle name="Обычный 6 3 2 2 2 2 3 4" xfId="32755"/>
    <cellStyle name="Обычный 6 3 2 2 2 2 4" xfId="32756"/>
    <cellStyle name="Обычный 6 3 2 2 2 2 5" xfId="32757"/>
    <cellStyle name="Обычный 6 3 2 2 2 2 6" xfId="32758"/>
    <cellStyle name="Обычный 6 3 2 2 2 2 7" xfId="32759"/>
    <cellStyle name="Обычный 6 3 2 2 2 3" xfId="32760"/>
    <cellStyle name="Обычный 6 3 2 2 2 3 2" xfId="32761"/>
    <cellStyle name="Обычный 6 3 2 2 2 3 2 2" xfId="32762"/>
    <cellStyle name="Обычный 6 3 2 2 2 3 3" xfId="32763"/>
    <cellStyle name="Обычный 6 3 2 2 2 3 4" xfId="32764"/>
    <cellStyle name="Обычный 6 3 2 2 2 3 5" xfId="32765"/>
    <cellStyle name="Обычный 6 3 2 2 2 4" xfId="32766"/>
    <cellStyle name="Обычный 6 3 2 2 2 4 2" xfId="32767"/>
    <cellStyle name="Обычный 6 3 2 2 2 4 2 2" xfId="32768"/>
    <cellStyle name="Обычный 6 3 2 2 2 4 3" xfId="32769"/>
    <cellStyle name="Обычный 6 3 2 2 2 4 4" xfId="32770"/>
    <cellStyle name="Обычный 6 3 2 2 2 4 5" xfId="32771"/>
    <cellStyle name="Обычный 6 3 2 2 2 5" xfId="32772"/>
    <cellStyle name="Обычный 6 3 2 2 2 5 2" xfId="32773"/>
    <cellStyle name="Обычный 6 3 2 2 2 5 3" xfId="32774"/>
    <cellStyle name="Обычный 6 3 2 2 2 5 4" xfId="32775"/>
    <cellStyle name="Обычный 6 3 2 2 2 6" xfId="32776"/>
    <cellStyle name="Обычный 6 3 2 2 2 7" xfId="32777"/>
    <cellStyle name="Обычный 6 3 2 2 2 8" xfId="32778"/>
    <cellStyle name="Обычный 6 3 2 2 2 9" xfId="32779"/>
    <cellStyle name="Обычный 6 3 2 2 3" xfId="32780"/>
    <cellStyle name="Обычный 6 3 2 2 3 2" xfId="32781"/>
    <cellStyle name="Обычный 6 3 2 2 3 2 2" xfId="32782"/>
    <cellStyle name="Обычный 6 3 2 2 3 2 2 2" xfId="32783"/>
    <cellStyle name="Обычный 6 3 2 2 3 2 2 2 2" xfId="32784"/>
    <cellStyle name="Обычный 6 3 2 2 3 2 2 3" xfId="32785"/>
    <cellStyle name="Обычный 6 3 2 2 3 2 2 4" xfId="32786"/>
    <cellStyle name="Обычный 6 3 2 2 3 2 2 5" xfId="32787"/>
    <cellStyle name="Обычный 6 3 2 2 3 2 3" xfId="32788"/>
    <cellStyle name="Обычный 6 3 2 2 3 2 3 2" xfId="32789"/>
    <cellStyle name="Обычный 6 3 2 2 3 2 3 3" xfId="32790"/>
    <cellStyle name="Обычный 6 3 2 2 3 2 3 4" xfId="32791"/>
    <cellStyle name="Обычный 6 3 2 2 3 2 4" xfId="32792"/>
    <cellStyle name="Обычный 6 3 2 2 3 2 5" xfId="32793"/>
    <cellStyle name="Обычный 6 3 2 2 3 2 6" xfId="32794"/>
    <cellStyle name="Обычный 6 3 2 2 3 2 7" xfId="32795"/>
    <cellStyle name="Обычный 6 3 2 2 3 3" xfId="32796"/>
    <cellStyle name="Обычный 6 3 2 2 3 3 2" xfId="32797"/>
    <cellStyle name="Обычный 6 3 2 2 3 3 2 2" xfId="32798"/>
    <cellStyle name="Обычный 6 3 2 2 3 3 3" xfId="32799"/>
    <cellStyle name="Обычный 6 3 2 2 3 3 4" xfId="32800"/>
    <cellStyle name="Обычный 6 3 2 2 3 3 5" xfId="32801"/>
    <cellStyle name="Обычный 6 3 2 2 3 4" xfId="32802"/>
    <cellStyle name="Обычный 6 3 2 2 3 4 2" xfId="32803"/>
    <cellStyle name="Обычный 6 3 2 2 3 4 2 2" xfId="32804"/>
    <cellStyle name="Обычный 6 3 2 2 3 4 3" xfId="32805"/>
    <cellStyle name="Обычный 6 3 2 2 3 4 4" xfId="32806"/>
    <cellStyle name="Обычный 6 3 2 2 3 4 5" xfId="32807"/>
    <cellStyle name="Обычный 6 3 2 2 3 5" xfId="32808"/>
    <cellStyle name="Обычный 6 3 2 2 3 5 2" xfId="32809"/>
    <cellStyle name="Обычный 6 3 2 2 3 5 3" xfId="32810"/>
    <cellStyle name="Обычный 6 3 2 2 3 5 4" xfId="32811"/>
    <cellStyle name="Обычный 6 3 2 2 3 6" xfId="32812"/>
    <cellStyle name="Обычный 6 3 2 2 3 7" xfId="32813"/>
    <cellStyle name="Обычный 6 3 2 2 3 8" xfId="32814"/>
    <cellStyle name="Обычный 6 3 2 2 3 9" xfId="32815"/>
    <cellStyle name="Обычный 6 3 2 2 4" xfId="32816"/>
    <cellStyle name="Обычный 6 3 2 2 4 2" xfId="32817"/>
    <cellStyle name="Обычный 6 3 2 2 4 2 2" xfId="32818"/>
    <cellStyle name="Обычный 6 3 2 2 4 2 2 2" xfId="32819"/>
    <cellStyle name="Обычный 6 3 2 2 4 2 2 2 2" xfId="32820"/>
    <cellStyle name="Обычный 6 3 2 2 4 2 2 3" xfId="32821"/>
    <cellStyle name="Обычный 6 3 2 2 4 2 2 4" xfId="32822"/>
    <cellStyle name="Обычный 6 3 2 2 4 2 2 5" xfId="32823"/>
    <cellStyle name="Обычный 6 3 2 2 4 2 3" xfId="32824"/>
    <cellStyle name="Обычный 6 3 2 2 4 2 3 2" xfId="32825"/>
    <cellStyle name="Обычный 6 3 2 2 4 2 3 3" xfId="32826"/>
    <cellStyle name="Обычный 6 3 2 2 4 2 3 4" xfId="32827"/>
    <cellStyle name="Обычный 6 3 2 2 4 2 4" xfId="32828"/>
    <cellStyle name="Обычный 6 3 2 2 4 2 5" xfId="32829"/>
    <cellStyle name="Обычный 6 3 2 2 4 2 6" xfId="32830"/>
    <cellStyle name="Обычный 6 3 2 2 4 2 7" xfId="32831"/>
    <cellStyle name="Обычный 6 3 2 2 4 3" xfId="32832"/>
    <cellStyle name="Обычный 6 3 2 2 4 3 2" xfId="32833"/>
    <cellStyle name="Обычный 6 3 2 2 4 3 2 2" xfId="32834"/>
    <cellStyle name="Обычный 6 3 2 2 4 3 3" xfId="32835"/>
    <cellStyle name="Обычный 6 3 2 2 4 3 4" xfId="32836"/>
    <cellStyle name="Обычный 6 3 2 2 4 3 5" xfId="32837"/>
    <cellStyle name="Обычный 6 3 2 2 4 4" xfId="32838"/>
    <cellStyle name="Обычный 6 3 2 2 4 4 2" xfId="32839"/>
    <cellStyle name="Обычный 6 3 2 2 4 4 2 2" xfId="32840"/>
    <cellStyle name="Обычный 6 3 2 2 4 4 3" xfId="32841"/>
    <cellStyle name="Обычный 6 3 2 2 4 4 4" xfId="32842"/>
    <cellStyle name="Обычный 6 3 2 2 4 4 5" xfId="32843"/>
    <cellStyle name="Обычный 6 3 2 2 4 5" xfId="32844"/>
    <cellStyle name="Обычный 6 3 2 2 4 5 2" xfId="32845"/>
    <cellStyle name="Обычный 6 3 2 2 4 5 3" xfId="32846"/>
    <cellStyle name="Обычный 6 3 2 2 4 5 4" xfId="32847"/>
    <cellStyle name="Обычный 6 3 2 2 4 6" xfId="32848"/>
    <cellStyle name="Обычный 6 3 2 2 4 7" xfId="32849"/>
    <cellStyle name="Обычный 6 3 2 2 4 8" xfId="32850"/>
    <cellStyle name="Обычный 6 3 2 2 4 9" xfId="32851"/>
    <cellStyle name="Обычный 6 3 2 2 5" xfId="32852"/>
    <cellStyle name="Обычный 6 3 2 2 5 2" xfId="32853"/>
    <cellStyle name="Обычный 6 3 2 2 5 2 2" xfId="32854"/>
    <cellStyle name="Обычный 6 3 2 2 5 2 2 2" xfId="32855"/>
    <cellStyle name="Обычный 6 3 2 2 5 2 2 2 2" xfId="32856"/>
    <cellStyle name="Обычный 6 3 2 2 5 2 2 3" xfId="32857"/>
    <cellStyle name="Обычный 6 3 2 2 5 2 2 4" xfId="32858"/>
    <cellStyle name="Обычный 6 3 2 2 5 2 2 5" xfId="32859"/>
    <cellStyle name="Обычный 6 3 2 2 5 2 3" xfId="32860"/>
    <cellStyle name="Обычный 6 3 2 2 5 2 3 2" xfId="32861"/>
    <cellStyle name="Обычный 6 3 2 2 5 2 3 3" xfId="32862"/>
    <cellStyle name="Обычный 6 3 2 2 5 2 3 4" xfId="32863"/>
    <cellStyle name="Обычный 6 3 2 2 5 2 4" xfId="32864"/>
    <cellStyle name="Обычный 6 3 2 2 5 2 5" xfId="32865"/>
    <cellStyle name="Обычный 6 3 2 2 5 2 6" xfId="32866"/>
    <cellStyle name="Обычный 6 3 2 2 5 2 7" xfId="32867"/>
    <cellStyle name="Обычный 6 3 2 2 5 3" xfId="32868"/>
    <cellStyle name="Обычный 6 3 2 2 5 3 2" xfId="32869"/>
    <cellStyle name="Обычный 6 3 2 2 5 3 2 2" xfId="32870"/>
    <cellStyle name="Обычный 6 3 2 2 5 3 3" xfId="32871"/>
    <cellStyle name="Обычный 6 3 2 2 5 3 4" xfId="32872"/>
    <cellStyle name="Обычный 6 3 2 2 5 3 5" xfId="32873"/>
    <cellStyle name="Обычный 6 3 2 2 5 4" xfId="32874"/>
    <cellStyle name="Обычный 6 3 2 2 5 4 2" xfId="32875"/>
    <cellStyle name="Обычный 6 3 2 2 5 4 3" xfId="32876"/>
    <cellStyle name="Обычный 6 3 2 2 5 4 4" xfId="32877"/>
    <cellStyle name="Обычный 6 3 2 2 5 5" xfId="32878"/>
    <cellStyle name="Обычный 6 3 2 2 5 6" xfId="32879"/>
    <cellStyle name="Обычный 6 3 2 2 5 7" xfId="32880"/>
    <cellStyle name="Обычный 6 3 2 2 5 8" xfId="32881"/>
    <cellStyle name="Обычный 6 3 2 2 6" xfId="32882"/>
    <cellStyle name="Обычный 6 3 2 2 6 2" xfId="32883"/>
    <cellStyle name="Обычный 6 3 2 2 6 2 2" xfId="32884"/>
    <cellStyle name="Обычный 6 3 2 2 6 2 2 2" xfId="32885"/>
    <cellStyle name="Обычный 6 3 2 2 6 2 2 2 2" xfId="32886"/>
    <cellStyle name="Обычный 6 3 2 2 6 2 2 3" xfId="32887"/>
    <cellStyle name="Обычный 6 3 2 2 6 2 2 4" xfId="32888"/>
    <cellStyle name="Обычный 6 3 2 2 6 2 2 5" xfId="32889"/>
    <cellStyle name="Обычный 6 3 2 2 6 2 3" xfId="32890"/>
    <cellStyle name="Обычный 6 3 2 2 6 2 3 2" xfId="32891"/>
    <cellStyle name="Обычный 6 3 2 2 6 2 3 3" xfId="32892"/>
    <cellStyle name="Обычный 6 3 2 2 6 2 3 4" xfId="32893"/>
    <cellStyle name="Обычный 6 3 2 2 6 2 4" xfId="32894"/>
    <cellStyle name="Обычный 6 3 2 2 6 2 5" xfId="32895"/>
    <cellStyle name="Обычный 6 3 2 2 6 2 6" xfId="32896"/>
    <cellStyle name="Обычный 6 3 2 2 6 2 7" xfId="32897"/>
    <cellStyle name="Обычный 6 3 2 2 6 3" xfId="32898"/>
    <cellStyle name="Обычный 6 3 2 2 6 3 2" xfId="32899"/>
    <cellStyle name="Обычный 6 3 2 2 6 3 2 2" xfId="32900"/>
    <cellStyle name="Обычный 6 3 2 2 6 3 3" xfId="32901"/>
    <cellStyle name="Обычный 6 3 2 2 6 3 4" xfId="32902"/>
    <cellStyle name="Обычный 6 3 2 2 6 3 5" xfId="32903"/>
    <cellStyle name="Обычный 6 3 2 2 6 4" xfId="32904"/>
    <cellStyle name="Обычный 6 3 2 2 6 4 2" xfId="32905"/>
    <cellStyle name="Обычный 6 3 2 2 6 4 3" xfId="32906"/>
    <cellStyle name="Обычный 6 3 2 2 6 4 4" xfId="32907"/>
    <cellStyle name="Обычный 6 3 2 2 6 5" xfId="32908"/>
    <cellStyle name="Обычный 6 3 2 2 6 6" xfId="32909"/>
    <cellStyle name="Обычный 6 3 2 2 6 7" xfId="32910"/>
    <cellStyle name="Обычный 6 3 2 2 6 8" xfId="32911"/>
    <cellStyle name="Обычный 6 3 2 2 7" xfId="32912"/>
    <cellStyle name="Обычный 6 3 2 2 7 2" xfId="32913"/>
    <cellStyle name="Обычный 6 3 2 2 7 2 2" xfId="32914"/>
    <cellStyle name="Обычный 6 3 2 2 7 2 2 2" xfId="32915"/>
    <cellStyle name="Обычный 6 3 2 2 7 2 2 2 2" xfId="32916"/>
    <cellStyle name="Обычный 6 3 2 2 7 2 2 3" xfId="32917"/>
    <cellStyle name="Обычный 6 3 2 2 7 2 2 4" xfId="32918"/>
    <cellStyle name="Обычный 6 3 2 2 7 2 2 5" xfId="32919"/>
    <cellStyle name="Обычный 6 3 2 2 7 2 3" xfId="32920"/>
    <cellStyle name="Обычный 6 3 2 2 7 2 3 2" xfId="32921"/>
    <cellStyle name="Обычный 6 3 2 2 7 2 3 3" xfId="32922"/>
    <cellStyle name="Обычный 6 3 2 2 7 2 3 4" xfId="32923"/>
    <cellStyle name="Обычный 6 3 2 2 7 2 4" xfId="32924"/>
    <cellStyle name="Обычный 6 3 2 2 7 2 5" xfId="32925"/>
    <cellStyle name="Обычный 6 3 2 2 7 2 6" xfId="32926"/>
    <cellStyle name="Обычный 6 3 2 2 7 2 7" xfId="32927"/>
    <cellStyle name="Обычный 6 3 2 2 7 3" xfId="32928"/>
    <cellStyle name="Обычный 6 3 2 2 7 3 2" xfId="32929"/>
    <cellStyle name="Обычный 6 3 2 2 7 3 2 2" xfId="32930"/>
    <cellStyle name="Обычный 6 3 2 2 7 3 3" xfId="32931"/>
    <cellStyle name="Обычный 6 3 2 2 7 3 4" xfId="32932"/>
    <cellStyle name="Обычный 6 3 2 2 7 3 5" xfId="32933"/>
    <cellStyle name="Обычный 6 3 2 2 7 4" xfId="32934"/>
    <cellStyle name="Обычный 6 3 2 2 7 4 2" xfId="32935"/>
    <cellStyle name="Обычный 6 3 2 2 7 4 3" xfId="32936"/>
    <cellStyle name="Обычный 6 3 2 2 7 4 4" xfId="32937"/>
    <cellStyle name="Обычный 6 3 2 2 7 5" xfId="32938"/>
    <cellStyle name="Обычный 6 3 2 2 7 6" xfId="32939"/>
    <cellStyle name="Обычный 6 3 2 2 7 7" xfId="32940"/>
    <cellStyle name="Обычный 6 3 2 2 7 8" xfId="32941"/>
    <cellStyle name="Обычный 6 3 2 2 8" xfId="32942"/>
    <cellStyle name="Обычный 6 3 2 2 8 2" xfId="32943"/>
    <cellStyle name="Обычный 6 3 2 2 8 2 2" xfId="32944"/>
    <cellStyle name="Обычный 6 3 2 2 8 2 2 2" xfId="32945"/>
    <cellStyle name="Обычный 6 3 2 2 8 2 3" xfId="32946"/>
    <cellStyle name="Обычный 6 3 2 2 8 2 4" xfId="32947"/>
    <cellStyle name="Обычный 6 3 2 2 8 2 5" xfId="32948"/>
    <cellStyle name="Обычный 6 3 2 2 8 3" xfId="32949"/>
    <cellStyle name="Обычный 6 3 2 2 8 3 2" xfId="32950"/>
    <cellStyle name="Обычный 6 3 2 2 8 3 3" xfId="32951"/>
    <cellStyle name="Обычный 6 3 2 2 8 3 4" xfId="32952"/>
    <cellStyle name="Обычный 6 3 2 2 8 4" xfId="32953"/>
    <cellStyle name="Обычный 6 3 2 2 8 5" xfId="32954"/>
    <cellStyle name="Обычный 6 3 2 2 8 6" xfId="32955"/>
    <cellStyle name="Обычный 6 3 2 2 8 7" xfId="32956"/>
    <cellStyle name="Обычный 6 3 2 2 9" xfId="32957"/>
    <cellStyle name="Обычный 6 3 2 2 9 2" xfId="32958"/>
    <cellStyle name="Обычный 6 3 2 2 9 2 2" xfId="32959"/>
    <cellStyle name="Обычный 6 3 2 2 9 2 2 2" xfId="32960"/>
    <cellStyle name="Обычный 6 3 2 2 9 2 3" xfId="32961"/>
    <cellStyle name="Обычный 6 3 2 2 9 2 4" xfId="32962"/>
    <cellStyle name="Обычный 6 3 2 2 9 2 5" xfId="32963"/>
    <cellStyle name="Обычный 6 3 2 2 9 3" xfId="32964"/>
    <cellStyle name="Обычный 6 3 2 2 9 3 2" xfId="32965"/>
    <cellStyle name="Обычный 6 3 2 2 9 3 3" xfId="32966"/>
    <cellStyle name="Обычный 6 3 2 2 9 3 4" xfId="32967"/>
    <cellStyle name="Обычный 6 3 2 2 9 4" xfId="32968"/>
    <cellStyle name="Обычный 6 3 2 2 9 5" xfId="32969"/>
    <cellStyle name="Обычный 6 3 2 2 9 6" xfId="32970"/>
    <cellStyle name="Обычный 6 3 2 2 9 7" xfId="32971"/>
    <cellStyle name="Обычный 6 3 2 3" xfId="32972"/>
    <cellStyle name="Обычный 6 3 2 3 2" xfId="32973"/>
    <cellStyle name="Обычный 6 3 2 3 2 2" xfId="32974"/>
    <cellStyle name="Обычный 6 3 2 3 2 2 2" xfId="32975"/>
    <cellStyle name="Обычный 6 3 2 3 2 2 2 2" xfId="32976"/>
    <cellStyle name="Обычный 6 3 2 3 2 2 3" xfId="32977"/>
    <cellStyle name="Обычный 6 3 2 3 2 2 4" xfId="32978"/>
    <cellStyle name="Обычный 6 3 2 3 2 2 5" xfId="32979"/>
    <cellStyle name="Обычный 6 3 2 3 2 3" xfId="32980"/>
    <cellStyle name="Обычный 6 3 2 3 2 3 2" xfId="32981"/>
    <cellStyle name="Обычный 6 3 2 3 2 3 2 2" xfId="32982"/>
    <cellStyle name="Обычный 6 3 2 3 2 3 3" xfId="32983"/>
    <cellStyle name="Обычный 6 3 2 3 2 3 4" xfId="32984"/>
    <cellStyle name="Обычный 6 3 2 3 2 3 5" xfId="32985"/>
    <cellStyle name="Обычный 6 3 2 3 2 4" xfId="32986"/>
    <cellStyle name="Обычный 6 3 2 3 2 4 2" xfId="32987"/>
    <cellStyle name="Обычный 6 3 2 3 2 4 3" xfId="32988"/>
    <cellStyle name="Обычный 6 3 2 3 2 4 4" xfId="32989"/>
    <cellStyle name="Обычный 6 3 2 3 2 5" xfId="32990"/>
    <cellStyle name="Обычный 6 3 2 3 2 6" xfId="32991"/>
    <cellStyle name="Обычный 6 3 2 3 2 7" xfId="32992"/>
    <cellStyle name="Обычный 6 3 2 3 2 8" xfId="32993"/>
    <cellStyle name="Обычный 6 3 2 3 3" xfId="32994"/>
    <cellStyle name="Обычный 6 3 2 3 3 2" xfId="32995"/>
    <cellStyle name="Обычный 6 3 2 3 3 2 2" xfId="32996"/>
    <cellStyle name="Обычный 6 3 2 3 3 3" xfId="32997"/>
    <cellStyle name="Обычный 6 3 2 3 3 4" xfId="32998"/>
    <cellStyle name="Обычный 6 3 2 3 3 5" xfId="32999"/>
    <cellStyle name="Обычный 6 3 2 3 4" xfId="33000"/>
    <cellStyle name="Обычный 6 3 2 3 4 2" xfId="33001"/>
    <cellStyle name="Обычный 6 3 2 3 4 2 2" xfId="33002"/>
    <cellStyle name="Обычный 6 3 2 3 4 3" xfId="33003"/>
    <cellStyle name="Обычный 6 3 2 3 4 4" xfId="33004"/>
    <cellStyle name="Обычный 6 3 2 3 4 5" xfId="33005"/>
    <cellStyle name="Обычный 6 3 2 3 5" xfId="33006"/>
    <cellStyle name="Обычный 6 3 2 3 5 2" xfId="33007"/>
    <cellStyle name="Обычный 6 3 2 3 5 2 2" xfId="33008"/>
    <cellStyle name="Обычный 6 3 2 3 5 3" xfId="33009"/>
    <cellStyle name="Обычный 6 3 2 3 5 4" xfId="33010"/>
    <cellStyle name="Обычный 6 3 2 3 5 5" xfId="33011"/>
    <cellStyle name="Обычный 6 3 2 3 6" xfId="33012"/>
    <cellStyle name="Обычный 6 3 2 3 6 2" xfId="33013"/>
    <cellStyle name="Обычный 6 3 2 3 6 2 2" xfId="33014"/>
    <cellStyle name="Обычный 6 3 2 3 6 3" xfId="33015"/>
    <cellStyle name="Обычный 6 3 2 3 7" xfId="33016"/>
    <cellStyle name="Обычный 6 3 2 3 7 2" xfId="33017"/>
    <cellStyle name="Обычный 6 3 2 3 8" xfId="33018"/>
    <cellStyle name="Обычный 6 3 2 3 9" xfId="33019"/>
    <cellStyle name="Обычный 6 3 2 4" xfId="33020"/>
    <cellStyle name="Обычный 6 3 2 4 2" xfId="33021"/>
    <cellStyle name="Обычный 6 3 2 4 2 2" xfId="33022"/>
    <cellStyle name="Обычный 6 3 2 4 2 2 2" xfId="33023"/>
    <cellStyle name="Обычный 6 3 2 4 2 2 2 2" xfId="33024"/>
    <cellStyle name="Обычный 6 3 2 4 2 2 3" xfId="33025"/>
    <cellStyle name="Обычный 6 3 2 4 2 2 4" xfId="33026"/>
    <cellStyle name="Обычный 6 3 2 4 2 2 5" xfId="33027"/>
    <cellStyle name="Обычный 6 3 2 4 2 3" xfId="33028"/>
    <cellStyle name="Обычный 6 3 2 4 2 3 2" xfId="33029"/>
    <cellStyle name="Обычный 6 3 2 4 2 3 3" xfId="33030"/>
    <cellStyle name="Обычный 6 3 2 4 2 3 4" xfId="33031"/>
    <cellStyle name="Обычный 6 3 2 4 2 4" xfId="33032"/>
    <cellStyle name="Обычный 6 3 2 4 2 5" xfId="33033"/>
    <cellStyle name="Обычный 6 3 2 4 2 6" xfId="33034"/>
    <cellStyle name="Обычный 6 3 2 4 2 7" xfId="33035"/>
    <cellStyle name="Обычный 6 3 2 4 3" xfId="33036"/>
    <cellStyle name="Обычный 6 3 2 4 3 2" xfId="33037"/>
    <cellStyle name="Обычный 6 3 2 4 3 2 2" xfId="33038"/>
    <cellStyle name="Обычный 6 3 2 4 3 3" xfId="33039"/>
    <cellStyle name="Обычный 6 3 2 4 3 4" xfId="33040"/>
    <cellStyle name="Обычный 6 3 2 4 3 5" xfId="33041"/>
    <cellStyle name="Обычный 6 3 2 4 4" xfId="33042"/>
    <cellStyle name="Обычный 6 3 2 4 4 2" xfId="33043"/>
    <cellStyle name="Обычный 6 3 2 4 4 2 2" xfId="33044"/>
    <cellStyle name="Обычный 6 3 2 4 4 3" xfId="33045"/>
    <cellStyle name="Обычный 6 3 2 4 4 4" xfId="33046"/>
    <cellStyle name="Обычный 6 3 2 4 4 5" xfId="33047"/>
    <cellStyle name="Обычный 6 3 2 4 5" xfId="33048"/>
    <cellStyle name="Обычный 6 3 2 4 5 2" xfId="33049"/>
    <cellStyle name="Обычный 6 3 2 4 5 3" xfId="33050"/>
    <cellStyle name="Обычный 6 3 2 4 5 4" xfId="33051"/>
    <cellStyle name="Обычный 6 3 2 4 6" xfId="33052"/>
    <cellStyle name="Обычный 6 3 2 4 7" xfId="33053"/>
    <cellStyle name="Обычный 6 3 2 4 8" xfId="33054"/>
    <cellStyle name="Обычный 6 3 2 4 9" xfId="33055"/>
    <cellStyle name="Обычный 6 3 2 5" xfId="33056"/>
    <cellStyle name="Обычный 6 3 2 5 2" xfId="33057"/>
    <cellStyle name="Обычный 6 3 2 5 2 2" xfId="33058"/>
    <cellStyle name="Обычный 6 3 2 5 2 2 2" xfId="33059"/>
    <cellStyle name="Обычный 6 3 2 5 2 2 2 2" xfId="33060"/>
    <cellStyle name="Обычный 6 3 2 5 2 2 3" xfId="33061"/>
    <cellStyle name="Обычный 6 3 2 5 2 2 4" xfId="33062"/>
    <cellStyle name="Обычный 6 3 2 5 2 2 5" xfId="33063"/>
    <cellStyle name="Обычный 6 3 2 5 2 3" xfId="33064"/>
    <cellStyle name="Обычный 6 3 2 5 2 3 2" xfId="33065"/>
    <cellStyle name="Обычный 6 3 2 5 2 3 3" xfId="33066"/>
    <cellStyle name="Обычный 6 3 2 5 2 3 4" xfId="33067"/>
    <cellStyle name="Обычный 6 3 2 5 2 4" xfId="33068"/>
    <cellStyle name="Обычный 6 3 2 5 2 5" xfId="33069"/>
    <cellStyle name="Обычный 6 3 2 5 2 6" xfId="33070"/>
    <cellStyle name="Обычный 6 3 2 5 2 7" xfId="33071"/>
    <cellStyle name="Обычный 6 3 2 5 3" xfId="33072"/>
    <cellStyle name="Обычный 6 3 2 5 3 2" xfId="33073"/>
    <cellStyle name="Обычный 6 3 2 5 3 2 2" xfId="33074"/>
    <cellStyle name="Обычный 6 3 2 5 3 3" xfId="33075"/>
    <cellStyle name="Обычный 6 3 2 5 3 4" xfId="33076"/>
    <cellStyle name="Обычный 6 3 2 5 3 5" xfId="33077"/>
    <cellStyle name="Обычный 6 3 2 5 4" xfId="33078"/>
    <cellStyle name="Обычный 6 3 2 5 4 2" xfId="33079"/>
    <cellStyle name="Обычный 6 3 2 5 4 2 2" xfId="33080"/>
    <cellStyle name="Обычный 6 3 2 5 4 3" xfId="33081"/>
    <cellStyle name="Обычный 6 3 2 5 4 4" xfId="33082"/>
    <cellStyle name="Обычный 6 3 2 5 4 5" xfId="33083"/>
    <cellStyle name="Обычный 6 3 2 5 5" xfId="33084"/>
    <cellStyle name="Обычный 6 3 2 5 5 2" xfId="33085"/>
    <cellStyle name="Обычный 6 3 2 5 5 3" xfId="33086"/>
    <cellStyle name="Обычный 6 3 2 5 5 4" xfId="33087"/>
    <cellStyle name="Обычный 6 3 2 5 6" xfId="33088"/>
    <cellStyle name="Обычный 6 3 2 5 7" xfId="33089"/>
    <cellStyle name="Обычный 6 3 2 5 8" xfId="33090"/>
    <cellStyle name="Обычный 6 3 2 5 9" xfId="33091"/>
    <cellStyle name="Обычный 6 3 2 6" xfId="33092"/>
    <cellStyle name="Обычный 6 3 2 6 2" xfId="33093"/>
    <cellStyle name="Обычный 6 3 2 6 2 2" xfId="33094"/>
    <cellStyle name="Обычный 6 3 2 6 2 2 2" xfId="33095"/>
    <cellStyle name="Обычный 6 3 2 6 2 2 2 2" xfId="33096"/>
    <cellStyle name="Обычный 6 3 2 6 2 2 3" xfId="33097"/>
    <cellStyle name="Обычный 6 3 2 6 2 2 4" xfId="33098"/>
    <cellStyle name="Обычный 6 3 2 6 2 2 5" xfId="33099"/>
    <cellStyle name="Обычный 6 3 2 6 2 3" xfId="33100"/>
    <cellStyle name="Обычный 6 3 2 6 2 3 2" xfId="33101"/>
    <cellStyle name="Обычный 6 3 2 6 2 3 3" xfId="33102"/>
    <cellStyle name="Обычный 6 3 2 6 2 3 4" xfId="33103"/>
    <cellStyle name="Обычный 6 3 2 6 2 4" xfId="33104"/>
    <cellStyle name="Обычный 6 3 2 6 2 5" xfId="33105"/>
    <cellStyle name="Обычный 6 3 2 6 2 6" xfId="33106"/>
    <cellStyle name="Обычный 6 3 2 6 2 7" xfId="33107"/>
    <cellStyle name="Обычный 6 3 2 6 3" xfId="33108"/>
    <cellStyle name="Обычный 6 3 2 6 3 2" xfId="33109"/>
    <cellStyle name="Обычный 6 3 2 6 3 2 2" xfId="33110"/>
    <cellStyle name="Обычный 6 3 2 6 3 3" xfId="33111"/>
    <cellStyle name="Обычный 6 3 2 6 3 4" xfId="33112"/>
    <cellStyle name="Обычный 6 3 2 6 3 5" xfId="33113"/>
    <cellStyle name="Обычный 6 3 2 6 4" xfId="33114"/>
    <cellStyle name="Обычный 6 3 2 6 4 2" xfId="33115"/>
    <cellStyle name="Обычный 6 3 2 6 4 3" xfId="33116"/>
    <cellStyle name="Обычный 6 3 2 6 4 4" xfId="33117"/>
    <cellStyle name="Обычный 6 3 2 6 5" xfId="33118"/>
    <cellStyle name="Обычный 6 3 2 6 6" xfId="33119"/>
    <cellStyle name="Обычный 6 3 2 6 7" xfId="33120"/>
    <cellStyle name="Обычный 6 3 2 6 8" xfId="33121"/>
    <cellStyle name="Обычный 6 3 2 7" xfId="33122"/>
    <cellStyle name="Обычный 6 3 2 7 2" xfId="33123"/>
    <cellStyle name="Обычный 6 3 2 7 2 2" xfId="33124"/>
    <cellStyle name="Обычный 6 3 2 7 2 2 2" xfId="33125"/>
    <cellStyle name="Обычный 6 3 2 7 2 2 2 2" xfId="33126"/>
    <cellStyle name="Обычный 6 3 2 7 2 2 3" xfId="33127"/>
    <cellStyle name="Обычный 6 3 2 7 2 2 4" xfId="33128"/>
    <cellStyle name="Обычный 6 3 2 7 2 2 5" xfId="33129"/>
    <cellStyle name="Обычный 6 3 2 7 2 3" xfId="33130"/>
    <cellStyle name="Обычный 6 3 2 7 2 3 2" xfId="33131"/>
    <cellStyle name="Обычный 6 3 2 7 2 3 3" xfId="33132"/>
    <cellStyle name="Обычный 6 3 2 7 2 3 4" xfId="33133"/>
    <cellStyle name="Обычный 6 3 2 7 2 4" xfId="33134"/>
    <cellStyle name="Обычный 6 3 2 7 2 5" xfId="33135"/>
    <cellStyle name="Обычный 6 3 2 7 2 6" xfId="33136"/>
    <cellStyle name="Обычный 6 3 2 7 2 7" xfId="33137"/>
    <cellStyle name="Обычный 6 3 2 7 3" xfId="33138"/>
    <cellStyle name="Обычный 6 3 2 7 3 2" xfId="33139"/>
    <cellStyle name="Обычный 6 3 2 7 3 2 2" xfId="33140"/>
    <cellStyle name="Обычный 6 3 2 7 3 3" xfId="33141"/>
    <cellStyle name="Обычный 6 3 2 7 3 4" xfId="33142"/>
    <cellStyle name="Обычный 6 3 2 7 3 5" xfId="33143"/>
    <cellStyle name="Обычный 6 3 2 7 4" xfId="33144"/>
    <cellStyle name="Обычный 6 3 2 7 4 2" xfId="33145"/>
    <cellStyle name="Обычный 6 3 2 7 4 3" xfId="33146"/>
    <cellStyle name="Обычный 6 3 2 7 4 4" xfId="33147"/>
    <cellStyle name="Обычный 6 3 2 7 5" xfId="33148"/>
    <cellStyle name="Обычный 6 3 2 7 6" xfId="33149"/>
    <cellStyle name="Обычный 6 3 2 7 7" xfId="33150"/>
    <cellStyle name="Обычный 6 3 2 7 8" xfId="33151"/>
    <cellStyle name="Обычный 6 3 2 8" xfId="33152"/>
    <cellStyle name="Обычный 6 3 2 8 2" xfId="33153"/>
    <cellStyle name="Обычный 6 3 2 8 2 2" xfId="33154"/>
    <cellStyle name="Обычный 6 3 2 8 2 2 2" xfId="33155"/>
    <cellStyle name="Обычный 6 3 2 8 2 2 2 2" xfId="33156"/>
    <cellStyle name="Обычный 6 3 2 8 2 2 3" xfId="33157"/>
    <cellStyle name="Обычный 6 3 2 8 2 2 4" xfId="33158"/>
    <cellStyle name="Обычный 6 3 2 8 2 2 5" xfId="33159"/>
    <cellStyle name="Обычный 6 3 2 8 2 3" xfId="33160"/>
    <cellStyle name="Обычный 6 3 2 8 2 3 2" xfId="33161"/>
    <cellStyle name="Обычный 6 3 2 8 2 3 3" xfId="33162"/>
    <cellStyle name="Обычный 6 3 2 8 2 3 4" xfId="33163"/>
    <cellStyle name="Обычный 6 3 2 8 2 4" xfId="33164"/>
    <cellStyle name="Обычный 6 3 2 8 2 5" xfId="33165"/>
    <cellStyle name="Обычный 6 3 2 8 2 6" xfId="33166"/>
    <cellStyle name="Обычный 6 3 2 8 2 7" xfId="33167"/>
    <cellStyle name="Обычный 6 3 2 8 3" xfId="33168"/>
    <cellStyle name="Обычный 6 3 2 8 3 2" xfId="33169"/>
    <cellStyle name="Обычный 6 3 2 8 3 2 2" xfId="33170"/>
    <cellStyle name="Обычный 6 3 2 8 3 3" xfId="33171"/>
    <cellStyle name="Обычный 6 3 2 8 3 4" xfId="33172"/>
    <cellStyle name="Обычный 6 3 2 8 3 5" xfId="33173"/>
    <cellStyle name="Обычный 6 3 2 8 4" xfId="33174"/>
    <cellStyle name="Обычный 6 3 2 8 4 2" xfId="33175"/>
    <cellStyle name="Обычный 6 3 2 8 4 3" xfId="33176"/>
    <cellStyle name="Обычный 6 3 2 8 4 4" xfId="33177"/>
    <cellStyle name="Обычный 6 3 2 8 5" xfId="33178"/>
    <cellStyle name="Обычный 6 3 2 8 6" xfId="33179"/>
    <cellStyle name="Обычный 6 3 2 8 7" xfId="33180"/>
    <cellStyle name="Обычный 6 3 2 8 8" xfId="33181"/>
    <cellStyle name="Обычный 6 3 2 9" xfId="33182"/>
    <cellStyle name="Обычный 6 3 2 9 2" xfId="33183"/>
    <cellStyle name="Обычный 6 3 2 9 2 2" xfId="33184"/>
    <cellStyle name="Обычный 6 3 2 9 2 2 2" xfId="33185"/>
    <cellStyle name="Обычный 6 3 2 9 2 3" xfId="33186"/>
    <cellStyle name="Обычный 6 3 2 9 2 4" xfId="33187"/>
    <cellStyle name="Обычный 6 3 2 9 2 5" xfId="33188"/>
    <cellStyle name="Обычный 6 3 2 9 3" xfId="33189"/>
    <cellStyle name="Обычный 6 3 2 9 3 2" xfId="33190"/>
    <cellStyle name="Обычный 6 3 2 9 3 3" xfId="33191"/>
    <cellStyle name="Обычный 6 3 2 9 3 4" xfId="33192"/>
    <cellStyle name="Обычный 6 3 2 9 4" xfId="33193"/>
    <cellStyle name="Обычный 6 3 2 9 5" xfId="33194"/>
    <cellStyle name="Обычный 6 3 2 9 6" xfId="33195"/>
    <cellStyle name="Обычный 6 3 2 9 7" xfId="33196"/>
    <cellStyle name="Обычный 6 3 3" xfId="33197"/>
    <cellStyle name="Обычный 6 3 3 10" xfId="33198"/>
    <cellStyle name="Обычный 6 3 3 10 2" xfId="33199"/>
    <cellStyle name="Обычный 6 3 3 10 2 2" xfId="33200"/>
    <cellStyle name="Обычный 6 3 3 10 3" xfId="33201"/>
    <cellStyle name="Обычный 6 3 3 10 4" xfId="33202"/>
    <cellStyle name="Обычный 6 3 3 10 5" xfId="33203"/>
    <cellStyle name="Обычный 6 3 3 11" xfId="33204"/>
    <cellStyle name="Обычный 6 3 3 11 2" xfId="33205"/>
    <cellStyle name="Обычный 6 3 3 11 2 2" xfId="33206"/>
    <cellStyle name="Обычный 6 3 3 11 3" xfId="33207"/>
    <cellStyle name="Обычный 6 3 3 11 4" xfId="33208"/>
    <cellStyle name="Обычный 6 3 3 11 5" xfId="33209"/>
    <cellStyle name="Обычный 6 3 3 12" xfId="33210"/>
    <cellStyle name="Обычный 6 3 3 12 2" xfId="33211"/>
    <cellStyle name="Обычный 6 3 3 12 2 2" xfId="33212"/>
    <cellStyle name="Обычный 6 3 3 12 3" xfId="33213"/>
    <cellStyle name="Обычный 6 3 3 13" xfId="33214"/>
    <cellStyle name="Обычный 6 3 3 13 2" xfId="33215"/>
    <cellStyle name="Обычный 6 3 3 14" xfId="33216"/>
    <cellStyle name="Обычный 6 3 3 15" xfId="33217"/>
    <cellStyle name="Обычный 6 3 3 2" xfId="33218"/>
    <cellStyle name="Обычный 6 3 3 2 2" xfId="33219"/>
    <cellStyle name="Обычный 6 3 3 2 2 2" xfId="33220"/>
    <cellStyle name="Обычный 6 3 3 2 2 2 2" xfId="33221"/>
    <cellStyle name="Обычный 6 3 3 2 2 2 2 2" xfId="33222"/>
    <cellStyle name="Обычный 6 3 3 2 2 2 3" xfId="33223"/>
    <cellStyle name="Обычный 6 3 3 2 2 2 4" xfId="33224"/>
    <cellStyle name="Обычный 6 3 3 2 2 2 5" xfId="33225"/>
    <cellStyle name="Обычный 6 3 3 2 2 3" xfId="33226"/>
    <cellStyle name="Обычный 6 3 3 2 2 3 2" xfId="33227"/>
    <cellStyle name="Обычный 6 3 3 2 2 3 3" xfId="33228"/>
    <cellStyle name="Обычный 6 3 3 2 2 3 4" xfId="33229"/>
    <cellStyle name="Обычный 6 3 3 2 2 4" xfId="33230"/>
    <cellStyle name="Обычный 6 3 3 2 2 5" xfId="33231"/>
    <cellStyle name="Обычный 6 3 3 2 2 6" xfId="33232"/>
    <cellStyle name="Обычный 6 3 3 2 2 7" xfId="33233"/>
    <cellStyle name="Обычный 6 3 3 2 3" xfId="33234"/>
    <cellStyle name="Обычный 6 3 3 2 3 2" xfId="33235"/>
    <cellStyle name="Обычный 6 3 3 2 3 2 2" xfId="33236"/>
    <cellStyle name="Обычный 6 3 3 2 3 3" xfId="33237"/>
    <cellStyle name="Обычный 6 3 3 2 3 4" xfId="33238"/>
    <cellStyle name="Обычный 6 3 3 2 3 5" xfId="33239"/>
    <cellStyle name="Обычный 6 3 3 2 4" xfId="33240"/>
    <cellStyle name="Обычный 6 3 3 2 4 2" xfId="33241"/>
    <cellStyle name="Обычный 6 3 3 2 4 2 2" xfId="33242"/>
    <cellStyle name="Обычный 6 3 3 2 4 3" xfId="33243"/>
    <cellStyle name="Обычный 6 3 3 2 4 4" xfId="33244"/>
    <cellStyle name="Обычный 6 3 3 2 4 5" xfId="33245"/>
    <cellStyle name="Обычный 6 3 3 2 5" xfId="33246"/>
    <cellStyle name="Обычный 6 3 3 2 5 2" xfId="33247"/>
    <cellStyle name="Обычный 6 3 3 2 5 3" xfId="33248"/>
    <cellStyle name="Обычный 6 3 3 2 5 4" xfId="33249"/>
    <cellStyle name="Обычный 6 3 3 2 6" xfId="33250"/>
    <cellStyle name="Обычный 6 3 3 2 7" xfId="33251"/>
    <cellStyle name="Обычный 6 3 3 2 8" xfId="33252"/>
    <cellStyle name="Обычный 6 3 3 2 9" xfId="33253"/>
    <cellStyle name="Обычный 6 3 3 3" xfId="33254"/>
    <cellStyle name="Обычный 6 3 3 3 2" xfId="33255"/>
    <cellStyle name="Обычный 6 3 3 3 2 2" xfId="33256"/>
    <cellStyle name="Обычный 6 3 3 3 2 2 2" xfId="33257"/>
    <cellStyle name="Обычный 6 3 3 3 2 2 2 2" xfId="33258"/>
    <cellStyle name="Обычный 6 3 3 3 2 2 3" xfId="33259"/>
    <cellStyle name="Обычный 6 3 3 3 2 2 4" xfId="33260"/>
    <cellStyle name="Обычный 6 3 3 3 2 2 5" xfId="33261"/>
    <cellStyle name="Обычный 6 3 3 3 2 3" xfId="33262"/>
    <cellStyle name="Обычный 6 3 3 3 2 3 2" xfId="33263"/>
    <cellStyle name="Обычный 6 3 3 3 2 3 3" xfId="33264"/>
    <cellStyle name="Обычный 6 3 3 3 2 3 4" xfId="33265"/>
    <cellStyle name="Обычный 6 3 3 3 2 4" xfId="33266"/>
    <cellStyle name="Обычный 6 3 3 3 2 5" xfId="33267"/>
    <cellStyle name="Обычный 6 3 3 3 2 6" xfId="33268"/>
    <cellStyle name="Обычный 6 3 3 3 2 7" xfId="33269"/>
    <cellStyle name="Обычный 6 3 3 3 3" xfId="33270"/>
    <cellStyle name="Обычный 6 3 3 3 3 2" xfId="33271"/>
    <cellStyle name="Обычный 6 3 3 3 3 2 2" xfId="33272"/>
    <cellStyle name="Обычный 6 3 3 3 3 3" xfId="33273"/>
    <cellStyle name="Обычный 6 3 3 3 3 4" xfId="33274"/>
    <cellStyle name="Обычный 6 3 3 3 3 5" xfId="33275"/>
    <cellStyle name="Обычный 6 3 3 3 4" xfId="33276"/>
    <cellStyle name="Обычный 6 3 3 3 4 2" xfId="33277"/>
    <cellStyle name="Обычный 6 3 3 3 4 2 2" xfId="33278"/>
    <cellStyle name="Обычный 6 3 3 3 4 3" xfId="33279"/>
    <cellStyle name="Обычный 6 3 3 3 4 4" xfId="33280"/>
    <cellStyle name="Обычный 6 3 3 3 4 5" xfId="33281"/>
    <cellStyle name="Обычный 6 3 3 3 5" xfId="33282"/>
    <cellStyle name="Обычный 6 3 3 3 5 2" xfId="33283"/>
    <cellStyle name="Обычный 6 3 3 3 5 3" xfId="33284"/>
    <cellStyle name="Обычный 6 3 3 3 5 4" xfId="33285"/>
    <cellStyle name="Обычный 6 3 3 3 6" xfId="33286"/>
    <cellStyle name="Обычный 6 3 3 3 7" xfId="33287"/>
    <cellStyle name="Обычный 6 3 3 3 8" xfId="33288"/>
    <cellStyle name="Обычный 6 3 3 3 9" xfId="33289"/>
    <cellStyle name="Обычный 6 3 3 4" xfId="33290"/>
    <cellStyle name="Обычный 6 3 3 4 2" xfId="33291"/>
    <cellStyle name="Обычный 6 3 3 4 2 2" xfId="33292"/>
    <cellStyle name="Обычный 6 3 3 4 2 2 2" xfId="33293"/>
    <cellStyle name="Обычный 6 3 3 4 2 2 2 2" xfId="33294"/>
    <cellStyle name="Обычный 6 3 3 4 2 2 3" xfId="33295"/>
    <cellStyle name="Обычный 6 3 3 4 2 2 4" xfId="33296"/>
    <cellStyle name="Обычный 6 3 3 4 2 2 5" xfId="33297"/>
    <cellStyle name="Обычный 6 3 3 4 2 3" xfId="33298"/>
    <cellStyle name="Обычный 6 3 3 4 2 3 2" xfId="33299"/>
    <cellStyle name="Обычный 6 3 3 4 2 3 3" xfId="33300"/>
    <cellStyle name="Обычный 6 3 3 4 2 3 4" xfId="33301"/>
    <cellStyle name="Обычный 6 3 3 4 2 4" xfId="33302"/>
    <cellStyle name="Обычный 6 3 3 4 2 5" xfId="33303"/>
    <cellStyle name="Обычный 6 3 3 4 2 6" xfId="33304"/>
    <cellStyle name="Обычный 6 3 3 4 2 7" xfId="33305"/>
    <cellStyle name="Обычный 6 3 3 4 3" xfId="33306"/>
    <cellStyle name="Обычный 6 3 3 4 3 2" xfId="33307"/>
    <cellStyle name="Обычный 6 3 3 4 3 2 2" xfId="33308"/>
    <cellStyle name="Обычный 6 3 3 4 3 3" xfId="33309"/>
    <cellStyle name="Обычный 6 3 3 4 3 4" xfId="33310"/>
    <cellStyle name="Обычный 6 3 3 4 3 5" xfId="33311"/>
    <cellStyle name="Обычный 6 3 3 4 4" xfId="33312"/>
    <cellStyle name="Обычный 6 3 3 4 4 2" xfId="33313"/>
    <cellStyle name="Обычный 6 3 3 4 4 2 2" xfId="33314"/>
    <cellStyle name="Обычный 6 3 3 4 4 3" xfId="33315"/>
    <cellStyle name="Обычный 6 3 3 4 4 4" xfId="33316"/>
    <cellStyle name="Обычный 6 3 3 4 4 5" xfId="33317"/>
    <cellStyle name="Обычный 6 3 3 4 5" xfId="33318"/>
    <cellStyle name="Обычный 6 3 3 4 5 2" xfId="33319"/>
    <cellStyle name="Обычный 6 3 3 4 5 3" xfId="33320"/>
    <cellStyle name="Обычный 6 3 3 4 5 4" xfId="33321"/>
    <cellStyle name="Обычный 6 3 3 4 6" xfId="33322"/>
    <cellStyle name="Обычный 6 3 3 4 7" xfId="33323"/>
    <cellStyle name="Обычный 6 3 3 4 8" xfId="33324"/>
    <cellStyle name="Обычный 6 3 3 4 9" xfId="33325"/>
    <cellStyle name="Обычный 6 3 3 5" xfId="33326"/>
    <cellStyle name="Обычный 6 3 3 5 2" xfId="33327"/>
    <cellStyle name="Обычный 6 3 3 5 2 2" xfId="33328"/>
    <cellStyle name="Обычный 6 3 3 5 2 2 2" xfId="33329"/>
    <cellStyle name="Обычный 6 3 3 5 2 2 2 2" xfId="33330"/>
    <cellStyle name="Обычный 6 3 3 5 2 2 3" xfId="33331"/>
    <cellStyle name="Обычный 6 3 3 5 2 2 4" xfId="33332"/>
    <cellStyle name="Обычный 6 3 3 5 2 2 5" xfId="33333"/>
    <cellStyle name="Обычный 6 3 3 5 2 3" xfId="33334"/>
    <cellStyle name="Обычный 6 3 3 5 2 3 2" xfId="33335"/>
    <cellStyle name="Обычный 6 3 3 5 2 3 3" xfId="33336"/>
    <cellStyle name="Обычный 6 3 3 5 2 3 4" xfId="33337"/>
    <cellStyle name="Обычный 6 3 3 5 2 4" xfId="33338"/>
    <cellStyle name="Обычный 6 3 3 5 2 5" xfId="33339"/>
    <cellStyle name="Обычный 6 3 3 5 2 6" xfId="33340"/>
    <cellStyle name="Обычный 6 3 3 5 2 7" xfId="33341"/>
    <cellStyle name="Обычный 6 3 3 5 3" xfId="33342"/>
    <cellStyle name="Обычный 6 3 3 5 3 2" xfId="33343"/>
    <cellStyle name="Обычный 6 3 3 5 3 2 2" xfId="33344"/>
    <cellStyle name="Обычный 6 3 3 5 3 3" xfId="33345"/>
    <cellStyle name="Обычный 6 3 3 5 3 4" xfId="33346"/>
    <cellStyle name="Обычный 6 3 3 5 3 5" xfId="33347"/>
    <cellStyle name="Обычный 6 3 3 5 4" xfId="33348"/>
    <cellStyle name="Обычный 6 3 3 5 4 2" xfId="33349"/>
    <cellStyle name="Обычный 6 3 3 5 4 3" xfId="33350"/>
    <cellStyle name="Обычный 6 3 3 5 4 4" xfId="33351"/>
    <cellStyle name="Обычный 6 3 3 5 5" xfId="33352"/>
    <cellStyle name="Обычный 6 3 3 5 6" xfId="33353"/>
    <cellStyle name="Обычный 6 3 3 5 7" xfId="33354"/>
    <cellStyle name="Обычный 6 3 3 5 8" xfId="33355"/>
    <cellStyle name="Обычный 6 3 3 6" xfId="33356"/>
    <cellStyle name="Обычный 6 3 3 6 2" xfId="33357"/>
    <cellStyle name="Обычный 6 3 3 6 2 2" xfId="33358"/>
    <cellStyle name="Обычный 6 3 3 6 2 2 2" xfId="33359"/>
    <cellStyle name="Обычный 6 3 3 6 2 2 2 2" xfId="33360"/>
    <cellStyle name="Обычный 6 3 3 6 2 2 3" xfId="33361"/>
    <cellStyle name="Обычный 6 3 3 6 2 2 4" xfId="33362"/>
    <cellStyle name="Обычный 6 3 3 6 2 2 5" xfId="33363"/>
    <cellStyle name="Обычный 6 3 3 6 2 3" xfId="33364"/>
    <cellStyle name="Обычный 6 3 3 6 2 3 2" xfId="33365"/>
    <cellStyle name="Обычный 6 3 3 6 2 3 3" xfId="33366"/>
    <cellStyle name="Обычный 6 3 3 6 2 3 4" xfId="33367"/>
    <cellStyle name="Обычный 6 3 3 6 2 4" xfId="33368"/>
    <cellStyle name="Обычный 6 3 3 6 2 5" xfId="33369"/>
    <cellStyle name="Обычный 6 3 3 6 2 6" xfId="33370"/>
    <cellStyle name="Обычный 6 3 3 6 2 7" xfId="33371"/>
    <cellStyle name="Обычный 6 3 3 6 3" xfId="33372"/>
    <cellStyle name="Обычный 6 3 3 6 3 2" xfId="33373"/>
    <cellStyle name="Обычный 6 3 3 6 3 2 2" xfId="33374"/>
    <cellStyle name="Обычный 6 3 3 6 3 3" xfId="33375"/>
    <cellStyle name="Обычный 6 3 3 6 3 4" xfId="33376"/>
    <cellStyle name="Обычный 6 3 3 6 3 5" xfId="33377"/>
    <cellStyle name="Обычный 6 3 3 6 4" xfId="33378"/>
    <cellStyle name="Обычный 6 3 3 6 4 2" xfId="33379"/>
    <cellStyle name="Обычный 6 3 3 6 4 3" xfId="33380"/>
    <cellStyle name="Обычный 6 3 3 6 4 4" xfId="33381"/>
    <cellStyle name="Обычный 6 3 3 6 5" xfId="33382"/>
    <cellStyle name="Обычный 6 3 3 6 6" xfId="33383"/>
    <cellStyle name="Обычный 6 3 3 6 7" xfId="33384"/>
    <cellStyle name="Обычный 6 3 3 6 8" xfId="33385"/>
    <cellStyle name="Обычный 6 3 3 7" xfId="33386"/>
    <cellStyle name="Обычный 6 3 3 7 2" xfId="33387"/>
    <cellStyle name="Обычный 6 3 3 7 2 2" xfId="33388"/>
    <cellStyle name="Обычный 6 3 3 7 2 2 2" xfId="33389"/>
    <cellStyle name="Обычный 6 3 3 7 2 2 2 2" xfId="33390"/>
    <cellStyle name="Обычный 6 3 3 7 2 2 3" xfId="33391"/>
    <cellStyle name="Обычный 6 3 3 7 2 2 4" xfId="33392"/>
    <cellStyle name="Обычный 6 3 3 7 2 2 5" xfId="33393"/>
    <cellStyle name="Обычный 6 3 3 7 2 3" xfId="33394"/>
    <cellStyle name="Обычный 6 3 3 7 2 3 2" xfId="33395"/>
    <cellStyle name="Обычный 6 3 3 7 2 3 3" xfId="33396"/>
    <cellStyle name="Обычный 6 3 3 7 2 3 4" xfId="33397"/>
    <cellStyle name="Обычный 6 3 3 7 2 4" xfId="33398"/>
    <cellStyle name="Обычный 6 3 3 7 2 5" xfId="33399"/>
    <cellStyle name="Обычный 6 3 3 7 2 6" xfId="33400"/>
    <cellStyle name="Обычный 6 3 3 7 2 7" xfId="33401"/>
    <cellStyle name="Обычный 6 3 3 7 3" xfId="33402"/>
    <cellStyle name="Обычный 6 3 3 7 3 2" xfId="33403"/>
    <cellStyle name="Обычный 6 3 3 7 3 2 2" xfId="33404"/>
    <cellStyle name="Обычный 6 3 3 7 3 3" xfId="33405"/>
    <cellStyle name="Обычный 6 3 3 7 3 4" xfId="33406"/>
    <cellStyle name="Обычный 6 3 3 7 3 5" xfId="33407"/>
    <cellStyle name="Обычный 6 3 3 7 4" xfId="33408"/>
    <cellStyle name="Обычный 6 3 3 7 4 2" xfId="33409"/>
    <cellStyle name="Обычный 6 3 3 7 4 3" xfId="33410"/>
    <cellStyle name="Обычный 6 3 3 7 4 4" xfId="33411"/>
    <cellStyle name="Обычный 6 3 3 7 5" xfId="33412"/>
    <cellStyle name="Обычный 6 3 3 7 6" xfId="33413"/>
    <cellStyle name="Обычный 6 3 3 7 7" xfId="33414"/>
    <cellStyle name="Обычный 6 3 3 7 8" xfId="33415"/>
    <cellStyle name="Обычный 6 3 3 8" xfId="33416"/>
    <cellStyle name="Обычный 6 3 3 8 2" xfId="33417"/>
    <cellStyle name="Обычный 6 3 3 8 2 2" xfId="33418"/>
    <cellStyle name="Обычный 6 3 3 8 2 2 2" xfId="33419"/>
    <cellStyle name="Обычный 6 3 3 8 2 3" xfId="33420"/>
    <cellStyle name="Обычный 6 3 3 8 2 4" xfId="33421"/>
    <cellStyle name="Обычный 6 3 3 8 2 5" xfId="33422"/>
    <cellStyle name="Обычный 6 3 3 8 3" xfId="33423"/>
    <cellStyle name="Обычный 6 3 3 8 3 2" xfId="33424"/>
    <cellStyle name="Обычный 6 3 3 8 3 3" xfId="33425"/>
    <cellStyle name="Обычный 6 3 3 8 3 4" xfId="33426"/>
    <cellStyle name="Обычный 6 3 3 8 4" xfId="33427"/>
    <cellStyle name="Обычный 6 3 3 8 5" xfId="33428"/>
    <cellStyle name="Обычный 6 3 3 8 6" xfId="33429"/>
    <cellStyle name="Обычный 6 3 3 8 7" xfId="33430"/>
    <cellStyle name="Обычный 6 3 3 9" xfId="33431"/>
    <cellStyle name="Обычный 6 3 3 9 2" xfId="33432"/>
    <cellStyle name="Обычный 6 3 3 9 2 2" xfId="33433"/>
    <cellStyle name="Обычный 6 3 3 9 2 2 2" xfId="33434"/>
    <cellStyle name="Обычный 6 3 3 9 2 3" xfId="33435"/>
    <cellStyle name="Обычный 6 3 3 9 2 4" xfId="33436"/>
    <cellStyle name="Обычный 6 3 3 9 2 5" xfId="33437"/>
    <cellStyle name="Обычный 6 3 3 9 3" xfId="33438"/>
    <cellStyle name="Обычный 6 3 3 9 3 2" xfId="33439"/>
    <cellStyle name="Обычный 6 3 3 9 3 3" xfId="33440"/>
    <cellStyle name="Обычный 6 3 3 9 3 4" xfId="33441"/>
    <cellStyle name="Обычный 6 3 3 9 4" xfId="33442"/>
    <cellStyle name="Обычный 6 3 3 9 5" xfId="33443"/>
    <cellStyle name="Обычный 6 3 3 9 6" xfId="33444"/>
    <cellStyle name="Обычный 6 3 3 9 7" xfId="33445"/>
    <cellStyle name="Обычный 6 3 4" xfId="33446"/>
    <cellStyle name="Обычный 6 3 4 10" xfId="33447"/>
    <cellStyle name="Обычный 6 3 4 10 2" xfId="33448"/>
    <cellStyle name="Обычный 6 3 4 10 2 2" xfId="33449"/>
    <cellStyle name="Обычный 6 3 4 10 3" xfId="33450"/>
    <cellStyle name="Обычный 6 3 4 10 4" xfId="33451"/>
    <cellStyle name="Обычный 6 3 4 10 5" xfId="33452"/>
    <cellStyle name="Обычный 6 3 4 11" xfId="33453"/>
    <cellStyle name="Обычный 6 3 4 11 2" xfId="33454"/>
    <cellStyle name="Обычный 6 3 4 11 2 2" xfId="33455"/>
    <cellStyle name="Обычный 6 3 4 11 3" xfId="33456"/>
    <cellStyle name="Обычный 6 3 4 11 4" xfId="33457"/>
    <cellStyle name="Обычный 6 3 4 11 5" xfId="33458"/>
    <cellStyle name="Обычный 6 3 4 12" xfId="33459"/>
    <cellStyle name="Обычный 6 3 4 12 2" xfId="33460"/>
    <cellStyle name="Обычный 6 3 4 12 2 2" xfId="33461"/>
    <cellStyle name="Обычный 6 3 4 12 3" xfId="33462"/>
    <cellStyle name="Обычный 6 3 4 13" xfId="33463"/>
    <cellStyle name="Обычный 6 3 4 13 2" xfId="33464"/>
    <cellStyle name="Обычный 6 3 4 14" xfId="33465"/>
    <cellStyle name="Обычный 6 3 4 15" xfId="33466"/>
    <cellStyle name="Обычный 6 3 4 2" xfId="33467"/>
    <cellStyle name="Обычный 6 3 4 2 2" xfId="33468"/>
    <cellStyle name="Обычный 6 3 4 2 2 2" xfId="33469"/>
    <cellStyle name="Обычный 6 3 4 2 2 2 2" xfId="33470"/>
    <cellStyle name="Обычный 6 3 4 2 2 2 2 2" xfId="33471"/>
    <cellStyle name="Обычный 6 3 4 2 2 2 3" xfId="33472"/>
    <cellStyle name="Обычный 6 3 4 2 2 2 4" xfId="33473"/>
    <cellStyle name="Обычный 6 3 4 2 2 2 5" xfId="33474"/>
    <cellStyle name="Обычный 6 3 4 2 2 3" xfId="33475"/>
    <cellStyle name="Обычный 6 3 4 2 2 3 2" xfId="33476"/>
    <cellStyle name="Обычный 6 3 4 2 2 3 3" xfId="33477"/>
    <cellStyle name="Обычный 6 3 4 2 2 3 4" xfId="33478"/>
    <cellStyle name="Обычный 6 3 4 2 2 4" xfId="33479"/>
    <cellStyle name="Обычный 6 3 4 2 2 5" xfId="33480"/>
    <cellStyle name="Обычный 6 3 4 2 2 6" xfId="33481"/>
    <cellStyle name="Обычный 6 3 4 2 2 7" xfId="33482"/>
    <cellStyle name="Обычный 6 3 4 2 3" xfId="33483"/>
    <cellStyle name="Обычный 6 3 4 2 3 2" xfId="33484"/>
    <cellStyle name="Обычный 6 3 4 2 3 2 2" xfId="33485"/>
    <cellStyle name="Обычный 6 3 4 2 3 3" xfId="33486"/>
    <cellStyle name="Обычный 6 3 4 2 3 4" xfId="33487"/>
    <cellStyle name="Обычный 6 3 4 2 3 5" xfId="33488"/>
    <cellStyle name="Обычный 6 3 4 2 4" xfId="33489"/>
    <cellStyle name="Обычный 6 3 4 2 4 2" xfId="33490"/>
    <cellStyle name="Обычный 6 3 4 2 4 2 2" xfId="33491"/>
    <cellStyle name="Обычный 6 3 4 2 4 3" xfId="33492"/>
    <cellStyle name="Обычный 6 3 4 2 4 4" xfId="33493"/>
    <cellStyle name="Обычный 6 3 4 2 4 5" xfId="33494"/>
    <cellStyle name="Обычный 6 3 4 2 5" xfId="33495"/>
    <cellStyle name="Обычный 6 3 4 2 5 2" xfId="33496"/>
    <cellStyle name="Обычный 6 3 4 2 5 3" xfId="33497"/>
    <cellStyle name="Обычный 6 3 4 2 5 4" xfId="33498"/>
    <cellStyle name="Обычный 6 3 4 2 6" xfId="33499"/>
    <cellStyle name="Обычный 6 3 4 2 7" xfId="33500"/>
    <cellStyle name="Обычный 6 3 4 2 8" xfId="33501"/>
    <cellStyle name="Обычный 6 3 4 2 9" xfId="33502"/>
    <cellStyle name="Обычный 6 3 4 3" xfId="33503"/>
    <cellStyle name="Обычный 6 3 4 3 2" xfId="33504"/>
    <cellStyle name="Обычный 6 3 4 3 2 2" xfId="33505"/>
    <cellStyle name="Обычный 6 3 4 3 2 2 2" xfId="33506"/>
    <cellStyle name="Обычный 6 3 4 3 2 2 2 2" xfId="33507"/>
    <cellStyle name="Обычный 6 3 4 3 2 2 3" xfId="33508"/>
    <cellStyle name="Обычный 6 3 4 3 2 2 4" xfId="33509"/>
    <cellStyle name="Обычный 6 3 4 3 2 2 5" xfId="33510"/>
    <cellStyle name="Обычный 6 3 4 3 2 3" xfId="33511"/>
    <cellStyle name="Обычный 6 3 4 3 2 3 2" xfId="33512"/>
    <cellStyle name="Обычный 6 3 4 3 2 3 3" xfId="33513"/>
    <cellStyle name="Обычный 6 3 4 3 2 3 4" xfId="33514"/>
    <cellStyle name="Обычный 6 3 4 3 2 4" xfId="33515"/>
    <cellStyle name="Обычный 6 3 4 3 2 5" xfId="33516"/>
    <cellStyle name="Обычный 6 3 4 3 2 6" xfId="33517"/>
    <cellStyle name="Обычный 6 3 4 3 2 7" xfId="33518"/>
    <cellStyle name="Обычный 6 3 4 3 3" xfId="33519"/>
    <cellStyle name="Обычный 6 3 4 3 3 2" xfId="33520"/>
    <cellStyle name="Обычный 6 3 4 3 3 2 2" xfId="33521"/>
    <cellStyle name="Обычный 6 3 4 3 3 3" xfId="33522"/>
    <cellStyle name="Обычный 6 3 4 3 3 4" xfId="33523"/>
    <cellStyle name="Обычный 6 3 4 3 3 5" xfId="33524"/>
    <cellStyle name="Обычный 6 3 4 3 4" xfId="33525"/>
    <cellStyle name="Обычный 6 3 4 3 4 2" xfId="33526"/>
    <cellStyle name="Обычный 6 3 4 3 4 2 2" xfId="33527"/>
    <cellStyle name="Обычный 6 3 4 3 4 3" xfId="33528"/>
    <cellStyle name="Обычный 6 3 4 3 4 4" xfId="33529"/>
    <cellStyle name="Обычный 6 3 4 3 4 5" xfId="33530"/>
    <cellStyle name="Обычный 6 3 4 3 5" xfId="33531"/>
    <cellStyle name="Обычный 6 3 4 3 5 2" xfId="33532"/>
    <cellStyle name="Обычный 6 3 4 3 5 3" xfId="33533"/>
    <cellStyle name="Обычный 6 3 4 3 5 4" xfId="33534"/>
    <cellStyle name="Обычный 6 3 4 3 6" xfId="33535"/>
    <cellStyle name="Обычный 6 3 4 3 7" xfId="33536"/>
    <cellStyle name="Обычный 6 3 4 3 8" xfId="33537"/>
    <cellStyle name="Обычный 6 3 4 3 9" xfId="33538"/>
    <cellStyle name="Обычный 6 3 4 4" xfId="33539"/>
    <cellStyle name="Обычный 6 3 4 4 2" xfId="33540"/>
    <cellStyle name="Обычный 6 3 4 4 2 2" xfId="33541"/>
    <cellStyle name="Обычный 6 3 4 4 2 2 2" xfId="33542"/>
    <cellStyle name="Обычный 6 3 4 4 2 2 2 2" xfId="33543"/>
    <cellStyle name="Обычный 6 3 4 4 2 2 3" xfId="33544"/>
    <cellStyle name="Обычный 6 3 4 4 2 2 4" xfId="33545"/>
    <cellStyle name="Обычный 6 3 4 4 2 2 5" xfId="33546"/>
    <cellStyle name="Обычный 6 3 4 4 2 3" xfId="33547"/>
    <cellStyle name="Обычный 6 3 4 4 2 3 2" xfId="33548"/>
    <cellStyle name="Обычный 6 3 4 4 2 3 3" xfId="33549"/>
    <cellStyle name="Обычный 6 3 4 4 2 3 4" xfId="33550"/>
    <cellStyle name="Обычный 6 3 4 4 2 4" xfId="33551"/>
    <cellStyle name="Обычный 6 3 4 4 2 5" xfId="33552"/>
    <cellStyle name="Обычный 6 3 4 4 2 6" xfId="33553"/>
    <cellStyle name="Обычный 6 3 4 4 2 7" xfId="33554"/>
    <cellStyle name="Обычный 6 3 4 4 3" xfId="33555"/>
    <cellStyle name="Обычный 6 3 4 4 3 2" xfId="33556"/>
    <cellStyle name="Обычный 6 3 4 4 3 2 2" xfId="33557"/>
    <cellStyle name="Обычный 6 3 4 4 3 3" xfId="33558"/>
    <cellStyle name="Обычный 6 3 4 4 3 4" xfId="33559"/>
    <cellStyle name="Обычный 6 3 4 4 3 5" xfId="33560"/>
    <cellStyle name="Обычный 6 3 4 4 4" xfId="33561"/>
    <cellStyle name="Обычный 6 3 4 4 4 2" xfId="33562"/>
    <cellStyle name="Обычный 6 3 4 4 4 2 2" xfId="33563"/>
    <cellStyle name="Обычный 6 3 4 4 4 3" xfId="33564"/>
    <cellStyle name="Обычный 6 3 4 4 4 4" xfId="33565"/>
    <cellStyle name="Обычный 6 3 4 4 4 5" xfId="33566"/>
    <cellStyle name="Обычный 6 3 4 4 5" xfId="33567"/>
    <cellStyle name="Обычный 6 3 4 4 5 2" xfId="33568"/>
    <cellStyle name="Обычный 6 3 4 4 5 3" xfId="33569"/>
    <cellStyle name="Обычный 6 3 4 4 5 4" xfId="33570"/>
    <cellStyle name="Обычный 6 3 4 4 6" xfId="33571"/>
    <cellStyle name="Обычный 6 3 4 4 7" xfId="33572"/>
    <cellStyle name="Обычный 6 3 4 4 8" xfId="33573"/>
    <cellStyle name="Обычный 6 3 4 4 9" xfId="33574"/>
    <cellStyle name="Обычный 6 3 4 5" xfId="33575"/>
    <cellStyle name="Обычный 6 3 4 5 2" xfId="33576"/>
    <cellStyle name="Обычный 6 3 4 5 2 2" xfId="33577"/>
    <cellStyle name="Обычный 6 3 4 5 2 2 2" xfId="33578"/>
    <cellStyle name="Обычный 6 3 4 5 2 2 2 2" xfId="33579"/>
    <cellStyle name="Обычный 6 3 4 5 2 2 3" xfId="33580"/>
    <cellStyle name="Обычный 6 3 4 5 2 2 4" xfId="33581"/>
    <cellStyle name="Обычный 6 3 4 5 2 2 5" xfId="33582"/>
    <cellStyle name="Обычный 6 3 4 5 2 3" xfId="33583"/>
    <cellStyle name="Обычный 6 3 4 5 2 3 2" xfId="33584"/>
    <cellStyle name="Обычный 6 3 4 5 2 3 3" xfId="33585"/>
    <cellStyle name="Обычный 6 3 4 5 2 3 4" xfId="33586"/>
    <cellStyle name="Обычный 6 3 4 5 2 4" xfId="33587"/>
    <cellStyle name="Обычный 6 3 4 5 2 5" xfId="33588"/>
    <cellStyle name="Обычный 6 3 4 5 2 6" xfId="33589"/>
    <cellStyle name="Обычный 6 3 4 5 2 7" xfId="33590"/>
    <cellStyle name="Обычный 6 3 4 5 3" xfId="33591"/>
    <cellStyle name="Обычный 6 3 4 5 3 2" xfId="33592"/>
    <cellStyle name="Обычный 6 3 4 5 3 2 2" xfId="33593"/>
    <cellStyle name="Обычный 6 3 4 5 3 3" xfId="33594"/>
    <cellStyle name="Обычный 6 3 4 5 3 4" xfId="33595"/>
    <cellStyle name="Обычный 6 3 4 5 3 5" xfId="33596"/>
    <cellStyle name="Обычный 6 3 4 5 4" xfId="33597"/>
    <cellStyle name="Обычный 6 3 4 5 4 2" xfId="33598"/>
    <cellStyle name="Обычный 6 3 4 5 4 3" xfId="33599"/>
    <cellStyle name="Обычный 6 3 4 5 4 4" xfId="33600"/>
    <cellStyle name="Обычный 6 3 4 5 5" xfId="33601"/>
    <cellStyle name="Обычный 6 3 4 5 6" xfId="33602"/>
    <cellStyle name="Обычный 6 3 4 5 7" xfId="33603"/>
    <cellStyle name="Обычный 6 3 4 5 8" xfId="33604"/>
    <cellStyle name="Обычный 6 3 4 6" xfId="33605"/>
    <cellStyle name="Обычный 6 3 4 6 2" xfId="33606"/>
    <cellStyle name="Обычный 6 3 4 6 2 2" xfId="33607"/>
    <cellStyle name="Обычный 6 3 4 6 2 2 2" xfId="33608"/>
    <cellStyle name="Обычный 6 3 4 6 2 2 2 2" xfId="33609"/>
    <cellStyle name="Обычный 6 3 4 6 2 2 3" xfId="33610"/>
    <cellStyle name="Обычный 6 3 4 6 2 2 4" xfId="33611"/>
    <cellStyle name="Обычный 6 3 4 6 2 2 5" xfId="33612"/>
    <cellStyle name="Обычный 6 3 4 6 2 3" xfId="33613"/>
    <cellStyle name="Обычный 6 3 4 6 2 3 2" xfId="33614"/>
    <cellStyle name="Обычный 6 3 4 6 2 3 3" xfId="33615"/>
    <cellStyle name="Обычный 6 3 4 6 2 3 4" xfId="33616"/>
    <cellStyle name="Обычный 6 3 4 6 2 4" xfId="33617"/>
    <cellStyle name="Обычный 6 3 4 6 2 5" xfId="33618"/>
    <cellStyle name="Обычный 6 3 4 6 2 6" xfId="33619"/>
    <cellStyle name="Обычный 6 3 4 6 2 7" xfId="33620"/>
    <cellStyle name="Обычный 6 3 4 6 3" xfId="33621"/>
    <cellStyle name="Обычный 6 3 4 6 3 2" xfId="33622"/>
    <cellStyle name="Обычный 6 3 4 6 3 2 2" xfId="33623"/>
    <cellStyle name="Обычный 6 3 4 6 3 3" xfId="33624"/>
    <cellStyle name="Обычный 6 3 4 6 3 4" xfId="33625"/>
    <cellStyle name="Обычный 6 3 4 6 3 5" xfId="33626"/>
    <cellStyle name="Обычный 6 3 4 6 4" xfId="33627"/>
    <cellStyle name="Обычный 6 3 4 6 4 2" xfId="33628"/>
    <cellStyle name="Обычный 6 3 4 6 4 3" xfId="33629"/>
    <cellStyle name="Обычный 6 3 4 6 4 4" xfId="33630"/>
    <cellStyle name="Обычный 6 3 4 6 5" xfId="33631"/>
    <cellStyle name="Обычный 6 3 4 6 6" xfId="33632"/>
    <cellStyle name="Обычный 6 3 4 6 7" xfId="33633"/>
    <cellStyle name="Обычный 6 3 4 6 8" xfId="33634"/>
    <cellStyle name="Обычный 6 3 4 7" xfId="33635"/>
    <cellStyle name="Обычный 6 3 4 7 2" xfId="33636"/>
    <cellStyle name="Обычный 6 3 4 7 2 2" xfId="33637"/>
    <cellStyle name="Обычный 6 3 4 7 2 2 2" xfId="33638"/>
    <cellStyle name="Обычный 6 3 4 7 2 2 2 2" xfId="33639"/>
    <cellStyle name="Обычный 6 3 4 7 2 2 3" xfId="33640"/>
    <cellStyle name="Обычный 6 3 4 7 2 2 4" xfId="33641"/>
    <cellStyle name="Обычный 6 3 4 7 2 2 5" xfId="33642"/>
    <cellStyle name="Обычный 6 3 4 7 2 3" xfId="33643"/>
    <cellStyle name="Обычный 6 3 4 7 2 3 2" xfId="33644"/>
    <cellStyle name="Обычный 6 3 4 7 2 3 3" xfId="33645"/>
    <cellStyle name="Обычный 6 3 4 7 2 3 4" xfId="33646"/>
    <cellStyle name="Обычный 6 3 4 7 2 4" xfId="33647"/>
    <cellStyle name="Обычный 6 3 4 7 2 5" xfId="33648"/>
    <cellStyle name="Обычный 6 3 4 7 2 6" xfId="33649"/>
    <cellStyle name="Обычный 6 3 4 7 2 7" xfId="33650"/>
    <cellStyle name="Обычный 6 3 4 7 3" xfId="33651"/>
    <cellStyle name="Обычный 6 3 4 7 3 2" xfId="33652"/>
    <cellStyle name="Обычный 6 3 4 7 3 2 2" xfId="33653"/>
    <cellStyle name="Обычный 6 3 4 7 3 3" xfId="33654"/>
    <cellStyle name="Обычный 6 3 4 7 3 4" xfId="33655"/>
    <cellStyle name="Обычный 6 3 4 7 3 5" xfId="33656"/>
    <cellStyle name="Обычный 6 3 4 7 4" xfId="33657"/>
    <cellStyle name="Обычный 6 3 4 7 4 2" xfId="33658"/>
    <cellStyle name="Обычный 6 3 4 7 4 3" xfId="33659"/>
    <cellStyle name="Обычный 6 3 4 7 4 4" xfId="33660"/>
    <cellStyle name="Обычный 6 3 4 7 5" xfId="33661"/>
    <cellStyle name="Обычный 6 3 4 7 6" xfId="33662"/>
    <cellStyle name="Обычный 6 3 4 7 7" xfId="33663"/>
    <cellStyle name="Обычный 6 3 4 7 8" xfId="33664"/>
    <cellStyle name="Обычный 6 3 4 8" xfId="33665"/>
    <cellStyle name="Обычный 6 3 4 8 2" xfId="33666"/>
    <cellStyle name="Обычный 6 3 4 8 2 2" xfId="33667"/>
    <cellStyle name="Обычный 6 3 4 8 2 2 2" xfId="33668"/>
    <cellStyle name="Обычный 6 3 4 8 2 3" xfId="33669"/>
    <cellStyle name="Обычный 6 3 4 8 2 4" xfId="33670"/>
    <cellStyle name="Обычный 6 3 4 8 2 5" xfId="33671"/>
    <cellStyle name="Обычный 6 3 4 8 3" xfId="33672"/>
    <cellStyle name="Обычный 6 3 4 8 3 2" xfId="33673"/>
    <cellStyle name="Обычный 6 3 4 8 3 3" xfId="33674"/>
    <cellStyle name="Обычный 6 3 4 8 3 4" xfId="33675"/>
    <cellStyle name="Обычный 6 3 4 8 4" xfId="33676"/>
    <cellStyle name="Обычный 6 3 4 8 5" xfId="33677"/>
    <cellStyle name="Обычный 6 3 4 8 6" xfId="33678"/>
    <cellStyle name="Обычный 6 3 4 8 7" xfId="33679"/>
    <cellStyle name="Обычный 6 3 4 9" xfId="33680"/>
    <cellStyle name="Обычный 6 3 4 9 2" xfId="33681"/>
    <cellStyle name="Обычный 6 3 4 9 2 2" xfId="33682"/>
    <cellStyle name="Обычный 6 3 4 9 2 2 2" xfId="33683"/>
    <cellStyle name="Обычный 6 3 4 9 2 3" xfId="33684"/>
    <cellStyle name="Обычный 6 3 4 9 2 4" xfId="33685"/>
    <cellStyle name="Обычный 6 3 4 9 2 5" xfId="33686"/>
    <cellStyle name="Обычный 6 3 4 9 3" xfId="33687"/>
    <cellStyle name="Обычный 6 3 4 9 3 2" xfId="33688"/>
    <cellStyle name="Обычный 6 3 4 9 3 3" xfId="33689"/>
    <cellStyle name="Обычный 6 3 4 9 3 4" xfId="33690"/>
    <cellStyle name="Обычный 6 3 4 9 4" xfId="33691"/>
    <cellStyle name="Обычный 6 3 4 9 5" xfId="33692"/>
    <cellStyle name="Обычный 6 3 4 9 6" xfId="33693"/>
    <cellStyle name="Обычный 6 3 4 9 7" xfId="33694"/>
    <cellStyle name="Обычный 6 3 5" xfId="33695"/>
    <cellStyle name="Обычный 6 3 5 2" xfId="33696"/>
    <cellStyle name="Обычный 6 3 5 2 2" xfId="33697"/>
    <cellStyle name="Обычный 6 3 5 2 2 2" xfId="33698"/>
    <cellStyle name="Обычный 6 3 5 2 2 2 2" xfId="33699"/>
    <cellStyle name="Обычный 6 3 5 2 2 3" xfId="33700"/>
    <cellStyle name="Обычный 6 3 5 2 2 4" xfId="33701"/>
    <cellStyle name="Обычный 6 3 5 2 2 5" xfId="33702"/>
    <cellStyle name="Обычный 6 3 5 2 3" xfId="33703"/>
    <cellStyle name="Обычный 6 3 5 2 3 2" xfId="33704"/>
    <cellStyle name="Обычный 6 3 5 2 3 3" xfId="33705"/>
    <cellStyle name="Обычный 6 3 5 2 3 4" xfId="33706"/>
    <cellStyle name="Обычный 6 3 5 2 4" xfId="33707"/>
    <cellStyle name="Обычный 6 3 5 2 5" xfId="33708"/>
    <cellStyle name="Обычный 6 3 5 2 6" xfId="33709"/>
    <cellStyle name="Обычный 6 3 5 2 7" xfId="33710"/>
    <cellStyle name="Обычный 6 3 5 3" xfId="33711"/>
    <cellStyle name="Обычный 6 3 5 3 2" xfId="33712"/>
    <cellStyle name="Обычный 6 3 5 3 2 2" xfId="33713"/>
    <cellStyle name="Обычный 6 3 5 3 3" xfId="33714"/>
    <cellStyle name="Обычный 6 3 5 3 4" xfId="33715"/>
    <cellStyle name="Обычный 6 3 5 3 5" xfId="33716"/>
    <cellStyle name="Обычный 6 3 5 4" xfId="33717"/>
    <cellStyle name="Обычный 6 3 5 4 2" xfId="33718"/>
    <cellStyle name="Обычный 6 3 5 4 2 2" xfId="33719"/>
    <cellStyle name="Обычный 6 3 5 4 3" xfId="33720"/>
    <cellStyle name="Обычный 6 3 5 4 4" xfId="33721"/>
    <cellStyle name="Обычный 6 3 5 4 5" xfId="33722"/>
    <cellStyle name="Обычный 6 3 5 5" xfId="33723"/>
    <cellStyle name="Обычный 6 3 5 5 2" xfId="33724"/>
    <cellStyle name="Обычный 6 3 5 5 3" xfId="33725"/>
    <cellStyle name="Обычный 6 3 5 5 4" xfId="33726"/>
    <cellStyle name="Обычный 6 3 5 6" xfId="33727"/>
    <cellStyle name="Обычный 6 3 5 7" xfId="33728"/>
    <cellStyle name="Обычный 6 3 5 8" xfId="33729"/>
    <cellStyle name="Обычный 6 3 5 9" xfId="33730"/>
    <cellStyle name="Обычный 6 3 6" xfId="33731"/>
    <cellStyle name="Обычный 6 3 6 2" xfId="33732"/>
    <cellStyle name="Обычный 6 3 6 2 2" xfId="33733"/>
    <cellStyle name="Обычный 6 3 6 2 2 2" xfId="33734"/>
    <cellStyle name="Обычный 6 3 6 2 2 2 2" xfId="33735"/>
    <cellStyle name="Обычный 6 3 6 2 2 3" xfId="33736"/>
    <cellStyle name="Обычный 6 3 6 2 2 4" xfId="33737"/>
    <cellStyle name="Обычный 6 3 6 2 2 5" xfId="33738"/>
    <cellStyle name="Обычный 6 3 6 2 3" xfId="33739"/>
    <cellStyle name="Обычный 6 3 6 2 3 2" xfId="33740"/>
    <cellStyle name="Обычный 6 3 6 2 3 3" xfId="33741"/>
    <cellStyle name="Обычный 6 3 6 2 3 4" xfId="33742"/>
    <cellStyle name="Обычный 6 3 6 2 4" xfId="33743"/>
    <cellStyle name="Обычный 6 3 6 2 5" xfId="33744"/>
    <cellStyle name="Обычный 6 3 6 2 6" xfId="33745"/>
    <cellStyle name="Обычный 6 3 6 2 7" xfId="33746"/>
    <cellStyle name="Обычный 6 3 6 3" xfId="33747"/>
    <cellStyle name="Обычный 6 3 6 3 2" xfId="33748"/>
    <cellStyle name="Обычный 6 3 6 3 2 2" xfId="33749"/>
    <cellStyle name="Обычный 6 3 6 3 3" xfId="33750"/>
    <cellStyle name="Обычный 6 3 6 3 4" xfId="33751"/>
    <cellStyle name="Обычный 6 3 6 3 5" xfId="33752"/>
    <cellStyle name="Обычный 6 3 6 4" xfId="33753"/>
    <cellStyle name="Обычный 6 3 6 4 2" xfId="33754"/>
    <cellStyle name="Обычный 6 3 6 4 2 2" xfId="33755"/>
    <cellStyle name="Обычный 6 3 6 4 3" xfId="33756"/>
    <cellStyle name="Обычный 6 3 6 4 4" xfId="33757"/>
    <cellStyle name="Обычный 6 3 6 4 5" xfId="33758"/>
    <cellStyle name="Обычный 6 3 6 5" xfId="33759"/>
    <cellStyle name="Обычный 6 3 6 5 2" xfId="33760"/>
    <cellStyle name="Обычный 6 3 6 5 3" xfId="33761"/>
    <cellStyle name="Обычный 6 3 6 5 4" xfId="33762"/>
    <cellStyle name="Обычный 6 3 6 6" xfId="33763"/>
    <cellStyle name="Обычный 6 3 6 7" xfId="33764"/>
    <cellStyle name="Обычный 6 3 6 8" xfId="33765"/>
    <cellStyle name="Обычный 6 3 6 9" xfId="33766"/>
    <cellStyle name="Обычный 6 3 7" xfId="33767"/>
    <cellStyle name="Обычный 6 3 7 2" xfId="33768"/>
    <cellStyle name="Обычный 6 3 7 2 2" xfId="33769"/>
    <cellStyle name="Обычный 6 3 7 2 2 2" xfId="33770"/>
    <cellStyle name="Обычный 6 3 7 2 2 2 2" xfId="33771"/>
    <cellStyle name="Обычный 6 3 7 2 2 3" xfId="33772"/>
    <cellStyle name="Обычный 6 3 7 2 2 4" xfId="33773"/>
    <cellStyle name="Обычный 6 3 7 2 2 5" xfId="33774"/>
    <cellStyle name="Обычный 6 3 7 2 3" xfId="33775"/>
    <cellStyle name="Обычный 6 3 7 2 3 2" xfId="33776"/>
    <cellStyle name="Обычный 6 3 7 2 3 3" xfId="33777"/>
    <cellStyle name="Обычный 6 3 7 2 3 4" xfId="33778"/>
    <cellStyle name="Обычный 6 3 7 2 4" xfId="33779"/>
    <cellStyle name="Обычный 6 3 7 2 5" xfId="33780"/>
    <cellStyle name="Обычный 6 3 7 2 6" xfId="33781"/>
    <cellStyle name="Обычный 6 3 7 2 7" xfId="33782"/>
    <cellStyle name="Обычный 6 3 7 3" xfId="33783"/>
    <cellStyle name="Обычный 6 3 7 3 2" xfId="33784"/>
    <cellStyle name="Обычный 6 3 7 3 2 2" xfId="33785"/>
    <cellStyle name="Обычный 6 3 7 3 3" xfId="33786"/>
    <cellStyle name="Обычный 6 3 7 3 4" xfId="33787"/>
    <cellStyle name="Обычный 6 3 7 3 5" xfId="33788"/>
    <cellStyle name="Обычный 6 3 7 4" xfId="33789"/>
    <cellStyle name="Обычный 6 3 7 4 2" xfId="33790"/>
    <cellStyle name="Обычный 6 3 7 4 2 2" xfId="33791"/>
    <cellStyle name="Обычный 6 3 7 4 3" xfId="33792"/>
    <cellStyle name="Обычный 6 3 7 4 4" xfId="33793"/>
    <cellStyle name="Обычный 6 3 7 4 5" xfId="33794"/>
    <cellStyle name="Обычный 6 3 7 5" xfId="33795"/>
    <cellStyle name="Обычный 6 3 7 5 2" xfId="33796"/>
    <cellStyle name="Обычный 6 3 7 5 3" xfId="33797"/>
    <cellStyle name="Обычный 6 3 7 5 4" xfId="33798"/>
    <cellStyle name="Обычный 6 3 7 6" xfId="33799"/>
    <cellStyle name="Обычный 6 3 7 7" xfId="33800"/>
    <cellStyle name="Обычный 6 3 7 8" xfId="33801"/>
    <cellStyle name="Обычный 6 3 7 9" xfId="33802"/>
    <cellStyle name="Обычный 6 3 8" xfId="33803"/>
    <cellStyle name="Обычный 6 3 8 2" xfId="33804"/>
    <cellStyle name="Обычный 6 3 8 2 2" xfId="33805"/>
    <cellStyle name="Обычный 6 3 8 2 2 2" xfId="33806"/>
    <cellStyle name="Обычный 6 3 8 2 2 2 2" xfId="33807"/>
    <cellStyle name="Обычный 6 3 8 2 2 3" xfId="33808"/>
    <cellStyle name="Обычный 6 3 8 2 2 4" xfId="33809"/>
    <cellStyle name="Обычный 6 3 8 2 2 5" xfId="33810"/>
    <cellStyle name="Обычный 6 3 8 2 3" xfId="33811"/>
    <cellStyle name="Обычный 6 3 8 2 3 2" xfId="33812"/>
    <cellStyle name="Обычный 6 3 8 2 3 3" xfId="33813"/>
    <cellStyle name="Обычный 6 3 8 2 3 4" xfId="33814"/>
    <cellStyle name="Обычный 6 3 8 2 4" xfId="33815"/>
    <cellStyle name="Обычный 6 3 8 2 5" xfId="33816"/>
    <cellStyle name="Обычный 6 3 8 2 6" xfId="33817"/>
    <cellStyle name="Обычный 6 3 8 2 7" xfId="33818"/>
    <cellStyle name="Обычный 6 3 8 3" xfId="33819"/>
    <cellStyle name="Обычный 6 3 8 3 2" xfId="33820"/>
    <cellStyle name="Обычный 6 3 8 3 2 2" xfId="33821"/>
    <cellStyle name="Обычный 6 3 8 3 3" xfId="33822"/>
    <cellStyle name="Обычный 6 3 8 3 4" xfId="33823"/>
    <cellStyle name="Обычный 6 3 8 3 5" xfId="33824"/>
    <cellStyle name="Обычный 6 3 8 4" xfId="33825"/>
    <cellStyle name="Обычный 6 3 8 4 2" xfId="33826"/>
    <cellStyle name="Обычный 6 3 8 4 3" xfId="33827"/>
    <cellStyle name="Обычный 6 3 8 4 4" xfId="33828"/>
    <cellStyle name="Обычный 6 3 8 5" xfId="33829"/>
    <cellStyle name="Обычный 6 3 8 6" xfId="33830"/>
    <cellStyle name="Обычный 6 3 8 7" xfId="33831"/>
    <cellStyle name="Обычный 6 3 8 8" xfId="33832"/>
    <cellStyle name="Обычный 6 3 9" xfId="33833"/>
    <cellStyle name="Обычный 6 3 9 2" xfId="33834"/>
    <cellStyle name="Обычный 6 3 9 2 2" xfId="33835"/>
    <cellStyle name="Обычный 6 3 9 2 2 2" xfId="33836"/>
    <cellStyle name="Обычный 6 3 9 2 2 2 2" xfId="33837"/>
    <cellStyle name="Обычный 6 3 9 2 2 3" xfId="33838"/>
    <cellStyle name="Обычный 6 3 9 2 2 4" xfId="33839"/>
    <cellStyle name="Обычный 6 3 9 2 2 5" xfId="33840"/>
    <cellStyle name="Обычный 6 3 9 2 3" xfId="33841"/>
    <cellStyle name="Обычный 6 3 9 2 3 2" xfId="33842"/>
    <cellStyle name="Обычный 6 3 9 2 3 3" xfId="33843"/>
    <cellStyle name="Обычный 6 3 9 2 3 4" xfId="33844"/>
    <cellStyle name="Обычный 6 3 9 2 4" xfId="33845"/>
    <cellStyle name="Обычный 6 3 9 2 5" xfId="33846"/>
    <cellStyle name="Обычный 6 3 9 2 6" xfId="33847"/>
    <cellStyle name="Обычный 6 3 9 2 7" xfId="33848"/>
    <cellStyle name="Обычный 6 3 9 3" xfId="33849"/>
    <cellStyle name="Обычный 6 3 9 3 2" xfId="33850"/>
    <cellStyle name="Обычный 6 3 9 3 2 2" xfId="33851"/>
    <cellStyle name="Обычный 6 3 9 3 3" xfId="33852"/>
    <cellStyle name="Обычный 6 3 9 3 4" xfId="33853"/>
    <cellStyle name="Обычный 6 3 9 3 5" xfId="33854"/>
    <cellStyle name="Обычный 6 3 9 4" xfId="33855"/>
    <cellStyle name="Обычный 6 3 9 4 2" xfId="33856"/>
    <cellStyle name="Обычный 6 3 9 4 3" xfId="33857"/>
    <cellStyle name="Обычный 6 3 9 4 4" xfId="33858"/>
    <cellStyle name="Обычный 6 3 9 5" xfId="33859"/>
    <cellStyle name="Обычный 6 3 9 6" xfId="33860"/>
    <cellStyle name="Обычный 6 3 9 7" xfId="33861"/>
    <cellStyle name="Обычный 6 3 9 8" xfId="33862"/>
    <cellStyle name="Обычный 6 4" xfId="33863"/>
    <cellStyle name="Обычный 6 4 10" xfId="33864"/>
    <cellStyle name="Обычный 6 4 10 2" xfId="33865"/>
    <cellStyle name="Обычный 6 4 10 2 2" xfId="33866"/>
    <cellStyle name="Обычный 6 4 10 3" xfId="33867"/>
    <cellStyle name="Обычный 6 4 10 4" xfId="33868"/>
    <cellStyle name="Обычный 6 4 10 5" xfId="33869"/>
    <cellStyle name="Обычный 6 4 11" xfId="33870"/>
    <cellStyle name="Обычный 6 4 11 2" xfId="33871"/>
    <cellStyle name="Обычный 6 4 11 2 2" xfId="33872"/>
    <cellStyle name="Обычный 6 4 11 3" xfId="33873"/>
    <cellStyle name="Обычный 6 4 11 4" xfId="33874"/>
    <cellStyle name="Обычный 6 4 11 5" xfId="33875"/>
    <cellStyle name="Обычный 6 4 12" xfId="33876"/>
    <cellStyle name="Обычный 6 4 12 2" xfId="33877"/>
    <cellStyle name="Обычный 6 4 12 2 2" xfId="33878"/>
    <cellStyle name="Обычный 6 4 12 3" xfId="33879"/>
    <cellStyle name="Обычный 6 4 13" xfId="33880"/>
    <cellStyle name="Обычный 6 4 13 2" xfId="33881"/>
    <cellStyle name="Обычный 6 4 14" xfId="33882"/>
    <cellStyle name="Обычный 6 4 15" xfId="33883"/>
    <cellStyle name="Обычный 6 4 16" xfId="59209"/>
    <cellStyle name="Обычный 6 4 2" xfId="33884"/>
    <cellStyle name="Обычный 6 4 2 10" xfId="33885"/>
    <cellStyle name="Обычный 6 4 2 11" xfId="33886"/>
    <cellStyle name="Обычный 6 4 2 2" xfId="33887"/>
    <cellStyle name="Обычный 6 4 2 2 2" xfId="33888"/>
    <cellStyle name="Обычный 6 4 2 2 2 2" xfId="33889"/>
    <cellStyle name="Обычный 6 4 2 2 2 2 2" xfId="33890"/>
    <cellStyle name="Обычный 6 4 2 2 2 3" xfId="33891"/>
    <cellStyle name="Обычный 6 4 2 2 2 4" xfId="33892"/>
    <cellStyle name="Обычный 6 4 2 2 2 5" xfId="33893"/>
    <cellStyle name="Обычный 6 4 2 2 3" xfId="33894"/>
    <cellStyle name="Обычный 6 4 2 2 3 2" xfId="33895"/>
    <cellStyle name="Обычный 6 4 2 2 3 2 2" xfId="33896"/>
    <cellStyle name="Обычный 6 4 2 2 3 3" xfId="33897"/>
    <cellStyle name="Обычный 6 4 2 2 3 4" xfId="33898"/>
    <cellStyle name="Обычный 6 4 2 2 3 5" xfId="33899"/>
    <cellStyle name="Обычный 6 4 2 2 4" xfId="33900"/>
    <cellStyle name="Обычный 6 4 2 2 4 2" xfId="33901"/>
    <cellStyle name="Обычный 6 4 2 2 4 2 2" xfId="33902"/>
    <cellStyle name="Обычный 6 4 2 2 4 3" xfId="33903"/>
    <cellStyle name="Обычный 6 4 2 2 4 4" xfId="33904"/>
    <cellStyle name="Обычный 6 4 2 2 4 5" xfId="33905"/>
    <cellStyle name="Обычный 6 4 2 2 5" xfId="33906"/>
    <cellStyle name="Обычный 6 4 2 2 5 2" xfId="33907"/>
    <cellStyle name="Обычный 6 4 2 2 5 2 2" xfId="33908"/>
    <cellStyle name="Обычный 6 4 2 2 5 3" xfId="33909"/>
    <cellStyle name="Обычный 6 4 2 2 6" xfId="33910"/>
    <cellStyle name="Обычный 6 4 2 2 6 2" xfId="33911"/>
    <cellStyle name="Обычный 6 4 2 2 7" xfId="33912"/>
    <cellStyle name="Обычный 6 4 2 2 8" xfId="33913"/>
    <cellStyle name="Обычный 6 4 2 3" xfId="33914"/>
    <cellStyle name="Обычный 6 4 2 3 2" xfId="33915"/>
    <cellStyle name="Обычный 6 4 2 3 2 2" xfId="33916"/>
    <cellStyle name="Обычный 6 4 2 3 2 2 2" xfId="33917"/>
    <cellStyle name="Обычный 6 4 2 3 2 3" xfId="33918"/>
    <cellStyle name="Обычный 6 4 2 3 2 4" xfId="33919"/>
    <cellStyle name="Обычный 6 4 2 3 2 5" xfId="33920"/>
    <cellStyle name="Обычный 6 4 2 3 3" xfId="33921"/>
    <cellStyle name="Обычный 6 4 2 3 3 2" xfId="33922"/>
    <cellStyle name="Обычный 6 4 2 3 3 2 2" xfId="33923"/>
    <cellStyle name="Обычный 6 4 2 3 3 3" xfId="33924"/>
    <cellStyle name="Обычный 6 4 2 3 3 4" xfId="33925"/>
    <cellStyle name="Обычный 6 4 2 3 3 5" xfId="33926"/>
    <cellStyle name="Обычный 6 4 2 3 4" xfId="33927"/>
    <cellStyle name="Обычный 6 4 2 3 4 2" xfId="33928"/>
    <cellStyle name="Обычный 6 4 2 3 4 2 2" xfId="33929"/>
    <cellStyle name="Обычный 6 4 2 3 4 3" xfId="33930"/>
    <cellStyle name="Обычный 6 4 2 3 5" xfId="33931"/>
    <cellStyle name="Обычный 6 4 2 3 5 2" xfId="33932"/>
    <cellStyle name="Обычный 6 4 2 3 5 2 2" xfId="33933"/>
    <cellStyle name="Обычный 6 4 2 3 5 3" xfId="33934"/>
    <cellStyle name="Обычный 6 4 2 3 6" xfId="33935"/>
    <cellStyle name="Обычный 6 4 2 3 6 2" xfId="33936"/>
    <cellStyle name="Обычный 6 4 2 3 7" xfId="33937"/>
    <cellStyle name="Обычный 6 4 2 4" xfId="33938"/>
    <cellStyle name="Обычный 6 4 2 4 2" xfId="33939"/>
    <cellStyle name="Обычный 6 4 2 4 2 2" xfId="33940"/>
    <cellStyle name="Обычный 6 4 2 4 3" xfId="33941"/>
    <cellStyle name="Обычный 6 4 2 4 4" xfId="33942"/>
    <cellStyle name="Обычный 6 4 2 4 5" xfId="33943"/>
    <cellStyle name="Обычный 6 4 2 5" xfId="33944"/>
    <cellStyle name="Обычный 6 4 2 5 2" xfId="33945"/>
    <cellStyle name="Обычный 6 4 2 5 2 2" xfId="33946"/>
    <cellStyle name="Обычный 6 4 2 5 3" xfId="33947"/>
    <cellStyle name="Обычный 6 4 2 5 4" xfId="33948"/>
    <cellStyle name="Обычный 6 4 2 5 5" xfId="33949"/>
    <cellStyle name="Обычный 6 4 2 6" xfId="33950"/>
    <cellStyle name="Обычный 6 4 2 6 2" xfId="33951"/>
    <cellStyle name="Обычный 6 4 2 6 2 2" xfId="33952"/>
    <cellStyle name="Обычный 6 4 2 6 3" xfId="33953"/>
    <cellStyle name="Обычный 6 4 2 6 4" xfId="33954"/>
    <cellStyle name="Обычный 6 4 2 6 5" xfId="33955"/>
    <cellStyle name="Обычный 6 4 2 7" xfId="33956"/>
    <cellStyle name="Обычный 6 4 2 7 2" xfId="33957"/>
    <cellStyle name="Обычный 6 4 2 7 2 2" xfId="33958"/>
    <cellStyle name="Обычный 6 4 2 7 3" xfId="33959"/>
    <cellStyle name="Обычный 6 4 2 7 4" xfId="33960"/>
    <cellStyle name="Обычный 6 4 2 7 5" xfId="33961"/>
    <cellStyle name="Обычный 6 4 2 8" xfId="33962"/>
    <cellStyle name="Обычный 6 4 2 8 2" xfId="33963"/>
    <cellStyle name="Обычный 6 4 2 8 2 2" xfId="33964"/>
    <cellStyle name="Обычный 6 4 2 8 3" xfId="33965"/>
    <cellStyle name="Обычный 6 4 2 9" xfId="33966"/>
    <cellStyle name="Обычный 6 4 2 9 2" xfId="33967"/>
    <cellStyle name="Обычный 6 4 3" xfId="33968"/>
    <cellStyle name="Обычный 6 4 3 2" xfId="33969"/>
    <cellStyle name="Обычный 6 4 3 2 2" xfId="33970"/>
    <cellStyle name="Обычный 6 4 3 2 2 2" xfId="33971"/>
    <cellStyle name="Обычный 6 4 3 2 2 2 2" xfId="33972"/>
    <cellStyle name="Обычный 6 4 3 2 2 3" xfId="33973"/>
    <cellStyle name="Обычный 6 4 3 2 2 4" xfId="33974"/>
    <cellStyle name="Обычный 6 4 3 2 2 5" xfId="33975"/>
    <cellStyle name="Обычный 6 4 3 2 3" xfId="33976"/>
    <cellStyle name="Обычный 6 4 3 2 3 2" xfId="33977"/>
    <cellStyle name="Обычный 6 4 3 2 3 2 2" xfId="33978"/>
    <cellStyle name="Обычный 6 4 3 2 3 3" xfId="33979"/>
    <cellStyle name="Обычный 6 4 3 2 3 4" xfId="33980"/>
    <cellStyle name="Обычный 6 4 3 2 3 5" xfId="33981"/>
    <cellStyle name="Обычный 6 4 3 2 4" xfId="33982"/>
    <cellStyle name="Обычный 6 4 3 2 4 2" xfId="33983"/>
    <cellStyle name="Обычный 6 4 3 2 4 3" xfId="33984"/>
    <cellStyle name="Обычный 6 4 3 2 4 4" xfId="33985"/>
    <cellStyle name="Обычный 6 4 3 2 5" xfId="33986"/>
    <cellStyle name="Обычный 6 4 3 2 6" xfId="33987"/>
    <cellStyle name="Обычный 6 4 3 2 7" xfId="33988"/>
    <cellStyle name="Обычный 6 4 3 2 8" xfId="33989"/>
    <cellStyle name="Обычный 6 4 3 3" xfId="33990"/>
    <cellStyle name="Обычный 6 4 3 3 2" xfId="33991"/>
    <cellStyle name="Обычный 6 4 3 3 2 2" xfId="33992"/>
    <cellStyle name="Обычный 6 4 3 3 3" xfId="33993"/>
    <cellStyle name="Обычный 6 4 3 3 4" xfId="33994"/>
    <cellStyle name="Обычный 6 4 3 3 5" xfId="33995"/>
    <cellStyle name="Обычный 6 4 3 4" xfId="33996"/>
    <cellStyle name="Обычный 6 4 3 4 2" xfId="33997"/>
    <cellStyle name="Обычный 6 4 3 4 2 2" xfId="33998"/>
    <cellStyle name="Обычный 6 4 3 4 3" xfId="33999"/>
    <cellStyle name="Обычный 6 4 3 4 4" xfId="34000"/>
    <cellStyle name="Обычный 6 4 3 4 5" xfId="34001"/>
    <cellStyle name="Обычный 6 4 3 5" xfId="34002"/>
    <cellStyle name="Обычный 6 4 3 5 2" xfId="34003"/>
    <cellStyle name="Обычный 6 4 3 5 2 2" xfId="34004"/>
    <cellStyle name="Обычный 6 4 3 5 3" xfId="34005"/>
    <cellStyle name="Обычный 6 4 3 5 4" xfId="34006"/>
    <cellStyle name="Обычный 6 4 3 5 5" xfId="34007"/>
    <cellStyle name="Обычный 6 4 3 6" xfId="34008"/>
    <cellStyle name="Обычный 6 4 3 6 2" xfId="34009"/>
    <cellStyle name="Обычный 6 4 3 6 2 2" xfId="34010"/>
    <cellStyle name="Обычный 6 4 3 6 3" xfId="34011"/>
    <cellStyle name="Обычный 6 4 3 7" xfId="34012"/>
    <cellStyle name="Обычный 6 4 3 7 2" xfId="34013"/>
    <cellStyle name="Обычный 6 4 3 8" xfId="34014"/>
    <cellStyle name="Обычный 6 4 3 9" xfId="34015"/>
    <cellStyle name="Обычный 6 4 4" xfId="34016"/>
    <cellStyle name="Обычный 6 4 4 2" xfId="34017"/>
    <cellStyle name="Обычный 6 4 4 2 2" xfId="34018"/>
    <cellStyle name="Обычный 6 4 4 2 2 2" xfId="34019"/>
    <cellStyle name="Обычный 6 4 4 2 2 2 2" xfId="34020"/>
    <cellStyle name="Обычный 6 4 4 2 2 3" xfId="34021"/>
    <cellStyle name="Обычный 6 4 4 2 2 4" xfId="34022"/>
    <cellStyle name="Обычный 6 4 4 2 2 5" xfId="34023"/>
    <cellStyle name="Обычный 6 4 4 2 3" xfId="34024"/>
    <cellStyle name="Обычный 6 4 4 2 3 2" xfId="34025"/>
    <cellStyle name="Обычный 6 4 4 2 3 3" xfId="34026"/>
    <cellStyle name="Обычный 6 4 4 2 3 4" xfId="34027"/>
    <cellStyle name="Обычный 6 4 4 2 4" xfId="34028"/>
    <cellStyle name="Обычный 6 4 4 2 5" xfId="34029"/>
    <cellStyle name="Обычный 6 4 4 2 6" xfId="34030"/>
    <cellStyle name="Обычный 6 4 4 2 7" xfId="34031"/>
    <cellStyle name="Обычный 6 4 4 3" xfId="34032"/>
    <cellStyle name="Обычный 6 4 4 3 2" xfId="34033"/>
    <cellStyle name="Обычный 6 4 4 3 2 2" xfId="34034"/>
    <cellStyle name="Обычный 6 4 4 3 3" xfId="34035"/>
    <cellStyle name="Обычный 6 4 4 3 4" xfId="34036"/>
    <cellStyle name="Обычный 6 4 4 3 5" xfId="34037"/>
    <cellStyle name="Обычный 6 4 4 4" xfId="34038"/>
    <cellStyle name="Обычный 6 4 4 4 2" xfId="34039"/>
    <cellStyle name="Обычный 6 4 4 4 2 2" xfId="34040"/>
    <cellStyle name="Обычный 6 4 4 4 3" xfId="34041"/>
    <cellStyle name="Обычный 6 4 4 4 4" xfId="34042"/>
    <cellStyle name="Обычный 6 4 4 4 5" xfId="34043"/>
    <cellStyle name="Обычный 6 4 4 5" xfId="34044"/>
    <cellStyle name="Обычный 6 4 4 5 2" xfId="34045"/>
    <cellStyle name="Обычный 6 4 4 5 2 2" xfId="34046"/>
    <cellStyle name="Обычный 6 4 4 5 3" xfId="34047"/>
    <cellStyle name="Обычный 6 4 4 5 4" xfId="34048"/>
    <cellStyle name="Обычный 6 4 4 5 5" xfId="34049"/>
    <cellStyle name="Обычный 6 4 4 6" xfId="34050"/>
    <cellStyle name="Обычный 6 4 4 6 2" xfId="34051"/>
    <cellStyle name="Обычный 6 4 4 6 2 2" xfId="34052"/>
    <cellStyle name="Обычный 6 4 4 6 3" xfId="34053"/>
    <cellStyle name="Обычный 6 4 4 7" xfId="34054"/>
    <cellStyle name="Обычный 6 4 4 7 2" xfId="34055"/>
    <cellStyle name="Обычный 6 4 4 8" xfId="34056"/>
    <cellStyle name="Обычный 6 4 4 9" xfId="34057"/>
    <cellStyle name="Обычный 6 4 5" xfId="34058"/>
    <cellStyle name="Обычный 6 4 5 2" xfId="34059"/>
    <cellStyle name="Обычный 6 4 5 2 2" xfId="34060"/>
    <cellStyle name="Обычный 6 4 5 2 2 2" xfId="34061"/>
    <cellStyle name="Обычный 6 4 5 2 2 2 2" xfId="34062"/>
    <cellStyle name="Обычный 6 4 5 2 2 3" xfId="34063"/>
    <cellStyle name="Обычный 6 4 5 2 2 4" xfId="34064"/>
    <cellStyle name="Обычный 6 4 5 2 2 5" xfId="34065"/>
    <cellStyle name="Обычный 6 4 5 2 3" xfId="34066"/>
    <cellStyle name="Обычный 6 4 5 2 3 2" xfId="34067"/>
    <cellStyle name="Обычный 6 4 5 2 3 3" xfId="34068"/>
    <cellStyle name="Обычный 6 4 5 2 3 4" xfId="34069"/>
    <cellStyle name="Обычный 6 4 5 2 4" xfId="34070"/>
    <cellStyle name="Обычный 6 4 5 2 5" xfId="34071"/>
    <cellStyle name="Обычный 6 4 5 2 6" xfId="34072"/>
    <cellStyle name="Обычный 6 4 5 2 7" xfId="34073"/>
    <cellStyle name="Обычный 6 4 5 3" xfId="34074"/>
    <cellStyle name="Обычный 6 4 5 3 2" xfId="34075"/>
    <cellStyle name="Обычный 6 4 5 3 2 2" xfId="34076"/>
    <cellStyle name="Обычный 6 4 5 3 3" xfId="34077"/>
    <cellStyle name="Обычный 6 4 5 3 4" xfId="34078"/>
    <cellStyle name="Обычный 6 4 5 3 5" xfId="34079"/>
    <cellStyle name="Обычный 6 4 5 4" xfId="34080"/>
    <cellStyle name="Обычный 6 4 5 4 2" xfId="34081"/>
    <cellStyle name="Обычный 6 4 5 4 2 2" xfId="34082"/>
    <cellStyle name="Обычный 6 4 5 4 3" xfId="34083"/>
    <cellStyle name="Обычный 6 4 5 4 4" xfId="34084"/>
    <cellStyle name="Обычный 6 4 5 4 5" xfId="34085"/>
    <cellStyle name="Обычный 6 4 5 5" xfId="34086"/>
    <cellStyle name="Обычный 6 4 5 5 2" xfId="34087"/>
    <cellStyle name="Обычный 6 4 5 5 3" xfId="34088"/>
    <cellStyle name="Обычный 6 4 5 5 4" xfId="34089"/>
    <cellStyle name="Обычный 6 4 5 6" xfId="34090"/>
    <cellStyle name="Обычный 6 4 5 7" xfId="34091"/>
    <cellStyle name="Обычный 6 4 5 8" xfId="34092"/>
    <cellStyle name="Обычный 6 4 5 9" xfId="34093"/>
    <cellStyle name="Обычный 6 4 6" xfId="34094"/>
    <cellStyle name="Обычный 6 4 6 2" xfId="34095"/>
    <cellStyle name="Обычный 6 4 6 2 2" xfId="34096"/>
    <cellStyle name="Обычный 6 4 6 2 2 2" xfId="34097"/>
    <cellStyle name="Обычный 6 4 6 2 2 2 2" xfId="34098"/>
    <cellStyle name="Обычный 6 4 6 2 2 3" xfId="34099"/>
    <cellStyle name="Обычный 6 4 6 2 2 4" xfId="34100"/>
    <cellStyle name="Обычный 6 4 6 2 2 5" xfId="34101"/>
    <cellStyle name="Обычный 6 4 6 2 3" xfId="34102"/>
    <cellStyle name="Обычный 6 4 6 2 3 2" xfId="34103"/>
    <cellStyle name="Обычный 6 4 6 2 3 3" xfId="34104"/>
    <cellStyle name="Обычный 6 4 6 2 3 4" xfId="34105"/>
    <cellStyle name="Обычный 6 4 6 2 4" xfId="34106"/>
    <cellStyle name="Обычный 6 4 6 2 5" xfId="34107"/>
    <cellStyle name="Обычный 6 4 6 2 6" xfId="34108"/>
    <cellStyle name="Обычный 6 4 6 2 7" xfId="34109"/>
    <cellStyle name="Обычный 6 4 6 3" xfId="34110"/>
    <cellStyle name="Обычный 6 4 6 3 2" xfId="34111"/>
    <cellStyle name="Обычный 6 4 6 3 2 2" xfId="34112"/>
    <cellStyle name="Обычный 6 4 6 3 3" xfId="34113"/>
    <cellStyle name="Обычный 6 4 6 3 4" xfId="34114"/>
    <cellStyle name="Обычный 6 4 6 3 5" xfId="34115"/>
    <cellStyle name="Обычный 6 4 6 4" xfId="34116"/>
    <cellStyle name="Обычный 6 4 6 4 2" xfId="34117"/>
    <cellStyle name="Обычный 6 4 6 4 3" xfId="34118"/>
    <cellStyle name="Обычный 6 4 6 4 4" xfId="34119"/>
    <cellStyle name="Обычный 6 4 6 5" xfId="34120"/>
    <cellStyle name="Обычный 6 4 6 6" xfId="34121"/>
    <cellStyle name="Обычный 6 4 6 7" xfId="34122"/>
    <cellStyle name="Обычный 6 4 6 8" xfId="34123"/>
    <cellStyle name="Обычный 6 4 7" xfId="34124"/>
    <cellStyle name="Обычный 6 4 7 2" xfId="34125"/>
    <cellStyle name="Обычный 6 4 7 2 2" xfId="34126"/>
    <cellStyle name="Обычный 6 4 7 2 2 2" xfId="34127"/>
    <cellStyle name="Обычный 6 4 7 2 2 2 2" xfId="34128"/>
    <cellStyle name="Обычный 6 4 7 2 2 3" xfId="34129"/>
    <cellStyle name="Обычный 6 4 7 2 2 4" xfId="34130"/>
    <cellStyle name="Обычный 6 4 7 2 2 5" xfId="34131"/>
    <cellStyle name="Обычный 6 4 7 2 3" xfId="34132"/>
    <cellStyle name="Обычный 6 4 7 2 3 2" xfId="34133"/>
    <cellStyle name="Обычный 6 4 7 2 3 3" xfId="34134"/>
    <cellStyle name="Обычный 6 4 7 2 3 4" xfId="34135"/>
    <cellStyle name="Обычный 6 4 7 2 4" xfId="34136"/>
    <cellStyle name="Обычный 6 4 7 2 5" xfId="34137"/>
    <cellStyle name="Обычный 6 4 7 2 6" xfId="34138"/>
    <cellStyle name="Обычный 6 4 7 2 7" xfId="34139"/>
    <cellStyle name="Обычный 6 4 7 3" xfId="34140"/>
    <cellStyle name="Обычный 6 4 7 3 2" xfId="34141"/>
    <cellStyle name="Обычный 6 4 7 3 2 2" xfId="34142"/>
    <cellStyle name="Обычный 6 4 7 3 3" xfId="34143"/>
    <cellStyle name="Обычный 6 4 7 3 4" xfId="34144"/>
    <cellStyle name="Обычный 6 4 7 3 5" xfId="34145"/>
    <cellStyle name="Обычный 6 4 7 4" xfId="34146"/>
    <cellStyle name="Обычный 6 4 7 4 2" xfId="34147"/>
    <cellStyle name="Обычный 6 4 7 4 3" xfId="34148"/>
    <cellStyle name="Обычный 6 4 7 4 4" xfId="34149"/>
    <cellStyle name="Обычный 6 4 7 5" xfId="34150"/>
    <cellStyle name="Обычный 6 4 7 6" xfId="34151"/>
    <cellStyle name="Обычный 6 4 7 7" xfId="34152"/>
    <cellStyle name="Обычный 6 4 7 8" xfId="34153"/>
    <cellStyle name="Обычный 6 4 8" xfId="34154"/>
    <cellStyle name="Обычный 6 4 8 2" xfId="34155"/>
    <cellStyle name="Обычный 6 4 8 2 2" xfId="34156"/>
    <cellStyle name="Обычный 6 4 8 2 2 2" xfId="34157"/>
    <cellStyle name="Обычный 6 4 8 2 3" xfId="34158"/>
    <cellStyle name="Обычный 6 4 8 2 4" xfId="34159"/>
    <cellStyle name="Обычный 6 4 8 2 5" xfId="34160"/>
    <cellStyle name="Обычный 6 4 8 3" xfId="34161"/>
    <cellStyle name="Обычный 6 4 8 3 2" xfId="34162"/>
    <cellStyle name="Обычный 6 4 8 3 3" xfId="34163"/>
    <cellStyle name="Обычный 6 4 8 3 4" xfId="34164"/>
    <cellStyle name="Обычный 6 4 8 4" xfId="34165"/>
    <cellStyle name="Обычный 6 4 8 5" xfId="34166"/>
    <cellStyle name="Обычный 6 4 8 6" xfId="34167"/>
    <cellStyle name="Обычный 6 4 8 7" xfId="34168"/>
    <cellStyle name="Обычный 6 4 9" xfId="34169"/>
    <cellStyle name="Обычный 6 4 9 2" xfId="34170"/>
    <cellStyle name="Обычный 6 4 9 2 2" xfId="34171"/>
    <cellStyle name="Обычный 6 4 9 2 2 2" xfId="34172"/>
    <cellStyle name="Обычный 6 4 9 2 3" xfId="34173"/>
    <cellStyle name="Обычный 6 4 9 2 4" xfId="34174"/>
    <cellStyle name="Обычный 6 4 9 2 5" xfId="34175"/>
    <cellStyle name="Обычный 6 4 9 3" xfId="34176"/>
    <cellStyle name="Обычный 6 4 9 3 2" xfId="34177"/>
    <cellStyle name="Обычный 6 4 9 3 3" xfId="34178"/>
    <cellStyle name="Обычный 6 4 9 3 4" xfId="34179"/>
    <cellStyle name="Обычный 6 4 9 4" xfId="34180"/>
    <cellStyle name="Обычный 6 4 9 5" xfId="34181"/>
    <cellStyle name="Обычный 6 4 9 6" xfId="34182"/>
    <cellStyle name="Обычный 6 4 9 7" xfId="34183"/>
    <cellStyle name="Обычный 6 5" xfId="34184"/>
    <cellStyle name="Обычный 6 5 10" xfId="34185"/>
    <cellStyle name="Обычный 6 5 10 2" xfId="34186"/>
    <cellStyle name="Обычный 6 5 10 2 2" xfId="34187"/>
    <cellStyle name="Обычный 6 5 10 3" xfId="34188"/>
    <cellStyle name="Обычный 6 5 10 4" xfId="34189"/>
    <cellStyle name="Обычный 6 5 10 5" xfId="34190"/>
    <cellStyle name="Обычный 6 5 11" xfId="34191"/>
    <cellStyle name="Обычный 6 5 11 2" xfId="34192"/>
    <cellStyle name="Обычный 6 5 11 2 2" xfId="34193"/>
    <cellStyle name="Обычный 6 5 11 3" xfId="34194"/>
    <cellStyle name="Обычный 6 5 11 4" xfId="34195"/>
    <cellStyle name="Обычный 6 5 11 5" xfId="34196"/>
    <cellStyle name="Обычный 6 5 12" xfId="34197"/>
    <cellStyle name="Обычный 6 5 12 2" xfId="34198"/>
    <cellStyle name="Обычный 6 5 12 2 2" xfId="34199"/>
    <cellStyle name="Обычный 6 5 12 3" xfId="34200"/>
    <cellStyle name="Обычный 6 5 13" xfId="34201"/>
    <cellStyle name="Обычный 6 5 13 2" xfId="34202"/>
    <cellStyle name="Обычный 6 5 14" xfId="34203"/>
    <cellStyle name="Обычный 6 5 15" xfId="34204"/>
    <cellStyle name="Обычный 6 5 2" xfId="34205"/>
    <cellStyle name="Обычный 6 5 2 10" xfId="34206"/>
    <cellStyle name="Обычный 6 5 2 11" xfId="34207"/>
    <cellStyle name="Обычный 6 5 2 2" xfId="34208"/>
    <cellStyle name="Обычный 6 5 2 2 2" xfId="34209"/>
    <cellStyle name="Обычный 6 5 2 2 2 2" xfId="34210"/>
    <cellStyle name="Обычный 6 5 2 2 2 2 2" xfId="34211"/>
    <cellStyle name="Обычный 6 5 2 2 2 3" xfId="34212"/>
    <cellStyle name="Обычный 6 5 2 2 2 4" xfId="34213"/>
    <cellStyle name="Обычный 6 5 2 2 2 5" xfId="34214"/>
    <cellStyle name="Обычный 6 5 2 2 3" xfId="34215"/>
    <cellStyle name="Обычный 6 5 2 2 3 2" xfId="34216"/>
    <cellStyle name="Обычный 6 5 2 2 3 2 2" xfId="34217"/>
    <cellStyle name="Обычный 6 5 2 2 3 3" xfId="34218"/>
    <cellStyle name="Обычный 6 5 2 2 3 4" xfId="34219"/>
    <cellStyle name="Обычный 6 5 2 2 3 5" xfId="34220"/>
    <cellStyle name="Обычный 6 5 2 2 4" xfId="34221"/>
    <cellStyle name="Обычный 6 5 2 2 4 2" xfId="34222"/>
    <cellStyle name="Обычный 6 5 2 2 4 2 2" xfId="34223"/>
    <cellStyle name="Обычный 6 5 2 2 4 3" xfId="34224"/>
    <cellStyle name="Обычный 6 5 2 2 4 4" xfId="34225"/>
    <cellStyle name="Обычный 6 5 2 2 4 5" xfId="34226"/>
    <cellStyle name="Обычный 6 5 2 2 5" xfId="34227"/>
    <cellStyle name="Обычный 6 5 2 2 5 2" xfId="34228"/>
    <cellStyle name="Обычный 6 5 2 2 5 2 2" xfId="34229"/>
    <cellStyle name="Обычный 6 5 2 2 5 3" xfId="34230"/>
    <cellStyle name="Обычный 6 5 2 2 6" xfId="34231"/>
    <cellStyle name="Обычный 6 5 2 2 6 2" xfId="34232"/>
    <cellStyle name="Обычный 6 5 2 2 7" xfId="34233"/>
    <cellStyle name="Обычный 6 5 2 2 8" xfId="34234"/>
    <cellStyle name="Обычный 6 5 2 3" xfId="34235"/>
    <cellStyle name="Обычный 6 5 2 3 2" xfId="34236"/>
    <cellStyle name="Обычный 6 5 2 3 2 2" xfId="34237"/>
    <cellStyle name="Обычный 6 5 2 3 2 2 2" xfId="34238"/>
    <cellStyle name="Обычный 6 5 2 3 2 3" xfId="34239"/>
    <cellStyle name="Обычный 6 5 2 3 2 4" xfId="34240"/>
    <cellStyle name="Обычный 6 5 2 3 2 5" xfId="34241"/>
    <cellStyle name="Обычный 6 5 2 3 3" xfId="34242"/>
    <cellStyle name="Обычный 6 5 2 3 3 2" xfId="34243"/>
    <cellStyle name="Обычный 6 5 2 3 3 2 2" xfId="34244"/>
    <cellStyle name="Обычный 6 5 2 3 3 3" xfId="34245"/>
    <cellStyle name="Обычный 6 5 2 3 3 4" xfId="34246"/>
    <cellStyle name="Обычный 6 5 2 3 3 5" xfId="34247"/>
    <cellStyle name="Обычный 6 5 2 3 4" xfId="34248"/>
    <cellStyle name="Обычный 6 5 2 3 4 2" xfId="34249"/>
    <cellStyle name="Обычный 6 5 2 3 4 2 2" xfId="34250"/>
    <cellStyle name="Обычный 6 5 2 3 4 3" xfId="34251"/>
    <cellStyle name="Обычный 6 5 2 3 5" xfId="34252"/>
    <cellStyle name="Обычный 6 5 2 3 5 2" xfId="34253"/>
    <cellStyle name="Обычный 6 5 2 3 5 2 2" xfId="34254"/>
    <cellStyle name="Обычный 6 5 2 3 5 3" xfId="34255"/>
    <cellStyle name="Обычный 6 5 2 3 6" xfId="34256"/>
    <cellStyle name="Обычный 6 5 2 3 6 2" xfId="34257"/>
    <cellStyle name="Обычный 6 5 2 3 7" xfId="34258"/>
    <cellStyle name="Обычный 6 5 2 4" xfId="34259"/>
    <cellStyle name="Обычный 6 5 2 4 2" xfId="34260"/>
    <cellStyle name="Обычный 6 5 2 4 2 2" xfId="34261"/>
    <cellStyle name="Обычный 6 5 2 4 3" xfId="34262"/>
    <cellStyle name="Обычный 6 5 2 4 4" xfId="34263"/>
    <cellStyle name="Обычный 6 5 2 4 5" xfId="34264"/>
    <cellStyle name="Обычный 6 5 2 5" xfId="34265"/>
    <cellStyle name="Обычный 6 5 2 5 2" xfId="34266"/>
    <cellStyle name="Обычный 6 5 2 5 2 2" xfId="34267"/>
    <cellStyle name="Обычный 6 5 2 5 3" xfId="34268"/>
    <cellStyle name="Обычный 6 5 2 5 4" xfId="34269"/>
    <cellStyle name="Обычный 6 5 2 5 5" xfId="34270"/>
    <cellStyle name="Обычный 6 5 2 6" xfId="34271"/>
    <cellStyle name="Обычный 6 5 2 6 2" xfId="34272"/>
    <cellStyle name="Обычный 6 5 2 6 2 2" xfId="34273"/>
    <cellStyle name="Обычный 6 5 2 6 3" xfId="34274"/>
    <cellStyle name="Обычный 6 5 2 6 4" xfId="34275"/>
    <cellStyle name="Обычный 6 5 2 6 5" xfId="34276"/>
    <cellStyle name="Обычный 6 5 2 7" xfId="34277"/>
    <cellStyle name="Обычный 6 5 2 7 2" xfId="34278"/>
    <cellStyle name="Обычный 6 5 2 7 2 2" xfId="34279"/>
    <cellStyle name="Обычный 6 5 2 7 3" xfId="34280"/>
    <cellStyle name="Обычный 6 5 2 7 4" xfId="34281"/>
    <cellStyle name="Обычный 6 5 2 7 5" xfId="34282"/>
    <cellStyle name="Обычный 6 5 2 8" xfId="34283"/>
    <cellStyle name="Обычный 6 5 2 8 2" xfId="34284"/>
    <cellStyle name="Обычный 6 5 2 8 2 2" xfId="34285"/>
    <cellStyle name="Обычный 6 5 2 8 3" xfId="34286"/>
    <cellStyle name="Обычный 6 5 2 9" xfId="34287"/>
    <cellStyle name="Обычный 6 5 2 9 2" xfId="34288"/>
    <cellStyle name="Обычный 6 5 3" xfId="34289"/>
    <cellStyle name="Обычный 6 5 3 2" xfId="34290"/>
    <cellStyle name="Обычный 6 5 3 2 2" xfId="34291"/>
    <cellStyle name="Обычный 6 5 3 2 2 2" xfId="34292"/>
    <cellStyle name="Обычный 6 5 3 2 2 2 2" xfId="34293"/>
    <cellStyle name="Обычный 6 5 3 2 2 3" xfId="34294"/>
    <cellStyle name="Обычный 6 5 3 2 2 4" xfId="34295"/>
    <cellStyle name="Обычный 6 5 3 2 2 5" xfId="34296"/>
    <cellStyle name="Обычный 6 5 3 2 3" xfId="34297"/>
    <cellStyle name="Обычный 6 5 3 2 3 2" xfId="34298"/>
    <cellStyle name="Обычный 6 5 3 2 3 2 2" xfId="34299"/>
    <cellStyle name="Обычный 6 5 3 2 3 3" xfId="34300"/>
    <cellStyle name="Обычный 6 5 3 2 3 4" xfId="34301"/>
    <cellStyle name="Обычный 6 5 3 2 3 5" xfId="34302"/>
    <cellStyle name="Обычный 6 5 3 2 4" xfId="34303"/>
    <cellStyle name="Обычный 6 5 3 2 4 2" xfId="34304"/>
    <cellStyle name="Обычный 6 5 3 2 4 3" xfId="34305"/>
    <cellStyle name="Обычный 6 5 3 2 4 4" xfId="34306"/>
    <cellStyle name="Обычный 6 5 3 2 5" xfId="34307"/>
    <cellStyle name="Обычный 6 5 3 2 6" xfId="34308"/>
    <cellStyle name="Обычный 6 5 3 2 7" xfId="34309"/>
    <cellStyle name="Обычный 6 5 3 2 8" xfId="34310"/>
    <cellStyle name="Обычный 6 5 3 3" xfId="34311"/>
    <cellStyle name="Обычный 6 5 3 3 2" xfId="34312"/>
    <cellStyle name="Обычный 6 5 3 3 2 2" xfId="34313"/>
    <cellStyle name="Обычный 6 5 3 3 3" xfId="34314"/>
    <cellStyle name="Обычный 6 5 3 3 4" xfId="34315"/>
    <cellStyle name="Обычный 6 5 3 3 5" xfId="34316"/>
    <cellStyle name="Обычный 6 5 3 4" xfId="34317"/>
    <cellStyle name="Обычный 6 5 3 4 2" xfId="34318"/>
    <cellStyle name="Обычный 6 5 3 4 2 2" xfId="34319"/>
    <cellStyle name="Обычный 6 5 3 4 3" xfId="34320"/>
    <cellStyle name="Обычный 6 5 3 4 4" xfId="34321"/>
    <cellStyle name="Обычный 6 5 3 4 5" xfId="34322"/>
    <cellStyle name="Обычный 6 5 3 5" xfId="34323"/>
    <cellStyle name="Обычный 6 5 3 5 2" xfId="34324"/>
    <cellStyle name="Обычный 6 5 3 5 2 2" xfId="34325"/>
    <cellStyle name="Обычный 6 5 3 5 3" xfId="34326"/>
    <cellStyle name="Обычный 6 5 3 5 4" xfId="34327"/>
    <cellStyle name="Обычный 6 5 3 5 5" xfId="34328"/>
    <cellStyle name="Обычный 6 5 3 6" xfId="34329"/>
    <cellStyle name="Обычный 6 5 3 6 2" xfId="34330"/>
    <cellStyle name="Обычный 6 5 3 6 2 2" xfId="34331"/>
    <cellStyle name="Обычный 6 5 3 6 3" xfId="34332"/>
    <cellStyle name="Обычный 6 5 3 7" xfId="34333"/>
    <cellStyle name="Обычный 6 5 3 7 2" xfId="34334"/>
    <cellStyle name="Обычный 6 5 3 8" xfId="34335"/>
    <cellStyle name="Обычный 6 5 3 9" xfId="34336"/>
    <cellStyle name="Обычный 6 5 4" xfId="34337"/>
    <cellStyle name="Обычный 6 5 4 2" xfId="34338"/>
    <cellStyle name="Обычный 6 5 4 2 2" xfId="34339"/>
    <cellStyle name="Обычный 6 5 4 2 2 2" xfId="34340"/>
    <cellStyle name="Обычный 6 5 4 2 2 2 2" xfId="34341"/>
    <cellStyle name="Обычный 6 5 4 2 2 3" xfId="34342"/>
    <cellStyle name="Обычный 6 5 4 2 2 4" xfId="34343"/>
    <cellStyle name="Обычный 6 5 4 2 2 5" xfId="34344"/>
    <cellStyle name="Обычный 6 5 4 2 3" xfId="34345"/>
    <cellStyle name="Обычный 6 5 4 2 3 2" xfId="34346"/>
    <cellStyle name="Обычный 6 5 4 2 3 3" xfId="34347"/>
    <cellStyle name="Обычный 6 5 4 2 3 4" xfId="34348"/>
    <cellStyle name="Обычный 6 5 4 2 4" xfId="34349"/>
    <cellStyle name="Обычный 6 5 4 2 5" xfId="34350"/>
    <cellStyle name="Обычный 6 5 4 2 6" xfId="34351"/>
    <cellStyle name="Обычный 6 5 4 2 7" xfId="34352"/>
    <cellStyle name="Обычный 6 5 4 3" xfId="34353"/>
    <cellStyle name="Обычный 6 5 4 3 2" xfId="34354"/>
    <cellStyle name="Обычный 6 5 4 3 2 2" xfId="34355"/>
    <cellStyle name="Обычный 6 5 4 3 3" xfId="34356"/>
    <cellStyle name="Обычный 6 5 4 3 4" xfId="34357"/>
    <cellStyle name="Обычный 6 5 4 3 5" xfId="34358"/>
    <cellStyle name="Обычный 6 5 4 4" xfId="34359"/>
    <cellStyle name="Обычный 6 5 4 4 2" xfId="34360"/>
    <cellStyle name="Обычный 6 5 4 4 2 2" xfId="34361"/>
    <cellStyle name="Обычный 6 5 4 4 3" xfId="34362"/>
    <cellStyle name="Обычный 6 5 4 4 4" xfId="34363"/>
    <cellStyle name="Обычный 6 5 4 4 5" xfId="34364"/>
    <cellStyle name="Обычный 6 5 4 5" xfId="34365"/>
    <cellStyle name="Обычный 6 5 4 5 2" xfId="34366"/>
    <cellStyle name="Обычный 6 5 4 5 2 2" xfId="34367"/>
    <cellStyle name="Обычный 6 5 4 5 3" xfId="34368"/>
    <cellStyle name="Обычный 6 5 4 5 4" xfId="34369"/>
    <cellStyle name="Обычный 6 5 4 5 5" xfId="34370"/>
    <cellStyle name="Обычный 6 5 4 6" xfId="34371"/>
    <cellStyle name="Обычный 6 5 4 6 2" xfId="34372"/>
    <cellStyle name="Обычный 6 5 4 6 2 2" xfId="34373"/>
    <cellStyle name="Обычный 6 5 4 6 3" xfId="34374"/>
    <cellStyle name="Обычный 6 5 4 7" xfId="34375"/>
    <cellStyle name="Обычный 6 5 4 7 2" xfId="34376"/>
    <cellStyle name="Обычный 6 5 4 8" xfId="34377"/>
    <cellStyle name="Обычный 6 5 4 9" xfId="34378"/>
    <cellStyle name="Обычный 6 5 5" xfId="34379"/>
    <cellStyle name="Обычный 6 5 5 2" xfId="34380"/>
    <cellStyle name="Обычный 6 5 5 2 2" xfId="34381"/>
    <cellStyle name="Обычный 6 5 5 2 2 2" xfId="34382"/>
    <cellStyle name="Обычный 6 5 5 2 2 2 2" xfId="34383"/>
    <cellStyle name="Обычный 6 5 5 2 2 3" xfId="34384"/>
    <cellStyle name="Обычный 6 5 5 2 2 4" xfId="34385"/>
    <cellStyle name="Обычный 6 5 5 2 2 5" xfId="34386"/>
    <cellStyle name="Обычный 6 5 5 2 3" xfId="34387"/>
    <cellStyle name="Обычный 6 5 5 2 3 2" xfId="34388"/>
    <cellStyle name="Обычный 6 5 5 2 3 3" xfId="34389"/>
    <cellStyle name="Обычный 6 5 5 2 3 4" xfId="34390"/>
    <cellStyle name="Обычный 6 5 5 2 4" xfId="34391"/>
    <cellStyle name="Обычный 6 5 5 2 5" xfId="34392"/>
    <cellStyle name="Обычный 6 5 5 2 6" xfId="34393"/>
    <cellStyle name="Обычный 6 5 5 2 7" xfId="34394"/>
    <cellStyle name="Обычный 6 5 5 3" xfId="34395"/>
    <cellStyle name="Обычный 6 5 5 3 2" xfId="34396"/>
    <cellStyle name="Обычный 6 5 5 3 2 2" xfId="34397"/>
    <cellStyle name="Обычный 6 5 5 3 3" xfId="34398"/>
    <cellStyle name="Обычный 6 5 5 3 4" xfId="34399"/>
    <cellStyle name="Обычный 6 5 5 3 5" xfId="34400"/>
    <cellStyle name="Обычный 6 5 5 4" xfId="34401"/>
    <cellStyle name="Обычный 6 5 5 4 2" xfId="34402"/>
    <cellStyle name="Обычный 6 5 5 4 2 2" xfId="34403"/>
    <cellStyle name="Обычный 6 5 5 4 3" xfId="34404"/>
    <cellStyle name="Обычный 6 5 5 4 4" xfId="34405"/>
    <cellStyle name="Обычный 6 5 5 4 5" xfId="34406"/>
    <cellStyle name="Обычный 6 5 5 5" xfId="34407"/>
    <cellStyle name="Обычный 6 5 5 5 2" xfId="34408"/>
    <cellStyle name="Обычный 6 5 5 5 3" xfId="34409"/>
    <cellStyle name="Обычный 6 5 5 5 4" xfId="34410"/>
    <cellStyle name="Обычный 6 5 5 6" xfId="34411"/>
    <cellStyle name="Обычный 6 5 5 7" xfId="34412"/>
    <cellStyle name="Обычный 6 5 5 8" xfId="34413"/>
    <cellStyle name="Обычный 6 5 5 9" xfId="34414"/>
    <cellStyle name="Обычный 6 5 6" xfId="34415"/>
    <cellStyle name="Обычный 6 5 6 2" xfId="34416"/>
    <cellStyle name="Обычный 6 5 6 2 2" xfId="34417"/>
    <cellStyle name="Обычный 6 5 6 2 2 2" xfId="34418"/>
    <cellStyle name="Обычный 6 5 6 2 2 2 2" xfId="34419"/>
    <cellStyle name="Обычный 6 5 6 2 2 3" xfId="34420"/>
    <cellStyle name="Обычный 6 5 6 2 2 4" xfId="34421"/>
    <cellStyle name="Обычный 6 5 6 2 2 5" xfId="34422"/>
    <cellStyle name="Обычный 6 5 6 2 3" xfId="34423"/>
    <cellStyle name="Обычный 6 5 6 2 3 2" xfId="34424"/>
    <cellStyle name="Обычный 6 5 6 2 3 3" xfId="34425"/>
    <cellStyle name="Обычный 6 5 6 2 3 4" xfId="34426"/>
    <cellStyle name="Обычный 6 5 6 2 4" xfId="34427"/>
    <cellStyle name="Обычный 6 5 6 2 5" xfId="34428"/>
    <cellStyle name="Обычный 6 5 6 2 6" xfId="34429"/>
    <cellStyle name="Обычный 6 5 6 2 7" xfId="34430"/>
    <cellStyle name="Обычный 6 5 6 3" xfId="34431"/>
    <cellStyle name="Обычный 6 5 6 3 2" xfId="34432"/>
    <cellStyle name="Обычный 6 5 6 3 2 2" xfId="34433"/>
    <cellStyle name="Обычный 6 5 6 3 3" xfId="34434"/>
    <cellStyle name="Обычный 6 5 6 3 4" xfId="34435"/>
    <cellStyle name="Обычный 6 5 6 3 5" xfId="34436"/>
    <cellStyle name="Обычный 6 5 6 4" xfId="34437"/>
    <cellStyle name="Обычный 6 5 6 4 2" xfId="34438"/>
    <cellStyle name="Обычный 6 5 6 4 3" xfId="34439"/>
    <cellStyle name="Обычный 6 5 6 4 4" xfId="34440"/>
    <cellStyle name="Обычный 6 5 6 5" xfId="34441"/>
    <cellStyle name="Обычный 6 5 6 6" xfId="34442"/>
    <cellStyle name="Обычный 6 5 6 7" xfId="34443"/>
    <cellStyle name="Обычный 6 5 6 8" xfId="34444"/>
    <cellStyle name="Обычный 6 5 7" xfId="34445"/>
    <cellStyle name="Обычный 6 5 7 2" xfId="34446"/>
    <cellStyle name="Обычный 6 5 7 2 2" xfId="34447"/>
    <cellStyle name="Обычный 6 5 7 2 2 2" xfId="34448"/>
    <cellStyle name="Обычный 6 5 7 2 2 2 2" xfId="34449"/>
    <cellStyle name="Обычный 6 5 7 2 2 3" xfId="34450"/>
    <cellStyle name="Обычный 6 5 7 2 2 4" xfId="34451"/>
    <cellStyle name="Обычный 6 5 7 2 2 5" xfId="34452"/>
    <cellStyle name="Обычный 6 5 7 2 3" xfId="34453"/>
    <cellStyle name="Обычный 6 5 7 2 3 2" xfId="34454"/>
    <cellStyle name="Обычный 6 5 7 2 3 3" xfId="34455"/>
    <cellStyle name="Обычный 6 5 7 2 3 4" xfId="34456"/>
    <cellStyle name="Обычный 6 5 7 2 4" xfId="34457"/>
    <cellStyle name="Обычный 6 5 7 2 5" xfId="34458"/>
    <cellStyle name="Обычный 6 5 7 2 6" xfId="34459"/>
    <cellStyle name="Обычный 6 5 7 2 7" xfId="34460"/>
    <cellStyle name="Обычный 6 5 7 3" xfId="34461"/>
    <cellStyle name="Обычный 6 5 7 3 2" xfId="34462"/>
    <cellStyle name="Обычный 6 5 7 3 2 2" xfId="34463"/>
    <cellStyle name="Обычный 6 5 7 3 3" xfId="34464"/>
    <cellStyle name="Обычный 6 5 7 3 4" xfId="34465"/>
    <cellStyle name="Обычный 6 5 7 3 5" xfId="34466"/>
    <cellStyle name="Обычный 6 5 7 4" xfId="34467"/>
    <cellStyle name="Обычный 6 5 7 4 2" xfId="34468"/>
    <cellStyle name="Обычный 6 5 7 4 3" xfId="34469"/>
    <cellStyle name="Обычный 6 5 7 4 4" xfId="34470"/>
    <cellStyle name="Обычный 6 5 7 5" xfId="34471"/>
    <cellStyle name="Обычный 6 5 7 6" xfId="34472"/>
    <cellStyle name="Обычный 6 5 7 7" xfId="34473"/>
    <cellStyle name="Обычный 6 5 7 8" xfId="34474"/>
    <cellStyle name="Обычный 6 5 8" xfId="34475"/>
    <cellStyle name="Обычный 6 5 8 2" xfId="34476"/>
    <cellStyle name="Обычный 6 5 8 2 2" xfId="34477"/>
    <cellStyle name="Обычный 6 5 8 2 2 2" xfId="34478"/>
    <cellStyle name="Обычный 6 5 8 2 3" xfId="34479"/>
    <cellStyle name="Обычный 6 5 8 2 4" xfId="34480"/>
    <cellStyle name="Обычный 6 5 8 2 5" xfId="34481"/>
    <cellStyle name="Обычный 6 5 8 3" xfId="34482"/>
    <cellStyle name="Обычный 6 5 8 3 2" xfId="34483"/>
    <cellStyle name="Обычный 6 5 8 3 3" xfId="34484"/>
    <cellStyle name="Обычный 6 5 8 3 4" xfId="34485"/>
    <cellStyle name="Обычный 6 5 8 4" xfId="34486"/>
    <cellStyle name="Обычный 6 5 8 5" xfId="34487"/>
    <cellStyle name="Обычный 6 5 8 6" xfId="34488"/>
    <cellStyle name="Обычный 6 5 8 7" xfId="34489"/>
    <cellStyle name="Обычный 6 5 9" xfId="34490"/>
    <cellStyle name="Обычный 6 5 9 2" xfId="34491"/>
    <cellStyle name="Обычный 6 5 9 2 2" xfId="34492"/>
    <cellStyle name="Обычный 6 5 9 2 2 2" xfId="34493"/>
    <cellStyle name="Обычный 6 5 9 2 3" xfId="34494"/>
    <cellStyle name="Обычный 6 5 9 2 4" xfId="34495"/>
    <cellStyle name="Обычный 6 5 9 2 5" xfId="34496"/>
    <cellStyle name="Обычный 6 5 9 3" xfId="34497"/>
    <cellStyle name="Обычный 6 5 9 3 2" xfId="34498"/>
    <cellStyle name="Обычный 6 5 9 3 3" xfId="34499"/>
    <cellStyle name="Обычный 6 5 9 3 4" xfId="34500"/>
    <cellStyle name="Обычный 6 5 9 4" xfId="34501"/>
    <cellStyle name="Обычный 6 5 9 5" xfId="34502"/>
    <cellStyle name="Обычный 6 5 9 6" xfId="34503"/>
    <cellStyle name="Обычный 6 5 9 7" xfId="34504"/>
    <cellStyle name="Обычный 6 6" xfId="34505"/>
    <cellStyle name="Обычный 6 6 10" xfId="34506"/>
    <cellStyle name="Обычный 6 6 11" xfId="34507"/>
    <cellStyle name="Обычный 6 6 2" xfId="34508"/>
    <cellStyle name="Обычный 6 6 2 2" xfId="34509"/>
    <cellStyle name="Обычный 6 6 2 2 2" xfId="34510"/>
    <cellStyle name="Обычный 6 6 2 2 2 2" xfId="34511"/>
    <cellStyle name="Обычный 6 6 2 2 3" xfId="34512"/>
    <cellStyle name="Обычный 6 6 2 2 4" xfId="34513"/>
    <cellStyle name="Обычный 6 6 2 2 5" xfId="34514"/>
    <cellStyle name="Обычный 6 6 2 3" xfId="34515"/>
    <cellStyle name="Обычный 6 6 2 3 2" xfId="34516"/>
    <cellStyle name="Обычный 6 6 2 3 2 2" xfId="34517"/>
    <cellStyle name="Обычный 6 6 2 3 3" xfId="34518"/>
    <cellStyle name="Обычный 6 6 2 3 4" xfId="34519"/>
    <cellStyle name="Обычный 6 6 2 3 5" xfId="34520"/>
    <cellStyle name="Обычный 6 6 2 4" xfId="34521"/>
    <cellStyle name="Обычный 6 6 2 4 2" xfId="34522"/>
    <cellStyle name="Обычный 6 6 2 4 2 2" xfId="34523"/>
    <cellStyle name="Обычный 6 6 2 4 3" xfId="34524"/>
    <cellStyle name="Обычный 6 6 2 4 4" xfId="34525"/>
    <cellStyle name="Обычный 6 6 2 4 5" xfId="34526"/>
    <cellStyle name="Обычный 6 6 2 5" xfId="34527"/>
    <cellStyle name="Обычный 6 6 2 5 2" xfId="34528"/>
    <cellStyle name="Обычный 6 6 2 5 2 2" xfId="34529"/>
    <cellStyle name="Обычный 6 6 2 5 3" xfId="34530"/>
    <cellStyle name="Обычный 6 6 2 6" xfId="34531"/>
    <cellStyle name="Обычный 6 6 2 6 2" xfId="34532"/>
    <cellStyle name="Обычный 6 6 2 7" xfId="34533"/>
    <cellStyle name="Обычный 6 6 2 8" xfId="34534"/>
    <cellStyle name="Обычный 6 6 3" xfId="34535"/>
    <cellStyle name="Обычный 6 6 3 2" xfId="34536"/>
    <cellStyle name="Обычный 6 6 3 2 2" xfId="34537"/>
    <cellStyle name="Обычный 6 6 3 2 2 2" xfId="34538"/>
    <cellStyle name="Обычный 6 6 3 2 3" xfId="34539"/>
    <cellStyle name="Обычный 6 6 3 2 4" xfId="34540"/>
    <cellStyle name="Обычный 6 6 3 2 5" xfId="34541"/>
    <cellStyle name="Обычный 6 6 3 3" xfId="34542"/>
    <cellStyle name="Обычный 6 6 3 3 2" xfId="34543"/>
    <cellStyle name="Обычный 6 6 3 3 2 2" xfId="34544"/>
    <cellStyle name="Обычный 6 6 3 3 3" xfId="34545"/>
    <cellStyle name="Обычный 6 6 3 3 4" xfId="34546"/>
    <cellStyle name="Обычный 6 6 3 3 5" xfId="34547"/>
    <cellStyle name="Обычный 6 6 3 4" xfId="34548"/>
    <cellStyle name="Обычный 6 6 3 5" xfId="34549"/>
    <cellStyle name="Обычный 6 6 3 5 2" xfId="34550"/>
    <cellStyle name="Обычный 6 6 3 5 2 2" xfId="34551"/>
    <cellStyle name="Обычный 6 6 3 5 3" xfId="34552"/>
    <cellStyle name="Обычный 6 6 3 6" xfId="34553"/>
    <cellStyle name="Обычный 6 6 3 6 2" xfId="34554"/>
    <cellStyle name="Обычный 6 6 3 6 2 2" xfId="34555"/>
    <cellStyle name="Обычный 6 6 3 6 3" xfId="34556"/>
    <cellStyle name="Обычный 6 6 3 7" xfId="34557"/>
    <cellStyle name="Обычный 6 6 3 7 2" xfId="34558"/>
    <cellStyle name="Обычный 6 6 3 8" xfId="34559"/>
    <cellStyle name="Обычный 6 6 4" xfId="34560"/>
    <cellStyle name="Обычный 6 6 4 2" xfId="34561"/>
    <cellStyle name="Обычный 6 6 4 2 2" xfId="34562"/>
    <cellStyle name="Обычный 6 6 4 3" xfId="34563"/>
    <cellStyle name="Обычный 6 6 4 4" xfId="34564"/>
    <cellStyle name="Обычный 6 6 4 5" xfId="34565"/>
    <cellStyle name="Обычный 6 6 5" xfId="34566"/>
    <cellStyle name="Обычный 6 6 5 2" xfId="34567"/>
    <cellStyle name="Обычный 6 6 5 2 2" xfId="34568"/>
    <cellStyle name="Обычный 6 6 5 3" xfId="34569"/>
    <cellStyle name="Обычный 6 6 5 4" xfId="34570"/>
    <cellStyle name="Обычный 6 6 5 5" xfId="34571"/>
    <cellStyle name="Обычный 6 6 6" xfId="34572"/>
    <cellStyle name="Обычный 6 6 6 2" xfId="34573"/>
    <cellStyle name="Обычный 6 6 6 2 2" xfId="34574"/>
    <cellStyle name="Обычный 6 6 6 3" xfId="34575"/>
    <cellStyle name="Обычный 6 6 6 4" xfId="34576"/>
    <cellStyle name="Обычный 6 6 6 5" xfId="34577"/>
    <cellStyle name="Обычный 6 6 7" xfId="34578"/>
    <cellStyle name="Обычный 6 6 7 2" xfId="34579"/>
    <cellStyle name="Обычный 6 6 7 2 2" xfId="34580"/>
    <cellStyle name="Обычный 6 6 7 3" xfId="34581"/>
    <cellStyle name="Обычный 6 6 7 4" xfId="34582"/>
    <cellStyle name="Обычный 6 6 7 5" xfId="34583"/>
    <cellStyle name="Обычный 6 6 8" xfId="34584"/>
    <cellStyle name="Обычный 6 6 8 2" xfId="34585"/>
    <cellStyle name="Обычный 6 6 8 2 2" xfId="34586"/>
    <cellStyle name="Обычный 6 6 8 3" xfId="34587"/>
    <cellStyle name="Обычный 6 6 9" xfId="34588"/>
    <cellStyle name="Обычный 6 6 9 2" xfId="34589"/>
    <cellStyle name="Обычный 6 7" xfId="34590"/>
    <cellStyle name="Обычный 6 7 2" xfId="34591"/>
    <cellStyle name="Обычный 6 7 2 2" xfId="34592"/>
    <cellStyle name="Обычный 6 7 2 2 2" xfId="34593"/>
    <cellStyle name="Обычный 6 7 2 2 2 2" xfId="34594"/>
    <cellStyle name="Обычный 6 7 2 2 3" xfId="34595"/>
    <cellStyle name="Обычный 6 7 2 2 4" xfId="34596"/>
    <cellStyle name="Обычный 6 7 2 2 5" xfId="34597"/>
    <cellStyle name="Обычный 6 7 2 3" xfId="34598"/>
    <cellStyle name="Обычный 6 7 2 3 2" xfId="34599"/>
    <cellStyle name="Обычный 6 7 2 3 3" xfId="34600"/>
    <cellStyle name="Обычный 6 7 2 3 4" xfId="34601"/>
    <cellStyle name="Обычный 6 7 2 4" xfId="34602"/>
    <cellStyle name="Обычный 6 7 2 5" xfId="34603"/>
    <cellStyle name="Обычный 6 7 2 6" xfId="34604"/>
    <cellStyle name="Обычный 6 7 2 7" xfId="34605"/>
    <cellStyle name="Обычный 6 7 3" xfId="34606"/>
    <cellStyle name="Обычный 6 7 3 2" xfId="34607"/>
    <cellStyle name="Обычный 6 7 3 2 2" xfId="34608"/>
    <cellStyle name="Обычный 6 7 3 3" xfId="34609"/>
    <cellStyle name="Обычный 6 7 3 4" xfId="34610"/>
    <cellStyle name="Обычный 6 7 3 5" xfId="34611"/>
    <cellStyle name="Обычный 6 7 4" xfId="34612"/>
    <cellStyle name="Обычный 6 7 4 2" xfId="34613"/>
    <cellStyle name="Обычный 6 7 4 2 2" xfId="34614"/>
    <cellStyle name="Обычный 6 7 4 3" xfId="34615"/>
    <cellStyle name="Обычный 6 7 4 4" xfId="34616"/>
    <cellStyle name="Обычный 6 7 4 5" xfId="34617"/>
    <cellStyle name="Обычный 6 7 5" xfId="34618"/>
    <cellStyle name="Обычный 6 7 5 2" xfId="34619"/>
    <cellStyle name="Обычный 6 7 5 2 2" xfId="34620"/>
    <cellStyle name="Обычный 6 7 5 3" xfId="34621"/>
    <cellStyle name="Обычный 6 7 5 4" xfId="34622"/>
    <cellStyle name="Обычный 6 7 5 5" xfId="34623"/>
    <cellStyle name="Обычный 6 7 6" xfId="34624"/>
    <cellStyle name="Обычный 6 7 6 2" xfId="34625"/>
    <cellStyle name="Обычный 6 7 6 2 2" xfId="34626"/>
    <cellStyle name="Обычный 6 7 6 3" xfId="34627"/>
    <cellStyle name="Обычный 6 7 7" xfId="34628"/>
    <cellStyle name="Обычный 6 7 7 2" xfId="34629"/>
    <cellStyle name="Обычный 6 7 8" xfId="34630"/>
    <cellStyle name="Обычный 6 7 9" xfId="34631"/>
    <cellStyle name="Обычный 6 8" xfId="34632"/>
    <cellStyle name="Обычный 6 8 2" xfId="34633"/>
    <cellStyle name="Обычный 6 8 2 2" xfId="34634"/>
    <cellStyle name="Обычный 6 8 2 2 2" xfId="34635"/>
    <cellStyle name="Обычный 6 8 2 3" xfId="34636"/>
    <cellStyle name="Обычный 6 8 2 4" xfId="34637"/>
    <cellStyle name="Обычный 6 8 2 5" xfId="34638"/>
    <cellStyle name="Обычный 6 8 3" xfId="34639"/>
    <cellStyle name="Обычный 6 8 3 2" xfId="34640"/>
    <cellStyle name="Обычный 6 8 3 2 2" xfId="34641"/>
    <cellStyle name="Обычный 6 8 3 3" xfId="34642"/>
    <cellStyle name="Обычный 6 8 3 4" xfId="34643"/>
    <cellStyle name="Обычный 6 8 3 5" xfId="34644"/>
    <cellStyle name="Обычный 6 8 4" xfId="34645"/>
    <cellStyle name="Обычный 6 8 4 2" xfId="34646"/>
    <cellStyle name="Обычный 6 8 4 2 2" xfId="34647"/>
    <cellStyle name="Обычный 6 8 4 3" xfId="34648"/>
    <cellStyle name="Обычный 6 8 5" xfId="34649"/>
    <cellStyle name="Обычный 6 8 5 2" xfId="34650"/>
    <cellStyle name="Обычный 6 8 5 2 2" xfId="34651"/>
    <cellStyle name="Обычный 6 8 5 3" xfId="34652"/>
    <cellStyle name="Обычный 6 8 6" xfId="34653"/>
    <cellStyle name="Обычный 6 8 6 2" xfId="34654"/>
    <cellStyle name="Обычный 6 8 7" xfId="34655"/>
    <cellStyle name="Обычный 6 9" xfId="34656"/>
    <cellStyle name="Обычный 6 9 2" xfId="34657"/>
    <cellStyle name="Обычный 6 9 2 2" xfId="34658"/>
    <cellStyle name="Обычный 6 9 3" xfId="34659"/>
    <cellStyle name="Обычный 6 9 4" xfId="34660"/>
    <cellStyle name="Обычный 6 9 5" xfId="34661"/>
    <cellStyle name="Обычный 60" xfId="59213"/>
    <cellStyle name="Обычный 61" xfId="59142"/>
    <cellStyle name="Обычный 62" xfId="59214"/>
    <cellStyle name="Обычный 63" xfId="59215"/>
    <cellStyle name="Обычный 64" xfId="59177"/>
    <cellStyle name="Обычный 65" xfId="59143"/>
    <cellStyle name="Обычный 66" xfId="59144"/>
    <cellStyle name="Обычный 67" xfId="59145"/>
    <cellStyle name="Обычный 68" xfId="59146"/>
    <cellStyle name="Обычный 69" xfId="59147"/>
    <cellStyle name="Обычный 7" xfId="34662"/>
    <cellStyle name="Обычный 7 10" xfId="34663"/>
    <cellStyle name="Обычный 7 11" xfId="34664"/>
    <cellStyle name="Обычный 7 12" xfId="34665"/>
    <cellStyle name="Обычный 7 13" xfId="34666"/>
    <cellStyle name="Обычный 7 14" xfId="34667"/>
    <cellStyle name="Обычный 7 15" xfId="34668"/>
    <cellStyle name="Обычный 7 16" xfId="34669"/>
    <cellStyle name="Обычный 7 2" xfId="34670"/>
    <cellStyle name="Обычный 7 2 2" xfId="34671"/>
    <cellStyle name="Обычный 7 2 2 2" xfId="34672"/>
    <cellStyle name="Обычный 7 2 2 2 2" xfId="34673"/>
    <cellStyle name="Обычный 7 2 2 3" xfId="34674"/>
    <cellStyle name="Обычный 7 2 3" xfId="34675"/>
    <cellStyle name="Обычный 7 2 3 2" xfId="34676"/>
    <cellStyle name="Обычный 7 2 4" xfId="34677"/>
    <cellStyle name="Обычный 7 2 5" xfId="59882"/>
    <cellStyle name="Обычный 7 3" xfId="34678"/>
    <cellStyle name="Обычный 7 3 2" xfId="34679"/>
    <cellStyle name="Обычный 7 3 2 2" xfId="34680"/>
    <cellStyle name="Обычный 7 3 3" xfId="34681"/>
    <cellStyle name="Обычный 7 3 4" xfId="34682"/>
    <cellStyle name="Обычный 7 4" xfId="34683"/>
    <cellStyle name="Обычный 7 4 2" xfId="34684"/>
    <cellStyle name="Обычный 7 5" xfId="34685"/>
    <cellStyle name="Обычный 7 6" xfId="34686"/>
    <cellStyle name="Обычный 7 7" xfId="34687"/>
    <cellStyle name="Обычный 7 8" xfId="34688"/>
    <cellStyle name="Обычный 7 9" xfId="34689"/>
    <cellStyle name="Обычный 70" xfId="59216"/>
    <cellStyle name="Обычный 71" xfId="59148"/>
    <cellStyle name="Обычный 72" xfId="59149"/>
    <cellStyle name="Обычный 73" xfId="59150"/>
    <cellStyle name="Обычный 74" xfId="59151"/>
    <cellStyle name="Обычный 75" xfId="59217"/>
    <cellStyle name="Обычный 76" xfId="59152"/>
    <cellStyle name="Обычный 77" xfId="59218"/>
    <cellStyle name="Обычный 78" xfId="59219"/>
    <cellStyle name="Обычный 79" xfId="59220"/>
    <cellStyle name="Обычный 8" xfId="34690"/>
    <cellStyle name="Обычный 8 10" xfId="34691"/>
    <cellStyle name="Обычный 8 10 2" xfId="34692"/>
    <cellStyle name="Обычный 8 11" xfId="34693"/>
    <cellStyle name="Обычный 8 12" xfId="34694"/>
    <cellStyle name="Обычный 8 13" xfId="34695"/>
    <cellStyle name="Обычный 8 2" xfId="34696"/>
    <cellStyle name="Обычный 8 2 10" xfId="34697"/>
    <cellStyle name="Обычный 8 2 11" xfId="59833"/>
    <cellStyle name="Обычный 8 2 2" xfId="34698"/>
    <cellStyle name="Обычный 8 2 2 2" xfId="34699"/>
    <cellStyle name="Обычный 8 2 2 2 2" xfId="34700"/>
    <cellStyle name="Обычный 8 2 2 3" xfId="34701"/>
    <cellStyle name="Обычный 8 2 2 3 2" xfId="34702"/>
    <cellStyle name="Обычный 8 2 2 3 2 2" xfId="34703"/>
    <cellStyle name="Обычный 8 2 2 3 3" xfId="34704"/>
    <cellStyle name="Обычный 8 2 2 3 4" xfId="34705"/>
    <cellStyle name="Обычный 8 2 2 3 5" xfId="34706"/>
    <cellStyle name="Обычный 8 2 2 4" xfId="34707"/>
    <cellStyle name="Обычный 8 2 2 4 2" xfId="34708"/>
    <cellStyle name="Обычный 8 2 2 4 2 2" xfId="34709"/>
    <cellStyle name="Обычный 8 2 2 4 3" xfId="34710"/>
    <cellStyle name="Обычный 8 2 2 4 4" xfId="34711"/>
    <cellStyle name="Обычный 8 2 2 4 5" xfId="34712"/>
    <cellStyle name="Обычный 8 2 2 5" xfId="34713"/>
    <cellStyle name="Обычный 8 2 2 5 2" xfId="34714"/>
    <cellStyle name="Обычный 8 2 2 5 2 2" xfId="34715"/>
    <cellStyle name="Обычный 8 2 2 5 3" xfId="34716"/>
    <cellStyle name="Обычный 8 2 2 6" xfId="34717"/>
    <cellStyle name="Обычный 8 2 2 6 2" xfId="34718"/>
    <cellStyle name="Обычный 8 2 2 6 2 2" xfId="34719"/>
    <cellStyle name="Обычный 8 2 2 6 3" xfId="34720"/>
    <cellStyle name="Обычный 8 2 2 7" xfId="34721"/>
    <cellStyle name="Обычный 8 2 2 7 2" xfId="34722"/>
    <cellStyle name="Обычный 8 2 2 8" xfId="34723"/>
    <cellStyle name="Обычный 8 2 3" xfId="34724"/>
    <cellStyle name="Обычный 8 2 3 2" xfId="34725"/>
    <cellStyle name="Обычный 8 2 3 2 2" xfId="34726"/>
    <cellStyle name="Обычный 8 2 3 2 2 2" xfId="34727"/>
    <cellStyle name="Обычный 8 2 3 2 3" xfId="34728"/>
    <cellStyle name="Обычный 8 2 3 2 4" xfId="34729"/>
    <cellStyle name="Обычный 8 2 3 2 5" xfId="34730"/>
    <cellStyle name="Обычный 8 2 3 3" xfId="34731"/>
    <cellStyle name="Обычный 8 2 3 3 2" xfId="34732"/>
    <cellStyle name="Обычный 8 2 3 3 2 2" xfId="34733"/>
    <cellStyle name="Обычный 8 2 3 3 3" xfId="34734"/>
    <cellStyle name="Обычный 8 2 3 3 4" xfId="34735"/>
    <cellStyle name="Обычный 8 2 3 3 5" xfId="34736"/>
    <cellStyle name="Обычный 8 2 3 4" xfId="34737"/>
    <cellStyle name="Обычный 8 2 3 5" xfId="34738"/>
    <cellStyle name="Обычный 8 2 3 5 2" xfId="34739"/>
    <cellStyle name="Обычный 8 2 3 5 2 2" xfId="34740"/>
    <cellStyle name="Обычный 8 2 3 5 3" xfId="34741"/>
    <cellStyle name="Обычный 8 2 3 6" xfId="34742"/>
    <cellStyle name="Обычный 8 2 3 6 2" xfId="34743"/>
    <cellStyle name="Обычный 8 2 3 6 2 2" xfId="34744"/>
    <cellStyle name="Обычный 8 2 3 6 3" xfId="34745"/>
    <cellStyle name="Обычный 8 2 3 7" xfId="34746"/>
    <cellStyle name="Обычный 8 2 3 7 2" xfId="34747"/>
    <cellStyle name="Обычный 8 2 3 8" xfId="34748"/>
    <cellStyle name="Обычный 8 2 4" xfId="34749"/>
    <cellStyle name="Обычный 8 2 4 2" xfId="34750"/>
    <cellStyle name="Обычный 8 2 4 2 2" xfId="34751"/>
    <cellStyle name="Обычный 8 2 4 3" xfId="34752"/>
    <cellStyle name="Обычный 8 2 4 4" xfId="34753"/>
    <cellStyle name="Обычный 8 2 4 5" xfId="34754"/>
    <cellStyle name="Обычный 8 2 5" xfId="34755"/>
    <cellStyle name="Обычный 8 2 5 2" xfId="34756"/>
    <cellStyle name="Обычный 8 2 5 2 2" xfId="34757"/>
    <cellStyle name="Обычный 8 2 5 3" xfId="34758"/>
    <cellStyle name="Обычный 8 2 5 4" xfId="34759"/>
    <cellStyle name="Обычный 8 2 5 5" xfId="34760"/>
    <cellStyle name="Обычный 8 2 6" xfId="34761"/>
    <cellStyle name="Обычный 8 2 6 2" xfId="34762"/>
    <cellStyle name="Обычный 8 2 6 2 2" xfId="34763"/>
    <cellStyle name="Обычный 8 2 6 3" xfId="34764"/>
    <cellStyle name="Обычный 8 2 6 4" xfId="34765"/>
    <cellStyle name="Обычный 8 2 6 5" xfId="34766"/>
    <cellStyle name="Обычный 8 2 7" xfId="34767"/>
    <cellStyle name="Обычный 8 2 8" xfId="34768"/>
    <cellStyle name="Обычный 8 2 8 2" xfId="34769"/>
    <cellStyle name="Обычный 8 2 8 2 2" xfId="34770"/>
    <cellStyle name="Обычный 8 2 8 3" xfId="34771"/>
    <cellStyle name="Обычный 8 2 9" xfId="34772"/>
    <cellStyle name="Обычный 8 2 9 2" xfId="34773"/>
    <cellStyle name="Обычный 8 3" xfId="34774"/>
    <cellStyle name="Обычный 8 3 2" xfId="34775"/>
    <cellStyle name="Обычный 8 3 2 2" xfId="34776"/>
    <cellStyle name="Обычный 8 3 2 2 2" xfId="34777"/>
    <cellStyle name="Обычный 8 3 2 3" xfId="34778"/>
    <cellStyle name="Обычный 8 3 2 4" xfId="34779"/>
    <cellStyle name="Обычный 8 3 2 5" xfId="34780"/>
    <cellStyle name="Обычный 8 3 3" xfId="34781"/>
    <cellStyle name="Обычный 8 3 3 2" xfId="34782"/>
    <cellStyle name="Обычный 8 3 3 2 2" xfId="34783"/>
    <cellStyle name="Обычный 8 3 3 3" xfId="34784"/>
    <cellStyle name="Обычный 8 3 3 4" xfId="34785"/>
    <cellStyle name="Обычный 8 3 3 5" xfId="34786"/>
    <cellStyle name="Обычный 8 3 4" xfId="34787"/>
    <cellStyle name="Обычный 8 3 4 2" xfId="34788"/>
    <cellStyle name="Обычный 8 3 4 2 2" xfId="34789"/>
    <cellStyle name="Обычный 8 3 4 3" xfId="34790"/>
    <cellStyle name="Обычный 8 3 5" xfId="34791"/>
    <cellStyle name="Обычный 8 3 5 2" xfId="34792"/>
    <cellStyle name="Обычный 8 3 5 2 2" xfId="34793"/>
    <cellStyle name="Обычный 8 3 5 3" xfId="34794"/>
    <cellStyle name="Обычный 8 3 6" xfId="34795"/>
    <cellStyle name="Обычный 8 3 6 2" xfId="34796"/>
    <cellStyle name="Обычный 8 3 7" xfId="34797"/>
    <cellStyle name="Обычный 8 3 8" xfId="59883"/>
    <cellStyle name="Обычный 8 4" xfId="34798"/>
    <cellStyle name="Обычный 8 4 2" xfId="34799"/>
    <cellStyle name="Обычный 8 4 2 2" xfId="34800"/>
    <cellStyle name="Обычный 8 4 2 2 2" xfId="34801"/>
    <cellStyle name="Обычный 8 4 2 3" xfId="34802"/>
    <cellStyle name="Обычный 8 4 2 4" xfId="34803"/>
    <cellStyle name="Обычный 8 4 2 5" xfId="34804"/>
    <cellStyle name="Обычный 8 4 3" xfId="34805"/>
    <cellStyle name="Обычный 8 4 3 2" xfId="34806"/>
    <cellStyle name="Обычный 8 4 3 2 2" xfId="34807"/>
    <cellStyle name="Обычный 8 4 3 3" xfId="34808"/>
    <cellStyle name="Обычный 8 4 3 4" xfId="34809"/>
    <cellStyle name="Обычный 8 4 3 5" xfId="34810"/>
    <cellStyle name="Обычный 8 4 4" xfId="34811"/>
    <cellStyle name="Обычный 8 4 4 2" xfId="34812"/>
    <cellStyle name="Обычный 8 4 4 2 2" xfId="34813"/>
    <cellStyle name="Обычный 8 4 4 3" xfId="34814"/>
    <cellStyle name="Обычный 8 4 5" xfId="34815"/>
    <cellStyle name="Обычный 8 4 5 2" xfId="34816"/>
    <cellStyle name="Обычный 8 4 5 2 2" xfId="34817"/>
    <cellStyle name="Обычный 8 4 5 3" xfId="34818"/>
    <cellStyle name="Обычный 8 4 6" xfId="34819"/>
    <cellStyle name="Обычный 8 4 6 2" xfId="34820"/>
    <cellStyle name="Обычный 8 4 7" xfId="34821"/>
    <cellStyle name="Обычный 8 4 8" xfId="59832"/>
    <cellStyle name="Обычный 8 5" xfId="34822"/>
    <cellStyle name="Обычный 8 5 2" xfId="34823"/>
    <cellStyle name="Обычный 8 5 2 2" xfId="34824"/>
    <cellStyle name="Обычный 8 5 3" xfId="34825"/>
    <cellStyle name="Обычный 8 5 4" xfId="34826"/>
    <cellStyle name="Обычный 8 5 5" xfId="34827"/>
    <cellStyle name="Обычный 8 5 6" xfId="59190"/>
    <cellStyle name="Обычный 8 6" xfId="34828"/>
    <cellStyle name="Обычный 8 6 2" xfId="34829"/>
    <cellStyle name="Обычный 8 6 2 2" xfId="34830"/>
    <cellStyle name="Обычный 8 6 3" xfId="34831"/>
    <cellStyle name="Обычный 8 6 4" xfId="34832"/>
    <cellStyle name="Обычный 8 6 5" xfId="34833"/>
    <cellStyle name="Обычный 8 7" xfId="34834"/>
    <cellStyle name="Обычный 8 7 2" xfId="34835"/>
    <cellStyle name="Обычный 8 7 2 2" xfId="34836"/>
    <cellStyle name="Обычный 8 7 3" xfId="34837"/>
    <cellStyle name="Обычный 8 7 4" xfId="34838"/>
    <cellStyle name="Обычный 8 7 5" xfId="34839"/>
    <cellStyle name="Обычный 8 8" xfId="34840"/>
    <cellStyle name="Обычный 8 9" xfId="34841"/>
    <cellStyle name="Обычный 8 9 2" xfId="34842"/>
    <cellStyle name="Обычный 8 9 2 2" xfId="34843"/>
    <cellStyle name="Обычный 8 9 3" xfId="34844"/>
    <cellStyle name="Обычный 80" xfId="59221"/>
    <cellStyle name="Обычный 81" xfId="59222"/>
    <cellStyle name="Обычный 82" xfId="59223"/>
    <cellStyle name="Обычный 83" xfId="59234"/>
    <cellStyle name="Обычный 84" xfId="59235"/>
    <cellStyle name="Обычный 85" xfId="59236"/>
    <cellStyle name="Обычный 86" xfId="59237"/>
    <cellStyle name="Обычный 87" xfId="59238"/>
    <cellStyle name="Обычный 88" xfId="59239"/>
    <cellStyle name="Обычный 89" xfId="59240"/>
    <cellStyle name="Обычный 9" xfId="34845"/>
    <cellStyle name="Обычный 9 10" xfId="59191"/>
    <cellStyle name="Обычный 9 2" xfId="34846"/>
    <cellStyle name="Обычный 9 2 10" xfId="34847"/>
    <cellStyle name="Обычный 9 2 11" xfId="59884"/>
    <cellStyle name="Обычный 9 2 2" xfId="34848"/>
    <cellStyle name="Обычный 9 2 2 2" xfId="34849"/>
    <cellStyle name="Обычный 9 2 2 2 2" xfId="34850"/>
    <cellStyle name="Обычный 9 2 2 2 2 2" xfId="34851"/>
    <cellStyle name="Обычный 9 2 2 2 3" xfId="34852"/>
    <cellStyle name="Обычный 9 2 2 3" xfId="34853"/>
    <cellStyle name="Обычный 9 2 2 3 2" xfId="34854"/>
    <cellStyle name="Обычный 9 2 2 3 2 2" xfId="34855"/>
    <cellStyle name="Обычный 9 2 2 3 3" xfId="34856"/>
    <cellStyle name="Обычный 9 2 2 3 4" xfId="34857"/>
    <cellStyle name="Обычный 9 2 2 3 5" xfId="34858"/>
    <cellStyle name="Обычный 9 2 2 4" xfId="34859"/>
    <cellStyle name="Обычный 9 2 2 4 2" xfId="34860"/>
    <cellStyle name="Обычный 9 2 2 4 2 2" xfId="34861"/>
    <cellStyle name="Обычный 9 2 2 4 3" xfId="34862"/>
    <cellStyle name="Обычный 9 2 2 4 4" xfId="34863"/>
    <cellStyle name="Обычный 9 2 2 4 5" xfId="34864"/>
    <cellStyle name="Обычный 9 2 2 5" xfId="34865"/>
    <cellStyle name="Обычный 9 2 2 5 2" xfId="34866"/>
    <cellStyle name="Обычный 9 2 2 5 2 2" xfId="34867"/>
    <cellStyle name="Обычный 9 2 2 5 3" xfId="34868"/>
    <cellStyle name="Обычный 9 2 2 6" xfId="34869"/>
    <cellStyle name="Обычный 9 2 2 6 2" xfId="34870"/>
    <cellStyle name="Обычный 9 2 2 6 2 2" xfId="34871"/>
    <cellStyle name="Обычный 9 2 2 6 3" xfId="34872"/>
    <cellStyle name="Обычный 9 2 2 7" xfId="34873"/>
    <cellStyle name="Обычный 9 2 2 7 2" xfId="34874"/>
    <cellStyle name="Обычный 9 2 2 8" xfId="34875"/>
    <cellStyle name="Обычный 9 2 3" xfId="34876"/>
    <cellStyle name="Обычный 9 2 3 2" xfId="34877"/>
    <cellStyle name="Обычный 9 2 3 2 2" xfId="34878"/>
    <cellStyle name="Обычный 9 2 3 2 2 2" xfId="34879"/>
    <cellStyle name="Обычный 9 2 3 2 3" xfId="34880"/>
    <cellStyle name="Обычный 9 2 3 2 4" xfId="34881"/>
    <cellStyle name="Обычный 9 2 3 2 5" xfId="34882"/>
    <cellStyle name="Обычный 9 2 3 3" xfId="34883"/>
    <cellStyle name="Обычный 9 2 3 3 2" xfId="34884"/>
    <cellStyle name="Обычный 9 2 3 3 2 2" xfId="34885"/>
    <cellStyle name="Обычный 9 2 3 3 3" xfId="34886"/>
    <cellStyle name="Обычный 9 2 3 3 4" xfId="34887"/>
    <cellStyle name="Обычный 9 2 3 3 5" xfId="34888"/>
    <cellStyle name="Обычный 9 2 3 4" xfId="34889"/>
    <cellStyle name="Обычный 9 2 3 4 2" xfId="34890"/>
    <cellStyle name="Обычный 9 2 3 4 2 2" xfId="34891"/>
    <cellStyle name="Обычный 9 2 3 4 3" xfId="34892"/>
    <cellStyle name="Обычный 9 2 3 4 4" xfId="34893"/>
    <cellStyle name="Обычный 9 2 3 4 5" xfId="34894"/>
    <cellStyle name="Обычный 9 2 3 5" xfId="34895"/>
    <cellStyle name="Обычный 9 2 3 5 2" xfId="34896"/>
    <cellStyle name="Обычный 9 2 3 5 2 2" xfId="34897"/>
    <cellStyle name="Обычный 9 2 3 5 3" xfId="34898"/>
    <cellStyle name="Обычный 9 2 3 6" xfId="34899"/>
    <cellStyle name="Обычный 9 2 3 6 2" xfId="34900"/>
    <cellStyle name="Обычный 9 2 3 7" xfId="34901"/>
    <cellStyle name="Обычный 9 2 3 8" xfId="34902"/>
    <cellStyle name="Обычный 9 2 4" xfId="34903"/>
    <cellStyle name="Обычный 9 2 4 2" xfId="34904"/>
    <cellStyle name="Обычный 9 2 4 2 2" xfId="34905"/>
    <cellStyle name="Обычный 9 2 4 3" xfId="34906"/>
    <cellStyle name="Обычный 9 2 4 4" xfId="34907"/>
    <cellStyle name="Обычный 9 2 4 5" xfId="34908"/>
    <cellStyle name="Обычный 9 2 5" xfId="34909"/>
    <cellStyle name="Обычный 9 2 5 2" xfId="34910"/>
    <cellStyle name="Обычный 9 2 5 2 2" xfId="34911"/>
    <cellStyle name="Обычный 9 2 5 3" xfId="34912"/>
    <cellStyle name="Обычный 9 2 5 4" xfId="34913"/>
    <cellStyle name="Обычный 9 2 5 5" xfId="34914"/>
    <cellStyle name="Обычный 9 2 6" xfId="34915"/>
    <cellStyle name="Обычный 9 2 6 2" xfId="34916"/>
    <cellStyle name="Обычный 9 2 6 2 2" xfId="34917"/>
    <cellStyle name="Обычный 9 2 6 3" xfId="34918"/>
    <cellStyle name="Обычный 9 2 6 4" xfId="34919"/>
    <cellStyle name="Обычный 9 2 6 5" xfId="34920"/>
    <cellStyle name="Обычный 9 2 7" xfId="34921"/>
    <cellStyle name="Обычный 9 2 8" xfId="34922"/>
    <cellStyle name="Обычный 9 2 8 2" xfId="34923"/>
    <cellStyle name="Обычный 9 2 8 2 2" xfId="34924"/>
    <cellStyle name="Обычный 9 2 8 3" xfId="34925"/>
    <cellStyle name="Обычный 9 2 9" xfId="34926"/>
    <cellStyle name="Обычный 9 2 9 2" xfId="34927"/>
    <cellStyle name="Обычный 9 3" xfId="34928"/>
    <cellStyle name="Обычный 9 3 2" xfId="34929"/>
    <cellStyle name="Обычный 9 3 2 2" xfId="34930"/>
    <cellStyle name="Обычный 9 3 2 2 2" xfId="34931"/>
    <cellStyle name="Обычный 9 3 2 2 2 2" xfId="34932"/>
    <cellStyle name="Обычный 9 3 2 2 3" xfId="34933"/>
    <cellStyle name="Обычный 9 3 2 2 4" xfId="34934"/>
    <cellStyle name="Обычный 9 3 2 2 5" xfId="34935"/>
    <cellStyle name="Обычный 9 3 2 3" xfId="34936"/>
    <cellStyle name="Обычный 9 3 2 3 2" xfId="34937"/>
    <cellStyle name="Обычный 9 3 2 3 3" xfId="34938"/>
    <cellStyle name="Обычный 9 3 2 3 4" xfId="34939"/>
    <cellStyle name="Обычный 9 3 2 4" xfId="34940"/>
    <cellStyle name="Обычный 9 3 2 5" xfId="34941"/>
    <cellStyle name="Обычный 9 3 2 6" xfId="34942"/>
    <cellStyle name="Обычный 9 3 2 7" xfId="34943"/>
    <cellStyle name="Обычный 9 3 3" xfId="34944"/>
    <cellStyle name="Обычный 9 3 3 2" xfId="34945"/>
    <cellStyle name="Обычный 9 3 3 3" xfId="34946"/>
    <cellStyle name="Обычный 9 3 3 3 2" xfId="34947"/>
    <cellStyle name="Обычный 9 3 3 4" xfId="34948"/>
    <cellStyle name="Обычный 9 3 3 5" xfId="34949"/>
    <cellStyle name="Обычный 9 3 3 6" xfId="34950"/>
    <cellStyle name="Обычный 9 3 4" xfId="34951"/>
    <cellStyle name="Обычный 9 3 4 2" xfId="34952"/>
    <cellStyle name="Обычный 9 3 4 2 2" xfId="34953"/>
    <cellStyle name="Обычный 9 3 4 3" xfId="34954"/>
    <cellStyle name="Обычный 9 3 4 4" xfId="34955"/>
    <cellStyle name="Обычный 9 3 4 5" xfId="34956"/>
    <cellStyle name="Обычный 9 3 5" xfId="34957"/>
    <cellStyle name="Обычный 9 3 5 2" xfId="34958"/>
    <cellStyle name="Обычный 9 3 5 2 2" xfId="34959"/>
    <cellStyle name="Обычный 9 3 5 3" xfId="34960"/>
    <cellStyle name="Обычный 9 3 5 4" xfId="34961"/>
    <cellStyle name="Обычный 9 3 5 5" xfId="34962"/>
    <cellStyle name="Обычный 9 3 6" xfId="34963"/>
    <cellStyle name="Обычный 9 3 6 2" xfId="34964"/>
    <cellStyle name="Обычный 9 3 6 2 2" xfId="34965"/>
    <cellStyle name="Обычный 9 3 6 3" xfId="34966"/>
    <cellStyle name="Обычный 9 3 7" xfId="34967"/>
    <cellStyle name="Обычный 9 3 7 2" xfId="34968"/>
    <cellStyle name="Обычный 9 3 8" xfId="34969"/>
    <cellStyle name="Обычный 9 3 9" xfId="34970"/>
    <cellStyle name="Обычный 9 4" xfId="34971"/>
    <cellStyle name="Обычный 9 4 2" xfId="34972"/>
    <cellStyle name="Обычный 9 4 2 2" xfId="34973"/>
    <cellStyle name="Обычный 9 4 2 2 2" xfId="34974"/>
    <cellStyle name="Обычный 9 4 2 3" xfId="34975"/>
    <cellStyle name="Обычный 9 4 2 4" xfId="34976"/>
    <cellStyle name="Обычный 9 4 2 5" xfId="34977"/>
    <cellStyle name="Обычный 9 4 3" xfId="34978"/>
    <cellStyle name="Обычный 9 4 3 2" xfId="34979"/>
    <cellStyle name="Обычный 9 4 3 2 2" xfId="34980"/>
    <cellStyle name="Обычный 9 4 3 3" xfId="34981"/>
    <cellStyle name="Обычный 9 4 3 4" xfId="34982"/>
    <cellStyle name="Обычный 9 4 3 5" xfId="34983"/>
    <cellStyle name="Обычный 9 4 4" xfId="34984"/>
    <cellStyle name="Обычный 9 4 4 2" xfId="34985"/>
    <cellStyle name="Обычный 9 4 4 2 2" xfId="34986"/>
    <cellStyle name="Обычный 9 4 4 3" xfId="34987"/>
    <cellStyle name="Обычный 9 4 5" xfId="34988"/>
    <cellStyle name="Обычный 9 4 5 2" xfId="34989"/>
    <cellStyle name="Обычный 9 4 5 2 2" xfId="34990"/>
    <cellStyle name="Обычный 9 4 5 3" xfId="34991"/>
    <cellStyle name="Обычный 9 4 6" xfId="34992"/>
    <cellStyle name="Обычный 9 4 6 2" xfId="34993"/>
    <cellStyle name="Обычный 9 4 7" xfId="34994"/>
    <cellStyle name="Обычный 9 5" xfId="34995"/>
    <cellStyle name="Обычный 9 5 2" xfId="34996"/>
    <cellStyle name="Обычный 9 5 2 2" xfId="34997"/>
    <cellStyle name="Обычный 9 5 3" xfId="34998"/>
    <cellStyle name="Обычный 9 5 4" xfId="34999"/>
    <cellStyle name="Обычный 9 5 5" xfId="35000"/>
    <cellStyle name="Обычный 9 6" xfId="35001"/>
    <cellStyle name="Обычный 9 7" xfId="35002"/>
    <cellStyle name="Обычный 9 7 2" xfId="35003"/>
    <cellStyle name="Обычный 9 7 2 2" xfId="35004"/>
    <cellStyle name="Обычный 9 7 3" xfId="35005"/>
    <cellStyle name="Обычный 9 8" xfId="35006"/>
    <cellStyle name="Обычный 9 8 2" xfId="35007"/>
    <cellStyle name="Обычный 9 9" xfId="35008"/>
    <cellStyle name="Обычный 90" xfId="59263"/>
    <cellStyle name="Обычный 91" xfId="59178"/>
    <cellStyle name="Обычный 92" xfId="59179"/>
    <cellStyle name="Обычный 93" xfId="59180"/>
    <cellStyle name="Обычный 94" xfId="59264"/>
    <cellStyle name="Обычный 95" xfId="59181"/>
    <cellStyle name="Обычный 96" xfId="59182"/>
    <cellStyle name="Обычный 97" xfId="59183"/>
    <cellStyle name="Обычный 98" xfId="59247"/>
    <cellStyle name="Обычный 99" xfId="59241"/>
    <cellStyle name="Обычный_Бюджет на февраль по СЭ" xfId="59081"/>
    <cellStyle name="Обычный_ИПР 2008 ЧЭ корр" xfId="5"/>
    <cellStyle name="Параметр" xfId="35009"/>
    <cellStyle name="ПеременныеСметы" xfId="35010"/>
    <cellStyle name="Плохой 10" xfId="35011"/>
    <cellStyle name="Плохой 11" xfId="35012"/>
    <cellStyle name="Плохой 12" xfId="35013"/>
    <cellStyle name="Плохой 13" xfId="35014"/>
    <cellStyle name="Плохой 14" xfId="35015"/>
    <cellStyle name="Плохой 15" xfId="35016"/>
    <cellStyle name="Плохой 16" xfId="35017"/>
    <cellStyle name="Плохой 17" xfId="35018"/>
    <cellStyle name="Плохой 18" xfId="35019"/>
    <cellStyle name="Плохой 19" xfId="35020"/>
    <cellStyle name="Плохой 2" xfId="35021"/>
    <cellStyle name="Плохой 2 10" xfId="35022"/>
    <cellStyle name="Плохой 2 11" xfId="35023"/>
    <cellStyle name="Плохой 2 12" xfId="35024"/>
    <cellStyle name="Плохой 2 2" xfId="35025"/>
    <cellStyle name="Плохой 2 3" xfId="35026"/>
    <cellStyle name="Плохой 2 4" xfId="35027"/>
    <cellStyle name="Плохой 2 5" xfId="35028"/>
    <cellStyle name="Плохой 2 6" xfId="35029"/>
    <cellStyle name="Плохой 2 7" xfId="35030"/>
    <cellStyle name="Плохой 2 8" xfId="35031"/>
    <cellStyle name="Плохой 2 9" xfId="35032"/>
    <cellStyle name="Плохой 20" xfId="35033"/>
    <cellStyle name="Плохой 3" xfId="35034"/>
    <cellStyle name="Плохой 3 2" xfId="35035"/>
    <cellStyle name="Плохой 4" xfId="35036"/>
    <cellStyle name="Плохой 4 2" xfId="35037"/>
    <cellStyle name="Плохой 5" xfId="35038"/>
    <cellStyle name="Плохой 5 2" xfId="35039"/>
    <cellStyle name="Плохой 6" xfId="35040"/>
    <cellStyle name="Плохой 6 2" xfId="35041"/>
    <cellStyle name="Плохой 7" xfId="35042"/>
    <cellStyle name="Плохой 7 2" xfId="35043"/>
    <cellStyle name="Плохой 8" xfId="35044"/>
    <cellStyle name="Плохой 8 2" xfId="35045"/>
    <cellStyle name="Плохой 9" xfId="35046"/>
    <cellStyle name="Плохой 9 2" xfId="35047"/>
    <cellStyle name="По центру с переносом" xfId="35048"/>
    <cellStyle name="По ширине с переносом" xfId="35049"/>
    <cellStyle name="Поле ввода" xfId="35050"/>
    <cellStyle name="Пояснение 10" xfId="35051"/>
    <cellStyle name="Пояснение 11" xfId="35052"/>
    <cellStyle name="Пояснение 12" xfId="35053"/>
    <cellStyle name="Пояснение 13" xfId="35054"/>
    <cellStyle name="Пояснение 14" xfId="35055"/>
    <cellStyle name="Пояснение 15" xfId="35056"/>
    <cellStyle name="Пояснение 16" xfId="35057"/>
    <cellStyle name="Пояснение 17" xfId="35058"/>
    <cellStyle name="Пояснение 18" xfId="35059"/>
    <cellStyle name="Пояснение 19" xfId="35060"/>
    <cellStyle name="Пояснение 2" xfId="35061"/>
    <cellStyle name="Пояснение 2 10" xfId="35062"/>
    <cellStyle name="Пояснение 2 11" xfId="35063"/>
    <cellStyle name="Пояснение 2 12" xfId="35064"/>
    <cellStyle name="Пояснение 2 2" xfId="35065"/>
    <cellStyle name="Пояснение 2 3" xfId="35066"/>
    <cellStyle name="Пояснение 2 4" xfId="35067"/>
    <cellStyle name="Пояснение 2 5" xfId="35068"/>
    <cellStyle name="Пояснение 2 6" xfId="35069"/>
    <cellStyle name="Пояснение 2 7" xfId="35070"/>
    <cellStyle name="Пояснение 2 8" xfId="35071"/>
    <cellStyle name="Пояснение 2 9" xfId="35072"/>
    <cellStyle name="Пояснение 20" xfId="35073"/>
    <cellStyle name="Пояснение 3" xfId="35074"/>
    <cellStyle name="Пояснение 3 2" xfId="35075"/>
    <cellStyle name="Пояснение 4" xfId="35076"/>
    <cellStyle name="Пояснение 4 2" xfId="35077"/>
    <cellStyle name="Пояснение 5" xfId="35078"/>
    <cellStyle name="Пояснение 5 2" xfId="35079"/>
    <cellStyle name="Пояснение 6" xfId="35080"/>
    <cellStyle name="Пояснение 6 2" xfId="35081"/>
    <cellStyle name="Пояснение 7" xfId="35082"/>
    <cellStyle name="Пояснение 7 2" xfId="35083"/>
    <cellStyle name="Пояснение 8" xfId="35084"/>
    <cellStyle name="Пояснение 8 2" xfId="35085"/>
    <cellStyle name="Пояснение 9" xfId="35086"/>
    <cellStyle name="Пояснение 9 2" xfId="35087"/>
    <cellStyle name="Примечание 10" xfId="35088"/>
    <cellStyle name="Примечание 10 2" xfId="35089"/>
    <cellStyle name="Примечание 10_46EE.2011(v1.0)" xfId="35090"/>
    <cellStyle name="Примечание 11" xfId="35091"/>
    <cellStyle name="Примечание 11 2" xfId="35092"/>
    <cellStyle name="Примечание 11_46EE.2011(v1.0)" xfId="35093"/>
    <cellStyle name="Примечание 12" xfId="35094"/>
    <cellStyle name="Примечание 12 2" xfId="35095"/>
    <cellStyle name="Примечание 12_46EE.2011(v1.0)" xfId="35096"/>
    <cellStyle name="Примечание 13" xfId="35097"/>
    <cellStyle name="Примечание 14" xfId="35098"/>
    <cellStyle name="Примечание 15" xfId="35099"/>
    <cellStyle name="Примечание 16" xfId="35100"/>
    <cellStyle name="Примечание 17" xfId="35101"/>
    <cellStyle name="Примечание 18" xfId="35102"/>
    <cellStyle name="Примечание 19" xfId="35103"/>
    <cellStyle name="Примечание 2" xfId="35104"/>
    <cellStyle name="Примечание 2 10" xfId="35105"/>
    <cellStyle name="Примечание 2 10 2" xfId="59898"/>
    <cellStyle name="Примечание 2 10 3" xfId="60470"/>
    <cellStyle name="Примечание 2 11" xfId="35106"/>
    <cellStyle name="Примечание 2 11 2" xfId="59907"/>
    <cellStyle name="Примечание 2 11 3" xfId="60479"/>
    <cellStyle name="Примечание 2 12" xfId="35107"/>
    <cellStyle name="Примечание 2 12 2" xfId="59877"/>
    <cellStyle name="Примечание 2 12 3" xfId="60454"/>
    <cellStyle name="Примечание 2 13" xfId="59334"/>
    <cellStyle name="Примечание 2 14" xfId="59958"/>
    <cellStyle name="Примечание 2 2" xfId="35108"/>
    <cellStyle name="Примечание 2 2 2" xfId="35109"/>
    <cellStyle name="Примечание 2 2 2 2" xfId="59480"/>
    <cellStyle name="Примечание 2 2 2 2 2" xfId="59501"/>
    <cellStyle name="Примечание 2 2 2 2 2 2" xfId="59533"/>
    <cellStyle name="Примечание 2 2 2 2 2 2 2" xfId="59489"/>
    <cellStyle name="Примечание 2 2 2 2 2 2 2 2" xfId="59387"/>
    <cellStyle name="Примечание 2 2 2 2 2 2 2 2 2" xfId="59691"/>
    <cellStyle name="Примечание 2 2 2 2 2 2 2 2 2 2" xfId="60307"/>
    <cellStyle name="Примечание 2 2 2 2 2 2 2 2 3" xfId="60008"/>
    <cellStyle name="Примечание 2 2 2 2 2 2 2 3" xfId="59592"/>
    <cellStyle name="Примечание 2 2 2 2 2 2 2 3 2" xfId="60208"/>
    <cellStyle name="Примечание 2 2 2 2 2 2 2 4" xfId="60105"/>
    <cellStyle name="Примечание 2 2 2 2 2 2 3" xfId="59660"/>
    <cellStyle name="Примечание 2 2 2 2 2 2 3 2" xfId="59313"/>
    <cellStyle name="Примечание 2 2 2 2 2 2 3 2 2" xfId="59940"/>
    <cellStyle name="Примечание 2 2 2 2 2 2 3 3" xfId="60276"/>
    <cellStyle name="Примечание 2 2 2 2 2 2 4" xfId="59729"/>
    <cellStyle name="Примечание 2 2 2 2 2 2 4 2" xfId="60345"/>
    <cellStyle name="Примечание 2 2 2 2 2 2 5" xfId="60149"/>
    <cellStyle name="Примечание 2 2 2 2 2 3" xfId="59591"/>
    <cellStyle name="Примечание 2 2 2 2 2 3 2" xfId="59681"/>
    <cellStyle name="Примечание 2 2 2 2 2 3 2 2" xfId="59580"/>
    <cellStyle name="Примечание 2 2 2 2 2 3 2 2 2" xfId="60196"/>
    <cellStyle name="Примечание 2 2 2 2 2 3 2 3" xfId="60297"/>
    <cellStyle name="Примечание 2 2 2 2 2 3 3" xfId="59720"/>
    <cellStyle name="Примечание 2 2 2 2 2 3 3 2" xfId="60336"/>
    <cellStyle name="Примечание 2 2 2 2 2 3 4" xfId="60207"/>
    <cellStyle name="Примечание 2 2 2 2 2 4" xfId="59326"/>
    <cellStyle name="Примечание 2 2 2 2 2 4 2" xfId="59549"/>
    <cellStyle name="Примечание 2 2 2 2 2 4 2 2" xfId="60165"/>
    <cellStyle name="Примечание 2 2 2 2 2 4 3" xfId="59952"/>
    <cellStyle name="Примечание 2 2 2 2 2 5" xfId="59758"/>
    <cellStyle name="Примечание 2 2 2 2 2 5 2" xfId="60374"/>
    <cellStyle name="Примечание 2 2 2 2 2 6" xfId="60117"/>
    <cellStyle name="Примечание 2 2 2 2 3" xfId="59521"/>
    <cellStyle name="Примечание 2 2 2 2 3 2" xfId="59573"/>
    <cellStyle name="Примечание 2 2 2 2 3 2 2" xfId="59677"/>
    <cellStyle name="Примечание 2 2 2 2 3 2 2 2" xfId="59423"/>
    <cellStyle name="Примечание 2 2 2 2 3 2 2 2 2" xfId="60044"/>
    <cellStyle name="Примечание 2 2 2 2 3 2 2 3" xfId="60293"/>
    <cellStyle name="Примечание 2 2 2 2 3 2 3" xfId="59803"/>
    <cellStyle name="Примечание 2 2 2 2 3 2 3 2" xfId="60419"/>
    <cellStyle name="Примечание 2 2 2 2 3 2 4" xfId="60189"/>
    <cellStyle name="Примечание 2 2 2 2 3 3" xfId="59648"/>
    <cellStyle name="Примечание 2 2 2 2 3 3 2" xfId="59400"/>
    <cellStyle name="Примечание 2 2 2 2 3 3 2 2" xfId="60021"/>
    <cellStyle name="Примечание 2 2 2 2 3 3 3" xfId="60264"/>
    <cellStyle name="Примечание 2 2 2 2 3 4" xfId="59755"/>
    <cellStyle name="Примечание 2 2 2 2 3 4 2" xfId="60371"/>
    <cellStyle name="Примечание 2 2 2 2 3 5" xfId="60137"/>
    <cellStyle name="Примечание 2 2 2 2 4" xfId="59404"/>
    <cellStyle name="Примечание 2 2 2 2 4 2" xfId="59300"/>
    <cellStyle name="Примечание 2 2 2 2 4 2 2" xfId="59723"/>
    <cellStyle name="Примечание 2 2 2 2 4 2 2 2" xfId="60339"/>
    <cellStyle name="Примечание 2 2 2 2 4 2 3" xfId="59927"/>
    <cellStyle name="Примечание 2 2 2 2 4 3" xfId="59458"/>
    <cellStyle name="Примечание 2 2 2 2 4 3 2" xfId="60076"/>
    <cellStyle name="Примечание 2 2 2 2 4 4" xfId="60025"/>
    <cellStyle name="Примечание 2 2 2 2 5" xfId="59352"/>
    <cellStyle name="Примечание 2 2 2 2 5 2" xfId="59547"/>
    <cellStyle name="Примечание 2 2 2 2 5 2 2" xfId="60163"/>
    <cellStyle name="Примечание 2 2 2 2 5 3" xfId="59973"/>
    <cellStyle name="Примечание 2 2 2 2 6" xfId="59777"/>
    <cellStyle name="Примечание 2 2 2 2 6 2" xfId="60393"/>
    <cellStyle name="Примечание 2 2 2 2 7" xfId="60096"/>
    <cellStyle name="Примечание 2 2 2 3" xfId="59445"/>
    <cellStyle name="Примечание 2 2 2 3 2" xfId="59527"/>
    <cellStyle name="Примечание 2 2 2 3 2 2" xfId="59598"/>
    <cellStyle name="Примечание 2 2 2 3 2 2 2" xfId="59684"/>
    <cellStyle name="Примечание 2 2 2 3 2 2 2 2" xfId="59410"/>
    <cellStyle name="Примечание 2 2 2 3 2 2 2 2 2" xfId="60031"/>
    <cellStyle name="Примечание 2 2 2 3 2 2 2 3" xfId="60300"/>
    <cellStyle name="Примечание 2 2 2 3 2 2 3" xfId="59701"/>
    <cellStyle name="Примечание 2 2 2 3 2 2 3 2" xfId="60317"/>
    <cellStyle name="Примечание 2 2 2 3 2 2 4" xfId="60214"/>
    <cellStyle name="Примечание 2 2 2 3 2 3" xfId="59654"/>
    <cellStyle name="Примечание 2 2 2 3 2 3 2" xfId="59575"/>
    <cellStyle name="Примечание 2 2 2 3 2 3 2 2" xfId="60191"/>
    <cellStyle name="Примечание 2 2 2 3 2 3 3" xfId="60270"/>
    <cellStyle name="Примечание 2 2 2 3 2 4" xfId="59774"/>
    <cellStyle name="Примечание 2 2 2 3 2 4 2" xfId="60390"/>
    <cellStyle name="Примечание 2 2 2 3 2 5" xfId="60143"/>
    <cellStyle name="Примечание 2 2 2 3 3" xfId="59472"/>
    <cellStyle name="Примечание 2 2 2 3 3 2" xfId="59561"/>
    <cellStyle name="Примечание 2 2 2 3 3 2 2" xfId="59725"/>
    <cellStyle name="Примечание 2 2 2 3 3 2 2 2" xfId="60341"/>
    <cellStyle name="Примечание 2 2 2 3 3 2 3" xfId="60177"/>
    <cellStyle name="Примечание 2 2 2 3 3 3" xfId="59416"/>
    <cellStyle name="Примечание 2 2 2 3 3 3 2" xfId="60037"/>
    <cellStyle name="Примечание 2 2 2 3 3 4" xfId="60088"/>
    <cellStyle name="Примечание 2 2 2 3 4" xfId="59419"/>
    <cellStyle name="Примечание 2 2 2 3 4 2" xfId="59621"/>
    <cellStyle name="Примечание 2 2 2 3 4 2 2" xfId="60237"/>
    <cellStyle name="Примечание 2 2 2 3 4 3" xfId="60040"/>
    <cellStyle name="Примечание 2 2 2 3 5" xfId="59772"/>
    <cellStyle name="Примечание 2 2 2 3 5 2" xfId="60388"/>
    <cellStyle name="Примечание 2 2 2 3 6" xfId="60063"/>
    <cellStyle name="Примечание 2 2 2 4" xfId="59408"/>
    <cellStyle name="Примечание 2 2 2 4 2" xfId="59571"/>
    <cellStyle name="Примечание 2 2 2 4 2 2" xfId="59676"/>
    <cellStyle name="Примечание 2 2 2 4 2 2 2" xfId="59563"/>
    <cellStyle name="Примечание 2 2 2 4 2 2 2 2" xfId="60179"/>
    <cellStyle name="Примечание 2 2 2 4 2 2 3" xfId="60292"/>
    <cellStyle name="Примечание 2 2 2 4 2 3" xfId="59794"/>
    <cellStyle name="Примечание 2 2 2 4 2 3 2" xfId="60410"/>
    <cellStyle name="Примечание 2 2 2 4 2 4" xfId="60187"/>
    <cellStyle name="Примечание 2 2 2 4 3" xfId="59626"/>
    <cellStyle name="Примечание 2 2 2 4 3 2" xfId="59697"/>
    <cellStyle name="Примечание 2 2 2 4 3 2 2" xfId="60313"/>
    <cellStyle name="Примечание 2 2 2 4 3 3" xfId="60242"/>
    <cellStyle name="Примечание 2 2 2 4 4" xfId="59450"/>
    <cellStyle name="Примечание 2 2 2 4 4 2" xfId="60068"/>
    <cellStyle name="Примечание 2 2 2 4 5" xfId="60029"/>
    <cellStyle name="Примечание 2 2 2 5" xfId="59461"/>
    <cellStyle name="Примечание 2 2 2 5 2" xfId="59612"/>
    <cellStyle name="Примечание 2 2 2 5 2 2" xfId="59748"/>
    <cellStyle name="Примечание 2 2 2 5 2 2 2" xfId="60364"/>
    <cellStyle name="Примечание 2 2 2 5 2 3" xfId="60228"/>
    <cellStyle name="Примечание 2 2 2 5 3" xfId="59548"/>
    <cellStyle name="Примечание 2 2 2 5 3 2" xfId="60164"/>
    <cellStyle name="Примечание 2 2 2 5 4" xfId="60079"/>
    <cellStyle name="Примечание 2 2 2 6" xfId="59579"/>
    <cellStyle name="Примечание 2 2 2 6 2" xfId="59732"/>
    <cellStyle name="Примечание 2 2 2 6 2 2" xfId="60348"/>
    <cellStyle name="Примечание 2 2 2 6 3" xfId="60195"/>
    <cellStyle name="Примечание 2 2 2 7" xfId="59476"/>
    <cellStyle name="Примечание 2 2 2 7 2" xfId="60092"/>
    <cellStyle name="Примечание 2 2 2 8" xfId="59341"/>
    <cellStyle name="Примечание 2 2 2 9" xfId="59962"/>
    <cellStyle name="Примечание 2 2 3" xfId="35110"/>
    <cellStyle name="Примечание 2 2 3 2" xfId="59503"/>
    <cellStyle name="Примечание 2 2 3 2 2" xfId="59535"/>
    <cellStyle name="Примечание 2 2 3 2 2 2" xfId="59454"/>
    <cellStyle name="Примечание 2 2 3 2 2 2 2" xfId="59630"/>
    <cellStyle name="Примечание 2 2 3 2 2 2 2 2" xfId="59584"/>
    <cellStyle name="Примечание 2 2 3 2 2 2 2 2 2" xfId="60200"/>
    <cellStyle name="Примечание 2 2 3 2 2 2 2 3" xfId="60246"/>
    <cellStyle name="Примечание 2 2 3 2 2 2 3" xfId="59491"/>
    <cellStyle name="Примечание 2 2 3 2 2 2 3 2" xfId="60107"/>
    <cellStyle name="Примечание 2 2 3 2 2 2 4" xfId="60072"/>
    <cellStyle name="Примечание 2 2 3 2 2 3" xfId="59662"/>
    <cellStyle name="Примечание 2 2 3 2 2 3 2" xfId="59484"/>
    <cellStyle name="Примечание 2 2 3 2 2 3 2 2" xfId="60100"/>
    <cellStyle name="Примечание 2 2 3 2 2 3 3" xfId="60278"/>
    <cellStyle name="Примечание 2 2 3 2 2 4" xfId="59713"/>
    <cellStyle name="Примечание 2 2 3 2 2 4 2" xfId="60329"/>
    <cellStyle name="Примечание 2 2 3 2 2 5" xfId="60151"/>
    <cellStyle name="Примечание 2 2 3 2 3" xfId="59346"/>
    <cellStyle name="Примечание 2 2 3 2 3 2" xfId="59606"/>
    <cellStyle name="Примечание 2 2 3 2 3 2 2" xfId="59751"/>
    <cellStyle name="Примечание 2 2 3 2 3 2 2 2" xfId="60367"/>
    <cellStyle name="Примечание 2 2 3 2 3 2 3" xfId="60222"/>
    <cellStyle name="Примечание 2 2 3 2 3 3" xfId="59572"/>
    <cellStyle name="Примечание 2 2 3 2 3 3 2" xfId="60188"/>
    <cellStyle name="Примечание 2 2 3 2 3 4" xfId="59967"/>
    <cellStyle name="Примечание 2 2 3 2 4" xfId="59633"/>
    <cellStyle name="Примечание 2 2 3 2 4 2" xfId="59301"/>
    <cellStyle name="Примечание 2 2 3 2 4 2 2" xfId="59928"/>
    <cellStyle name="Примечание 2 2 3 2 4 3" xfId="60249"/>
    <cellStyle name="Примечание 2 2 3 2 5" xfId="59800"/>
    <cellStyle name="Примечание 2 2 3 2 5 2" xfId="60416"/>
    <cellStyle name="Примечание 2 2 3 2 6" xfId="60119"/>
    <cellStyle name="Примечание 2 2 3 3" xfId="59523"/>
    <cellStyle name="Примечание 2 2 3 3 2" xfId="59483"/>
    <cellStyle name="Примечание 2 2 3 3 2 2" xfId="59614"/>
    <cellStyle name="Примечание 2 2 3 3 2 2 2" xfId="59721"/>
    <cellStyle name="Примечание 2 2 3 3 2 2 2 2" xfId="60337"/>
    <cellStyle name="Примечание 2 2 3 3 2 2 3" xfId="60230"/>
    <cellStyle name="Примечание 2 2 3 3 2 3" xfId="59605"/>
    <cellStyle name="Примечание 2 2 3 3 2 3 2" xfId="60221"/>
    <cellStyle name="Примечание 2 2 3 3 2 4" xfId="60099"/>
    <cellStyle name="Примечание 2 2 3 3 3" xfId="59650"/>
    <cellStyle name="Примечание 2 2 3 3 3 2" xfId="59449"/>
    <cellStyle name="Примечание 2 2 3 3 3 2 2" xfId="60067"/>
    <cellStyle name="Примечание 2 2 3 3 3 3" xfId="60266"/>
    <cellStyle name="Примечание 2 2 3 3 4" xfId="59690"/>
    <cellStyle name="Примечание 2 2 3 3 4 2" xfId="60306"/>
    <cellStyle name="Примечание 2 2 3 3 5" xfId="60139"/>
    <cellStyle name="Примечание 2 2 3 4" xfId="59376"/>
    <cellStyle name="Примечание 2 2 3 4 2" xfId="59631"/>
    <cellStyle name="Примечание 2 2 3 4 2 2" xfId="59551"/>
    <cellStyle name="Примечание 2 2 3 4 2 2 2" xfId="60167"/>
    <cellStyle name="Примечание 2 2 3 4 2 3" xfId="60247"/>
    <cellStyle name="Примечание 2 2 3 4 3" xfId="59595"/>
    <cellStyle name="Примечание 2 2 3 4 3 2" xfId="60211"/>
    <cellStyle name="Примечание 2 2 3 4 4" xfId="59997"/>
    <cellStyle name="Примечание 2 2 3 5" xfId="59414"/>
    <cellStyle name="Примечание 2 2 3 5 2" xfId="59354"/>
    <cellStyle name="Примечание 2 2 3 5 2 2" xfId="59975"/>
    <cellStyle name="Примечание 2 2 3 5 3" xfId="60035"/>
    <cellStyle name="Примечание 2 2 3 6" xfId="59698"/>
    <cellStyle name="Примечание 2 2 3 6 2" xfId="60314"/>
    <cellStyle name="Примечание 2 2 3 7" xfId="59482"/>
    <cellStyle name="Примечание 2 2 3 8" xfId="60098"/>
    <cellStyle name="Примечание 2 2 4" xfId="59337"/>
    <cellStyle name="Примечание 2 2 4 2" xfId="59509"/>
    <cellStyle name="Примечание 2 2 4 2 2" xfId="59333"/>
    <cellStyle name="Примечание 2 2 4 2 2 2" xfId="59447"/>
    <cellStyle name="Примечание 2 2 4 2 2 2 2" xfId="59753"/>
    <cellStyle name="Примечание 2 2 4 2 2 2 2 2" xfId="60369"/>
    <cellStyle name="Примечание 2 2 4 2 2 2 3" xfId="60065"/>
    <cellStyle name="Примечание 2 2 4 2 2 3" xfId="59360"/>
    <cellStyle name="Примечание 2 2 4 2 2 3 2" xfId="59981"/>
    <cellStyle name="Примечание 2 2 4 2 2 4" xfId="59957"/>
    <cellStyle name="Примечание 2 2 4 2 3" xfId="59641"/>
    <cellStyle name="Примечание 2 2 4 2 3 2" xfId="59590"/>
    <cellStyle name="Примечание 2 2 4 2 3 2 2" xfId="60206"/>
    <cellStyle name="Примечание 2 2 4 2 3 3" xfId="60257"/>
    <cellStyle name="Примечание 2 2 4 2 4" xfId="59752"/>
    <cellStyle name="Примечание 2 2 4 2 4 2" xfId="60368"/>
    <cellStyle name="Примечание 2 2 4 2 5" xfId="60125"/>
    <cellStyle name="Примечание 2 2 4 3" xfId="59439"/>
    <cellStyle name="Примечание 2 2 4 3 2" xfId="59365"/>
    <cellStyle name="Примечание 2 2 4 3 2 2" xfId="59731"/>
    <cellStyle name="Примечание 2 2 4 3 2 2 2" xfId="60347"/>
    <cellStyle name="Примечание 2 2 4 3 2 3" xfId="59986"/>
    <cellStyle name="Примечание 2 2 4 3 3" xfId="59437"/>
    <cellStyle name="Примечание 2 2 4 3 3 2" xfId="60055"/>
    <cellStyle name="Примечание 2 2 4 3 4" xfId="60057"/>
    <cellStyle name="Примечание 2 2 4 4" xfId="59356"/>
    <cellStyle name="Примечание 2 2 4 4 2" xfId="59576"/>
    <cellStyle name="Примечание 2 2 4 4 2 2" xfId="60192"/>
    <cellStyle name="Примечание 2 2 4 4 3" xfId="59977"/>
    <cellStyle name="Примечание 2 2 4 5" xfId="59716"/>
    <cellStyle name="Примечание 2 2 4 5 2" xfId="60332"/>
    <cellStyle name="Примечание 2 2 4 6" xfId="59959"/>
    <cellStyle name="Примечание 2 2 5" xfId="59604"/>
    <cellStyle name="Примечание 2 2 5 2" xfId="59686"/>
    <cellStyle name="Примечание 2 2 5 2 2" xfId="59438"/>
    <cellStyle name="Примечание 2 2 5 2 2 2" xfId="60056"/>
    <cellStyle name="Примечание 2 2 5 2 3" xfId="60302"/>
    <cellStyle name="Примечание 2 2 5 3" xfId="59799"/>
    <cellStyle name="Примечание 2 2 5 3 2" xfId="60415"/>
    <cellStyle name="Примечание 2 2 5 4" xfId="60220"/>
    <cellStyle name="Примечание 2 2 6" xfId="59357"/>
    <cellStyle name="Примечание 2 2 6 2" xfId="59770"/>
    <cellStyle name="Примечание 2 2 6 2 2" xfId="60386"/>
    <cellStyle name="Примечание 2 2 6 3" xfId="59978"/>
    <cellStyle name="Примечание 2 2 7" xfId="59714"/>
    <cellStyle name="Примечание 2 2 7 2" xfId="60330"/>
    <cellStyle name="Примечание 2 2 8" xfId="59406"/>
    <cellStyle name="Примечание 2 2 9" xfId="60027"/>
    <cellStyle name="Примечание 2 3" xfId="35111"/>
    <cellStyle name="Примечание 2 3 2" xfId="59490"/>
    <cellStyle name="Примечание 2 3 2 2" xfId="59506"/>
    <cellStyle name="Примечание 2 3 2 2 2" xfId="59538"/>
    <cellStyle name="Примечание 2 3 2 2 2 2" xfId="59417"/>
    <cellStyle name="Примечание 2 3 2 2 2 2 2" xfId="59638"/>
    <cellStyle name="Примечание 2 3 2 2 2 2 2 2" xfId="59737"/>
    <cellStyle name="Примечание 2 3 2 2 2 2 2 2 2" xfId="60353"/>
    <cellStyle name="Примечание 2 3 2 2 2 2 2 3" xfId="60254"/>
    <cellStyle name="Примечание 2 3 2 2 2 2 3" xfId="59771"/>
    <cellStyle name="Примечание 2 3 2 2 2 2 3 2" xfId="60387"/>
    <cellStyle name="Примечание 2 3 2 2 2 2 4" xfId="60038"/>
    <cellStyle name="Примечание 2 3 2 2 2 3" xfId="59665"/>
    <cellStyle name="Примечание 2 3 2 2 2 3 2" xfId="59497"/>
    <cellStyle name="Примечание 2 3 2 2 2 3 2 2" xfId="60113"/>
    <cellStyle name="Примечание 2 3 2 2 2 3 3" xfId="60281"/>
    <cellStyle name="Примечание 2 3 2 2 2 4" xfId="59705"/>
    <cellStyle name="Примечание 2 3 2 2 2 4 2" xfId="60321"/>
    <cellStyle name="Примечание 2 3 2 2 2 5" xfId="60154"/>
    <cellStyle name="Примечание 2 3 2 2 3" xfId="59383"/>
    <cellStyle name="Примечание 2 3 2 2 3 2" xfId="59639"/>
    <cellStyle name="Примечание 2 3 2 2 3 2 2" xfId="59715"/>
    <cellStyle name="Примечание 2 3 2 2 3 2 2 2" xfId="60331"/>
    <cellStyle name="Примечание 2 3 2 2 3 2 3" xfId="60255"/>
    <cellStyle name="Примечание 2 3 2 2 3 3" xfId="59784"/>
    <cellStyle name="Примечание 2 3 2 2 3 3 2" xfId="60400"/>
    <cellStyle name="Примечание 2 3 2 2 3 4" xfId="60004"/>
    <cellStyle name="Примечание 2 3 2 2 4" xfId="59636"/>
    <cellStyle name="Примечание 2 3 2 2 4 2" xfId="59553"/>
    <cellStyle name="Примечание 2 3 2 2 4 2 2" xfId="60169"/>
    <cellStyle name="Примечание 2 3 2 2 4 3" xfId="60252"/>
    <cellStyle name="Примечание 2 3 2 2 5" xfId="59726"/>
    <cellStyle name="Примечание 2 3 2 2 5 2" xfId="60342"/>
    <cellStyle name="Примечание 2 3 2 2 6" xfId="60122"/>
    <cellStyle name="Примечание 2 3 2 3" xfId="59526"/>
    <cellStyle name="Примечание 2 3 2 3 2" xfId="59316"/>
    <cellStyle name="Примечание 2 3 2 3 2 2" xfId="59613"/>
    <cellStyle name="Примечание 2 3 2 3 2 2 2" xfId="59728"/>
    <cellStyle name="Примечание 2 3 2 3 2 2 2 2" xfId="60344"/>
    <cellStyle name="Примечание 2 3 2 3 2 2 3" xfId="60229"/>
    <cellStyle name="Примечание 2 3 2 3 2 3" xfId="59565"/>
    <cellStyle name="Примечание 2 3 2 3 2 3 2" xfId="60181"/>
    <cellStyle name="Примечание 2 3 2 3 2 4" xfId="59943"/>
    <cellStyle name="Примечание 2 3 2 3 3" xfId="59653"/>
    <cellStyle name="Примечание 2 3 2 3 3 2" xfId="59596"/>
    <cellStyle name="Примечание 2 3 2 3 3 2 2" xfId="60212"/>
    <cellStyle name="Примечание 2 3 2 3 3 3" xfId="60269"/>
    <cellStyle name="Примечание 2 3 2 3 4" xfId="59782"/>
    <cellStyle name="Примечание 2 3 2 3 4 2" xfId="60398"/>
    <cellStyle name="Примечание 2 3 2 3 5" xfId="60142"/>
    <cellStyle name="Примечание 2 3 2 4" xfId="59558"/>
    <cellStyle name="Примечание 2 3 2 4 2" xfId="59670"/>
    <cellStyle name="Примечание 2 3 2 4 2 2" xfId="59386"/>
    <cellStyle name="Примечание 2 3 2 4 2 2 2" xfId="60007"/>
    <cellStyle name="Примечание 2 3 2 4 2 3" xfId="60286"/>
    <cellStyle name="Примечание 2 3 2 4 3" xfId="59806"/>
    <cellStyle name="Примечание 2 3 2 4 3 2" xfId="60422"/>
    <cellStyle name="Примечание 2 3 2 4 4" xfId="60174"/>
    <cellStyle name="Примечание 2 3 2 5" xfId="59552"/>
    <cellStyle name="Примечание 2 3 2 5 2" xfId="59745"/>
    <cellStyle name="Примечание 2 3 2 5 2 2" xfId="60361"/>
    <cellStyle name="Примечание 2 3 2 5 3" xfId="60168"/>
    <cellStyle name="Примечание 2 3 2 6" xfId="59768"/>
    <cellStyle name="Примечание 2 3 2 6 2" xfId="60384"/>
    <cellStyle name="Примечание 2 3 2 7" xfId="60106"/>
    <cellStyle name="Примечание 2 3 3" xfId="59495"/>
    <cellStyle name="Примечание 2 3 3 2" xfId="59531"/>
    <cellStyle name="Примечание 2 3 3 2 2" xfId="59586"/>
    <cellStyle name="Примечание 2 3 3 2 2 2" xfId="59679"/>
    <cellStyle name="Примечание 2 3 3 2 2 2 2" xfId="59382"/>
    <cellStyle name="Примечание 2 3 3 2 2 2 2 2" xfId="60003"/>
    <cellStyle name="Примечание 2 3 3 2 2 2 3" xfId="60295"/>
    <cellStyle name="Примечание 2 3 3 2 2 3" xfId="59747"/>
    <cellStyle name="Примечание 2 3 3 2 2 3 2" xfId="60363"/>
    <cellStyle name="Примечание 2 3 3 2 2 4" xfId="60202"/>
    <cellStyle name="Примечание 2 3 3 2 3" xfId="59658"/>
    <cellStyle name="Примечание 2 3 3 2 3 2" xfId="59392"/>
    <cellStyle name="Примечание 2 3 3 2 3 2 2" xfId="60013"/>
    <cellStyle name="Примечание 2 3 3 2 3 3" xfId="60274"/>
    <cellStyle name="Примечание 2 3 3 2 4" xfId="59696"/>
    <cellStyle name="Примечание 2 3 3 2 4 2" xfId="60312"/>
    <cellStyle name="Примечание 2 3 3 2 5" xfId="60147"/>
    <cellStyle name="Примечание 2 3 3 3" xfId="59425"/>
    <cellStyle name="Примечание 2 3 3 3 2" xfId="59315"/>
    <cellStyle name="Примечание 2 3 3 3 2 2" xfId="59769"/>
    <cellStyle name="Примечание 2 3 3 3 2 2 2" xfId="60385"/>
    <cellStyle name="Примечание 2 3 3 3 2 3" xfId="59942"/>
    <cellStyle name="Примечание 2 3 3 3 3" xfId="59567"/>
    <cellStyle name="Примечание 2 3 3 3 3 2" xfId="60183"/>
    <cellStyle name="Примечание 2 3 3 3 4" xfId="60046"/>
    <cellStyle name="Примечание 2 3 3 4" xfId="59350"/>
    <cellStyle name="Примечание 2 3 3 4 2" xfId="59694"/>
    <cellStyle name="Примечание 2 3 3 4 2 2" xfId="60310"/>
    <cellStyle name="Примечание 2 3 3 4 3" xfId="59971"/>
    <cellStyle name="Примечание 2 3 3 5" xfId="59724"/>
    <cellStyle name="Примечание 2 3 3 5 2" xfId="60340"/>
    <cellStyle name="Примечание 2 3 3 6" xfId="60111"/>
    <cellStyle name="Примечание 2 3 4" xfId="59515"/>
    <cellStyle name="Примечание 2 3 4 2" xfId="59390"/>
    <cellStyle name="Примечание 2 3 4 2 2" xfId="59627"/>
    <cellStyle name="Примечание 2 3 4 2 2 2" xfId="59689"/>
    <cellStyle name="Примечание 2 3 4 2 2 2 2" xfId="60305"/>
    <cellStyle name="Примечание 2 3 4 2 2 3" xfId="60243"/>
    <cellStyle name="Примечание 2 3 4 2 3" xfId="59368"/>
    <cellStyle name="Примечание 2 3 4 2 3 2" xfId="59989"/>
    <cellStyle name="Примечание 2 3 4 2 4" xfId="60011"/>
    <cellStyle name="Примечание 2 3 4 3" xfId="59644"/>
    <cellStyle name="Примечание 2 3 4 3 2" xfId="59486"/>
    <cellStyle name="Примечание 2 3 4 3 2 2" xfId="60102"/>
    <cellStyle name="Примечание 2 3 4 3 3" xfId="60260"/>
    <cellStyle name="Примечание 2 3 4 4" xfId="59765"/>
    <cellStyle name="Примечание 2 3 4 4 2" xfId="60381"/>
    <cellStyle name="Примечание 2 3 4 5" xfId="60131"/>
    <cellStyle name="Примечание 2 3 5" xfId="59422"/>
    <cellStyle name="Примечание 2 3 5 2" xfId="59371"/>
    <cellStyle name="Примечание 2 3 5 2 2" xfId="59539"/>
    <cellStyle name="Примечание 2 3 5 2 2 2" xfId="60155"/>
    <cellStyle name="Примечание 2 3 5 2 3" xfId="59992"/>
    <cellStyle name="Примечание 2 3 5 3" xfId="59469"/>
    <cellStyle name="Примечание 2 3 5 3 2" xfId="60086"/>
    <cellStyle name="Примечание 2 3 5 4" xfId="60043"/>
    <cellStyle name="Примечание 2 3 6" xfId="59550"/>
    <cellStyle name="Примечание 2 3 6 2" xfId="59703"/>
    <cellStyle name="Примечание 2 3 6 2 2" xfId="60319"/>
    <cellStyle name="Примечание 2 3 6 3" xfId="60166"/>
    <cellStyle name="Примечание 2 3 7" xfId="59688"/>
    <cellStyle name="Примечание 2 3 7 2" xfId="60304"/>
    <cellStyle name="Примечание 2 3 8" xfId="59443"/>
    <cellStyle name="Примечание 2 3 9" xfId="60061"/>
    <cellStyle name="Примечание 2 4" xfId="35112"/>
    <cellStyle name="Примечание 2 4 2" xfId="59321"/>
    <cellStyle name="Примечание 2 4 2 2" xfId="59323"/>
    <cellStyle name="Примечание 2 4 2 2 2" xfId="59364"/>
    <cellStyle name="Примечание 2 4 2 2 2 2" xfId="59624"/>
    <cellStyle name="Примечание 2 4 2 2 2 2 2" xfId="59555"/>
    <cellStyle name="Примечание 2 4 2 2 2 2 2 2" xfId="60171"/>
    <cellStyle name="Примечание 2 4 2 2 2 2 3" xfId="60240"/>
    <cellStyle name="Примечание 2 4 2 2 2 3" xfId="59554"/>
    <cellStyle name="Примечание 2 4 2 2 2 3 2" xfId="60170"/>
    <cellStyle name="Примечание 2 4 2 2 2 4" xfId="59985"/>
    <cellStyle name="Примечание 2 4 2 2 3" xfId="59611"/>
    <cellStyle name="Примечание 2 4 2 2 3 2" xfId="59618"/>
    <cellStyle name="Примечание 2 4 2 2 3 2 2" xfId="60234"/>
    <cellStyle name="Примечание 2 4 2 2 3 3" xfId="60227"/>
    <cellStyle name="Примечание 2 4 2 2 4" xfId="59415"/>
    <cellStyle name="Примечание 2 4 2 2 4 2" xfId="60036"/>
    <cellStyle name="Примечание 2 4 2 2 5" xfId="59950"/>
    <cellStyle name="Примечание 2 4 2 3" xfId="59388"/>
    <cellStyle name="Примечание 2 4 2 3 2" xfId="59325"/>
    <cellStyle name="Примечание 2 4 2 3 2 2" xfId="59395"/>
    <cellStyle name="Примечание 2 4 2 3 2 2 2" xfId="60016"/>
    <cellStyle name="Примечание 2 4 2 3 2 3" xfId="59951"/>
    <cellStyle name="Примечание 2 4 2 3 3" xfId="59809"/>
    <cellStyle name="Примечание 2 4 2 3 3 2" xfId="60425"/>
    <cellStyle name="Примечание 2 4 2 3 4" xfId="60009"/>
    <cellStyle name="Примечание 2 4 2 4" xfId="59617"/>
    <cellStyle name="Примечание 2 4 2 4 2" xfId="59693"/>
    <cellStyle name="Примечание 2 4 2 4 2 2" xfId="60309"/>
    <cellStyle name="Примечание 2 4 2 4 3" xfId="60233"/>
    <cellStyle name="Примечание 2 4 2 5" xfId="59620"/>
    <cellStyle name="Примечание 2 4 2 5 2" xfId="60236"/>
    <cellStyle name="Примечание 2 4 2 6" xfId="59948"/>
    <cellStyle name="Примечание 2 4 3" xfId="59345"/>
    <cellStyle name="Примечание 2 4 3 2" xfId="59306"/>
    <cellStyle name="Примечание 2 4 3 2 2" xfId="59305"/>
    <cellStyle name="Примечание 2 4 3 2 2 2" xfId="59744"/>
    <cellStyle name="Примечание 2 4 3 2 2 2 2" xfId="60360"/>
    <cellStyle name="Примечание 2 4 3 2 2 3" xfId="59932"/>
    <cellStyle name="Примечание 2 4 3 2 3" xfId="59389"/>
    <cellStyle name="Примечание 2 4 3 2 3 2" xfId="60010"/>
    <cellStyle name="Примечание 2 4 3 2 4" xfId="59933"/>
    <cellStyle name="Примечание 2 4 3 3" xfId="59431"/>
    <cellStyle name="Примечание 2 4 3 3 2" xfId="59424"/>
    <cellStyle name="Примечание 2 4 3 3 2 2" xfId="60045"/>
    <cellStyle name="Примечание 2 4 3 3 3" xfId="60050"/>
    <cellStyle name="Примечание 2 4 3 4" xfId="59603"/>
    <cellStyle name="Примечание 2 4 3 4 2" xfId="60219"/>
    <cellStyle name="Примечание 2 4 3 5" xfId="59966"/>
    <cellStyle name="Примечание 2 4 4" xfId="59594"/>
    <cellStyle name="Примечание 2 4 4 2" xfId="59682"/>
    <cellStyle name="Примечание 2 4 4 2 2" xfId="59467"/>
    <cellStyle name="Примечание 2 4 4 2 2 2" xfId="60084"/>
    <cellStyle name="Примечание 2 4 4 2 3" xfId="60298"/>
    <cellStyle name="Примечание 2 4 4 3" xfId="59764"/>
    <cellStyle name="Примечание 2 4 4 3 2" xfId="60380"/>
    <cellStyle name="Примечание 2 4 4 4" xfId="60210"/>
    <cellStyle name="Примечание 2 4 5" xfId="59302"/>
    <cellStyle name="Примечание 2 4 5 2" xfId="59733"/>
    <cellStyle name="Примечание 2 4 5 2 2" xfId="60349"/>
    <cellStyle name="Примечание 2 4 5 3" xfId="59929"/>
    <cellStyle name="Примечание 2 4 6" xfId="59645"/>
    <cellStyle name="Примечание 2 4 6 2" xfId="60261"/>
    <cellStyle name="Примечание 2 4 7" xfId="59351"/>
    <cellStyle name="Примечание 2 4 8" xfId="59972"/>
    <cellStyle name="Примечание 2 5" xfId="35113"/>
    <cellStyle name="Примечание 2 5 2" xfId="59519"/>
    <cellStyle name="Примечание 2 5 2 2" xfId="59566"/>
    <cellStyle name="Примечание 2 5 2 2 2" xfId="59673"/>
    <cellStyle name="Примечание 2 5 2 2 2 2" xfId="59599"/>
    <cellStyle name="Примечание 2 5 2 2 2 2 2" xfId="60215"/>
    <cellStyle name="Примечание 2 5 2 2 2 3" xfId="60289"/>
    <cellStyle name="Примечание 2 5 2 2 3" xfId="59780"/>
    <cellStyle name="Примечание 2 5 2 2 3 2" xfId="60396"/>
    <cellStyle name="Примечание 2 5 2 2 4" xfId="60182"/>
    <cellStyle name="Примечание 2 5 2 3" xfId="59646"/>
    <cellStyle name="Примечание 2 5 2 3 2" xfId="59319"/>
    <cellStyle name="Примечание 2 5 2 3 2 2" xfId="59946"/>
    <cellStyle name="Примечание 2 5 2 3 3" xfId="60262"/>
    <cellStyle name="Примечание 2 5 2 4" xfId="59426"/>
    <cellStyle name="Примечание 2 5 2 4 2" xfId="60047"/>
    <cellStyle name="Примечание 2 5 2 5" xfId="60135"/>
    <cellStyle name="Примечание 2 5 3" xfId="59444"/>
    <cellStyle name="Примечание 2 5 3 2" xfId="59619"/>
    <cellStyle name="Примечание 2 5 3 2 2" xfId="59600"/>
    <cellStyle name="Примечание 2 5 3 2 2 2" xfId="60216"/>
    <cellStyle name="Примечание 2 5 3 2 3" xfId="60235"/>
    <cellStyle name="Примечание 2 5 3 3" xfId="59477"/>
    <cellStyle name="Примечание 2 5 3 3 2" xfId="60093"/>
    <cellStyle name="Примечание 2 5 3 4" xfId="60062"/>
    <cellStyle name="Примечание 2 5 4" xfId="59494"/>
    <cellStyle name="Примечание 2 5 4 2" xfId="59730"/>
    <cellStyle name="Примечание 2 5 4 2 2" xfId="60346"/>
    <cellStyle name="Примечание 2 5 4 3" xfId="60110"/>
    <cellStyle name="Примечание 2 5 5" xfId="59304"/>
    <cellStyle name="Примечание 2 5 5 2" xfId="59931"/>
    <cellStyle name="Примечание 2 5 6" xfId="59420"/>
    <cellStyle name="Примечание 2 5 7" xfId="60041"/>
    <cellStyle name="Примечание 2 6" xfId="35114"/>
    <cellStyle name="Примечание 2 6 2" xfId="59384"/>
    <cellStyle name="Примечание 2 6 2 2" xfId="59791"/>
    <cellStyle name="Примечание 2 6 2 2 2" xfId="60407"/>
    <cellStyle name="Примечание 2 6 2 3" xfId="60005"/>
    <cellStyle name="Примечание 2 6 3" xfId="59778"/>
    <cellStyle name="Примечание 2 6 3 2" xfId="60394"/>
    <cellStyle name="Примечание 2 6 4" xfId="59373"/>
    <cellStyle name="Примечание 2 6 5" xfId="59994"/>
    <cellStyle name="Примечание 2 7" xfId="35115"/>
    <cellStyle name="Примечание 2 7 2" xfId="59545"/>
    <cellStyle name="Примечание 2 7 2 2" xfId="60161"/>
    <cellStyle name="Примечание 2 7 3" xfId="59299"/>
    <cellStyle name="Примечание 2 7 4" xfId="59926"/>
    <cellStyle name="Примечание 2 8" xfId="35116"/>
    <cellStyle name="Примечание 2 8 2" xfId="59776"/>
    <cellStyle name="Примечание 2 8 3" xfId="60392"/>
    <cellStyle name="Примечание 2 9" xfId="35117"/>
    <cellStyle name="Примечание 2 9 2" xfId="59834"/>
    <cellStyle name="Примечание 2 9 3" xfId="60439"/>
    <cellStyle name="Примечание 2_46EE.2011(v1.0)" xfId="35118"/>
    <cellStyle name="Примечание 20" xfId="35119"/>
    <cellStyle name="Примечание 21" xfId="35120"/>
    <cellStyle name="Примечание 21 2" xfId="35121"/>
    <cellStyle name="Примечание 21 3" xfId="35122"/>
    <cellStyle name="Примечание 3" xfId="35123"/>
    <cellStyle name="Примечание 3 10" xfId="59835"/>
    <cellStyle name="Примечание 3 11" xfId="60440"/>
    <cellStyle name="Примечание 3 2" xfId="35124"/>
    <cellStyle name="Примечание 3 2 2" xfId="35125"/>
    <cellStyle name="Примечание 3 2 3" xfId="35126"/>
    <cellStyle name="Примечание 3 2 4" xfId="59878"/>
    <cellStyle name="Примечание 3 2 5" xfId="60455"/>
    <cellStyle name="Примечание 3 3" xfId="35127"/>
    <cellStyle name="Примечание 3 3 2" xfId="59894"/>
    <cellStyle name="Примечание 3 3 3" xfId="60466"/>
    <cellStyle name="Примечание 3 4" xfId="35128"/>
    <cellStyle name="Примечание 3 4 2" xfId="59908"/>
    <cellStyle name="Примечание 3 4 3" xfId="60480"/>
    <cellStyle name="Примечание 3 5" xfId="35129"/>
    <cellStyle name="Примечание 3 6" xfId="35130"/>
    <cellStyle name="Примечание 3 7" xfId="35131"/>
    <cellStyle name="Примечание 3 8" xfId="35132"/>
    <cellStyle name="Примечание 3 9" xfId="35133"/>
    <cellStyle name="Примечание 3_46EE.2011(v1.0)" xfId="35134"/>
    <cellStyle name="Примечание 4" xfId="35135"/>
    <cellStyle name="Примечание 4 10" xfId="59836"/>
    <cellStyle name="Примечание 4 11" xfId="60441"/>
    <cellStyle name="Примечание 4 2" xfId="35136"/>
    <cellStyle name="Примечание 4 2 2" xfId="35137"/>
    <cellStyle name="Примечание 4 2 3" xfId="35138"/>
    <cellStyle name="Примечание 4 2 4" xfId="59895"/>
    <cellStyle name="Примечание 4 2 5" xfId="60467"/>
    <cellStyle name="Примечание 4 3" xfId="35139"/>
    <cellStyle name="Примечание 4 3 2" xfId="59902"/>
    <cellStyle name="Примечание 4 3 3" xfId="60474"/>
    <cellStyle name="Примечание 4 4" xfId="35140"/>
    <cellStyle name="Примечание 4 4 2" xfId="59913"/>
    <cellStyle name="Примечание 4 4 3" xfId="60485"/>
    <cellStyle name="Примечание 4 5" xfId="35141"/>
    <cellStyle name="Примечание 4 6" xfId="35142"/>
    <cellStyle name="Примечание 4 7" xfId="35143"/>
    <cellStyle name="Примечание 4 8" xfId="35144"/>
    <cellStyle name="Примечание 4 9" xfId="35145"/>
    <cellStyle name="Примечание 4_46EE.2011(v1.0)" xfId="35146"/>
    <cellStyle name="Примечание 5" xfId="35147"/>
    <cellStyle name="Примечание 5 10" xfId="59123"/>
    <cellStyle name="Примечание 5 11" xfId="59104"/>
    <cellStyle name="Примечание 5 2" xfId="35148"/>
    <cellStyle name="Примечание 5 2 2" xfId="35149"/>
    <cellStyle name="Примечание 5 2 3" xfId="35150"/>
    <cellStyle name="Примечание 5 3" xfId="35151"/>
    <cellStyle name="Примечание 5 4" xfId="35152"/>
    <cellStyle name="Примечание 5 5" xfId="35153"/>
    <cellStyle name="Примечание 5 6" xfId="35154"/>
    <cellStyle name="Примечание 5 7" xfId="35155"/>
    <cellStyle name="Примечание 5 8" xfId="35156"/>
    <cellStyle name="Примечание 5 9" xfId="35157"/>
    <cellStyle name="Примечание 5_46EE.2011(v1.0)" xfId="35158"/>
    <cellStyle name="Примечание 6" xfId="35159"/>
    <cellStyle name="Примечание 6 2" xfId="35160"/>
    <cellStyle name="Примечание 6 2 2" xfId="35161"/>
    <cellStyle name="Примечание 6 3" xfId="35162"/>
    <cellStyle name="Примечание 6_46EE.2011(v1.0)" xfId="35163"/>
    <cellStyle name="Примечание 7" xfId="35164"/>
    <cellStyle name="Примечание 7 2" xfId="35165"/>
    <cellStyle name="Примечание 7 2 2" xfId="35166"/>
    <cellStyle name="Примечание 7_46EE.2011(v1.0)" xfId="35167"/>
    <cellStyle name="Примечание 8" xfId="35168"/>
    <cellStyle name="Примечание 8 2" xfId="35169"/>
    <cellStyle name="Примечание 8 2 2" xfId="35170"/>
    <cellStyle name="Примечание 8_46EE.2011(v1.0)" xfId="35171"/>
    <cellStyle name="Примечание 9" xfId="35172"/>
    <cellStyle name="Примечание 9 2" xfId="35173"/>
    <cellStyle name="Примечание 9_46EE.2011(v1.0)" xfId="35174"/>
    <cellStyle name="Процентный" xfId="2" builtinId="5"/>
    <cellStyle name="Процентный 10" xfId="35175"/>
    <cellStyle name="Процентный 10 10" xfId="35176"/>
    <cellStyle name="Процентный 10 2" xfId="35177"/>
    <cellStyle name="Процентный 11" xfId="35178"/>
    <cellStyle name="Процентный 11 2" xfId="35179"/>
    <cellStyle name="Процентный 12" xfId="35180"/>
    <cellStyle name="Процентный 12 2" xfId="35181"/>
    <cellStyle name="Процентный 13" xfId="35182"/>
    <cellStyle name="Процентный 14" xfId="35183"/>
    <cellStyle name="Процентный 15" xfId="59090"/>
    <cellStyle name="Процентный 2" xfId="35184"/>
    <cellStyle name="Процентный 2 10" xfId="35185"/>
    <cellStyle name="Процентный 2 10 2" xfId="35186"/>
    <cellStyle name="Процентный 2 10 2 2" xfId="35187"/>
    <cellStyle name="Процентный 2 10 2 2 2" xfId="35188"/>
    <cellStyle name="Процентный 2 10 2 2 2 2" xfId="35189"/>
    <cellStyle name="Процентный 2 10 2 2 3" xfId="35190"/>
    <cellStyle name="Процентный 2 10 2 2 4" xfId="35191"/>
    <cellStyle name="Процентный 2 10 2 2 5" xfId="35192"/>
    <cellStyle name="Процентный 2 10 2 3" xfId="35193"/>
    <cellStyle name="Процентный 2 10 2 3 2" xfId="35194"/>
    <cellStyle name="Процентный 2 10 2 3 3" xfId="35195"/>
    <cellStyle name="Процентный 2 10 2 3 4" xfId="35196"/>
    <cellStyle name="Процентный 2 10 2 4" xfId="35197"/>
    <cellStyle name="Процентный 2 10 2 5" xfId="35198"/>
    <cellStyle name="Процентный 2 10 2 6" xfId="35199"/>
    <cellStyle name="Процентный 2 10 2 7" xfId="35200"/>
    <cellStyle name="Процентный 2 10 3" xfId="35201"/>
    <cellStyle name="Процентный 2 10 3 2" xfId="35202"/>
    <cellStyle name="Процентный 2 10 3 2 2" xfId="35203"/>
    <cellStyle name="Процентный 2 10 3 3" xfId="35204"/>
    <cellStyle name="Процентный 2 10 3 4" xfId="35205"/>
    <cellStyle name="Процентный 2 10 3 5" xfId="35206"/>
    <cellStyle name="Процентный 2 10 4" xfId="35207"/>
    <cellStyle name="Процентный 2 10 4 2" xfId="35208"/>
    <cellStyle name="Процентный 2 10 4 2 2" xfId="35209"/>
    <cellStyle name="Процентный 2 10 4 3" xfId="35210"/>
    <cellStyle name="Процентный 2 10 4 4" xfId="35211"/>
    <cellStyle name="Процентный 2 10 4 5" xfId="35212"/>
    <cellStyle name="Процентный 2 10 5" xfId="35213"/>
    <cellStyle name="Процентный 2 10 5 2" xfId="35214"/>
    <cellStyle name="Процентный 2 10 5 3" xfId="35215"/>
    <cellStyle name="Процентный 2 10 5 4" xfId="35216"/>
    <cellStyle name="Процентный 2 10 6" xfId="35217"/>
    <cellStyle name="Процентный 2 10 7" xfId="35218"/>
    <cellStyle name="Процентный 2 10 8" xfId="35219"/>
    <cellStyle name="Процентный 2 10 9" xfId="35220"/>
    <cellStyle name="Процентный 2 11" xfId="35221"/>
    <cellStyle name="Процентный 2 11 2" xfId="35222"/>
    <cellStyle name="Процентный 2 11 2 2" xfId="35223"/>
    <cellStyle name="Процентный 2 11 3" xfId="35224"/>
    <cellStyle name="Процентный 2 12" xfId="35225"/>
    <cellStyle name="Процентный 2 12 2" xfId="35226"/>
    <cellStyle name="Процентный 2 13" xfId="35227"/>
    <cellStyle name="Процентный 2 14" xfId="35228"/>
    <cellStyle name="Процентный 2 15" xfId="59463"/>
    <cellStyle name="Процентный 2 2" xfId="35229"/>
    <cellStyle name="Процентный 2 2 2" xfId="35230"/>
    <cellStyle name="Процентный 2 2 3" xfId="35231"/>
    <cellStyle name="Процентный 2 2 4" xfId="35232"/>
    <cellStyle name="Процентный 2 2 5" xfId="35233"/>
    <cellStyle name="Процентный 2 2 6" xfId="35234"/>
    <cellStyle name="Процентный 2 2 7" xfId="35235"/>
    <cellStyle name="Процентный 2 2 8" xfId="35236"/>
    <cellStyle name="Процентный 2 2 9" xfId="35237"/>
    <cellStyle name="Процентный 2 3" xfId="35238"/>
    <cellStyle name="Процентный 2 3 2" xfId="35239"/>
    <cellStyle name="Процентный 2 3 2 2" xfId="35240"/>
    <cellStyle name="Процентный 2 3 2 3" xfId="35241"/>
    <cellStyle name="Процентный 2 3 3" xfId="35242"/>
    <cellStyle name="Процентный 2 4" xfId="35243"/>
    <cellStyle name="Процентный 2 4 10" xfId="35244"/>
    <cellStyle name="Процентный 2 4 10 2" xfId="35245"/>
    <cellStyle name="Процентный 2 4 10 2 2" xfId="35246"/>
    <cellStyle name="Процентный 2 4 10 2 2 2" xfId="35247"/>
    <cellStyle name="Процентный 2 4 10 2 2 2 2" xfId="35248"/>
    <cellStyle name="Процентный 2 4 10 2 2 3" xfId="35249"/>
    <cellStyle name="Процентный 2 4 10 2 2 4" xfId="35250"/>
    <cellStyle name="Процентный 2 4 10 2 2 5" xfId="35251"/>
    <cellStyle name="Процентный 2 4 10 2 3" xfId="35252"/>
    <cellStyle name="Процентный 2 4 10 2 3 2" xfId="35253"/>
    <cellStyle name="Процентный 2 4 10 2 3 3" xfId="35254"/>
    <cellStyle name="Процентный 2 4 10 2 3 4" xfId="35255"/>
    <cellStyle name="Процентный 2 4 10 2 4" xfId="35256"/>
    <cellStyle name="Процентный 2 4 10 2 5" xfId="35257"/>
    <cellStyle name="Процентный 2 4 10 2 6" xfId="35258"/>
    <cellStyle name="Процентный 2 4 10 2 7" xfId="35259"/>
    <cellStyle name="Процентный 2 4 10 3" xfId="35260"/>
    <cellStyle name="Процентный 2 4 10 3 2" xfId="35261"/>
    <cellStyle name="Процентный 2 4 10 3 2 2" xfId="35262"/>
    <cellStyle name="Процентный 2 4 10 3 3" xfId="35263"/>
    <cellStyle name="Процентный 2 4 10 3 4" xfId="35264"/>
    <cellStyle name="Процентный 2 4 10 3 5" xfId="35265"/>
    <cellStyle name="Процентный 2 4 10 4" xfId="35266"/>
    <cellStyle name="Процентный 2 4 10 4 2" xfId="35267"/>
    <cellStyle name="Процентный 2 4 10 4 3" xfId="35268"/>
    <cellStyle name="Процентный 2 4 10 4 4" xfId="35269"/>
    <cellStyle name="Процентный 2 4 10 5" xfId="35270"/>
    <cellStyle name="Процентный 2 4 10 6" xfId="35271"/>
    <cellStyle name="Процентный 2 4 10 7" xfId="35272"/>
    <cellStyle name="Процентный 2 4 10 8" xfId="35273"/>
    <cellStyle name="Процентный 2 4 11" xfId="35274"/>
    <cellStyle name="Процентный 2 4 11 2" xfId="35275"/>
    <cellStyle name="Процентный 2 4 11 2 2" xfId="35276"/>
    <cellStyle name="Процентный 2 4 11 2 2 2" xfId="35277"/>
    <cellStyle name="Процентный 2 4 11 2 2 2 2" xfId="35278"/>
    <cellStyle name="Процентный 2 4 11 2 2 3" xfId="35279"/>
    <cellStyle name="Процентный 2 4 11 2 2 4" xfId="35280"/>
    <cellStyle name="Процентный 2 4 11 2 2 5" xfId="35281"/>
    <cellStyle name="Процентный 2 4 11 2 3" xfId="35282"/>
    <cellStyle name="Процентный 2 4 11 2 3 2" xfId="35283"/>
    <cellStyle name="Процентный 2 4 11 2 3 3" xfId="35284"/>
    <cellStyle name="Процентный 2 4 11 2 3 4" xfId="35285"/>
    <cellStyle name="Процентный 2 4 11 2 4" xfId="35286"/>
    <cellStyle name="Процентный 2 4 11 2 5" xfId="35287"/>
    <cellStyle name="Процентный 2 4 11 2 6" xfId="35288"/>
    <cellStyle name="Процентный 2 4 11 2 7" xfId="35289"/>
    <cellStyle name="Процентный 2 4 11 3" xfId="35290"/>
    <cellStyle name="Процентный 2 4 11 3 2" xfId="35291"/>
    <cellStyle name="Процентный 2 4 11 3 2 2" xfId="35292"/>
    <cellStyle name="Процентный 2 4 11 3 3" xfId="35293"/>
    <cellStyle name="Процентный 2 4 11 3 4" xfId="35294"/>
    <cellStyle name="Процентный 2 4 11 3 5" xfId="35295"/>
    <cellStyle name="Процентный 2 4 11 4" xfId="35296"/>
    <cellStyle name="Процентный 2 4 11 4 2" xfId="35297"/>
    <cellStyle name="Процентный 2 4 11 4 3" xfId="35298"/>
    <cellStyle name="Процентный 2 4 11 4 4" xfId="35299"/>
    <cellStyle name="Процентный 2 4 11 5" xfId="35300"/>
    <cellStyle name="Процентный 2 4 11 6" xfId="35301"/>
    <cellStyle name="Процентный 2 4 11 7" xfId="35302"/>
    <cellStyle name="Процентный 2 4 11 8" xfId="35303"/>
    <cellStyle name="Процентный 2 4 12" xfId="35304"/>
    <cellStyle name="Процентный 2 4 12 2" xfId="35305"/>
    <cellStyle name="Процентный 2 4 12 2 2" xfId="35306"/>
    <cellStyle name="Процентный 2 4 12 2 2 2" xfId="35307"/>
    <cellStyle name="Процентный 2 4 12 2 3" xfId="35308"/>
    <cellStyle name="Процентный 2 4 12 2 4" xfId="35309"/>
    <cellStyle name="Процентный 2 4 12 2 5" xfId="35310"/>
    <cellStyle name="Процентный 2 4 12 3" xfId="35311"/>
    <cellStyle name="Процентный 2 4 12 3 2" xfId="35312"/>
    <cellStyle name="Процентный 2 4 12 3 3" xfId="35313"/>
    <cellStyle name="Процентный 2 4 12 3 4" xfId="35314"/>
    <cellStyle name="Процентный 2 4 12 4" xfId="35315"/>
    <cellStyle name="Процентный 2 4 12 5" xfId="35316"/>
    <cellStyle name="Процентный 2 4 12 6" xfId="35317"/>
    <cellStyle name="Процентный 2 4 12 7" xfId="35318"/>
    <cellStyle name="Процентный 2 4 13" xfId="35319"/>
    <cellStyle name="Процентный 2 4 13 2" xfId="35320"/>
    <cellStyle name="Процентный 2 4 13 2 2" xfId="35321"/>
    <cellStyle name="Процентный 2 4 13 3" xfId="35322"/>
    <cellStyle name="Процентный 2 4 13 4" xfId="35323"/>
    <cellStyle name="Процентный 2 4 13 5" xfId="35324"/>
    <cellStyle name="Процентный 2 4 14" xfId="35325"/>
    <cellStyle name="Процентный 2 4 14 2" xfId="35326"/>
    <cellStyle name="Процентный 2 4 14 2 2" xfId="35327"/>
    <cellStyle name="Процентный 2 4 14 3" xfId="35328"/>
    <cellStyle name="Процентный 2 4 14 4" xfId="35329"/>
    <cellStyle name="Процентный 2 4 14 5" xfId="35330"/>
    <cellStyle name="Процентный 2 4 15" xfId="35331"/>
    <cellStyle name="Процентный 2 4 15 2" xfId="35332"/>
    <cellStyle name="Процентный 2 4 15 2 2" xfId="35333"/>
    <cellStyle name="Процентный 2 4 15 3" xfId="35334"/>
    <cellStyle name="Процентный 2 4 15 4" xfId="35335"/>
    <cellStyle name="Процентный 2 4 15 5" xfId="35336"/>
    <cellStyle name="Процентный 2 4 16" xfId="35337"/>
    <cellStyle name="Процентный 2 4 16 2" xfId="35338"/>
    <cellStyle name="Процентный 2 4 16 2 2" xfId="35339"/>
    <cellStyle name="Процентный 2 4 16 3" xfId="35340"/>
    <cellStyle name="Процентный 2 4 17" xfId="35341"/>
    <cellStyle name="Процентный 2 4 17 2" xfId="35342"/>
    <cellStyle name="Процентный 2 4 18" xfId="35343"/>
    <cellStyle name="Процентный 2 4 19" xfId="35344"/>
    <cellStyle name="Процентный 2 4 2" xfId="35345"/>
    <cellStyle name="Процентный 2 4 2 10" xfId="35346"/>
    <cellStyle name="Процентный 2 4 2 10 2" xfId="35347"/>
    <cellStyle name="Процентный 2 4 2 10 2 2" xfId="35348"/>
    <cellStyle name="Процентный 2 4 2 10 2 2 2" xfId="35349"/>
    <cellStyle name="Процентный 2 4 2 10 2 3" xfId="35350"/>
    <cellStyle name="Процентный 2 4 2 10 2 4" xfId="35351"/>
    <cellStyle name="Процентный 2 4 2 10 2 5" xfId="35352"/>
    <cellStyle name="Процентный 2 4 2 10 3" xfId="35353"/>
    <cellStyle name="Процентный 2 4 2 10 3 2" xfId="35354"/>
    <cellStyle name="Процентный 2 4 2 10 3 3" xfId="35355"/>
    <cellStyle name="Процентный 2 4 2 10 3 4" xfId="35356"/>
    <cellStyle name="Процентный 2 4 2 10 4" xfId="35357"/>
    <cellStyle name="Процентный 2 4 2 10 5" xfId="35358"/>
    <cellStyle name="Процентный 2 4 2 10 6" xfId="35359"/>
    <cellStyle name="Процентный 2 4 2 10 7" xfId="35360"/>
    <cellStyle name="Процентный 2 4 2 11" xfId="35361"/>
    <cellStyle name="Процентный 2 4 2 11 2" xfId="35362"/>
    <cellStyle name="Процентный 2 4 2 11 2 2" xfId="35363"/>
    <cellStyle name="Процентный 2 4 2 11 3" xfId="35364"/>
    <cellStyle name="Процентный 2 4 2 11 4" xfId="35365"/>
    <cellStyle name="Процентный 2 4 2 11 5" xfId="35366"/>
    <cellStyle name="Процентный 2 4 2 12" xfId="35367"/>
    <cellStyle name="Процентный 2 4 2 12 2" xfId="35368"/>
    <cellStyle name="Процентный 2 4 2 12 2 2" xfId="35369"/>
    <cellStyle name="Процентный 2 4 2 12 3" xfId="35370"/>
    <cellStyle name="Процентный 2 4 2 12 4" xfId="35371"/>
    <cellStyle name="Процентный 2 4 2 12 5" xfId="35372"/>
    <cellStyle name="Процентный 2 4 2 13" xfId="35373"/>
    <cellStyle name="Процентный 2 4 2 13 2" xfId="35374"/>
    <cellStyle name="Процентный 2 4 2 13 2 2" xfId="35375"/>
    <cellStyle name="Процентный 2 4 2 13 3" xfId="35376"/>
    <cellStyle name="Процентный 2 4 2 14" xfId="35377"/>
    <cellStyle name="Процентный 2 4 2 14 2" xfId="35378"/>
    <cellStyle name="Процентный 2 4 2 15" xfId="35379"/>
    <cellStyle name="Процентный 2 4 2 16" xfId="35380"/>
    <cellStyle name="Процентный 2 4 2 2" xfId="35381"/>
    <cellStyle name="Процентный 2 4 2 2 10" xfId="35382"/>
    <cellStyle name="Процентный 2 4 2 2 10 2" xfId="35383"/>
    <cellStyle name="Процентный 2 4 2 2 10 2 2" xfId="35384"/>
    <cellStyle name="Процентный 2 4 2 2 10 3" xfId="35385"/>
    <cellStyle name="Процентный 2 4 2 2 10 4" xfId="35386"/>
    <cellStyle name="Процентный 2 4 2 2 10 5" xfId="35387"/>
    <cellStyle name="Процентный 2 4 2 2 11" xfId="35388"/>
    <cellStyle name="Процентный 2 4 2 2 11 2" xfId="35389"/>
    <cellStyle name="Процентный 2 4 2 2 11 2 2" xfId="35390"/>
    <cellStyle name="Процентный 2 4 2 2 11 3" xfId="35391"/>
    <cellStyle name="Процентный 2 4 2 2 11 4" xfId="35392"/>
    <cellStyle name="Процентный 2 4 2 2 11 5" xfId="35393"/>
    <cellStyle name="Процентный 2 4 2 2 12" xfId="35394"/>
    <cellStyle name="Процентный 2 4 2 2 12 2" xfId="35395"/>
    <cellStyle name="Процентный 2 4 2 2 12 2 2" xfId="35396"/>
    <cellStyle name="Процентный 2 4 2 2 12 3" xfId="35397"/>
    <cellStyle name="Процентный 2 4 2 2 13" xfId="35398"/>
    <cellStyle name="Процентный 2 4 2 2 13 2" xfId="35399"/>
    <cellStyle name="Процентный 2 4 2 2 14" xfId="35400"/>
    <cellStyle name="Процентный 2 4 2 2 15" xfId="35401"/>
    <cellStyle name="Процентный 2 4 2 2 2" xfId="35402"/>
    <cellStyle name="Процентный 2 4 2 2 2 2" xfId="35403"/>
    <cellStyle name="Процентный 2 4 2 2 2 2 2" xfId="35404"/>
    <cellStyle name="Процентный 2 4 2 2 2 2 2 2" xfId="35405"/>
    <cellStyle name="Процентный 2 4 2 2 2 2 2 2 2" xfId="35406"/>
    <cellStyle name="Процентный 2 4 2 2 2 2 2 3" xfId="35407"/>
    <cellStyle name="Процентный 2 4 2 2 2 2 2 4" xfId="35408"/>
    <cellStyle name="Процентный 2 4 2 2 2 2 2 5" xfId="35409"/>
    <cellStyle name="Процентный 2 4 2 2 2 2 3" xfId="35410"/>
    <cellStyle name="Процентный 2 4 2 2 2 2 3 2" xfId="35411"/>
    <cellStyle name="Процентный 2 4 2 2 2 2 3 3" xfId="35412"/>
    <cellStyle name="Процентный 2 4 2 2 2 2 3 4" xfId="35413"/>
    <cellStyle name="Процентный 2 4 2 2 2 2 4" xfId="35414"/>
    <cellStyle name="Процентный 2 4 2 2 2 2 5" xfId="35415"/>
    <cellStyle name="Процентный 2 4 2 2 2 2 6" xfId="35416"/>
    <cellStyle name="Процентный 2 4 2 2 2 2 7" xfId="35417"/>
    <cellStyle name="Процентный 2 4 2 2 2 3" xfId="35418"/>
    <cellStyle name="Процентный 2 4 2 2 2 3 2" xfId="35419"/>
    <cellStyle name="Процентный 2 4 2 2 2 3 2 2" xfId="35420"/>
    <cellStyle name="Процентный 2 4 2 2 2 3 3" xfId="35421"/>
    <cellStyle name="Процентный 2 4 2 2 2 3 4" xfId="35422"/>
    <cellStyle name="Процентный 2 4 2 2 2 3 5" xfId="35423"/>
    <cellStyle name="Процентный 2 4 2 2 2 4" xfId="35424"/>
    <cellStyle name="Процентный 2 4 2 2 2 4 2" xfId="35425"/>
    <cellStyle name="Процентный 2 4 2 2 2 4 2 2" xfId="35426"/>
    <cellStyle name="Процентный 2 4 2 2 2 4 3" xfId="35427"/>
    <cellStyle name="Процентный 2 4 2 2 2 4 4" xfId="35428"/>
    <cellStyle name="Процентный 2 4 2 2 2 4 5" xfId="35429"/>
    <cellStyle name="Процентный 2 4 2 2 2 5" xfId="35430"/>
    <cellStyle name="Процентный 2 4 2 2 2 5 2" xfId="35431"/>
    <cellStyle name="Процентный 2 4 2 2 2 5 3" xfId="35432"/>
    <cellStyle name="Процентный 2 4 2 2 2 5 4" xfId="35433"/>
    <cellStyle name="Процентный 2 4 2 2 2 6" xfId="35434"/>
    <cellStyle name="Процентный 2 4 2 2 2 7" xfId="35435"/>
    <cellStyle name="Процентный 2 4 2 2 2 8" xfId="35436"/>
    <cellStyle name="Процентный 2 4 2 2 2 9" xfId="35437"/>
    <cellStyle name="Процентный 2 4 2 2 3" xfId="35438"/>
    <cellStyle name="Процентный 2 4 2 2 3 2" xfId="35439"/>
    <cellStyle name="Процентный 2 4 2 2 3 2 2" xfId="35440"/>
    <cellStyle name="Процентный 2 4 2 2 3 2 2 2" xfId="35441"/>
    <cellStyle name="Процентный 2 4 2 2 3 2 2 2 2" xfId="35442"/>
    <cellStyle name="Процентный 2 4 2 2 3 2 2 3" xfId="35443"/>
    <cellStyle name="Процентный 2 4 2 2 3 2 2 4" xfId="35444"/>
    <cellStyle name="Процентный 2 4 2 2 3 2 2 5" xfId="35445"/>
    <cellStyle name="Процентный 2 4 2 2 3 2 3" xfId="35446"/>
    <cellStyle name="Процентный 2 4 2 2 3 2 3 2" xfId="35447"/>
    <cellStyle name="Процентный 2 4 2 2 3 2 3 3" xfId="35448"/>
    <cellStyle name="Процентный 2 4 2 2 3 2 3 4" xfId="35449"/>
    <cellStyle name="Процентный 2 4 2 2 3 2 4" xfId="35450"/>
    <cellStyle name="Процентный 2 4 2 2 3 2 5" xfId="35451"/>
    <cellStyle name="Процентный 2 4 2 2 3 2 6" xfId="35452"/>
    <cellStyle name="Процентный 2 4 2 2 3 2 7" xfId="35453"/>
    <cellStyle name="Процентный 2 4 2 2 3 3" xfId="35454"/>
    <cellStyle name="Процентный 2 4 2 2 3 3 2" xfId="35455"/>
    <cellStyle name="Процентный 2 4 2 2 3 3 2 2" xfId="35456"/>
    <cellStyle name="Процентный 2 4 2 2 3 3 3" xfId="35457"/>
    <cellStyle name="Процентный 2 4 2 2 3 3 4" xfId="35458"/>
    <cellStyle name="Процентный 2 4 2 2 3 3 5" xfId="35459"/>
    <cellStyle name="Процентный 2 4 2 2 3 4" xfId="35460"/>
    <cellStyle name="Процентный 2 4 2 2 3 4 2" xfId="35461"/>
    <cellStyle name="Процентный 2 4 2 2 3 4 2 2" xfId="35462"/>
    <cellStyle name="Процентный 2 4 2 2 3 4 3" xfId="35463"/>
    <cellStyle name="Процентный 2 4 2 2 3 4 4" xfId="35464"/>
    <cellStyle name="Процентный 2 4 2 2 3 4 5" xfId="35465"/>
    <cellStyle name="Процентный 2 4 2 2 3 5" xfId="35466"/>
    <cellStyle name="Процентный 2 4 2 2 3 5 2" xfId="35467"/>
    <cellStyle name="Процентный 2 4 2 2 3 5 3" xfId="35468"/>
    <cellStyle name="Процентный 2 4 2 2 3 5 4" xfId="35469"/>
    <cellStyle name="Процентный 2 4 2 2 3 6" xfId="35470"/>
    <cellStyle name="Процентный 2 4 2 2 3 7" xfId="35471"/>
    <cellStyle name="Процентный 2 4 2 2 3 8" xfId="35472"/>
    <cellStyle name="Процентный 2 4 2 2 3 9" xfId="35473"/>
    <cellStyle name="Процентный 2 4 2 2 4" xfId="35474"/>
    <cellStyle name="Процентный 2 4 2 2 4 2" xfId="35475"/>
    <cellStyle name="Процентный 2 4 2 2 4 2 2" xfId="35476"/>
    <cellStyle name="Процентный 2 4 2 2 4 2 2 2" xfId="35477"/>
    <cellStyle name="Процентный 2 4 2 2 4 2 2 2 2" xfId="35478"/>
    <cellStyle name="Процентный 2 4 2 2 4 2 2 3" xfId="35479"/>
    <cellStyle name="Процентный 2 4 2 2 4 2 2 4" xfId="35480"/>
    <cellStyle name="Процентный 2 4 2 2 4 2 2 5" xfId="35481"/>
    <cellStyle name="Процентный 2 4 2 2 4 2 3" xfId="35482"/>
    <cellStyle name="Процентный 2 4 2 2 4 2 3 2" xfId="35483"/>
    <cellStyle name="Процентный 2 4 2 2 4 2 3 3" xfId="35484"/>
    <cellStyle name="Процентный 2 4 2 2 4 2 3 4" xfId="35485"/>
    <cellStyle name="Процентный 2 4 2 2 4 2 4" xfId="35486"/>
    <cellStyle name="Процентный 2 4 2 2 4 2 5" xfId="35487"/>
    <cellStyle name="Процентный 2 4 2 2 4 2 6" xfId="35488"/>
    <cellStyle name="Процентный 2 4 2 2 4 2 7" xfId="35489"/>
    <cellStyle name="Процентный 2 4 2 2 4 3" xfId="35490"/>
    <cellStyle name="Процентный 2 4 2 2 4 3 2" xfId="35491"/>
    <cellStyle name="Процентный 2 4 2 2 4 3 2 2" xfId="35492"/>
    <cellStyle name="Процентный 2 4 2 2 4 3 3" xfId="35493"/>
    <cellStyle name="Процентный 2 4 2 2 4 3 4" xfId="35494"/>
    <cellStyle name="Процентный 2 4 2 2 4 3 5" xfId="35495"/>
    <cellStyle name="Процентный 2 4 2 2 4 4" xfId="35496"/>
    <cellStyle name="Процентный 2 4 2 2 4 4 2" xfId="35497"/>
    <cellStyle name="Процентный 2 4 2 2 4 4 2 2" xfId="35498"/>
    <cellStyle name="Процентный 2 4 2 2 4 4 3" xfId="35499"/>
    <cellStyle name="Процентный 2 4 2 2 4 4 4" xfId="35500"/>
    <cellStyle name="Процентный 2 4 2 2 4 4 5" xfId="35501"/>
    <cellStyle name="Процентный 2 4 2 2 4 5" xfId="35502"/>
    <cellStyle name="Процентный 2 4 2 2 4 5 2" xfId="35503"/>
    <cellStyle name="Процентный 2 4 2 2 4 5 3" xfId="35504"/>
    <cellStyle name="Процентный 2 4 2 2 4 5 4" xfId="35505"/>
    <cellStyle name="Процентный 2 4 2 2 4 6" xfId="35506"/>
    <cellStyle name="Процентный 2 4 2 2 4 7" xfId="35507"/>
    <cellStyle name="Процентный 2 4 2 2 4 8" xfId="35508"/>
    <cellStyle name="Процентный 2 4 2 2 4 9" xfId="35509"/>
    <cellStyle name="Процентный 2 4 2 2 5" xfId="35510"/>
    <cellStyle name="Процентный 2 4 2 2 5 2" xfId="35511"/>
    <cellStyle name="Процентный 2 4 2 2 5 2 2" xfId="35512"/>
    <cellStyle name="Процентный 2 4 2 2 5 2 2 2" xfId="35513"/>
    <cellStyle name="Процентный 2 4 2 2 5 2 2 2 2" xfId="35514"/>
    <cellStyle name="Процентный 2 4 2 2 5 2 2 3" xfId="35515"/>
    <cellStyle name="Процентный 2 4 2 2 5 2 2 4" xfId="35516"/>
    <cellStyle name="Процентный 2 4 2 2 5 2 2 5" xfId="35517"/>
    <cellStyle name="Процентный 2 4 2 2 5 2 3" xfId="35518"/>
    <cellStyle name="Процентный 2 4 2 2 5 2 3 2" xfId="35519"/>
    <cellStyle name="Процентный 2 4 2 2 5 2 3 3" xfId="35520"/>
    <cellStyle name="Процентный 2 4 2 2 5 2 3 4" xfId="35521"/>
    <cellStyle name="Процентный 2 4 2 2 5 2 4" xfId="35522"/>
    <cellStyle name="Процентный 2 4 2 2 5 2 5" xfId="35523"/>
    <cellStyle name="Процентный 2 4 2 2 5 2 6" xfId="35524"/>
    <cellStyle name="Процентный 2 4 2 2 5 2 7" xfId="35525"/>
    <cellStyle name="Процентный 2 4 2 2 5 3" xfId="35526"/>
    <cellStyle name="Процентный 2 4 2 2 5 3 2" xfId="35527"/>
    <cellStyle name="Процентный 2 4 2 2 5 3 2 2" xfId="35528"/>
    <cellStyle name="Процентный 2 4 2 2 5 3 3" xfId="35529"/>
    <cellStyle name="Процентный 2 4 2 2 5 3 4" xfId="35530"/>
    <cellStyle name="Процентный 2 4 2 2 5 3 5" xfId="35531"/>
    <cellStyle name="Процентный 2 4 2 2 5 4" xfId="35532"/>
    <cellStyle name="Процентный 2 4 2 2 5 4 2" xfId="35533"/>
    <cellStyle name="Процентный 2 4 2 2 5 4 3" xfId="35534"/>
    <cellStyle name="Процентный 2 4 2 2 5 4 4" xfId="35535"/>
    <cellStyle name="Процентный 2 4 2 2 5 5" xfId="35536"/>
    <cellStyle name="Процентный 2 4 2 2 5 6" xfId="35537"/>
    <cellStyle name="Процентный 2 4 2 2 5 7" xfId="35538"/>
    <cellStyle name="Процентный 2 4 2 2 5 8" xfId="35539"/>
    <cellStyle name="Процентный 2 4 2 2 6" xfId="35540"/>
    <cellStyle name="Процентный 2 4 2 2 6 2" xfId="35541"/>
    <cellStyle name="Процентный 2 4 2 2 6 2 2" xfId="35542"/>
    <cellStyle name="Процентный 2 4 2 2 6 2 2 2" xfId="35543"/>
    <cellStyle name="Процентный 2 4 2 2 6 2 2 2 2" xfId="35544"/>
    <cellStyle name="Процентный 2 4 2 2 6 2 2 3" xfId="35545"/>
    <cellStyle name="Процентный 2 4 2 2 6 2 2 4" xfId="35546"/>
    <cellStyle name="Процентный 2 4 2 2 6 2 2 5" xfId="35547"/>
    <cellStyle name="Процентный 2 4 2 2 6 2 3" xfId="35548"/>
    <cellStyle name="Процентный 2 4 2 2 6 2 3 2" xfId="35549"/>
    <cellStyle name="Процентный 2 4 2 2 6 2 3 3" xfId="35550"/>
    <cellStyle name="Процентный 2 4 2 2 6 2 3 4" xfId="35551"/>
    <cellStyle name="Процентный 2 4 2 2 6 2 4" xfId="35552"/>
    <cellStyle name="Процентный 2 4 2 2 6 2 5" xfId="35553"/>
    <cellStyle name="Процентный 2 4 2 2 6 2 6" xfId="35554"/>
    <cellStyle name="Процентный 2 4 2 2 6 2 7" xfId="35555"/>
    <cellStyle name="Процентный 2 4 2 2 6 3" xfId="35556"/>
    <cellStyle name="Процентный 2 4 2 2 6 3 2" xfId="35557"/>
    <cellStyle name="Процентный 2 4 2 2 6 3 2 2" xfId="35558"/>
    <cellStyle name="Процентный 2 4 2 2 6 3 3" xfId="35559"/>
    <cellStyle name="Процентный 2 4 2 2 6 3 4" xfId="35560"/>
    <cellStyle name="Процентный 2 4 2 2 6 3 5" xfId="35561"/>
    <cellStyle name="Процентный 2 4 2 2 6 4" xfId="35562"/>
    <cellStyle name="Процентный 2 4 2 2 6 4 2" xfId="35563"/>
    <cellStyle name="Процентный 2 4 2 2 6 4 3" xfId="35564"/>
    <cellStyle name="Процентный 2 4 2 2 6 4 4" xfId="35565"/>
    <cellStyle name="Процентный 2 4 2 2 6 5" xfId="35566"/>
    <cellStyle name="Процентный 2 4 2 2 6 6" xfId="35567"/>
    <cellStyle name="Процентный 2 4 2 2 6 7" xfId="35568"/>
    <cellStyle name="Процентный 2 4 2 2 6 8" xfId="35569"/>
    <cellStyle name="Процентный 2 4 2 2 7" xfId="35570"/>
    <cellStyle name="Процентный 2 4 2 2 7 2" xfId="35571"/>
    <cellStyle name="Процентный 2 4 2 2 7 2 2" xfId="35572"/>
    <cellStyle name="Процентный 2 4 2 2 7 2 2 2" xfId="35573"/>
    <cellStyle name="Процентный 2 4 2 2 7 2 2 2 2" xfId="35574"/>
    <cellStyle name="Процентный 2 4 2 2 7 2 2 3" xfId="35575"/>
    <cellStyle name="Процентный 2 4 2 2 7 2 2 4" xfId="35576"/>
    <cellStyle name="Процентный 2 4 2 2 7 2 2 5" xfId="35577"/>
    <cellStyle name="Процентный 2 4 2 2 7 2 3" xfId="35578"/>
    <cellStyle name="Процентный 2 4 2 2 7 2 3 2" xfId="35579"/>
    <cellStyle name="Процентный 2 4 2 2 7 2 3 3" xfId="35580"/>
    <cellStyle name="Процентный 2 4 2 2 7 2 3 4" xfId="35581"/>
    <cellStyle name="Процентный 2 4 2 2 7 2 4" xfId="35582"/>
    <cellStyle name="Процентный 2 4 2 2 7 2 5" xfId="35583"/>
    <cellStyle name="Процентный 2 4 2 2 7 2 6" xfId="35584"/>
    <cellStyle name="Процентный 2 4 2 2 7 2 7" xfId="35585"/>
    <cellStyle name="Процентный 2 4 2 2 7 3" xfId="35586"/>
    <cellStyle name="Процентный 2 4 2 2 7 3 2" xfId="35587"/>
    <cellStyle name="Процентный 2 4 2 2 7 3 2 2" xfId="35588"/>
    <cellStyle name="Процентный 2 4 2 2 7 3 3" xfId="35589"/>
    <cellStyle name="Процентный 2 4 2 2 7 3 4" xfId="35590"/>
    <cellStyle name="Процентный 2 4 2 2 7 3 5" xfId="35591"/>
    <cellStyle name="Процентный 2 4 2 2 7 4" xfId="35592"/>
    <cellStyle name="Процентный 2 4 2 2 7 4 2" xfId="35593"/>
    <cellStyle name="Процентный 2 4 2 2 7 4 3" xfId="35594"/>
    <cellStyle name="Процентный 2 4 2 2 7 4 4" xfId="35595"/>
    <cellStyle name="Процентный 2 4 2 2 7 5" xfId="35596"/>
    <cellStyle name="Процентный 2 4 2 2 7 6" xfId="35597"/>
    <cellStyle name="Процентный 2 4 2 2 7 7" xfId="35598"/>
    <cellStyle name="Процентный 2 4 2 2 7 8" xfId="35599"/>
    <cellStyle name="Процентный 2 4 2 2 8" xfId="35600"/>
    <cellStyle name="Процентный 2 4 2 2 8 2" xfId="35601"/>
    <cellStyle name="Процентный 2 4 2 2 8 2 2" xfId="35602"/>
    <cellStyle name="Процентный 2 4 2 2 8 2 2 2" xfId="35603"/>
    <cellStyle name="Процентный 2 4 2 2 8 2 3" xfId="35604"/>
    <cellStyle name="Процентный 2 4 2 2 8 2 4" xfId="35605"/>
    <cellStyle name="Процентный 2 4 2 2 8 2 5" xfId="35606"/>
    <cellStyle name="Процентный 2 4 2 2 8 3" xfId="35607"/>
    <cellStyle name="Процентный 2 4 2 2 8 3 2" xfId="35608"/>
    <cellStyle name="Процентный 2 4 2 2 8 3 3" xfId="35609"/>
    <cellStyle name="Процентный 2 4 2 2 8 3 4" xfId="35610"/>
    <cellStyle name="Процентный 2 4 2 2 8 4" xfId="35611"/>
    <cellStyle name="Процентный 2 4 2 2 8 5" xfId="35612"/>
    <cellStyle name="Процентный 2 4 2 2 8 6" xfId="35613"/>
    <cellStyle name="Процентный 2 4 2 2 8 7" xfId="35614"/>
    <cellStyle name="Процентный 2 4 2 2 9" xfId="35615"/>
    <cellStyle name="Процентный 2 4 2 2 9 2" xfId="35616"/>
    <cellStyle name="Процентный 2 4 2 2 9 2 2" xfId="35617"/>
    <cellStyle name="Процентный 2 4 2 2 9 2 2 2" xfId="35618"/>
    <cellStyle name="Процентный 2 4 2 2 9 2 3" xfId="35619"/>
    <cellStyle name="Процентный 2 4 2 2 9 2 4" xfId="35620"/>
    <cellStyle name="Процентный 2 4 2 2 9 2 5" xfId="35621"/>
    <cellStyle name="Процентный 2 4 2 2 9 3" xfId="35622"/>
    <cellStyle name="Процентный 2 4 2 2 9 3 2" xfId="35623"/>
    <cellStyle name="Процентный 2 4 2 2 9 3 3" xfId="35624"/>
    <cellStyle name="Процентный 2 4 2 2 9 3 4" xfId="35625"/>
    <cellStyle name="Процентный 2 4 2 2 9 4" xfId="35626"/>
    <cellStyle name="Процентный 2 4 2 2 9 5" xfId="35627"/>
    <cellStyle name="Процентный 2 4 2 2 9 6" xfId="35628"/>
    <cellStyle name="Процентный 2 4 2 2 9 7" xfId="35629"/>
    <cellStyle name="Процентный 2 4 2 3" xfId="35630"/>
    <cellStyle name="Процентный 2 4 2 3 2" xfId="35631"/>
    <cellStyle name="Процентный 2 4 2 3 2 2" xfId="35632"/>
    <cellStyle name="Процентный 2 4 2 3 2 2 2" xfId="35633"/>
    <cellStyle name="Процентный 2 4 2 3 2 2 2 2" xfId="35634"/>
    <cellStyle name="Процентный 2 4 2 3 2 2 3" xfId="35635"/>
    <cellStyle name="Процентный 2 4 2 3 2 2 4" xfId="35636"/>
    <cellStyle name="Процентный 2 4 2 3 2 2 5" xfId="35637"/>
    <cellStyle name="Процентный 2 4 2 3 2 3" xfId="35638"/>
    <cellStyle name="Процентный 2 4 2 3 2 3 2" xfId="35639"/>
    <cellStyle name="Процентный 2 4 2 3 2 3 2 2" xfId="35640"/>
    <cellStyle name="Процентный 2 4 2 3 2 3 3" xfId="35641"/>
    <cellStyle name="Процентный 2 4 2 3 2 3 4" xfId="35642"/>
    <cellStyle name="Процентный 2 4 2 3 2 3 5" xfId="35643"/>
    <cellStyle name="Процентный 2 4 2 3 2 4" xfId="35644"/>
    <cellStyle name="Процентный 2 4 2 3 2 4 2" xfId="35645"/>
    <cellStyle name="Процентный 2 4 2 3 2 4 3" xfId="35646"/>
    <cellStyle name="Процентный 2 4 2 3 2 4 4" xfId="35647"/>
    <cellStyle name="Процентный 2 4 2 3 2 5" xfId="35648"/>
    <cellStyle name="Процентный 2 4 2 3 2 6" xfId="35649"/>
    <cellStyle name="Процентный 2 4 2 3 2 7" xfId="35650"/>
    <cellStyle name="Процентный 2 4 2 3 2 8" xfId="35651"/>
    <cellStyle name="Процентный 2 4 2 3 3" xfId="35652"/>
    <cellStyle name="Процентный 2 4 2 3 3 2" xfId="35653"/>
    <cellStyle name="Процентный 2 4 2 3 3 2 2" xfId="35654"/>
    <cellStyle name="Процентный 2 4 2 3 3 3" xfId="35655"/>
    <cellStyle name="Процентный 2 4 2 3 3 4" xfId="35656"/>
    <cellStyle name="Процентный 2 4 2 3 3 5" xfId="35657"/>
    <cellStyle name="Процентный 2 4 2 3 4" xfId="35658"/>
    <cellStyle name="Процентный 2 4 2 3 4 2" xfId="35659"/>
    <cellStyle name="Процентный 2 4 2 3 4 2 2" xfId="35660"/>
    <cellStyle name="Процентный 2 4 2 3 4 3" xfId="35661"/>
    <cellStyle name="Процентный 2 4 2 3 4 4" xfId="35662"/>
    <cellStyle name="Процентный 2 4 2 3 4 5" xfId="35663"/>
    <cellStyle name="Процентный 2 4 2 3 5" xfId="35664"/>
    <cellStyle name="Процентный 2 4 2 3 5 2" xfId="35665"/>
    <cellStyle name="Процентный 2 4 2 3 5 2 2" xfId="35666"/>
    <cellStyle name="Процентный 2 4 2 3 5 3" xfId="35667"/>
    <cellStyle name="Процентный 2 4 2 3 5 4" xfId="35668"/>
    <cellStyle name="Процентный 2 4 2 3 5 5" xfId="35669"/>
    <cellStyle name="Процентный 2 4 2 3 6" xfId="35670"/>
    <cellStyle name="Процентный 2 4 2 3 6 2" xfId="35671"/>
    <cellStyle name="Процентный 2 4 2 3 6 2 2" xfId="35672"/>
    <cellStyle name="Процентный 2 4 2 3 6 3" xfId="35673"/>
    <cellStyle name="Процентный 2 4 2 3 7" xfId="35674"/>
    <cellStyle name="Процентный 2 4 2 3 7 2" xfId="35675"/>
    <cellStyle name="Процентный 2 4 2 3 8" xfId="35676"/>
    <cellStyle name="Процентный 2 4 2 3 9" xfId="35677"/>
    <cellStyle name="Процентный 2 4 2 4" xfId="35678"/>
    <cellStyle name="Процентный 2 4 2 4 2" xfId="35679"/>
    <cellStyle name="Процентный 2 4 2 4 2 2" xfId="35680"/>
    <cellStyle name="Процентный 2 4 2 4 2 2 2" xfId="35681"/>
    <cellStyle name="Процентный 2 4 2 4 2 2 2 2" xfId="35682"/>
    <cellStyle name="Процентный 2 4 2 4 2 2 3" xfId="35683"/>
    <cellStyle name="Процентный 2 4 2 4 2 2 4" xfId="35684"/>
    <cellStyle name="Процентный 2 4 2 4 2 2 5" xfId="35685"/>
    <cellStyle name="Процентный 2 4 2 4 2 3" xfId="35686"/>
    <cellStyle name="Процентный 2 4 2 4 2 3 2" xfId="35687"/>
    <cellStyle name="Процентный 2 4 2 4 2 3 3" xfId="35688"/>
    <cellStyle name="Процентный 2 4 2 4 2 3 4" xfId="35689"/>
    <cellStyle name="Процентный 2 4 2 4 2 4" xfId="35690"/>
    <cellStyle name="Процентный 2 4 2 4 2 5" xfId="35691"/>
    <cellStyle name="Процентный 2 4 2 4 2 6" xfId="35692"/>
    <cellStyle name="Процентный 2 4 2 4 2 7" xfId="35693"/>
    <cellStyle name="Процентный 2 4 2 4 3" xfId="35694"/>
    <cellStyle name="Процентный 2 4 2 4 3 2" xfId="35695"/>
    <cellStyle name="Процентный 2 4 2 4 3 2 2" xfId="35696"/>
    <cellStyle name="Процентный 2 4 2 4 3 3" xfId="35697"/>
    <cellStyle name="Процентный 2 4 2 4 3 4" xfId="35698"/>
    <cellStyle name="Процентный 2 4 2 4 3 5" xfId="35699"/>
    <cellStyle name="Процентный 2 4 2 4 4" xfId="35700"/>
    <cellStyle name="Процентный 2 4 2 4 4 2" xfId="35701"/>
    <cellStyle name="Процентный 2 4 2 4 4 2 2" xfId="35702"/>
    <cellStyle name="Процентный 2 4 2 4 4 3" xfId="35703"/>
    <cellStyle name="Процентный 2 4 2 4 4 4" xfId="35704"/>
    <cellStyle name="Процентный 2 4 2 4 4 5" xfId="35705"/>
    <cellStyle name="Процентный 2 4 2 4 5" xfId="35706"/>
    <cellStyle name="Процентный 2 4 2 4 5 2" xfId="35707"/>
    <cellStyle name="Процентный 2 4 2 4 5 3" xfId="35708"/>
    <cellStyle name="Процентный 2 4 2 4 5 4" xfId="35709"/>
    <cellStyle name="Процентный 2 4 2 4 6" xfId="35710"/>
    <cellStyle name="Процентный 2 4 2 4 7" xfId="35711"/>
    <cellStyle name="Процентный 2 4 2 4 8" xfId="35712"/>
    <cellStyle name="Процентный 2 4 2 4 9" xfId="35713"/>
    <cellStyle name="Процентный 2 4 2 5" xfId="35714"/>
    <cellStyle name="Процентный 2 4 2 5 2" xfId="35715"/>
    <cellStyle name="Процентный 2 4 2 5 2 2" xfId="35716"/>
    <cellStyle name="Процентный 2 4 2 5 2 2 2" xfId="35717"/>
    <cellStyle name="Процентный 2 4 2 5 2 2 2 2" xfId="35718"/>
    <cellStyle name="Процентный 2 4 2 5 2 2 3" xfId="35719"/>
    <cellStyle name="Процентный 2 4 2 5 2 2 4" xfId="35720"/>
    <cellStyle name="Процентный 2 4 2 5 2 2 5" xfId="35721"/>
    <cellStyle name="Процентный 2 4 2 5 2 3" xfId="35722"/>
    <cellStyle name="Процентный 2 4 2 5 2 3 2" xfId="35723"/>
    <cellStyle name="Процентный 2 4 2 5 2 3 3" xfId="35724"/>
    <cellStyle name="Процентный 2 4 2 5 2 3 4" xfId="35725"/>
    <cellStyle name="Процентный 2 4 2 5 2 4" xfId="35726"/>
    <cellStyle name="Процентный 2 4 2 5 2 5" xfId="35727"/>
    <cellStyle name="Процентный 2 4 2 5 2 6" xfId="35728"/>
    <cellStyle name="Процентный 2 4 2 5 2 7" xfId="35729"/>
    <cellStyle name="Процентный 2 4 2 5 3" xfId="35730"/>
    <cellStyle name="Процентный 2 4 2 5 3 2" xfId="35731"/>
    <cellStyle name="Процентный 2 4 2 5 3 2 2" xfId="35732"/>
    <cellStyle name="Процентный 2 4 2 5 3 3" xfId="35733"/>
    <cellStyle name="Процентный 2 4 2 5 3 4" xfId="35734"/>
    <cellStyle name="Процентный 2 4 2 5 3 5" xfId="35735"/>
    <cellStyle name="Процентный 2 4 2 5 4" xfId="35736"/>
    <cellStyle name="Процентный 2 4 2 5 4 2" xfId="35737"/>
    <cellStyle name="Процентный 2 4 2 5 4 2 2" xfId="35738"/>
    <cellStyle name="Процентный 2 4 2 5 4 3" xfId="35739"/>
    <cellStyle name="Процентный 2 4 2 5 4 4" xfId="35740"/>
    <cellStyle name="Процентный 2 4 2 5 4 5" xfId="35741"/>
    <cellStyle name="Процентный 2 4 2 5 5" xfId="35742"/>
    <cellStyle name="Процентный 2 4 2 5 5 2" xfId="35743"/>
    <cellStyle name="Процентный 2 4 2 5 5 3" xfId="35744"/>
    <cellStyle name="Процентный 2 4 2 5 5 4" xfId="35745"/>
    <cellStyle name="Процентный 2 4 2 5 6" xfId="35746"/>
    <cellStyle name="Процентный 2 4 2 5 7" xfId="35747"/>
    <cellStyle name="Процентный 2 4 2 5 8" xfId="35748"/>
    <cellStyle name="Процентный 2 4 2 5 9" xfId="35749"/>
    <cellStyle name="Процентный 2 4 2 6" xfId="35750"/>
    <cellStyle name="Процентный 2 4 2 6 2" xfId="35751"/>
    <cellStyle name="Процентный 2 4 2 6 2 2" xfId="35752"/>
    <cellStyle name="Процентный 2 4 2 6 2 2 2" xfId="35753"/>
    <cellStyle name="Процентный 2 4 2 6 2 2 2 2" xfId="35754"/>
    <cellStyle name="Процентный 2 4 2 6 2 2 3" xfId="35755"/>
    <cellStyle name="Процентный 2 4 2 6 2 2 4" xfId="35756"/>
    <cellStyle name="Процентный 2 4 2 6 2 2 5" xfId="35757"/>
    <cellStyle name="Процентный 2 4 2 6 2 3" xfId="35758"/>
    <cellStyle name="Процентный 2 4 2 6 2 3 2" xfId="35759"/>
    <cellStyle name="Процентный 2 4 2 6 2 3 3" xfId="35760"/>
    <cellStyle name="Процентный 2 4 2 6 2 3 4" xfId="35761"/>
    <cellStyle name="Процентный 2 4 2 6 2 4" xfId="35762"/>
    <cellStyle name="Процентный 2 4 2 6 2 5" xfId="35763"/>
    <cellStyle name="Процентный 2 4 2 6 2 6" xfId="35764"/>
    <cellStyle name="Процентный 2 4 2 6 2 7" xfId="35765"/>
    <cellStyle name="Процентный 2 4 2 6 3" xfId="35766"/>
    <cellStyle name="Процентный 2 4 2 6 3 2" xfId="35767"/>
    <cellStyle name="Процентный 2 4 2 6 3 2 2" xfId="35768"/>
    <cellStyle name="Процентный 2 4 2 6 3 3" xfId="35769"/>
    <cellStyle name="Процентный 2 4 2 6 3 4" xfId="35770"/>
    <cellStyle name="Процентный 2 4 2 6 3 5" xfId="35771"/>
    <cellStyle name="Процентный 2 4 2 6 4" xfId="35772"/>
    <cellStyle name="Процентный 2 4 2 6 4 2" xfId="35773"/>
    <cellStyle name="Процентный 2 4 2 6 4 3" xfId="35774"/>
    <cellStyle name="Процентный 2 4 2 6 4 4" xfId="35775"/>
    <cellStyle name="Процентный 2 4 2 6 5" xfId="35776"/>
    <cellStyle name="Процентный 2 4 2 6 6" xfId="35777"/>
    <cellStyle name="Процентный 2 4 2 6 7" xfId="35778"/>
    <cellStyle name="Процентный 2 4 2 6 8" xfId="35779"/>
    <cellStyle name="Процентный 2 4 2 7" xfId="35780"/>
    <cellStyle name="Процентный 2 4 2 7 2" xfId="35781"/>
    <cellStyle name="Процентный 2 4 2 7 2 2" xfId="35782"/>
    <cellStyle name="Процентный 2 4 2 7 2 2 2" xfId="35783"/>
    <cellStyle name="Процентный 2 4 2 7 2 2 2 2" xfId="35784"/>
    <cellStyle name="Процентный 2 4 2 7 2 2 3" xfId="35785"/>
    <cellStyle name="Процентный 2 4 2 7 2 2 4" xfId="35786"/>
    <cellStyle name="Процентный 2 4 2 7 2 2 5" xfId="35787"/>
    <cellStyle name="Процентный 2 4 2 7 2 3" xfId="35788"/>
    <cellStyle name="Процентный 2 4 2 7 2 3 2" xfId="35789"/>
    <cellStyle name="Процентный 2 4 2 7 2 3 3" xfId="35790"/>
    <cellStyle name="Процентный 2 4 2 7 2 3 4" xfId="35791"/>
    <cellStyle name="Процентный 2 4 2 7 2 4" xfId="35792"/>
    <cellStyle name="Процентный 2 4 2 7 2 5" xfId="35793"/>
    <cellStyle name="Процентный 2 4 2 7 2 6" xfId="35794"/>
    <cellStyle name="Процентный 2 4 2 7 2 7" xfId="35795"/>
    <cellStyle name="Процентный 2 4 2 7 3" xfId="35796"/>
    <cellStyle name="Процентный 2 4 2 7 3 2" xfId="35797"/>
    <cellStyle name="Процентный 2 4 2 7 3 2 2" xfId="35798"/>
    <cellStyle name="Процентный 2 4 2 7 3 3" xfId="35799"/>
    <cellStyle name="Процентный 2 4 2 7 3 4" xfId="35800"/>
    <cellStyle name="Процентный 2 4 2 7 3 5" xfId="35801"/>
    <cellStyle name="Процентный 2 4 2 7 4" xfId="35802"/>
    <cellStyle name="Процентный 2 4 2 7 4 2" xfId="35803"/>
    <cellStyle name="Процентный 2 4 2 7 4 3" xfId="35804"/>
    <cellStyle name="Процентный 2 4 2 7 4 4" xfId="35805"/>
    <cellStyle name="Процентный 2 4 2 7 5" xfId="35806"/>
    <cellStyle name="Процентный 2 4 2 7 6" xfId="35807"/>
    <cellStyle name="Процентный 2 4 2 7 7" xfId="35808"/>
    <cellStyle name="Процентный 2 4 2 7 8" xfId="35809"/>
    <cellStyle name="Процентный 2 4 2 8" xfId="35810"/>
    <cellStyle name="Процентный 2 4 2 8 2" xfId="35811"/>
    <cellStyle name="Процентный 2 4 2 8 2 2" xfId="35812"/>
    <cellStyle name="Процентный 2 4 2 8 2 2 2" xfId="35813"/>
    <cellStyle name="Процентный 2 4 2 8 2 2 2 2" xfId="35814"/>
    <cellStyle name="Процентный 2 4 2 8 2 2 3" xfId="35815"/>
    <cellStyle name="Процентный 2 4 2 8 2 2 4" xfId="35816"/>
    <cellStyle name="Процентный 2 4 2 8 2 2 5" xfId="35817"/>
    <cellStyle name="Процентный 2 4 2 8 2 3" xfId="35818"/>
    <cellStyle name="Процентный 2 4 2 8 2 3 2" xfId="35819"/>
    <cellStyle name="Процентный 2 4 2 8 2 3 3" xfId="35820"/>
    <cellStyle name="Процентный 2 4 2 8 2 3 4" xfId="35821"/>
    <cellStyle name="Процентный 2 4 2 8 2 4" xfId="35822"/>
    <cellStyle name="Процентный 2 4 2 8 2 5" xfId="35823"/>
    <cellStyle name="Процентный 2 4 2 8 2 6" xfId="35824"/>
    <cellStyle name="Процентный 2 4 2 8 2 7" xfId="35825"/>
    <cellStyle name="Процентный 2 4 2 8 3" xfId="35826"/>
    <cellStyle name="Процентный 2 4 2 8 3 2" xfId="35827"/>
    <cellStyle name="Процентный 2 4 2 8 3 2 2" xfId="35828"/>
    <cellStyle name="Процентный 2 4 2 8 3 3" xfId="35829"/>
    <cellStyle name="Процентный 2 4 2 8 3 4" xfId="35830"/>
    <cellStyle name="Процентный 2 4 2 8 3 5" xfId="35831"/>
    <cellStyle name="Процентный 2 4 2 8 4" xfId="35832"/>
    <cellStyle name="Процентный 2 4 2 8 4 2" xfId="35833"/>
    <cellStyle name="Процентный 2 4 2 8 4 3" xfId="35834"/>
    <cellStyle name="Процентный 2 4 2 8 4 4" xfId="35835"/>
    <cellStyle name="Процентный 2 4 2 8 5" xfId="35836"/>
    <cellStyle name="Процентный 2 4 2 8 6" xfId="35837"/>
    <cellStyle name="Процентный 2 4 2 8 7" xfId="35838"/>
    <cellStyle name="Процентный 2 4 2 8 8" xfId="35839"/>
    <cellStyle name="Процентный 2 4 2 9" xfId="35840"/>
    <cellStyle name="Процентный 2 4 2 9 2" xfId="35841"/>
    <cellStyle name="Процентный 2 4 2 9 2 2" xfId="35842"/>
    <cellStyle name="Процентный 2 4 2 9 2 2 2" xfId="35843"/>
    <cellStyle name="Процентный 2 4 2 9 2 3" xfId="35844"/>
    <cellStyle name="Процентный 2 4 2 9 2 4" xfId="35845"/>
    <cellStyle name="Процентный 2 4 2 9 2 5" xfId="35846"/>
    <cellStyle name="Процентный 2 4 2 9 3" xfId="35847"/>
    <cellStyle name="Процентный 2 4 2 9 3 2" xfId="35848"/>
    <cellStyle name="Процентный 2 4 2 9 3 3" xfId="35849"/>
    <cellStyle name="Процентный 2 4 2 9 3 4" xfId="35850"/>
    <cellStyle name="Процентный 2 4 2 9 4" xfId="35851"/>
    <cellStyle name="Процентный 2 4 2 9 5" xfId="35852"/>
    <cellStyle name="Процентный 2 4 2 9 6" xfId="35853"/>
    <cellStyle name="Процентный 2 4 2 9 7" xfId="35854"/>
    <cellStyle name="Процентный 2 4 3" xfId="35855"/>
    <cellStyle name="Процентный 2 4 3 2" xfId="35856"/>
    <cellStyle name="Процентный 2 4 3 2 2" xfId="35857"/>
    <cellStyle name="Процентный 2 4 3 2 2 2" xfId="35858"/>
    <cellStyle name="Процентный 2 4 3 2 3" xfId="35859"/>
    <cellStyle name="Процентный 2 4 3 2 4" xfId="35860"/>
    <cellStyle name="Процентный 2 4 3 2 5" xfId="35861"/>
    <cellStyle name="Процентный 2 4 3 3" xfId="35862"/>
    <cellStyle name="Процентный 2 4 3 3 2" xfId="35863"/>
    <cellStyle name="Процентный 2 4 3 3 2 2" xfId="35864"/>
    <cellStyle name="Процентный 2 4 3 3 3" xfId="35865"/>
    <cellStyle name="Процентный 2 4 3 3 4" xfId="35866"/>
    <cellStyle name="Процентный 2 4 3 3 5" xfId="35867"/>
    <cellStyle name="Процентный 2 4 3 4" xfId="35868"/>
    <cellStyle name="Процентный 2 4 3 4 2" xfId="35869"/>
    <cellStyle name="Процентный 2 4 3 4 2 2" xfId="35870"/>
    <cellStyle name="Процентный 2 4 3 4 3" xfId="35871"/>
    <cellStyle name="Процентный 2 4 3 4 4" xfId="35872"/>
    <cellStyle name="Процентный 2 4 3 4 5" xfId="35873"/>
    <cellStyle name="Процентный 2 4 3 5" xfId="35874"/>
    <cellStyle name="Процентный 2 4 3 6" xfId="35875"/>
    <cellStyle name="Процентный 2 4 3 6 2" xfId="35876"/>
    <cellStyle name="Процентный 2 4 3 6 2 2" xfId="35877"/>
    <cellStyle name="Процентный 2 4 3 6 3" xfId="35878"/>
    <cellStyle name="Процентный 2 4 3 7" xfId="35879"/>
    <cellStyle name="Процентный 2 4 3 7 2" xfId="35880"/>
    <cellStyle name="Процентный 2 4 3 8" xfId="35881"/>
    <cellStyle name="Процентный 2 4 4" xfId="35882"/>
    <cellStyle name="Процентный 2 4 4 10" xfId="35883"/>
    <cellStyle name="Процентный 2 4 4 10 2" xfId="35884"/>
    <cellStyle name="Процентный 2 4 4 10 2 2" xfId="35885"/>
    <cellStyle name="Процентный 2 4 4 10 3" xfId="35886"/>
    <cellStyle name="Процентный 2 4 4 10 4" xfId="35887"/>
    <cellStyle name="Процентный 2 4 4 10 5" xfId="35888"/>
    <cellStyle name="Процентный 2 4 4 11" xfId="35889"/>
    <cellStyle name="Процентный 2 4 4 11 2" xfId="35890"/>
    <cellStyle name="Процентный 2 4 4 11 2 2" xfId="35891"/>
    <cellStyle name="Процентный 2 4 4 11 3" xfId="35892"/>
    <cellStyle name="Процентный 2 4 4 11 4" xfId="35893"/>
    <cellStyle name="Процентный 2 4 4 11 5" xfId="35894"/>
    <cellStyle name="Процентный 2 4 4 12" xfId="35895"/>
    <cellStyle name="Процентный 2 4 4 12 2" xfId="35896"/>
    <cellStyle name="Процентный 2 4 4 12 2 2" xfId="35897"/>
    <cellStyle name="Процентный 2 4 4 12 3" xfId="35898"/>
    <cellStyle name="Процентный 2 4 4 13" xfId="35899"/>
    <cellStyle name="Процентный 2 4 4 13 2" xfId="35900"/>
    <cellStyle name="Процентный 2 4 4 14" xfId="35901"/>
    <cellStyle name="Процентный 2 4 4 15" xfId="35902"/>
    <cellStyle name="Процентный 2 4 4 2" xfId="35903"/>
    <cellStyle name="Процентный 2 4 4 2 2" xfId="35904"/>
    <cellStyle name="Процентный 2 4 4 2 2 2" xfId="35905"/>
    <cellStyle name="Процентный 2 4 4 2 2 2 2" xfId="35906"/>
    <cellStyle name="Процентный 2 4 4 2 2 2 2 2" xfId="35907"/>
    <cellStyle name="Процентный 2 4 4 2 2 2 3" xfId="35908"/>
    <cellStyle name="Процентный 2 4 4 2 2 2 4" xfId="35909"/>
    <cellStyle name="Процентный 2 4 4 2 2 2 5" xfId="35910"/>
    <cellStyle name="Процентный 2 4 4 2 2 3" xfId="35911"/>
    <cellStyle name="Процентный 2 4 4 2 2 3 2" xfId="35912"/>
    <cellStyle name="Процентный 2 4 4 2 2 3 3" xfId="35913"/>
    <cellStyle name="Процентный 2 4 4 2 2 3 4" xfId="35914"/>
    <cellStyle name="Процентный 2 4 4 2 2 4" xfId="35915"/>
    <cellStyle name="Процентный 2 4 4 2 2 5" xfId="35916"/>
    <cellStyle name="Процентный 2 4 4 2 2 6" xfId="35917"/>
    <cellStyle name="Процентный 2 4 4 2 2 7" xfId="35918"/>
    <cellStyle name="Процентный 2 4 4 2 3" xfId="35919"/>
    <cellStyle name="Процентный 2 4 4 2 3 2" xfId="35920"/>
    <cellStyle name="Процентный 2 4 4 2 3 2 2" xfId="35921"/>
    <cellStyle name="Процентный 2 4 4 2 3 3" xfId="35922"/>
    <cellStyle name="Процентный 2 4 4 2 3 4" xfId="35923"/>
    <cellStyle name="Процентный 2 4 4 2 3 5" xfId="35924"/>
    <cellStyle name="Процентный 2 4 4 2 4" xfId="35925"/>
    <cellStyle name="Процентный 2 4 4 2 4 2" xfId="35926"/>
    <cellStyle name="Процентный 2 4 4 2 4 2 2" xfId="35927"/>
    <cellStyle name="Процентный 2 4 4 2 4 3" xfId="35928"/>
    <cellStyle name="Процентный 2 4 4 2 4 4" xfId="35929"/>
    <cellStyle name="Процентный 2 4 4 2 4 5" xfId="35930"/>
    <cellStyle name="Процентный 2 4 4 2 5" xfId="35931"/>
    <cellStyle name="Процентный 2 4 4 2 5 2" xfId="35932"/>
    <cellStyle name="Процентный 2 4 4 2 5 3" xfId="35933"/>
    <cellStyle name="Процентный 2 4 4 2 5 4" xfId="35934"/>
    <cellStyle name="Процентный 2 4 4 2 6" xfId="35935"/>
    <cellStyle name="Процентный 2 4 4 2 7" xfId="35936"/>
    <cellStyle name="Процентный 2 4 4 2 8" xfId="35937"/>
    <cellStyle name="Процентный 2 4 4 2 9" xfId="35938"/>
    <cellStyle name="Процентный 2 4 4 3" xfId="35939"/>
    <cellStyle name="Процентный 2 4 4 3 2" xfId="35940"/>
    <cellStyle name="Процентный 2 4 4 3 2 2" xfId="35941"/>
    <cellStyle name="Процентный 2 4 4 3 2 2 2" xfId="35942"/>
    <cellStyle name="Процентный 2 4 4 3 2 2 2 2" xfId="35943"/>
    <cellStyle name="Процентный 2 4 4 3 2 2 3" xfId="35944"/>
    <cellStyle name="Процентный 2 4 4 3 2 2 4" xfId="35945"/>
    <cellStyle name="Процентный 2 4 4 3 2 2 5" xfId="35946"/>
    <cellStyle name="Процентный 2 4 4 3 2 3" xfId="35947"/>
    <cellStyle name="Процентный 2 4 4 3 2 3 2" xfId="35948"/>
    <cellStyle name="Процентный 2 4 4 3 2 3 3" xfId="35949"/>
    <cellStyle name="Процентный 2 4 4 3 2 3 4" xfId="35950"/>
    <cellStyle name="Процентный 2 4 4 3 2 4" xfId="35951"/>
    <cellStyle name="Процентный 2 4 4 3 2 5" xfId="35952"/>
    <cellStyle name="Процентный 2 4 4 3 2 6" xfId="35953"/>
    <cellStyle name="Процентный 2 4 4 3 2 7" xfId="35954"/>
    <cellStyle name="Процентный 2 4 4 3 3" xfId="35955"/>
    <cellStyle name="Процентный 2 4 4 3 3 2" xfId="35956"/>
    <cellStyle name="Процентный 2 4 4 3 3 2 2" xfId="35957"/>
    <cellStyle name="Процентный 2 4 4 3 3 3" xfId="35958"/>
    <cellStyle name="Процентный 2 4 4 3 3 4" xfId="35959"/>
    <cellStyle name="Процентный 2 4 4 3 3 5" xfId="35960"/>
    <cellStyle name="Процентный 2 4 4 3 4" xfId="35961"/>
    <cellStyle name="Процентный 2 4 4 3 4 2" xfId="35962"/>
    <cellStyle name="Процентный 2 4 4 3 4 2 2" xfId="35963"/>
    <cellStyle name="Процентный 2 4 4 3 4 3" xfId="35964"/>
    <cellStyle name="Процентный 2 4 4 3 4 4" xfId="35965"/>
    <cellStyle name="Процентный 2 4 4 3 4 5" xfId="35966"/>
    <cellStyle name="Процентный 2 4 4 3 5" xfId="35967"/>
    <cellStyle name="Процентный 2 4 4 3 5 2" xfId="35968"/>
    <cellStyle name="Процентный 2 4 4 3 5 3" xfId="35969"/>
    <cellStyle name="Процентный 2 4 4 3 5 4" xfId="35970"/>
    <cellStyle name="Процентный 2 4 4 3 6" xfId="35971"/>
    <cellStyle name="Процентный 2 4 4 3 7" xfId="35972"/>
    <cellStyle name="Процентный 2 4 4 3 8" xfId="35973"/>
    <cellStyle name="Процентный 2 4 4 3 9" xfId="35974"/>
    <cellStyle name="Процентный 2 4 4 4" xfId="35975"/>
    <cellStyle name="Процентный 2 4 4 4 2" xfId="35976"/>
    <cellStyle name="Процентный 2 4 4 4 2 2" xfId="35977"/>
    <cellStyle name="Процентный 2 4 4 4 2 2 2" xfId="35978"/>
    <cellStyle name="Процентный 2 4 4 4 2 2 2 2" xfId="35979"/>
    <cellStyle name="Процентный 2 4 4 4 2 2 3" xfId="35980"/>
    <cellStyle name="Процентный 2 4 4 4 2 2 4" xfId="35981"/>
    <cellStyle name="Процентный 2 4 4 4 2 2 5" xfId="35982"/>
    <cellStyle name="Процентный 2 4 4 4 2 3" xfId="35983"/>
    <cellStyle name="Процентный 2 4 4 4 2 3 2" xfId="35984"/>
    <cellStyle name="Процентный 2 4 4 4 2 3 3" xfId="35985"/>
    <cellStyle name="Процентный 2 4 4 4 2 3 4" xfId="35986"/>
    <cellStyle name="Процентный 2 4 4 4 2 4" xfId="35987"/>
    <cellStyle name="Процентный 2 4 4 4 2 5" xfId="35988"/>
    <cellStyle name="Процентный 2 4 4 4 2 6" xfId="35989"/>
    <cellStyle name="Процентный 2 4 4 4 2 7" xfId="35990"/>
    <cellStyle name="Процентный 2 4 4 4 3" xfId="35991"/>
    <cellStyle name="Процентный 2 4 4 4 3 2" xfId="35992"/>
    <cellStyle name="Процентный 2 4 4 4 3 2 2" xfId="35993"/>
    <cellStyle name="Процентный 2 4 4 4 3 3" xfId="35994"/>
    <cellStyle name="Процентный 2 4 4 4 3 4" xfId="35995"/>
    <cellStyle name="Процентный 2 4 4 4 3 5" xfId="35996"/>
    <cellStyle name="Процентный 2 4 4 4 4" xfId="35997"/>
    <cellStyle name="Процентный 2 4 4 4 4 2" xfId="35998"/>
    <cellStyle name="Процентный 2 4 4 4 4 2 2" xfId="35999"/>
    <cellStyle name="Процентный 2 4 4 4 4 3" xfId="36000"/>
    <cellStyle name="Процентный 2 4 4 4 4 4" xfId="36001"/>
    <cellStyle name="Процентный 2 4 4 4 4 5" xfId="36002"/>
    <cellStyle name="Процентный 2 4 4 4 5" xfId="36003"/>
    <cellStyle name="Процентный 2 4 4 4 5 2" xfId="36004"/>
    <cellStyle name="Процентный 2 4 4 4 5 3" xfId="36005"/>
    <cellStyle name="Процентный 2 4 4 4 5 4" xfId="36006"/>
    <cellStyle name="Процентный 2 4 4 4 6" xfId="36007"/>
    <cellStyle name="Процентный 2 4 4 4 7" xfId="36008"/>
    <cellStyle name="Процентный 2 4 4 4 8" xfId="36009"/>
    <cellStyle name="Процентный 2 4 4 4 9" xfId="36010"/>
    <cellStyle name="Процентный 2 4 4 5" xfId="36011"/>
    <cellStyle name="Процентный 2 4 4 5 2" xfId="36012"/>
    <cellStyle name="Процентный 2 4 4 5 2 2" xfId="36013"/>
    <cellStyle name="Процентный 2 4 4 5 2 2 2" xfId="36014"/>
    <cellStyle name="Процентный 2 4 4 5 2 2 2 2" xfId="36015"/>
    <cellStyle name="Процентный 2 4 4 5 2 2 3" xfId="36016"/>
    <cellStyle name="Процентный 2 4 4 5 2 2 4" xfId="36017"/>
    <cellStyle name="Процентный 2 4 4 5 2 2 5" xfId="36018"/>
    <cellStyle name="Процентный 2 4 4 5 2 3" xfId="36019"/>
    <cellStyle name="Процентный 2 4 4 5 2 3 2" xfId="36020"/>
    <cellStyle name="Процентный 2 4 4 5 2 3 3" xfId="36021"/>
    <cellStyle name="Процентный 2 4 4 5 2 3 4" xfId="36022"/>
    <cellStyle name="Процентный 2 4 4 5 2 4" xfId="36023"/>
    <cellStyle name="Процентный 2 4 4 5 2 5" xfId="36024"/>
    <cellStyle name="Процентный 2 4 4 5 2 6" xfId="36025"/>
    <cellStyle name="Процентный 2 4 4 5 2 7" xfId="36026"/>
    <cellStyle name="Процентный 2 4 4 5 3" xfId="36027"/>
    <cellStyle name="Процентный 2 4 4 5 3 2" xfId="36028"/>
    <cellStyle name="Процентный 2 4 4 5 3 2 2" xfId="36029"/>
    <cellStyle name="Процентный 2 4 4 5 3 3" xfId="36030"/>
    <cellStyle name="Процентный 2 4 4 5 3 4" xfId="36031"/>
    <cellStyle name="Процентный 2 4 4 5 3 5" xfId="36032"/>
    <cellStyle name="Процентный 2 4 4 5 4" xfId="36033"/>
    <cellStyle name="Процентный 2 4 4 5 4 2" xfId="36034"/>
    <cellStyle name="Процентный 2 4 4 5 4 3" xfId="36035"/>
    <cellStyle name="Процентный 2 4 4 5 4 4" xfId="36036"/>
    <cellStyle name="Процентный 2 4 4 5 5" xfId="36037"/>
    <cellStyle name="Процентный 2 4 4 5 6" xfId="36038"/>
    <cellStyle name="Процентный 2 4 4 5 7" xfId="36039"/>
    <cellStyle name="Процентный 2 4 4 5 8" xfId="36040"/>
    <cellStyle name="Процентный 2 4 4 6" xfId="36041"/>
    <cellStyle name="Процентный 2 4 4 6 2" xfId="36042"/>
    <cellStyle name="Процентный 2 4 4 6 2 2" xfId="36043"/>
    <cellStyle name="Процентный 2 4 4 6 2 2 2" xfId="36044"/>
    <cellStyle name="Процентный 2 4 4 6 2 2 2 2" xfId="36045"/>
    <cellStyle name="Процентный 2 4 4 6 2 2 3" xfId="36046"/>
    <cellStyle name="Процентный 2 4 4 6 2 2 4" xfId="36047"/>
    <cellStyle name="Процентный 2 4 4 6 2 2 5" xfId="36048"/>
    <cellStyle name="Процентный 2 4 4 6 2 3" xfId="36049"/>
    <cellStyle name="Процентный 2 4 4 6 2 3 2" xfId="36050"/>
    <cellStyle name="Процентный 2 4 4 6 2 3 3" xfId="36051"/>
    <cellStyle name="Процентный 2 4 4 6 2 3 4" xfId="36052"/>
    <cellStyle name="Процентный 2 4 4 6 2 4" xfId="36053"/>
    <cellStyle name="Процентный 2 4 4 6 2 5" xfId="36054"/>
    <cellStyle name="Процентный 2 4 4 6 2 6" xfId="36055"/>
    <cellStyle name="Процентный 2 4 4 6 2 7" xfId="36056"/>
    <cellStyle name="Процентный 2 4 4 6 3" xfId="36057"/>
    <cellStyle name="Процентный 2 4 4 6 3 2" xfId="36058"/>
    <cellStyle name="Процентный 2 4 4 6 3 2 2" xfId="36059"/>
    <cellStyle name="Процентный 2 4 4 6 3 3" xfId="36060"/>
    <cellStyle name="Процентный 2 4 4 6 3 4" xfId="36061"/>
    <cellStyle name="Процентный 2 4 4 6 3 5" xfId="36062"/>
    <cellStyle name="Процентный 2 4 4 6 4" xfId="36063"/>
    <cellStyle name="Процентный 2 4 4 6 4 2" xfId="36064"/>
    <cellStyle name="Процентный 2 4 4 6 4 3" xfId="36065"/>
    <cellStyle name="Процентный 2 4 4 6 4 4" xfId="36066"/>
    <cellStyle name="Процентный 2 4 4 6 5" xfId="36067"/>
    <cellStyle name="Процентный 2 4 4 6 6" xfId="36068"/>
    <cellStyle name="Процентный 2 4 4 6 7" xfId="36069"/>
    <cellStyle name="Процентный 2 4 4 6 8" xfId="36070"/>
    <cellStyle name="Процентный 2 4 4 7" xfId="36071"/>
    <cellStyle name="Процентный 2 4 4 7 2" xfId="36072"/>
    <cellStyle name="Процентный 2 4 4 7 2 2" xfId="36073"/>
    <cellStyle name="Процентный 2 4 4 7 2 2 2" xfId="36074"/>
    <cellStyle name="Процентный 2 4 4 7 2 2 2 2" xfId="36075"/>
    <cellStyle name="Процентный 2 4 4 7 2 2 3" xfId="36076"/>
    <cellStyle name="Процентный 2 4 4 7 2 2 4" xfId="36077"/>
    <cellStyle name="Процентный 2 4 4 7 2 2 5" xfId="36078"/>
    <cellStyle name="Процентный 2 4 4 7 2 3" xfId="36079"/>
    <cellStyle name="Процентный 2 4 4 7 2 3 2" xfId="36080"/>
    <cellStyle name="Процентный 2 4 4 7 2 3 3" xfId="36081"/>
    <cellStyle name="Процентный 2 4 4 7 2 3 4" xfId="36082"/>
    <cellStyle name="Процентный 2 4 4 7 2 4" xfId="36083"/>
    <cellStyle name="Процентный 2 4 4 7 2 5" xfId="36084"/>
    <cellStyle name="Процентный 2 4 4 7 2 6" xfId="36085"/>
    <cellStyle name="Процентный 2 4 4 7 2 7" xfId="36086"/>
    <cellStyle name="Процентный 2 4 4 7 3" xfId="36087"/>
    <cellStyle name="Процентный 2 4 4 7 3 2" xfId="36088"/>
    <cellStyle name="Процентный 2 4 4 7 3 2 2" xfId="36089"/>
    <cellStyle name="Процентный 2 4 4 7 3 3" xfId="36090"/>
    <cellStyle name="Процентный 2 4 4 7 3 4" xfId="36091"/>
    <cellStyle name="Процентный 2 4 4 7 3 5" xfId="36092"/>
    <cellStyle name="Процентный 2 4 4 7 4" xfId="36093"/>
    <cellStyle name="Процентный 2 4 4 7 4 2" xfId="36094"/>
    <cellStyle name="Процентный 2 4 4 7 4 3" xfId="36095"/>
    <cellStyle name="Процентный 2 4 4 7 4 4" xfId="36096"/>
    <cellStyle name="Процентный 2 4 4 7 5" xfId="36097"/>
    <cellStyle name="Процентный 2 4 4 7 6" xfId="36098"/>
    <cellStyle name="Процентный 2 4 4 7 7" xfId="36099"/>
    <cellStyle name="Процентный 2 4 4 7 8" xfId="36100"/>
    <cellStyle name="Процентный 2 4 4 8" xfId="36101"/>
    <cellStyle name="Процентный 2 4 4 8 2" xfId="36102"/>
    <cellStyle name="Процентный 2 4 4 8 2 2" xfId="36103"/>
    <cellStyle name="Процентный 2 4 4 8 2 2 2" xfId="36104"/>
    <cellStyle name="Процентный 2 4 4 8 2 3" xfId="36105"/>
    <cellStyle name="Процентный 2 4 4 8 2 4" xfId="36106"/>
    <cellStyle name="Процентный 2 4 4 8 2 5" xfId="36107"/>
    <cellStyle name="Процентный 2 4 4 8 3" xfId="36108"/>
    <cellStyle name="Процентный 2 4 4 8 3 2" xfId="36109"/>
    <cellStyle name="Процентный 2 4 4 8 3 3" xfId="36110"/>
    <cellStyle name="Процентный 2 4 4 8 3 4" xfId="36111"/>
    <cellStyle name="Процентный 2 4 4 8 4" xfId="36112"/>
    <cellStyle name="Процентный 2 4 4 8 5" xfId="36113"/>
    <cellStyle name="Процентный 2 4 4 8 6" xfId="36114"/>
    <cellStyle name="Процентный 2 4 4 8 7" xfId="36115"/>
    <cellStyle name="Процентный 2 4 4 9" xfId="36116"/>
    <cellStyle name="Процентный 2 4 4 9 2" xfId="36117"/>
    <cellStyle name="Процентный 2 4 4 9 2 2" xfId="36118"/>
    <cellStyle name="Процентный 2 4 4 9 2 2 2" xfId="36119"/>
    <cellStyle name="Процентный 2 4 4 9 2 3" xfId="36120"/>
    <cellStyle name="Процентный 2 4 4 9 2 4" xfId="36121"/>
    <cellStyle name="Процентный 2 4 4 9 2 5" xfId="36122"/>
    <cellStyle name="Процентный 2 4 4 9 3" xfId="36123"/>
    <cellStyle name="Процентный 2 4 4 9 3 2" xfId="36124"/>
    <cellStyle name="Процентный 2 4 4 9 3 3" xfId="36125"/>
    <cellStyle name="Процентный 2 4 4 9 3 4" xfId="36126"/>
    <cellStyle name="Процентный 2 4 4 9 4" xfId="36127"/>
    <cellStyle name="Процентный 2 4 4 9 5" xfId="36128"/>
    <cellStyle name="Процентный 2 4 4 9 6" xfId="36129"/>
    <cellStyle name="Процентный 2 4 4 9 7" xfId="36130"/>
    <cellStyle name="Процентный 2 4 5" xfId="36131"/>
    <cellStyle name="Процентный 2 4 5 10" xfId="36132"/>
    <cellStyle name="Процентный 2 4 5 10 2" xfId="36133"/>
    <cellStyle name="Процентный 2 4 5 10 2 2" xfId="36134"/>
    <cellStyle name="Процентный 2 4 5 10 3" xfId="36135"/>
    <cellStyle name="Процентный 2 4 5 10 4" xfId="36136"/>
    <cellStyle name="Процентный 2 4 5 10 5" xfId="36137"/>
    <cellStyle name="Процентный 2 4 5 11" xfId="36138"/>
    <cellStyle name="Процентный 2 4 5 11 2" xfId="36139"/>
    <cellStyle name="Процентный 2 4 5 11 3" xfId="36140"/>
    <cellStyle name="Процентный 2 4 5 11 4" xfId="36141"/>
    <cellStyle name="Процентный 2 4 5 12" xfId="36142"/>
    <cellStyle name="Процентный 2 4 5 13" xfId="36143"/>
    <cellStyle name="Процентный 2 4 5 14" xfId="36144"/>
    <cellStyle name="Процентный 2 4 5 15" xfId="36145"/>
    <cellStyle name="Процентный 2 4 5 2" xfId="36146"/>
    <cellStyle name="Процентный 2 4 5 2 2" xfId="36147"/>
    <cellStyle name="Процентный 2 4 5 2 2 2" xfId="36148"/>
    <cellStyle name="Процентный 2 4 5 2 2 2 2" xfId="36149"/>
    <cellStyle name="Процентный 2 4 5 2 2 2 2 2" xfId="36150"/>
    <cellStyle name="Процентный 2 4 5 2 2 2 3" xfId="36151"/>
    <cellStyle name="Процентный 2 4 5 2 2 2 4" xfId="36152"/>
    <cellStyle name="Процентный 2 4 5 2 2 2 5" xfId="36153"/>
    <cellStyle name="Процентный 2 4 5 2 2 3" xfId="36154"/>
    <cellStyle name="Процентный 2 4 5 2 2 3 2" xfId="36155"/>
    <cellStyle name="Процентный 2 4 5 2 2 3 3" xfId="36156"/>
    <cellStyle name="Процентный 2 4 5 2 2 3 4" xfId="36157"/>
    <cellStyle name="Процентный 2 4 5 2 2 4" xfId="36158"/>
    <cellStyle name="Процентный 2 4 5 2 2 5" xfId="36159"/>
    <cellStyle name="Процентный 2 4 5 2 2 6" xfId="36160"/>
    <cellStyle name="Процентный 2 4 5 2 2 7" xfId="36161"/>
    <cellStyle name="Процентный 2 4 5 2 3" xfId="36162"/>
    <cellStyle name="Процентный 2 4 5 2 3 2" xfId="36163"/>
    <cellStyle name="Процентный 2 4 5 2 3 2 2" xfId="36164"/>
    <cellStyle name="Процентный 2 4 5 2 3 3" xfId="36165"/>
    <cellStyle name="Процентный 2 4 5 2 3 4" xfId="36166"/>
    <cellStyle name="Процентный 2 4 5 2 3 5" xfId="36167"/>
    <cellStyle name="Процентный 2 4 5 2 4" xfId="36168"/>
    <cellStyle name="Процентный 2 4 5 2 4 2" xfId="36169"/>
    <cellStyle name="Процентный 2 4 5 2 4 2 2" xfId="36170"/>
    <cellStyle name="Процентный 2 4 5 2 4 3" xfId="36171"/>
    <cellStyle name="Процентный 2 4 5 2 4 4" xfId="36172"/>
    <cellStyle name="Процентный 2 4 5 2 4 5" xfId="36173"/>
    <cellStyle name="Процентный 2 4 5 2 5" xfId="36174"/>
    <cellStyle name="Процентный 2 4 5 2 5 2" xfId="36175"/>
    <cellStyle name="Процентный 2 4 5 2 5 3" xfId="36176"/>
    <cellStyle name="Процентный 2 4 5 2 5 4" xfId="36177"/>
    <cellStyle name="Процентный 2 4 5 2 6" xfId="36178"/>
    <cellStyle name="Процентный 2 4 5 2 7" xfId="36179"/>
    <cellStyle name="Процентный 2 4 5 2 8" xfId="36180"/>
    <cellStyle name="Процентный 2 4 5 2 9" xfId="36181"/>
    <cellStyle name="Процентный 2 4 5 3" xfId="36182"/>
    <cellStyle name="Процентный 2 4 5 3 2" xfId="36183"/>
    <cellStyle name="Процентный 2 4 5 3 2 2" xfId="36184"/>
    <cellStyle name="Процентный 2 4 5 3 2 2 2" xfId="36185"/>
    <cellStyle name="Процентный 2 4 5 3 2 2 2 2" xfId="36186"/>
    <cellStyle name="Процентный 2 4 5 3 2 2 3" xfId="36187"/>
    <cellStyle name="Процентный 2 4 5 3 2 2 4" xfId="36188"/>
    <cellStyle name="Процентный 2 4 5 3 2 2 5" xfId="36189"/>
    <cellStyle name="Процентный 2 4 5 3 2 3" xfId="36190"/>
    <cellStyle name="Процентный 2 4 5 3 2 3 2" xfId="36191"/>
    <cellStyle name="Процентный 2 4 5 3 2 3 3" xfId="36192"/>
    <cellStyle name="Процентный 2 4 5 3 2 3 4" xfId="36193"/>
    <cellStyle name="Процентный 2 4 5 3 2 4" xfId="36194"/>
    <cellStyle name="Процентный 2 4 5 3 2 5" xfId="36195"/>
    <cellStyle name="Процентный 2 4 5 3 2 6" xfId="36196"/>
    <cellStyle name="Процентный 2 4 5 3 2 7" xfId="36197"/>
    <cellStyle name="Процентный 2 4 5 3 3" xfId="36198"/>
    <cellStyle name="Процентный 2 4 5 3 3 2" xfId="36199"/>
    <cellStyle name="Процентный 2 4 5 3 3 2 2" xfId="36200"/>
    <cellStyle name="Процентный 2 4 5 3 3 3" xfId="36201"/>
    <cellStyle name="Процентный 2 4 5 3 3 4" xfId="36202"/>
    <cellStyle name="Процентный 2 4 5 3 3 5" xfId="36203"/>
    <cellStyle name="Процентный 2 4 5 3 4" xfId="36204"/>
    <cellStyle name="Процентный 2 4 5 3 4 2" xfId="36205"/>
    <cellStyle name="Процентный 2 4 5 3 4 2 2" xfId="36206"/>
    <cellStyle name="Процентный 2 4 5 3 4 3" xfId="36207"/>
    <cellStyle name="Процентный 2 4 5 3 4 4" xfId="36208"/>
    <cellStyle name="Процентный 2 4 5 3 4 5" xfId="36209"/>
    <cellStyle name="Процентный 2 4 5 3 5" xfId="36210"/>
    <cellStyle name="Процентный 2 4 5 3 5 2" xfId="36211"/>
    <cellStyle name="Процентный 2 4 5 3 5 3" xfId="36212"/>
    <cellStyle name="Процентный 2 4 5 3 5 4" xfId="36213"/>
    <cellStyle name="Процентный 2 4 5 3 6" xfId="36214"/>
    <cellStyle name="Процентный 2 4 5 3 7" xfId="36215"/>
    <cellStyle name="Процентный 2 4 5 3 8" xfId="36216"/>
    <cellStyle name="Процентный 2 4 5 3 9" xfId="36217"/>
    <cellStyle name="Процентный 2 4 5 4" xfId="36218"/>
    <cellStyle name="Процентный 2 4 5 4 2" xfId="36219"/>
    <cellStyle name="Процентный 2 4 5 4 2 2" xfId="36220"/>
    <cellStyle name="Процентный 2 4 5 4 2 2 2" xfId="36221"/>
    <cellStyle name="Процентный 2 4 5 4 2 2 2 2" xfId="36222"/>
    <cellStyle name="Процентный 2 4 5 4 2 2 3" xfId="36223"/>
    <cellStyle name="Процентный 2 4 5 4 2 2 4" xfId="36224"/>
    <cellStyle name="Процентный 2 4 5 4 2 2 5" xfId="36225"/>
    <cellStyle name="Процентный 2 4 5 4 2 3" xfId="36226"/>
    <cellStyle name="Процентный 2 4 5 4 2 3 2" xfId="36227"/>
    <cellStyle name="Процентный 2 4 5 4 2 3 3" xfId="36228"/>
    <cellStyle name="Процентный 2 4 5 4 2 3 4" xfId="36229"/>
    <cellStyle name="Процентный 2 4 5 4 2 4" xfId="36230"/>
    <cellStyle name="Процентный 2 4 5 4 2 5" xfId="36231"/>
    <cellStyle name="Процентный 2 4 5 4 2 6" xfId="36232"/>
    <cellStyle name="Процентный 2 4 5 4 2 7" xfId="36233"/>
    <cellStyle name="Процентный 2 4 5 4 3" xfId="36234"/>
    <cellStyle name="Процентный 2 4 5 4 3 2" xfId="36235"/>
    <cellStyle name="Процентный 2 4 5 4 3 2 2" xfId="36236"/>
    <cellStyle name="Процентный 2 4 5 4 3 3" xfId="36237"/>
    <cellStyle name="Процентный 2 4 5 4 3 4" xfId="36238"/>
    <cellStyle name="Процентный 2 4 5 4 3 5" xfId="36239"/>
    <cellStyle name="Процентный 2 4 5 4 4" xfId="36240"/>
    <cellStyle name="Процентный 2 4 5 4 4 2" xfId="36241"/>
    <cellStyle name="Процентный 2 4 5 4 4 3" xfId="36242"/>
    <cellStyle name="Процентный 2 4 5 4 4 4" xfId="36243"/>
    <cellStyle name="Процентный 2 4 5 4 5" xfId="36244"/>
    <cellStyle name="Процентный 2 4 5 4 6" xfId="36245"/>
    <cellStyle name="Процентный 2 4 5 4 7" xfId="36246"/>
    <cellStyle name="Процентный 2 4 5 4 8" xfId="36247"/>
    <cellStyle name="Процентный 2 4 5 5" xfId="36248"/>
    <cellStyle name="Процентный 2 4 5 5 2" xfId="36249"/>
    <cellStyle name="Процентный 2 4 5 5 2 2" xfId="36250"/>
    <cellStyle name="Процентный 2 4 5 5 2 2 2" xfId="36251"/>
    <cellStyle name="Процентный 2 4 5 5 2 2 2 2" xfId="36252"/>
    <cellStyle name="Процентный 2 4 5 5 2 2 3" xfId="36253"/>
    <cellStyle name="Процентный 2 4 5 5 2 2 4" xfId="36254"/>
    <cellStyle name="Процентный 2 4 5 5 2 2 5" xfId="36255"/>
    <cellStyle name="Процентный 2 4 5 5 2 3" xfId="36256"/>
    <cellStyle name="Процентный 2 4 5 5 2 3 2" xfId="36257"/>
    <cellStyle name="Процентный 2 4 5 5 2 3 3" xfId="36258"/>
    <cellStyle name="Процентный 2 4 5 5 2 3 4" xfId="36259"/>
    <cellStyle name="Процентный 2 4 5 5 2 4" xfId="36260"/>
    <cellStyle name="Процентный 2 4 5 5 2 5" xfId="36261"/>
    <cellStyle name="Процентный 2 4 5 5 2 6" xfId="36262"/>
    <cellStyle name="Процентный 2 4 5 5 2 7" xfId="36263"/>
    <cellStyle name="Процентный 2 4 5 5 3" xfId="36264"/>
    <cellStyle name="Процентный 2 4 5 5 3 2" xfId="36265"/>
    <cellStyle name="Процентный 2 4 5 5 3 2 2" xfId="36266"/>
    <cellStyle name="Процентный 2 4 5 5 3 3" xfId="36267"/>
    <cellStyle name="Процентный 2 4 5 5 3 4" xfId="36268"/>
    <cellStyle name="Процентный 2 4 5 5 3 5" xfId="36269"/>
    <cellStyle name="Процентный 2 4 5 5 4" xfId="36270"/>
    <cellStyle name="Процентный 2 4 5 5 4 2" xfId="36271"/>
    <cellStyle name="Процентный 2 4 5 5 4 3" xfId="36272"/>
    <cellStyle name="Процентный 2 4 5 5 4 4" xfId="36273"/>
    <cellStyle name="Процентный 2 4 5 5 5" xfId="36274"/>
    <cellStyle name="Процентный 2 4 5 5 6" xfId="36275"/>
    <cellStyle name="Процентный 2 4 5 5 7" xfId="36276"/>
    <cellStyle name="Процентный 2 4 5 5 8" xfId="36277"/>
    <cellStyle name="Процентный 2 4 5 6" xfId="36278"/>
    <cellStyle name="Процентный 2 4 5 6 2" xfId="36279"/>
    <cellStyle name="Процентный 2 4 5 6 2 2" xfId="36280"/>
    <cellStyle name="Процентный 2 4 5 6 2 2 2" xfId="36281"/>
    <cellStyle name="Процентный 2 4 5 6 2 2 2 2" xfId="36282"/>
    <cellStyle name="Процентный 2 4 5 6 2 2 3" xfId="36283"/>
    <cellStyle name="Процентный 2 4 5 6 2 2 4" xfId="36284"/>
    <cellStyle name="Процентный 2 4 5 6 2 2 5" xfId="36285"/>
    <cellStyle name="Процентный 2 4 5 6 2 3" xfId="36286"/>
    <cellStyle name="Процентный 2 4 5 6 2 3 2" xfId="36287"/>
    <cellStyle name="Процентный 2 4 5 6 2 3 3" xfId="36288"/>
    <cellStyle name="Процентный 2 4 5 6 2 3 4" xfId="36289"/>
    <cellStyle name="Процентный 2 4 5 6 2 4" xfId="36290"/>
    <cellStyle name="Процентный 2 4 5 6 2 5" xfId="36291"/>
    <cellStyle name="Процентный 2 4 5 6 2 6" xfId="36292"/>
    <cellStyle name="Процентный 2 4 5 6 2 7" xfId="36293"/>
    <cellStyle name="Процентный 2 4 5 6 3" xfId="36294"/>
    <cellStyle name="Процентный 2 4 5 6 3 2" xfId="36295"/>
    <cellStyle name="Процентный 2 4 5 6 3 2 2" xfId="36296"/>
    <cellStyle name="Процентный 2 4 5 6 3 3" xfId="36297"/>
    <cellStyle name="Процентный 2 4 5 6 3 4" xfId="36298"/>
    <cellStyle name="Процентный 2 4 5 6 3 5" xfId="36299"/>
    <cellStyle name="Процентный 2 4 5 6 4" xfId="36300"/>
    <cellStyle name="Процентный 2 4 5 6 4 2" xfId="36301"/>
    <cellStyle name="Процентный 2 4 5 6 4 3" xfId="36302"/>
    <cellStyle name="Процентный 2 4 5 6 4 4" xfId="36303"/>
    <cellStyle name="Процентный 2 4 5 6 5" xfId="36304"/>
    <cellStyle name="Процентный 2 4 5 6 6" xfId="36305"/>
    <cellStyle name="Процентный 2 4 5 6 7" xfId="36306"/>
    <cellStyle name="Процентный 2 4 5 6 8" xfId="36307"/>
    <cellStyle name="Процентный 2 4 5 7" xfId="36308"/>
    <cellStyle name="Процентный 2 4 5 7 2" xfId="36309"/>
    <cellStyle name="Процентный 2 4 5 7 2 2" xfId="36310"/>
    <cellStyle name="Процентный 2 4 5 7 2 2 2" xfId="36311"/>
    <cellStyle name="Процентный 2 4 5 7 2 2 2 2" xfId="36312"/>
    <cellStyle name="Процентный 2 4 5 7 2 2 3" xfId="36313"/>
    <cellStyle name="Процентный 2 4 5 7 2 2 4" xfId="36314"/>
    <cellStyle name="Процентный 2 4 5 7 2 2 5" xfId="36315"/>
    <cellStyle name="Процентный 2 4 5 7 2 3" xfId="36316"/>
    <cellStyle name="Процентный 2 4 5 7 2 3 2" xfId="36317"/>
    <cellStyle name="Процентный 2 4 5 7 2 3 3" xfId="36318"/>
    <cellStyle name="Процентный 2 4 5 7 2 3 4" xfId="36319"/>
    <cellStyle name="Процентный 2 4 5 7 2 4" xfId="36320"/>
    <cellStyle name="Процентный 2 4 5 7 2 5" xfId="36321"/>
    <cellStyle name="Процентный 2 4 5 7 2 6" xfId="36322"/>
    <cellStyle name="Процентный 2 4 5 7 2 7" xfId="36323"/>
    <cellStyle name="Процентный 2 4 5 7 3" xfId="36324"/>
    <cellStyle name="Процентный 2 4 5 7 3 2" xfId="36325"/>
    <cellStyle name="Процентный 2 4 5 7 3 2 2" xfId="36326"/>
    <cellStyle name="Процентный 2 4 5 7 3 3" xfId="36327"/>
    <cellStyle name="Процентный 2 4 5 7 3 4" xfId="36328"/>
    <cellStyle name="Процентный 2 4 5 7 3 5" xfId="36329"/>
    <cellStyle name="Процентный 2 4 5 7 4" xfId="36330"/>
    <cellStyle name="Процентный 2 4 5 7 4 2" xfId="36331"/>
    <cellStyle name="Процентный 2 4 5 7 4 3" xfId="36332"/>
    <cellStyle name="Процентный 2 4 5 7 4 4" xfId="36333"/>
    <cellStyle name="Процентный 2 4 5 7 5" xfId="36334"/>
    <cellStyle name="Процентный 2 4 5 7 6" xfId="36335"/>
    <cellStyle name="Процентный 2 4 5 7 7" xfId="36336"/>
    <cellStyle name="Процентный 2 4 5 7 8" xfId="36337"/>
    <cellStyle name="Процентный 2 4 5 8" xfId="36338"/>
    <cellStyle name="Процентный 2 4 5 8 2" xfId="36339"/>
    <cellStyle name="Процентный 2 4 5 8 2 2" xfId="36340"/>
    <cellStyle name="Процентный 2 4 5 8 2 2 2" xfId="36341"/>
    <cellStyle name="Процентный 2 4 5 8 2 3" xfId="36342"/>
    <cellStyle name="Процентный 2 4 5 8 2 4" xfId="36343"/>
    <cellStyle name="Процентный 2 4 5 8 2 5" xfId="36344"/>
    <cellStyle name="Процентный 2 4 5 8 3" xfId="36345"/>
    <cellStyle name="Процентный 2 4 5 8 3 2" xfId="36346"/>
    <cellStyle name="Процентный 2 4 5 8 3 3" xfId="36347"/>
    <cellStyle name="Процентный 2 4 5 8 3 4" xfId="36348"/>
    <cellStyle name="Процентный 2 4 5 8 4" xfId="36349"/>
    <cellStyle name="Процентный 2 4 5 8 5" xfId="36350"/>
    <cellStyle name="Процентный 2 4 5 8 6" xfId="36351"/>
    <cellStyle name="Процентный 2 4 5 8 7" xfId="36352"/>
    <cellStyle name="Процентный 2 4 5 9" xfId="36353"/>
    <cellStyle name="Процентный 2 4 5 9 2" xfId="36354"/>
    <cellStyle name="Процентный 2 4 5 9 2 2" xfId="36355"/>
    <cellStyle name="Процентный 2 4 5 9 2 2 2" xfId="36356"/>
    <cellStyle name="Процентный 2 4 5 9 2 3" xfId="36357"/>
    <cellStyle name="Процентный 2 4 5 9 2 4" xfId="36358"/>
    <cellStyle name="Процентный 2 4 5 9 2 5" xfId="36359"/>
    <cellStyle name="Процентный 2 4 5 9 3" xfId="36360"/>
    <cellStyle name="Процентный 2 4 5 9 3 2" xfId="36361"/>
    <cellStyle name="Процентный 2 4 5 9 3 3" xfId="36362"/>
    <cellStyle name="Процентный 2 4 5 9 3 4" xfId="36363"/>
    <cellStyle name="Процентный 2 4 5 9 4" xfId="36364"/>
    <cellStyle name="Процентный 2 4 5 9 5" xfId="36365"/>
    <cellStyle name="Процентный 2 4 5 9 6" xfId="36366"/>
    <cellStyle name="Процентный 2 4 5 9 7" xfId="36367"/>
    <cellStyle name="Процентный 2 4 6" xfId="36368"/>
    <cellStyle name="Процентный 2 4 6 2" xfId="36369"/>
    <cellStyle name="Процентный 2 4 6 2 2" xfId="36370"/>
    <cellStyle name="Процентный 2 4 6 2 2 2" xfId="36371"/>
    <cellStyle name="Процентный 2 4 6 2 2 2 2" xfId="36372"/>
    <cellStyle name="Процентный 2 4 6 2 2 3" xfId="36373"/>
    <cellStyle name="Процентный 2 4 6 2 2 4" xfId="36374"/>
    <cellStyle name="Процентный 2 4 6 2 2 5" xfId="36375"/>
    <cellStyle name="Процентный 2 4 6 2 3" xfId="36376"/>
    <cellStyle name="Процентный 2 4 6 2 3 2" xfId="36377"/>
    <cellStyle name="Процентный 2 4 6 2 3 3" xfId="36378"/>
    <cellStyle name="Процентный 2 4 6 2 3 4" xfId="36379"/>
    <cellStyle name="Процентный 2 4 6 2 4" xfId="36380"/>
    <cellStyle name="Процентный 2 4 6 2 5" xfId="36381"/>
    <cellStyle name="Процентный 2 4 6 2 6" xfId="36382"/>
    <cellStyle name="Процентный 2 4 6 2 7" xfId="36383"/>
    <cellStyle name="Процентный 2 4 6 3" xfId="36384"/>
    <cellStyle name="Процентный 2 4 6 3 2" xfId="36385"/>
    <cellStyle name="Процентный 2 4 6 3 2 2" xfId="36386"/>
    <cellStyle name="Процентный 2 4 6 3 2 2 2" xfId="36387"/>
    <cellStyle name="Процентный 2 4 6 3 2 3" xfId="36388"/>
    <cellStyle name="Процентный 2 4 6 3 2 4" xfId="36389"/>
    <cellStyle name="Процентный 2 4 6 3 2 5" xfId="36390"/>
    <cellStyle name="Процентный 2 4 6 3 3" xfId="36391"/>
    <cellStyle name="Процентный 2 4 6 3 3 2" xfId="36392"/>
    <cellStyle name="Процентный 2 4 6 3 3 3" xfId="36393"/>
    <cellStyle name="Процентный 2 4 6 3 3 4" xfId="36394"/>
    <cellStyle name="Процентный 2 4 6 3 4" xfId="36395"/>
    <cellStyle name="Процентный 2 4 6 3 5" xfId="36396"/>
    <cellStyle name="Процентный 2 4 6 3 6" xfId="36397"/>
    <cellStyle name="Процентный 2 4 6 3 7" xfId="36398"/>
    <cellStyle name="Процентный 2 4 6 4" xfId="36399"/>
    <cellStyle name="Процентный 2 4 6 4 2" xfId="36400"/>
    <cellStyle name="Процентный 2 4 6 4 2 2" xfId="36401"/>
    <cellStyle name="Процентный 2 4 6 4 3" xfId="36402"/>
    <cellStyle name="Процентный 2 4 6 4 4" xfId="36403"/>
    <cellStyle name="Процентный 2 4 6 4 5" xfId="36404"/>
    <cellStyle name="Процентный 2 4 6 5" xfId="36405"/>
    <cellStyle name="Процентный 2 4 6 5 2" xfId="36406"/>
    <cellStyle name="Процентный 2 4 6 5 3" xfId="36407"/>
    <cellStyle name="Процентный 2 4 6 5 4" xfId="36408"/>
    <cellStyle name="Процентный 2 4 6 6" xfId="36409"/>
    <cellStyle name="Процентный 2 4 6 7" xfId="36410"/>
    <cellStyle name="Процентный 2 4 6 8" xfId="36411"/>
    <cellStyle name="Процентный 2 4 6 9" xfId="36412"/>
    <cellStyle name="Процентный 2 4 7" xfId="36413"/>
    <cellStyle name="Процентный 2 4 7 2" xfId="36414"/>
    <cellStyle name="Процентный 2 4 7 2 2" xfId="36415"/>
    <cellStyle name="Процентный 2 4 7 2 2 2" xfId="36416"/>
    <cellStyle name="Процентный 2 4 7 2 2 2 2" xfId="36417"/>
    <cellStyle name="Процентный 2 4 7 2 2 3" xfId="36418"/>
    <cellStyle name="Процентный 2 4 7 2 2 4" xfId="36419"/>
    <cellStyle name="Процентный 2 4 7 2 2 5" xfId="36420"/>
    <cellStyle name="Процентный 2 4 7 2 3" xfId="36421"/>
    <cellStyle name="Процентный 2 4 7 2 3 2" xfId="36422"/>
    <cellStyle name="Процентный 2 4 7 2 3 3" xfId="36423"/>
    <cellStyle name="Процентный 2 4 7 2 3 4" xfId="36424"/>
    <cellStyle name="Процентный 2 4 7 2 4" xfId="36425"/>
    <cellStyle name="Процентный 2 4 7 2 5" xfId="36426"/>
    <cellStyle name="Процентный 2 4 7 2 6" xfId="36427"/>
    <cellStyle name="Процентный 2 4 7 2 7" xfId="36428"/>
    <cellStyle name="Процентный 2 4 7 3" xfId="36429"/>
    <cellStyle name="Процентный 2 4 7 3 2" xfId="36430"/>
    <cellStyle name="Процентный 2 4 7 3 2 2" xfId="36431"/>
    <cellStyle name="Процентный 2 4 7 3 3" xfId="36432"/>
    <cellStyle name="Процентный 2 4 7 3 4" xfId="36433"/>
    <cellStyle name="Процентный 2 4 7 3 5" xfId="36434"/>
    <cellStyle name="Процентный 2 4 7 4" xfId="36435"/>
    <cellStyle name="Процентный 2 4 7 4 2" xfId="36436"/>
    <cellStyle name="Процентный 2 4 7 4 2 2" xfId="36437"/>
    <cellStyle name="Процентный 2 4 7 4 3" xfId="36438"/>
    <cellStyle name="Процентный 2 4 7 4 4" xfId="36439"/>
    <cellStyle name="Процентный 2 4 7 4 5" xfId="36440"/>
    <cellStyle name="Процентный 2 4 7 5" xfId="36441"/>
    <cellStyle name="Процентный 2 4 7 5 2" xfId="36442"/>
    <cellStyle name="Процентный 2 4 7 5 3" xfId="36443"/>
    <cellStyle name="Процентный 2 4 7 5 4" xfId="36444"/>
    <cellStyle name="Процентный 2 4 7 6" xfId="36445"/>
    <cellStyle name="Процентный 2 4 7 7" xfId="36446"/>
    <cellStyle name="Процентный 2 4 7 8" xfId="36447"/>
    <cellStyle name="Процентный 2 4 7 9" xfId="36448"/>
    <cellStyle name="Процентный 2 4 8" xfId="36449"/>
    <cellStyle name="Процентный 2 4 8 2" xfId="36450"/>
    <cellStyle name="Процентный 2 4 8 2 2" xfId="36451"/>
    <cellStyle name="Процентный 2 4 8 2 2 2" xfId="36452"/>
    <cellStyle name="Процентный 2 4 8 2 2 2 2" xfId="36453"/>
    <cellStyle name="Процентный 2 4 8 2 2 3" xfId="36454"/>
    <cellStyle name="Процентный 2 4 8 2 2 4" xfId="36455"/>
    <cellStyle name="Процентный 2 4 8 2 2 5" xfId="36456"/>
    <cellStyle name="Процентный 2 4 8 2 3" xfId="36457"/>
    <cellStyle name="Процентный 2 4 8 2 3 2" xfId="36458"/>
    <cellStyle name="Процентный 2 4 8 2 3 3" xfId="36459"/>
    <cellStyle name="Процентный 2 4 8 2 3 4" xfId="36460"/>
    <cellStyle name="Процентный 2 4 8 2 4" xfId="36461"/>
    <cellStyle name="Процентный 2 4 8 2 5" xfId="36462"/>
    <cellStyle name="Процентный 2 4 8 2 6" xfId="36463"/>
    <cellStyle name="Процентный 2 4 8 2 7" xfId="36464"/>
    <cellStyle name="Процентный 2 4 8 3" xfId="36465"/>
    <cellStyle name="Процентный 2 4 8 3 2" xfId="36466"/>
    <cellStyle name="Процентный 2 4 8 3 2 2" xfId="36467"/>
    <cellStyle name="Процентный 2 4 8 3 3" xfId="36468"/>
    <cellStyle name="Процентный 2 4 8 3 4" xfId="36469"/>
    <cellStyle name="Процентный 2 4 8 3 5" xfId="36470"/>
    <cellStyle name="Процентный 2 4 8 4" xfId="36471"/>
    <cellStyle name="Процентный 2 4 8 4 2" xfId="36472"/>
    <cellStyle name="Процентный 2 4 8 4 2 2" xfId="36473"/>
    <cellStyle name="Процентный 2 4 8 4 3" xfId="36474"/>
    <cellStyle name="Процентный 2 4 8 4 4" xfId="36475"/>
    <cellStyle name="Процентный 2 4 8 4 5" xfId="36476"/>
    <cellStyle name="Процентный 2 4 8 5" xfId="36477"/>
    <cellStyle name="Процентный 2 4 8 5 2" xfId="36478"/>
    <cellStyle name="Процентный 2 4 8 5 3" xfId="36479"/>
    <cellStyle name="Процентный 2 4 8 5 4" xfId="36480"/>
    <cellStyle name="Процентный 2 4 8 6" xfId="36481"/>
    <cellStyle name="Процентный 2 4 8 7" xfId="36482"/>
    <cellStyle name="Процентный 2 4 8 8" xfId="36483"/>
    <cellStyle name="Процентный 2 4 8 9" xfId="36484"/>
    <cellStyle name="Процентный 2 4 9" xfId="36485"/>
    <cellStyle name="Процентный 2 4 9 2" xfId="36486"/>
    <cellStyle name="Процентный 2 4 9 2 2" xfId="36487"/>
    <cellStyle name="Процентный 2 4 9 2 2 2" xfId="36488"/>
    <cellStyle name="Процентный 2 4 9 2 2 2 2" xfId="36489"/>
    <cellStyle name="Процентный 2 4 9 2 2 3" xfId="36490"/>
    <cellStyle name="Процентный 2 4 9 2 2 4" xfId="36491"/>
    <cellStyle name="Процентный 2 4 9 2 2 5" xfId="36492"/>
    <cellStyle name="Процентный 2 4 9 2 3" xfId="36493"/>
    <cellStyle name="Процентный 2 4 9 2 3 2" xfId="36494"/>
    <cellStyle name="Процентный 2 4 9 2 3 3" xfId="36495"/>
    <cellStyle name="Процентный 2 4 9 2 3 4" xfId="36496"/>
    <cellStyle name="Процентный 2 4 9 2 4" xfId="36497"/>
    <cellStyle name="Процентный 2 4 9 2 5" xfId="36498"/>
    <cellStyle name="Процентный 2 4 9 2 6" xfId="36499"/>
    <cellStyle name="Процентный 2 4 9 2 7" xfId="36500"/>
    <cellStyle name="Процентный 2 4 9 3" xfId="36501"/>
    <cellStyle name="Процентный 2 4 9 3 2" xfId="36502"/>
    <cellStyle name="Процентный 2 4 9 3 2 2" xfId="36503"/>
    <cellStyle name="Процентный 2 4 9 3 3" xfId="36504"/>
    <cellStyle name="Процентный 2 4 9 3 4" xfId="36505"/>
    <cellStyle name="Процентный 2 4 9 3 5" xfId="36506"/>
    <cellStyle name="Процентный 2 4 9 4" xfId="36507"/>
    <cellStyle name="Процентный 2 4 9 4 2" xfId="36508"/>
    <cellStyle name="Процентный 2 4 9 4 3" xfId="36509"/>
    <cellStyle name="Процентный 2 4 9 4 4" xfId="36510"/>
    <cellStyle name="Процентный 2 4 9 5" xfId="36511"/>
    <cellStyle name="Процентный 2 4 9 6" xfId="36512"/>
    <cellStyle name="Процентный 2 4 9 7" xfId="36513"/>
    <cellStyle name="Процентный 2 4 9 8" xfId="36514"/>
    <cellStyle name="Процентный 2 5" xfId="36515"/>
    <cellStyle name="Процентный 2 5 10" xfId="36516"/>
    <cellStyle name="Процентный 2 5 10 2" xfId="36517"/>
    <cellStyle name="Процентный 2 5 10 2 2" xfId="36518"/>
    <cellStyle name="Процентный 2 5 10 2 2 2" xfId="36519"/>
    <cellStyle name="Процентный 2 5 10 2 2 2 2" xfId="36520"/>
    <cellStyle name="Процентный 2 5 10 2 2 3" xfId="36521"/>
    <cellStyle name="Процентный 2 5 10 2 2 4" xfId="36522"/>
    <cellStyle name="Процентный 2 5 10 2 2 5" xfId="36523"/>
    <cellStyle name="Процентный 2 5 10 2 3" xfId="36524"/>
    <cellStyle name="Процентный 2 5 10 2 3 2" xfId="36525"/>
    <cellStyle name="Процентный 2 5 10 2 3 3" xfId="36526"/>
    <cellStyle name="Процентный 2 5 10 2 3 4" xfId="36527"/>
    <cellStyle name="Процентный 2 5 10 2 4" xfId="36528"/>
    <cellStyle name="Процентный 2 5 10 2 5" xfId="36529"/>
    <cellStyle name="Процентный 2 5 10 2 6" xfId="36530"/>
    <cellStyle name="Процентный 2 5 10 2 7" xfId="36531"/>
    <cellStyle name="Процентный 2 5 10 3" xfId="36532"/>
    <cellStyle name="Процентный 2 5 10 3 2" xfId="36533"/>
    <cellStyle name="Процентный 2 5 10 3 2 2" xfId="36534"/>
    <cellStyle name="Процентный 2 5 10 3 3" xfId="36535"/>
    <cellStyle name="Процентный 2 5 10 3 4" xfId="36536"/>
    <cellStyle name="Процентный 2 5 10 3 5" xfId="36537"/>
    <cellStyle name="Процентный 2 5 10 4" xfId="36538"/>
    <cellStyle name="Процентный 2 5 10 4 2" xfId="36539"/>
    <cellStyle name="Процентный 2 5 10 4 3" xfId="36540"/>
    <cellStyle name="Процентный 2 5 10 4 4" xfId="36541"/>
    <cellStyle name="Процентный 2 5 10 5" xfId="36542"/>
    <cellStyle name="Процентный 2 5 10 6" xfId="36543"/>
    <cellStyle name="Процентный 2 5 10 7" xfId="36544"/>
    <cellStyle name="Процентный 2 5 10 8" xfId="36545"/>
    <cellStyle name="Процентный 2 5 11" xfId="36546"/>
    <cellStyle name="Процентный 2 5 11 2" xfId="36547"/>
    <cellStyle name="Процентный 2 5 11 2 2" xfId="36548"/>
    <cellStyle name="Процентный 2 5 11 2 2 2" xfId="36549"/>
    <cellStyle name="Процентный 2 5 11 2 2 2 2" xfId="36550"/>
    <cellStyle name="Процентный 2 5 11 2 2 3" xfId="36551"/>
    <cellStyle name="Процентный 2 5 11 2 2 4" xfId="36552"/>
    <cellStyle name="Процентный 2 5 11 2 2 5" xfId="36553"/>
    <cellStyle name="Процентный 2 5 11 2 3" xfId="36554"/>
    <cellStyle name="Процентный 2 5 11 2 3 2" xfId="36555"/>
    <cellStyle name="Процентный 2 5 11 2 3 3" xfId="36556"/>
    <cellStyle name="Процентный 2 5 11 2 3 4" xfId="36557"/>
    <cellStyle name="Процентный 2 5 11 2 4" xfId="36558"/>
    <cellStyle name="Процентный 2 5 11 2 5" xfId="36559"/>
    <cellStyle name="Процентный 2 5 11 2 6" xfId="36560"/>
    <cellStyle name="Процентный 2 5 11 2 7" xfId="36561"/>
    <cellStyle name="Процентный 2 5 11 3" xfId="36562"/>
    <cellStyle name="Процентный 2 5 11 3 2" xfId="36563"/>
    <cellStyle name="Процентный 2 5 11 3 2 2" xfId="36564"/>
    <cellStyle name="Процентный 2 5 11 3 3" xfId="36565"/>
    <cellStyle name="Процентный 2 5 11 3 4" xfId="36566"/>
    <cellStyle name="Процентный 2 5 11 3 5" xfId="36567"/>
    <cellStyle name="Процентный 2 5 11 4" xfId="36568"/>
    <cellStyle name="Процентный 2 5 11 4 2" xfId="36569"/>
    <cellStyle name="Процентный 2 5 11 4 3" xfId="36570"/>
    <cellStyle name="Процентный 2 5 11 4 4" xfId="36571"/>
    <cellStyle name="Процентный 2 5 11 5" xfId="36572"/>
    <cellStyle name="Процентный 2 5 11 6" xfId="36573"/>
    <cellStyle name="Процентный 2 5 11 7" xfId="36574"/>
    <cellStyle name="Процентный 2 5 11 8" xfId="36575"/>
    <cellStyle name="Процентный 2 5 12" xfId="36576"/>
    <cellStyle name="Процентный 2 5 12 2" xfId="36577"/>
    <cellStyle name="Процентный 2 5 12 2 2" xfId="36578"/>
    <cellStyle name="Процентный 2 5 12 2 2 2" xfId="36579"/>
    <cellStyle name="Процентный 2 5 12 2 3" xfId="36580"/>
    <cellStyle name="Процентный 2 5 12 2 4" xfId="36581"/>
    <cellStyle name="Процентный 2 5 12 2 5" xfId="36582"/>
    <cellStyle name="Процентный 2 5 12 3" xfId="36583"/>
    <cellStyle name="Процентный 2 5 12 3 2" xfId="36584"/>
    <cellStyle name="Процентный 2 5 12 3 3" xfId="36585"/>
    <cellStyle name="Процентный 2 5 12 3 4" xfId="36586"/>
    <cellStyle name="Процентный 2 5 12 4" xfId="36587"/>
    <cellStyle name="Процентный 2 5 12 5" xfId="36588"/>
    <cellStyle name="Процентный 2 5 12 6" xfId="36589"/>
    <cellStyle name="Процентный 2 5 12 7" xfId="36590"/>
    <cellStyle name="Процентный 2 5 13" xfId="36591"/>
    <cellStyle name="Процентный 2 5 13 2" xfId="36592"/>
    <cellStyle name="Процентный 2 5 13 2 2" xfId="36593"/>
    <cellStyle name="Процентный 2 5 13 3" xfId="36594"/>
    <cellStyle name="Процентный 2 5 13 4" xfId="36595"/>
    <cellStyle name="Процентный 2 5 13 5" xfId="36596"/>
    <cellStyle name="Процентный 2 5 14" xfId="36597"/>
    <cellStyle name="Процентный 2 5 14 2" xfId="36598"/>
    <cellStyle name="Процентный 2 5 14 2 2" xfId="36599"/>
    <cellStyle name="Процентный 2 5 14 3" xfId="36600"/>
    <cellStyle name="Процентный 2 5 14 4" xfId="36601"/>
    <cellStyle name="Процентный 2 5 14 5" xfId="36602"/>
    <cellStyle name="Процентный 2 5 15" xfId="36603"/>
    <cellStyle name="Процентный 2 5 15 2" xfId="36604"/>
    <cellStyle name="Процентный 2 5 15 2 2" xfId="36605"/>
    <cellStyle name="Процентный 2 5 15 3" xfId="36606"/>
    <cellStyle name="Процентный 2 5 15 4" xfId="36607"/>
    <cellStyle name="Процентный 2 5 15 5" xfId="36608"/>
    <cellStyle name="Процентный 2 5 16" xfId="36609"/>
    <cellStyle name="Процентный 2 5 16 2" xfId="36610"/>
    <cellStyle name="Процентный 2 5 16 2 2" xfId="36611"/>
    <cellStyle name="Процентный 2 5 16 3" xfId="36612"/>
    <cellStyle name="Процентный 2 5 17" xfId="36613"/>
    <cellStyle name="Процентный 2 5 17 2" xfId="36614"/>
    <cellStyle name="Процентный 2 5 18" xfId="36615"/>
    <cellStyle name="Процентный 2 5 19" xfId="36616"/>
    <cellStyle name="Процентный 2 5 2" xfId="36617"/>
    <cellStyle name="Процентный 2 5 2 10" xfId="36618"/>
    <cellStyle name="Процентный 2 5 2 10 2" xfId="36619"/>
    <cellStyle name="Процентный 2 5 2 10 2 2" xfId="36620"/>
    <cellStyle name="Процентный 2 5 2 10 2 2 2" xfId="36621"/>
    <cellStyle name="Процентный 2 5 2 10 2 3" xfId="36622"/>
    <cellStyle name="Процентный 2 5 2 10 2 4" xfId="36623"/>
    <cellStyle name="Процентный 2 5 2 10 2 5" xfId="36624"/>
    <cellStyle name="Процентный 2 5 2 10 3" xfId="36625"/>
    <cellStyle name="Процентный 2 5 2 10 3 2" xfId="36626"/>
    <cellStyle name="Процентный 2 5 2 10 3 3" xfId="36627"/>
    <cellStyle name="Процентный 2 5 2 10 3 4" xfId="36628"/>
    <cellStyle name="Процентный 2 5 2 10 4" xfId="36629"/>
    <cellStyle name="Процентный 2 5 2 10 5" xfId="36630"/>
    <cellStyle name="Процентный 2 5 2 10 6" xfId="36631"/>
    <cellStyle name="Процентный 2 5 2 10 7" xfId="36632"/>
    <cellStyle name="Процентный 2 5 2 11" xfId="36633"/>
    <cellStyle name="Процентный 2 5 2 11 2" xfId="36634"/>
    <cellStyle name="Процентный 2 5 2 11 2 2" xfId="36635"/>
    <cellStyle name="Процентный 2 5 2 11 3" xfId="36636"/>
    <cellStyle name="Процентный 2 5 2 11 4" xfId="36637"/>
    <cellStyle name="Процентный 2 5 2 11 5" xfId="36638"/>
    <cellStyle name="Процентный 2 5 2 12" xfId="36639"/>
    <cellStyle name="Процентный 2 5 2 12 2" xfId="36640"/>
    <cellStyle name="Процентный 2 5 2 12 2 2" xfId="36641"/>
    <cellStyle name="Процентный 2 5 2 12 3" xfId="36642"/>
    <cellStyle name="Процентный 2 5 2 12 4" xfId="36643"/>
    <cellStyle name="Процентный 2 5 2 12 5" xfId="36644"/>
    <cellStyle name="Процентный 2 5 2 13" xfId="36645"/>
    <cellStyle name="Процентный 2 5 2 13 2" xfId="36646"/>
    <cellStyle name="Процентный 2 5 2 13 2 2" xfId="36647"/>
    <cellStyle name="Процентный 2 5 2 13 3" xfId="36648"/>
    <cellStyle name="Процентный 2 5 2 14" xfId="36649"/>
    <cellStyle name="Процентный 2 5 2 14 2" xfId="36650"/>
    <cellStyle name="Процентный 2 5 2 15" xfId="36651"/>
    <cellStyle name="Процентный 2 5 2 16" xfId="36652"/>
    <cellStyle name="Процентный 2 5 2 2" xfId="36653"/>
    <cellStyle name="Процентный 2 5 2 2 10" xfId="36654"/>
    <cellStyle name="Процентный 2 5 2 2 10 2" xfId="36655"/>
    <cellStyle name="Процентный 2 5 2 2 10 2 2" xfId="36656"/>
    <cellStyle name="Процентный 2 5 2 2 10 3" xfId="36657"/>
    <cellStyle name="Процентный 2 5 2 2 10 4" xfId="36658"/>
    <cellStyle name="Процентный 2 5 2 2 10 5" xfId="36659"/>
    <cellStyle name="Процентный 2 5 2 2 11" xfId="36660"/>
    <cellStyle name="Процентный 2 5 2 2 11 2" xfId="36661"/>
    <cellStyle name="Процентный 2 5 2 2 11 2 2" xfId="36662"/>
    <cellStyle name="Процентный 2 5 2 2 11 3" xfId="36663"/>
    <cellStyle name="Процентный 2 5 2 2 11 4" xfId="36664"/>
    <cellStyle name="Процентный 2 5 2 2 11 5" xfId="36665"/>
    <cellStyle name="Процентный 2 5 2 2 12" xfId="36666"/>
    <cellStyle name="Процентный 2 5 2 2 12 2" xfId="36667"/>
    <cellStyle name="Процентный 2 5 2 2 12 2 2" xfId="36668"/>
    <cellStyle name="Процентный 2 5 2 2 12 3" xfId="36669"/>
    <cellStyle name="Процентный 2 5 2 2 13" xfId="36670"/>
    <cellStyle name="Процентный 2 5 2 2 13 2" xfId="36671"/>
    <cellStyle name="Процентный 2 5 2 2 14" xfId="36672"/>
    <cellStyle name="Процентный 2 5 2 2 15" xfId="36673"/>
    <cellStyle name="Процентный 2 5 2 2 2" xfId="36674"/>
    <cellStyle name="Процентный 2 5 2 2 2 2" xfId="36675"/>
    <cellStyle name="Процентный 2 5 2 2 2 2 2" xfId="36676"/>
    <cellStyle name="Процентный 2 5 2 2 2 2 2 2" xfId="36677"/>
    <cellStyle name="Процентный 2 5 2 2 2 2 2 2 2" xfId="36678"/>
    <cellStyle name="Процентный 2 5 2 2 2 2 2 3" xfId="36679"/>
    <cellStyle name="Процентный 2 5 2 2 2 2 2 4" xfId="36680"/>
    <cellStyle name="Процентный 2 5 2 2 2 2 2 5" xfId="36681"/>
    <cellStyle name="Процентный 2 5 2 2 2 2 3" xfId="36682"/>
    <cellStyle name="Процентный 2 5 2 2 2 2 3 2" xfId="36683"/>
    <cellStyle name="Процентный 2 5 2 2 2 2 3 3" xfId="36684"/>
    <cellStyle name="Процентный 2 5 2 2 2 2 3 4" xfId="36685"/>
    <cellStyle name="Процентный 2 5 2 2 2 2 4" xfId="36686"/>
    <cellStyle name="Процентный 2 5 2 2 2 2 5" xfId="36687"/>
    <cellStyle name="Процентный 2 5 2 2 2 2 6" xfId="36688"/>
    <cellStyle name="Процентный 2 5 2 2 2 2 7" xfId="36689"/>
    <cellStyle name="Процентный 2 5 2 2 2 3" xfId="36690"/>
    <cellStyle name="Процентный 2 5 2 2 2 3 2" xfId="36691"/>
    <cellStyle name="Процентный 2 5 2 2 2 3 2 2" xfId="36692"/>
    <cellStyle name="Процентный 2 5 2 2 2 3 3" xfId="36693"/>
    <cellStyle name="Процентный 2 5 2 2 2 3 4" xfId="36694"/>
    <cellStyle name="Процентный 2 5 2 2 2 3 5" xfId="36695"/>
    <cellStyle name="Процентный 2 5 2 2 2 4" xfId="36696"/>
    <cellStyle name="Процентный 2 5 2 2 2 4 2" xfId="36697"/>
    <cellStyle name="Процентный 2 5 2 2 2 4 2 2" xfId="36698"/>
    <cellStyle name="Процентный 2 5 2 2 2 4 3" xfId="36699"/>
    <cellStyle name="Процентный 2 5 2 2 2 4 4" xfId="36700"/>
    <cellStyle name="Процентный 2 5 2 2 2 4 5" xfId="36701"/>
    <cellStyle name="Процентный 2 5 2 2 2 5" xfId="36702"/>
    <cellStyle name="Процентный 2 5 2 2 2 5 2" xfId="36703"/>
    <cellStyle name="Процентный 2 5 2 2 2 5 3" xfId="36704"/>
    <cellStyle name="Процентный 2 5 2 2 2 5 4" xfId="36705"/>
    <cellStyle name="Процентный 2 5 2 2 2 6" xfId="36706"/>
    <cellStyle name="Процентный 2 5 2 2 2 7" xfId="36707"/>
    <cellStyle name="Процентный 2 5 2 2 2 8" xfId="36708"/>
    <cellStyle name="Процентный 2 5 2 2 2 9" xfId="36709"/>
    <cellStyle name="Процентный 2 5 2 2 3" xfId="36710"/>
    <cellStyle name="Процентный 2 5 2 2 3 2" xfId="36711"/>
    <cellStyle name="Процентный 2 5 2 2 3 2 2" xfId="36712"/>
    <cellStyle name="Процентный 2 5 2 2 3 2 2 2" xfId="36713"/>
    <cellStyle name="Процентный 2 5 2 2 3 2 2 2 2" xfId="36714"/>
    <cellStyle name="Процентный 2 5 2 2 3 2 2 3" xfId="36715"/>
    <cellStyle name="Процентный 2 5 2 2 3 2 2 4" xfId="36716"/>
    <cellStyle name="Процентный 2 5 2 2 3 2 2 5" xfId="36717"/>
    <cellStyle name="Процентный 2 5 2 2 3 2 3" xfId="36718"/>
    <cellStyle name="Процентный 2 5 2 2 3 2 3 2" xfId="36719"/>
    <cellStyle name="Процентный 2 5 2 2 3 2 3 3" xfId="36720"/>
    <cellStyle name="Процентный 2 5 2 2 3 2 3 4" xfId="36721"/>
    <cellStyle name="Процентный 2 5 2 2 3 2 4" xfId="36722"/>
    <cellStyle name="Процентный 2 5 2 2 3 2 5" xfId="36723"/>
    <cellStyle name="Процентный 2 5 2 2 3 2 6" xfId="36724"/>
    <cellStyle name="Процентный 2 5 2 2 3 2 7" xfId="36725"/>
    <cellStyle name="Процентный 2 5 2 2 3 3" xfId="36726"/>
    <cellStyle name="Процентный 2 5 2 2 3 3 2" xfId="36727"/>
    <cellStyle name="Процентный 2 5 2 2 3 3 2 2" xfId="36728"/>
    <cellStyle name="Процентный 2 5 2 2 3 3 3" xfId="36729"/>
    <cellStyle name="Процентный 2 5 2 2 3 3 4" xfId="36730"/>
    <cellStyle name="Процентный 2 5 2 2 3 3 5" xfId="36731"/>
    <cellStyle name="Процентный 2 5 2 2 3 4" xfId="36732"/>
    <cellStyle name="Процентный 2 5 2 2 3 4 2" xfId="36733"/>
    <cellStyle name="Процентный 2 5 2 2 3 4 2 2" xfId="36734"/>
    <cellStyle name="Процентный 2 5 2 2 3 4 3" xfId="36735"/>
    <cellStyle name="Процентный 2 5 2 2 3 4 4" xfId="36736"/>
    <cellStyle name="Процентный 2 5 2 2 3 4 5" xfId="36737"/>
    <cellStyle name="Процентный 2 5 2 2 3 5" xfId="36738"/>
    <cellStyle name="Процентный 2 5 2 2 3 5 2" xfId="36739"/>
    <cellStyle name="Процентный 2 5 2 2 3 5 3" xfId="36740"/>
    <cellStyle name="Процентный 2 5 2 2 3 5 4" xfId="36741"/>
    <cellStyle name="Процентный 2 5 2 2 3 6" xfId="36742"/>
    <cellStyle name="Процентный 2 5 2 2 3 7" xfId="36743"/>
    <cellStyle name="Процентный 2 5 2 2 3 8" xfId="36744"/>
    <cellStyle name="Процентный 2 5 2 2 3 9" xfId="36745"/>
    <cellStyle name="Процентный 2 5 2 2 4" xfId="36746"/>
    <cellStyle name="Процентный 2 5 2 2 4 2" xfId="36747"/>
    <cellStyle name="Процентный 2 5 2 2 4 2 2" xfId="36748"/>
    <cellStyle name="Процентный 2 5 2 2 4 2 2 2" xfId="36749"/>
    <cellStyle name="Процентный 2 5 2 2 4 2 2 2 2" xfId="36750"/>
    <cellStyle name="Процентный 2 5 2 2 4 2 2 3" xfId="36751"/>
    <cellStyle name="Процентный 2 5 2 2 4 2 2 4" xfId="36752"/>
    <cellStyle name="Процентный 2 5 2 2 4 2 2 5" xfId="36753"/>
    <cellStyle name="Процентный 2 5 2 2 4 2 3" xfId="36754"/>
    <cellStyle name="Процентный 2 5 2 2 4 2 3 2" xfId="36755"/>
    <cellStyle name="Процентный 2 5 2 2 4 2 3 3" xfId="36756"/>
    <cellStyle name="Процентный 2 5 2 2 4 2 3 4" xfId="36757"/>
    <cellStyle name="Процентный 2 5 2 2 4 2 4" xfId="36758"/>
    <cellStyle name="Процентный 2 5 2 2 4 2 5" xfId="36759"/>
    <cellStyle name="Процентный 2 5 2 2 4 2 6" xfId="36760"/>
    <cellStyle name="Процентный 2 5 2 2 4 2 7" xfId="36761"/>
    <cellStyle name="Процентный 2 5 2 2 4 3" xfId="36762"/>
    <cellStyle name="Процентный 2 5 2 2 4 3 2" xfId="36763"/>
    <cellStyle name="Процентный 2 5 2 2 4 3 2 2" xfId="36764"/>
    <cellStyle name="Процентный 2 5 2 2 4 3 3" xfId="36765"/>
    <cellStyle name="Процентный 2 5 2 2 4 3 4" xfId="36766"/>
    <cellStyle name="Процентный 2 5 2 2 4 3 5" xfId="36767"/>
    <cellStyle name="Процентный 2 5 2 2 4 4" xfId="36768"/>
    <cellStyle name="Процентный 2 5 2 2 4 4 2" xfId="36769"/>
    <cellStyle name="Процентный 2 5 2 2 4 4 2 2" xfId="36770"/>
    <cellStyle name="Процентный 2 5 2 2 4 4 3" xfId="36771"/>
    <cellStyle name="Процентный 2 5 2 2 4 4 4" xfId="36772"/>
    <cellStyle name="Процентный 2 5 2 2 4 4 5" xfId="36773"/>
    <cellStyle name="Процентный 2 5 2 2 4 5" xfId="36774"/>
    <cellStyle name="Процентный 2 5 2 2 4 5 2" xfId="36775"/>
    <cellStyle name="Процентный 2 5 2 2 4 5 3" xfId="36776"/>
    <cellStyle name="Процентный 2 5 2 2 4 5 4" xfId="36777"/>
    <cellStyle name="Процентный 2 5 2 2 4 6" xfId="36778"/>
    <cellStyle name="Процентный 2 5 2 2 4 7" xfId="36779"/>
    <cellStyle name="Процентный 2 5 2 2 4 8" xfId="36780"/>
    <cellStyle name="Процентный 2 5 2 2 4 9" xfId="36781"/>
    <cellStyle name="Процентный 2 5 2 2 5" xfId="36782"/>
    <cellStyle name="Процентный 2 5 2 2 5 2" xfId="36783"/>
    <cellStyle name="Процентный 2 5 2 2 5 2 2" xfId="36784"/>
    <cellStyle name="Процентный 2 5 2 2 5 2 2 2" xfId="36785"/>
    <cellStyle name="Процентный 2 5 2 2 5 2 2 2 2" xfId="36786"/>
    <cellStyle name="Процентный 2 5 2 2 5 2 2 3" xfId="36787"/>
    <cellStyle name="Процентный 2 5 2 2 5 2 2 4" xfId="36788"/>
    <cellStyle name="Процентный 2 5 2 2 5 2 2 5" xfId="36789"/>
    <cellStyle name="Процентный 2 5 2 2 5 2 3" xfId="36790"/>
    <cellStyle name="Процентный 2 5 2 2 5 2 3 2" xfId="36791"/>
    <cellStyle name="Процентный 2 5 2 2 5 2 3 3" xfId="36792"/>
    <cellStyle name="Процентный 2 5 2 2 5 2 3 4" xfId="36793"/>
    <cellStyle name="Процентный 2 5 2 2 5 2 4" xfId="36794"/>
    <cellStyle name="Процентный 2 5 2 2 5 2 5" xfId="36795"/>
    <cellStyle name="Процентный 2 5 2 2 5 2 6" xfId="36796"/>
    <cellStyle name="Процентный 2 5 2 2 5 2 7" xfId="36797"/>
    <cellStyle name="Процентный 2 5 2 2 5 3" xfId="36798"/>
    <cellStyle name="Процентный 2 5 2 2 5 3 2" xfId="36799"/>
    <cellStyle name="Процентный 2 5 2 2 5 3 2 2" xfId="36800"/>
    <cellStyle name="Процентный 2 5 2 2 5 3 3" xfId="36801"/>
    <cellStyle name="Процентный 2 5 2 2 5 3 4" xfId="36802"/>
    <cellStyle name="Процентный 2 5 2 2 5 3 5" xfId="36803"/>
    <cellStyle name="Процентный 2 5 2 2 5 4" xfId="36804"/>
    <cellStyle name="Процентный 2 5 2 2 5 4 2" xfId="36805"/>
    <cellStyle name="Процентный 2 5 2 2 5 4 3" xfId="36806"/>
    <cellStyle name="Процентный 2 5 2 2 5 4 4" xfId="36807"/>
    <cellStyle name="Процентный 2 5 2 2 5 5" xfId="36808"/>
    <cellStyle name="Процентный 2 5 2 2 5 6" xfId="36809"/>
    <cellStyle name="Процентный 2 5 2 2 5 7" xfId="36810"/>
    <cellStyle name="Процентный 2 5 2 2 5 8" xfId="36811"/>
    <cellStyle name="Процентный 2 5 2 2 6" xfId="36812"/>
    <cellStyle name="Процентный 2 5 2 2 6 2" xfId="36813"/>
    <cellStyle name="Процентный 2 5 2 2 6 2 2" xfId="36814"/>
    <cellStyle name="Процентный 2 5 2 2 6 2 2 2" xfId="36815"/>
    <cellStyle name="Процентный 2 5 2 2 6 2 2 2 2" xfId="36816"/>
    <cellStyle name="Процентный 2 5 2 2 6 2 2 3" xfId="36817"/>
    <cellStyle name="Процентный 2 5 2 2 6 2 2 4" xfId="36818"/>
    <cellStyle name="Процентный 2 5 2 2 6 2 2 5" xfId="36819"/>
    <cellStyle name="Процентный 2 5 2 2 6 2 3" xfId="36820"/>
    <cellStyle name="Процентный 2 5 2 2 6 2 3 2" xfId="36821"/>
    <cellStyle name="Процентный 2 5 2 2 6 2 3 3" xfId="36822"/>
    <cellStyle name="Процентный 2 5 2 2 6 2 3 4" xfId="36823"/>
    <cellStyle name="Процентный 2 5 2 2 6 2 4" xfId="36824"/>
    <cellStyle name="Процентный 2 5 2 2 6 2 5" xfId="36825"/>
    <cellStyle name="Процентный 2 5 2 2 6 2 6" xfId="36826"/>
    <cellStyle name="Процентный 2 5 2 2 6 2 7" xfId="36827"/>
    <cellStyle name="Процентный 2 5 2 2 6 3" xfId="36828"/>
    <cellStyle name="Процентный 2 5 2 2 6 3 2" xfId="36829"/>
    <cellStyle name="Процентный 2 5 2 2 6 3 2 2" xfId="36830"/>
    <cellStyle name="Процентный 2 5 2 2 6 3 3" xfId="36831"/>
    <cellStyle name="Процентный 2 5 2 2 6 3 4" xfId="36832"/>
    <cellStyle name="Процентный 2 5 2 2 6 3 5" xfId="36833"/>
    <cellStyle name="Процентный 2 5 2 2 6 4" xfId="36834"/>
    <cellStyle name="Процентный 2 5 2 2 6 4 2" xfId="36835"/>
    <cellStyle name="Процентный 2 5 2 2 6 4 3" xfId="36836"/>
    <cellStyle name="Процентный 2 5 2 2 6 4 4" xfId="36837"/>
    <cellStyle name="Процентный 2 5 2 2 6 5" xfId="36838"/>
    <cellStyle name="Процентный 2 5 2 2 6 6" xfId="36839"/>
    <cellStyle name="Процентный 2 5 2 2 6 7" xfId="36840"/>
    <cellStyle name="Процентный 2 5 2 2 6 8" xfId="36841"/>
    <cellStyle name="Процентный 2 5 2 2 7" xfId="36842"/>
    <cellStyle name="Процентный 2 5 2 2 7 2" xfId="36843"/>
    <cellStyle name="Процентный 2 5 2 2 7 2 2" xfId="36844"/>
    <cellStyle name="Процентный 2 5 2 2 7 2 2 2" xfId="36845"/>
    <cellStyle name="Процентный 2 5 2 2 7 2 2 2 2" xfId="36846"/>
    <cellStyle name="Процентный 2 5 2 2 7 2 2 3" xfId="36847"/>
    <cellStyle name="Процентный 2 5 2 2 7 2 2 4" xfId="36848"/>
    <cellStyle name="Процентный 2 5 2 2 7 2 2 5" xfId="36849"/>
    <cellStyle name="Процентный 2 5 2 2 7 2 3" xfId="36850"/>
    <cellStyle name="Процентный 2 5 2 2 7 2 3 2" xfId="36851"/>
    <cellStyle name="Процентный 2 5 2 2 7 2 3 3" xfId="36852"/>
    <cellStyle name="Процентный 2 5 2 2 7 2 3 4" xfId="36853"/>
    <cellStyle name="Процентный 2 5 2 2 7 2 4" xfId="36854"/>
    <cellStyle name="Процентный 2 5 2 2 7 2 5" xfId="36855"/>
    <cellStyle name="Процентный 2 5 2 2 7 2 6" xfId="36856"/>
    <cellStyle name="Процентный 2 5 2 2 7 2 7" xfId="36857"/>
    <cellStyle name="Процентный 2 5 2 2 7 3" xfId="36858"/>
    <cellStyle name="Процентный 2 5 2 2 7 3 2" xfId="36859"/>
    <cellStyle name="Процентный 2 5 2 2 7 3 2 2" xfId="36860"/>
    <cellStyle name="Процентный 2 5 2 2 7 3 3" xfId="36861"/>
    <cellStyle name="Процентный 2 5 2 2 7 3 4" xfId="36862"/>
    <cellStyle name="Процентный 2 5 2 2 7 3 5" xfId="36863"/>
    <cellStyle name="Процентный 2 5 2 2 7 4" xfId="36864"/>
    <cellStyle name="Процентный 2 5 2 2 7 4 2" xfId="36865"/>
    <cellStyle name="Процентный 2 5 2 2 7 4 3" xfId="36866"/>
    <cellStyle name="Процентный 2 5 2 2 7 4 4" xfId="36867"/>
    <cellStyle name="Процентный 2 5 2 2 7 5" xfId="36868"/>
    <cellStyle name="Процентный 2 5 2 2 7 6" xfId="36869"/>
    <cellStyle name="Процентный 2 5 2 2 7 7" xfId="36870"/>
    <cellStyle name="Процентный 2 5 2 2 7 8" xfId="36871"/>
    <cellStyle name="Процентный 2 5 2 2 8" xfId="36872"/>
    <cellStyle name="Процентный 2 5 2 2 8 2" xfId="36873"/>
    <cellStyle name="Процентный 2 5 2 2 8 2 2" xfId="36874"/>
    <cellStyle name="Процентный 2 5 2 2 8 2 2 2" xfId="36875"/>
    <cellStyle name="Процентный 2 5 2 2 8 2 3" xfId="36876"/>
    <cellStyle name="Процентный 2 5 2 2 8 2 4" xfId="36877"/>
    <cellStyle name="Процентный 2 5 2 2 8 2 5" xfId="36878"/>
    <cellStyle name="Процентный 2 5 2 2 8 3" xfId="36879"/>
    <cellStyle name="Процентный 2 5 2 2 8 3 2" xfId="36880"/>
    <cellStyle name="Процентный 2 5 2 2 8 3 3" xfId="36881"/>
    <cellStyle name="Процентный 2 5 2 2 8 3 4" xfId="36882"/>
    <cellStyle name="Процентный 2 5 2 2 8 4" xfId="36883"/>
    <cellStyle name="Процентный 2 5 2 2 8 5" xfId="36884"/>
    <cellStyle name="Процентный 2 5 2 2 8 6" xfId="36885"/>
    <cellStyle name="Процентный 2 5 2 2 8 7" xfId="36886"/>
    <cellStyle name="Процентный 2 5 2 2 9" xfId="36887"/>
    <cellStyle name="Процентный 2 5 2 2 9 2" xfId="36888"/>
    <cellStyle name="Процентный 2 5 2 2 9 2 2" xfId="36889"/>
    <cellStyle name="Процентный 2 5 2 2 9 2 2 2" xfId="36890"/>
    <cellStyle name="Процентный 2 5 2 2 9 2 3" xfId="36891"/>
    <cellStyle name="Процентный 2 5 2 2 9 2 4" xfId="36892"/>
    <cellStyle name="Процентный 2 5 2 2 9 2 5" xfId="36893"/>
    <cellStyle name="Процентный 2 5 2 2 9 3" xfId="36894"/>
    <cellStyle name="Процентный 2 5 2 2 9 3 2" xfId="36895"/>
    <cellStyle name="Процентный 2 5 2 2 9 3 3" xfId="36896"/>
    <cellStyle name="Процентный 2 5 2 2 9 3 4" xfId="36897"/>
    <cellStyle name="Процентный 2 5 2 2 9 4" xfId="36898"/>
    <cellStyle name="Процентный 2 5 2 2 9 5" xfId="36899"/>
    <cellStyle name="Процентный 2 5 2 2 9 6" xfId="36900"/>
    <cellStyle name="Процентный 2 5 2 2 9 7" xfId="36901"/>
    <cellStyle name="Процентный 2 5 2 3" xfId="36902"/>
    <cellStyle name="Процентный 2 5 2 3 2" xfId="36903"/>
    <cellStyle name="Процентный 2 5 2 3 2 2" xfId="36904"/>
    <cellStyle name="Процентный 2 5 2 3 2 2 2" xfId="36905"/>
    <cellStyle name="Процентный 2 5 2 3 2 2 2 2" xfId="36906"/>
    <cellStyle name="Процентный 2 5 2 3 2 2 3" xfId="36907"/>
    <cellStyle name="Процентный 2 5 2 3 2 2 4" xfId="36908"/>
    <cellStyle name="Процентный 2 5 2 3 2 2 5" xfId="36909"/>
    <cellStyle name="Процентный 2 5 2 3 2 3" xfId="36910"/>
    <cellStyle name="Процентный 2 5 2 3 2 3 2" xfId="36911"/>
    <cellStyle name="Процентный 2 5 2 3 2 3 2 2" xfId="36912"/>
    <cellStyle name="Процентный 2 5 2 3 2 3 3" xfId="36913"/>
    <cellStyle name="Процентный 2 5 2 3 2 3 4" xfId="36914"/>
    <cellStyle name="Процентный 2 5 2 3 2 3 5" xfId="36915"/>
    <cellStyle name="Процентный 2 5 2 3 2 4" xfId="36916"/>
    <cellStyle name="Процентный 2 5 2 3 2 4 2" xfId="36917"/>
    <cellStyle name="Процентный 2 5 2 3 2 4 3" xfId="36918"/>
    <cellStyle name="Процентный 2 5 2 3 2 4 4" xfId="36919"/>
    <cellStyle name="Процентный 2 5 2 3 2 5" xfId="36920"/>
    <cellStyle name="Процентный 2 5 2 3 2 6" xfId="36921"/>
    <cellStyle name="Процентный 2 5 2 3 2 7" xfId="36922"/>
    <cellStyle name="Процентный 2 5 2 3 2 8" xfId="36923"/>
    <cellStyle name="Процентный 2 5 2 3 3" xfId="36924"/>
    <cellStyle name="Процентный 2 5 2 3 3 2" xfId="36925"/>
    <cellStyle name="Процентный 2 5 2 3 3 2 2" xfId="36926"/>
    <cellStyle name="Процентный 2 5 2 3 3 3" xfId="36927"/>
    <cellStyle name="Процентный 2 5 2 3 3 4" xfId="36928"/>
    <cellStyle name="Процентный 2 5 2 3 3 5" xfId="36929"/>
    <cellStyle name="Процентный 2 5 2 3 4" xfId="36930"/>
    <cellStyle name="Процентный 2 5 2 3 4 2" xfId="36931"/>
    <cellStyle name="Процентный 2 5 2 3 4 2 2" xfId="36932"/>
    <cellStyle name="Процентный 2 5 2 3 4 3" xfId="36933"/>
    <cellStyle name="Процентный 2 5 2 3 4 4" xfId="36934"/>
    <cellStyle name="Процентный 2 5 2 3 4 5" xfId="36935"/>
    <cellStyle name="Процентный 2 5 2 3 5" xfId="36936"/>
    <cellStyle name="Процентный 2 5 2 3 5 2" xfId="36937"/>
    <cellStyle name="Процентный 2 5 2 3 5 2 2" xfId="36938"/>
    <cellStyle name="Процентный 2 5 2 3 5 3" xfId="36939"/>
    <cellStyle name="Процентный 2 5 2 3 5 4" xfId="36940"/>
    <cellStyle name="Процентный 2 5 2 3 5 5" xfId="36941"/>
    <cellStyle name="Процентный 2 5 2 3 6" xfId="36942"/>
    <cellStyle name="Процентный 2 5 2 3 6 2" xfId="36943"/>
    <cellStyle name="Процентный 2 5 2 3 6 2 2" xfId="36944"/>
    <cellStyle name="Процентный 2 5 2 3 6 3" xfId="36945"/>
    <cellStyle name="Процентный 2 5 2 3 7" xfId="36946"/>
    <cellStyle name="Процентный 2 5 2 3 7 2" xfId="36947"/>
    <cellStyle name="Процентный 2 5 2 3 8" xfId="36948"/>
    <cellStyle name="Процентный 2 5 2 3 9" xfId="36949"/>
    <cellStyle name="Процентный 2 5 2 4" xfId="36950"/>
    <cellStyle name="Процентный 2 5 2 4 2" xfId="36951"/>
    <cellStyle name="Процентный 2 5 2 4 2 2" xfId="36952"/>
    <cellStyle name="Процентный 2 5 2 4 2 2 2" xfId="36953"/>
    <cellStyle name="Процентный 2 5 2 4 2 2 2 2" xfId="36954"/>
    <cellStyle name="Процентный 2 5 2 4 2 2 3" xfId="36955"/>
    <cellStyle name="Процентный 2 5 2 4 2 2 4" xfId="36956"/>
    <cellStyle name="Процентный 2 5 2 4 2 2 5" xfId="36957"/>
    <cellStyle name="Процентный 2 5 2 4 2 3" xfId="36958"/>
    <cellStyle name="Процентный 2 5 2 4 2 3 2" xfId="36959"/>
    <cellStyle name="Процентный 2 5 2 4 2 3 3" xfId="36960"/>
    <cellStyle name="Процентный 2 5 2 4 2 3 4" xfId="36961"/>
    <cellStyle name="Процентный 2 5 2 4 2 4" xfId="36962"/>
    <cellStyle name="Процентный 2 5 2 4 2 5" xfId="36963"/>
    <cellStyle name="Процентный 2 5 2 4 2 6" xfId="36964"/>
    <cellStyle name="Процентный 2 5 2 4 2 7" xfId="36965"/>
    <cellStyle name="Процентный 2 5 2 4 3" xfId="36966"/>
    <cellStyle name="Процентный 2 5 2 4 3 2" xfId="36967"/>
    <cellStyle name="Процентный 2 5 2 4 3 2 2" xfId="36968"/>
    <cellStyle name="Процентный 2 5 2 4 3 3" xfId="36969"/>
    <cellStyle name="Процентный 2 5 2 4 3 4" xfId="36970"/>
    <cellStyle name="Процентный 2 5 2 4 3 5" xfId="36971"/>
    <cellStyle name="Процентный 2 5 2 4 4" xfId="36972"/>
    <cellStyle name="Процентный 2 5 2 4 4 2" xfId="36973"/>
    <cellStyle name="Процентный 2 5 2 4 4 2 2" xfId="36974"/>
    <cellStyle name="Процентный 2 5 2 4 4 3" xfId="36975"/>
    <cellStyle name="Процентный 2 5 2 4 4 4" xfId="36976"/>
    <cellStyle name="Процентный 2 5 2 4 4 5" xfId="36977"/>
    <cellStyle name="Процентный 2 5 2 4 5" xfId="36978"/>
    <cellStyle name="Процентный 2 5 2 4 5 2" xfId="36979"/>
    <cellStyle name="Процентный 2 5 2 4 5 3" xfId="36980"/>
    <cellStyle name="Процентный 2 5 2 4 5 4" xfId="36981"/>
    <cellStyle name="Процентный 2 5 2 4 6" xfId="36982"/>
    <cellStyle name="Процентный 2 5 2 4 7" xfId="36983"/>
    <cellStyle name="Процентный 2 5 2 4 8" xfId="36984"/>
    <cellStyle name="Процентный 2 5 2 4 9" xfId="36985"/>
    <cellStyle name="Процентный 2 5 2 5" xfId="36986"/>
    <cellStyle name="Процентный 2 5 2 5 2" xfId="36987"/>
    <cellStyle name="Процентный 2 5 2 5 2 2" xfId="36988"/>
    <cellStyle name="Процентный 2 5 2 5 2 2 2" xfId="36989"/>
    <cellStyle name="Процентный 2 5 2 5 2 2 2 2" xfId="36990"/>
    <cellStyle name="Процентный 2 5 2 5 2 2 3" xfId="36991"/>
    <cellStyle name="Процентный 2 5 2 5 2 2 4" xfId="36992"/>
    <cellStyle name="Процентный 2 5 2 5 2 2 5" xfId="36993"/>
    <cellStyle name="Процентный 2 5 2 5 2 3" xfId="36994"/>
    <cellStyle name="Процентный 2 5 2 5 2 3 2" xfId="36995"/>
    <cellStyle name="Процентный 2 5 2 5 2 3 3" xfId="36996"/>
    <cellStyle name="Процентный 2 5 2 5 2 3 4" xfId="36997"/>
    <cellStyle name="Процентный 2 5 2 5 2 4" xfId="36998"/>
    <cellStyle name="Процентный 2 5 2 5 2 5" xfId="36999"/>
    <cellStyle name="Процентный 2 5 2 5 2 6" xfId="37000"/>
    <cellStyle name="Процентный 2 5 2 5 2 7" xfId="37001"/>
    <cellStyle name="Процентный 2 5 2 5 3" xfId="37002"/>
    <cellStyle name="Процентный 2 5 2 5 3 2" xfId="37003"/>
    <cellStyle name="Процентный 2 5 2 5 3 2 2" xfId="37004"/>
    <cellStyle name="Процентный 2 5 2 5 3 3" xfId="37005"/>
    <cellStyle name="Процентный 2 5 2 5 3 4" xfId="37006"/>
    <cellStyle name="Процентный 2 5 2 5 3 5" xfId="37007"/>
    <cellStyle name="Процентный 2 5 2 5 4" xfId="37008"/>
    <cellStyle name="Процентный 2 5 2 5 4 2" xfId="37009"/>
    <cellStyle name="Процентный 2 5 2 5 4 2 2" xfId="37010"/>
    <cellStyle name="Процентный 2 5 2 5 4 3" xfId="37011"/>
    <cellStyle name="Процентный 2 5 2 5 4 4" xfId="37012"/>
    <cellStyle name="Процентный 2 5 2 5 4 5" xfId="37013"/>
    <cellStyle name="Процентный 2 5 2 5 5" xfId="37014"/>
    <cellStyle name="Процентный 2 5 2 5 5 2" xfId="37015"/>
    <cellStyle name="Процентный 2 5 2 5 5 3" xfId="37016"/>
    <cellStyle name="Процентный 2 5 2 5 5 4" xfId="37017"/>
    <cellStyle name="Процентный 2 5 2 5 6" xfId="37018"/>
    <cellStyle name="Процентный 2 5 2 5 7" xfId="37019"/>
    <cellStyle name="Процентный 2 5 2 5 8" xfId="37020"/>
    <cellStyle name="Процентный 2 5 2 5 9" xfId="37021"/>
    <cellStyle name="Процентный 2 5 2 6" xfId="37022"/>
    <cellStyle name="Процентный 2 5 2 6 2" xfId="37023"/>
    <cellStyle name="Процентный 2 5 2 6 2 2" xfId="37024"/>
    <cellStyle name="Процентный 2 5 2 6 2 2 2" xfId="37025"/>
    <cellStyle name="Процентный 2 5 2 6 2 2 2 2" xfId="37026"/>
    <cellStyle name="Процентный 2 5 2 6 2 2 3" xfId="37027"/>
    <cellStyle name="Процентный 2 5 2 6 2 2 4" xfId="37028"/>
    <cellStyle name="Процентный 2 5 2 6 2 2 5" xfId="37029"/>
    <cellStyle name="Процентный 2 5 2 6 2 3" xfId="37030"/>
    <cellStyle name="Процентный 2 5 2 6 2 3 2" xfId="37031"/>
    <cellStyle name="Процентный 2 5 2 6 2 3 3" xfId="37032"/>
    <cellStyle name="Процентный 2 5 2 6 2 3 4" xfId="37033"/>
    <cellStyle name="Процентный 2 5 2 6 2 4" xfId="37034"/>
    <cellStyle name="Процентный 2 5 2 6 2 5" xfId="37035"/>
    <cellStyle name="Процентный 2 5 2 6 2 6" xfId="37036"/>
    <cellStyle name="Процентный 2 5 2 6 2 7" xfId="37037"/>
    <cellStyle name="Процентный 2 5 2 6 3" xfId="37038"/>
    <cellStyle name="Процентный 2 5 2 6 3 2" xfId="37039"/>
    <cellStyle name="Процентный 2 5 2 6 3 2 2" xfId="37040"/>
    <cellStyle name="Процентный 2 5 2 6 3 3" xfId="37041"/>
    <cellStyle name="Процентный 2 5 2 6 3 4" xfId="37042"/>
    <cellStyle name="Процентный 2 5 2 6 3 5" xfId="37043"/>
    <cellStyle name="Процентный 2 5 2 6 4" xfId="37044"/>
    <cellStyle name="Процентный 2 5 2 6 4 2" xfId="37045"/>
    <cellStyle name="Процентный 2 5 2 6 4 3" xfId="37046"/>
    <cellStyle name="Процентный 2 5 2 6 4 4" xfId="37047"/>
    <cellStyle name="Процентный 2 5 2 6 5" xfId="37048"/>
    <cellStyle name="Процентный 2 5 2 6 6" xfId="37049"/>
    <cellStyle name="Процентный 2 5 2 6 7" xfId="37050"/>
    <cellStyle name="Процентный 2 5 2 6 8" xfId="37051"/>
    <cellStyle name="Процентный 2 5 2 7" xfId="37052"/>
    <cellStyle name="Процентный 2 5 2 7 2" xfId="37053"/>
    <cellStyle name="Процентный 2 5 2 7 2 2" xfId="37054"/>
    <cellStyle name="Процентный 2 5 2 7 2 2 2" xfId="37055"/>
    <cellStyle name="Процентный 2 5 2 7 2 2 2 2" xfId="37056"/>
    <cellStyle name="Процентный 2 5 2 7 2 2 3" xfId="37057"/>
    <cellStyle name="Процентный 2 5 2 7 2 2 4" xfId="37058"/>
    <cellStyle name="Процентный 2 5 2 7 2 2 5" xfId="37059"/>
    <cellStyle name="Процентный 2 5 2 7 2 3" xfId="37060"/>
    <cellStyle name="Процентный 2 5 2 7 2 3 2" xfId="37061"/>
    <cellStyle name="Процентный 2 5 2 7 2 3 3" xfId="37062"/>
    <cellStyle name="Процентный 2 5 2 7 2 3 4" xfId="37063"/>
    <cellStyle name="Процентный 2 5 2 7 2 4" xfId="37064"/>
    <cellStyle name="Процентный 2 5 2 7 2 5" xfId="37065"/>
    <cellStyle name="Процентный 2 5 2 7 2 6" xfId="37066"/>
    <cellStyle name="Процентный 2 5 2 7 2 7" xfId="37067"/>
    <cellStyle name="Процентный 2 5 2 7 3" xfId="37068"/>
    <cellStyle name="Процентный 2 5 2 7 3 2" xfId="37069"/>
    <cellStyle name="Процентный 2 5 2 7 3 2 2" xfId="37070"/>
    <cellStyle name="Процентный 2 5 2 7 3 3" xfId="37071"/>
    <cellStyle name="Процентный 2 5 2 7 3 4" xfId="37072"/>
    <cellStyle name="Процентный 2 5 2 7 3 5" xfId="37073"/>
    <cellStyle name="Процентный 2 5 2 7 4" xfId="37074"/>
    <cellStyle name="Процентный 2 5 2 7 4 2" xfId="37075"/>
    <cellStyle name="Процентный 2 5 2 7 4 3" xfId="37076"/>
    <cellStyle name="Процентный 2 5 2 7 4 4" xfId="37077"/>
    <cellStyle name="Процентный 2 5 2 7 5" xfId="37078"/>
    <cellStyle name="Процентный 2 5 2 7 6" xfId="37079"/>
    <cellStyle name="Процентный 2 5 2 7 7" xfId="37080"/>
    <cellStyle name="Процентный 2 5 2 7 8" xfId="37081"/>
    <cellStyle name="Процентный 2 5 2 8" xfId="37082"/>
    <cellStyle name="Процентный 2 5 2 8 2" xfId="37083"/>
    <cellStyle name="Процентный 2 5 2 8 2 2" xfId="37084"/>
    <cellStyle name="Процентный 2 5 2 8 2 2 2" xfId="37085"/>
    <cellStyle name="Процентный 2 5 2 8 2 2 2 2" xfId="37086"/>
    <cellStyle name="Процентный 2 5 2 8 2 2 3" xfId="37087"/>
    <cellStyle name="Процентный 2 5 2 8 2 2 4" xfId="37088"/>
    <cellStyle name="Процентный 2 5 2 8 2 2 5" xfId="37089"/>
    <cellStyle name="Процентный 2 5 2 8 2 3" xfId="37090"/>
    <cellStyle name="Процентный 2 5 2 8 2 3 2" xfId="37091"/>
    <cellStyle name="Процентный 2 5 2 8 2 3 3" xfId="37092"/>
    <cellStyle name="Процентный 2 5 2 8 2 3 4" xfId="37093"/>
    <cellStyle name="Процентный 2 5 2 8 2 4" xfId="37094"/>
    <cellStyle name="Процентный 2 5 2 8 2 5" xfId="37095"/>
    <cellStyle name="Процентный 2 5 2 8 2 6" xfId="37096"/>
    <cellStyle name="Процентный 2 5 2 8 2 7" xfId="37097"/>
    <cellStyle name="Процентный 2 5 2 8 3" xfId="37098"/>
    <cellStyle name="Процентный 2 5 2 8 3 2" xfId="37099"/>
    <cellStyle name="Процентный 2 5 2 8 3 2 2" xfId="37100"/>
    <cellStyle name="Процентный 2 5 2 8 3 3" xfId="37101"/>
    <cellStyle name="Процентный 2 5 2 8 3 4" xfId="37102"/>
    <cellStyle name="Процентный 2 5 2 8 3 5" xfId="37103"/>
    <cellStyle name="Процентный 2 5 2 8 4" xfId="37104"/>
    <cellStyle name="Процентный 2 5 2 8 4 2" xfId="37105"/>
    <cellStyle name="Процентный 2 5 2 8 4 3" xfId="37106"/>
    <cellStyle name="Процентный 2 5 2 8 4 4" xfId="37107"/>
    <cellStyle name="Процентный 2 5 2 8 5" xfId="37108"/>
    <cellStyle name="Процентный 2 5 2 8 6" xfId="37109"/>
    <cellStyle name="Процентный 2 5 2 8 7" xfId="37110"/>
    <cellStyle name="Процентный 2 5 2 8 8" xfId="37111"/>
    <cellStyle name="Процентный 2 5 2 9" xfId="37112"/>
    <cellStyle name="Процентный 2 5 2 9 2" xfId="37113"/>
    <cellStyle name="Процентный 2 5 2 9 2 2" xfId="37114"/>
    <cellStyle name="Процентный 2 5 2 9 2 2 2" xfId="37115"/>
    <cellStyle name="Процентный 2 5 2 9 2 3" xfId="37116"/>
    <cellStyle name="Процентный 2 5 2 9 2 4" xfId="37117"/>
    <cellStyle name="Процентный 2 5 2 9 2 5" xfId="37118"/>
    <cellStyle name="Процентный 2 5 2 9 3" xfId="37119"/>
    <cellStyle name="Процентный 2 5 2 9 3 2" xfId="37120"/>
    <cellStyle name="Процентный 2 5 2 9 3 3" xfId="37121"/>
    <cellStyle name="Процентный 2 5 2 9 3 4" xfId="37122"/>
    <cellStyle name="Процентный 2 5 2 9 4" xfId="37123"/>
    <cellStyle name="Процентный 2 5 2 9 5" xfId="37124"/>
    <cellStyle name="Процентный 2 5 2 9 6" xfId="37125"/>
    <cellStyle name="Процентный 2 5 2 9 7" xfId="37126"/>
    <cellStyle name="Процентный 2 5 3" xfId="37127"/>
    <cellStyle name="Процентный 2 5 3 2" xfId="37128"/>
    <cellStyle name="Процентный 2 5 3 2 2" xfId="37129"/>
    <cellStyle name="Процентный 2 5 3 2 2 2" xfId="37130"/>
    <cellStyle name="Процентный 2 5 3 2 3" xfId="37131"/>
    <cellStyle name="Процентный 2 5 3 2 4" xfId="37132"/>
    <cellStyle name="Процентный 2 5 3 2 5" xfId="37133"/>
    <cellStyle name="Процентный 2 5 3 3" xfId="37134"/>
    <cellStyle name="Процентный 2 5 3 3 2" xfId="37135"/>
    <cellStyle name="Процентный 2 5 3 3 2 2" xfId="37136"/>
    <cellStyle name="Процентный 2 5 3 3 3" xfId="37137"/>
    <cellStyle name="Процентный 2 5 3 3 4" xfId="37138"/>
    <cellStyle name="Процентный 2 5 3 3 5" xfId="37139"/>
    <cellStyle name="Процентный 2 5 3 4" xfId="37140"/>
    <cellStyle name="Процентный 2 5 3 4 2" xfId="37141"/>
    <cellStyle name="Процентный 2 5 3 4 2 2" xfId="37142"/>
    <cellStyle name="Процентный 2 5 3 4 3" xfId="37143"/>
    <cellStyle name="Процентный 2 5 3 4 4" xfId="37144"/>
    <cellStyle name="Процентный 2 5 3 4 5" xfId="37145"/>
    <cellStyle name="Процентный 2 5 3 5" xfId="37146"/>
    <cellStyle name="Процентный 2 5 3 6" xfId="37147"/>
    <cellStyle name="Процентный 2 5 3 6 2" xfId="37148"/>
    <cellStyle name="Процентный 2 5 3 6 2 2" xfId="37149"/>
    <cellStyle name="Процентный 2 5 3 6 3" xfId="37150"/>
    <cellStyle name="Процентный 2 5 3 7" xfId="37151"/>
    <cellStyle name="Процентный 2 5 3 7 2" xfId="37152"/>
    <cellStyle name="Процентный 2 5 3 8" xfId="37153"/>
    <cellStyle name="Процентный 2 5 4" xfId="37154"/>
    <cellStyle name="Процентный 2 5 4 10" xfId="37155"/>
    <cellStyle name="Процентный 2 5 4 10 2" xfId="37156"/>
    <cellStyle name="Процентный 2 5 4 10 2 2" xfId="37157"/>
    <cellStyle name="Процентный 2 5 4 10 3" xfId="37158"/>
    <cellStyle name="Процентный 2 5 4 10 4" xfId="37159"/>
    <cellStyle name="Процентный 2 5 4 10 5" xfId="37160"/>
    <cellStyle name="Процентный 2 5 4 11" xfId="37161"/>
    <cellStyle name="Процентный 2 5 4 11 2" xfId="37162"/>
    <cellStyle name="Процентный 2 5 4 11 2 2" xfId="37163"/>
    <cellStyle name="Процентный 2 5 4 11 3" xfId="37164"/>
    <cellStyle name="Процентный 2 5 4 11 4" xfId="37165"/>
    <cellStyle name="Процентный 2 5 4 11 5" xfId="37166"/>
    <cellStyle name="Процентный 2 5 4 12" xfId="37167"/>
    <cellStyle name="Процентный 2 5 4 12 2" xfId="37168"/>
    <cellStyle name="Процентный 2 5 4 12 2 2" xfId="37169"/>
    <cellStyle name="Процентный 2 5 4 12 3" xfId="37170"/>
    <cellStyle name="Процентный 2 5 4 13" xfId="37171"/>
    <cellStyle name="Процентный 2 5 4 13 2" xfId="37172"/>
    <cellStyle name="Процентный 2 5 4 14" xfId="37173"/>
    <cellStyle name="Процентный 2 5 4 15" xfId="37174"/>
    <cellStyle name="Процентный 2 5 4 2" xfId="37175"/>
    <cellStyle name="Процентный 2 5 4 2 2" xfId="37176"/>
    <cellStyle name="Процентный 2 5 4 2 2 2" xfId="37177"/>
    <cellStyle name="Процентный 2 5 4 2 2 2 2" xfId="37178"/>
    <cellStyle name="Процентный 2 5 4 2 2 2 2 2" xfId="37179"/>
    <cellStyle name="Процентный 2 5 4 2 2 2 3" xfId="37180"/>
    <cellStyle name="Процентный 2 5 4 2 2 2 4" xfId="37181"/>
    <cellStyle name="Процентный 2 5 4 2 2 2 5" xfId="37182"/>
    <cellStyle name="Процентный 2 5 4 2 2 3" xfId="37183"/>
    <cellStyle name="Процентный 2 5 4 2 2 3 2" xfId="37184"/>
    <cellStyle name="Процентный 2 5 4 2 2 3 3" xfId="37185"/>
    <cellStyle name="Процентный 2 5 4 2 2 3 4" xfId="37186"/>
    <cellStyle name="Процентный 2 5 4 2 2 4" xfId="37187"/>
    <cellStyle name="Процентный 2 5 4 2 2 5" xfId="37188"/>
    <cellStyle name="Процентный 2 5 4 2 2 6" xfId="37189"/>
    <cellStyle name="Процентный 2 5 4 2 2 7" xfId="37190"/>
    <cellStyle name="Процентный 2 5 4 2 3" xfId="37191"/>
    <cellStyle name="Процентный 2 5 4 2 3 2" xfId="37192"/>
    <cellStyle name="Процентный 2 5 4 2 3 2 2" xfId="37193"/>
    <cellStyle name="Процентный 2 5 4 2 3 3" xfId="37194"/>
    <cellStyle name="Процентный 2 5 4 2 3 4" xfId="37195"/>
    <cellStyle name="Процентный 2 5 4 2 3 5" xfId="37196"/>
    <cellStyle name="Процентный 2 5 4 2 4" xfId="37197"/>
    <cellStyle name="Процентный 2 5 4 2 4 2" xfId="37198"/>
    <cellStyle name="Процентный 2 5 4 2 4 2 2" xfId="37199"/>
    <cellStyle name="Процентный 2 5 4 2 4 3" xfId="37200"/>
    <cellStyle name="Процентный 2 5 4 2 4 4" xfId="37201"/>
    <cellStyle name="Процентный 2 5 4 2 4 5" xfId="37202"/>
    <cellStyle name="Процентный 2 5 4 2 5" xfId="37203"/>
    <cellStyle name="Процентный 2 5 4 2 5 2" xfId="37204"/>
    <cellStyle name="Процентный 2 5 4 2 5 3" xfId="37205"/>
    <cellStyle name="Процентный 2 5 4 2 5 4" xfId="37206"/>
    <cellStyle name="Процентный 2 5 4 2 6" xfId="37207"/>
    <cellStyle name="Процентный 2 5 4 2 7" xfId="37208"/>
    <cellStyle name="Процентный 2 5 4 2 8" xfId="37209"/>
    <cellStyle name="Процентный 2 5 4 2 9" xfId="37210"/>
    <cellStyle name="Процентный 2 5 4 3" xfId="37211"/>
    <cellStyle name="Процентный 2 5 4 3 2" xfId="37212"/>
    <cellStyle name="Процентный 2 5 4 3 2 2" xfId="37213"/>
    <cellStyle name="Процентный 2 5 4 3 2 2 2" xfId="37214"/>
    <cellStyle name="Процентный 2 5 4 3 2 2 2 2" xfId="37215"/>
    <cellStyle name="Процентный 2 5 4 3 2 2 3" xfId="37216"/>
    <cellStyle name="Процентный 2 5 4 3 2 2 4" xfId="37217"/>
    <cellStyle name="Процентный 2 5 4 3 2 2 5" xfId="37218"/>
    <cellStyle name="Процентный 2 5 4 3 2 3" xfId="37219"/>
    <cellStyle name="Процентный 2 5 4 3 2 3 2" xfId="37220"/>
    <cellStyle name="Процентный 2 5 4 3 2 3 3" xfId="37221"/>
    <cellStyle name="Процентный 2 5 4 3 2 3 4" xfId="37222"/>
    <cellStyle name="Процентный 2 5 4 3 2 4" xfId="37223"/>
    <cellStyle name="Процентный 2 5 4 3 2 5" xfId="37224"/>
    <cellStyle name="Процентный 2 5 4 3 2 6" xfId="37225"/>
    <cellStyle name="Процентный 2 5 4 3 2 7" xfId="37226"/>
    <cellStyle name="Процентный 2 5 4 3 3" xfId="37227"/>
    <cellStyle name="Процентный 2 5 4 3 3 2" xfId="37228"/>
    <cellStyle name="Процентный 2 5 4 3 3 2 2" xfId="37229"/>
    <cellStyle name="Процентный 2 5 4 3 3 3" xfId="37230"/>
    <cellStyle name="Процентный 2 5 4 3 3 4" xfId="37231"/>
    <cellStyle name="Процентный 2 5 4 3 3 5" xfId="37232"/>
    <cellStyle name="Процентный 2 5 4 3 4" xfId="37233"/>
    <cellStyle name="Процентный 2 5 4 3 4 2" xfId="37234"/>
    <cellStyle name="Процентный 2 5 4 3 4 2 2" xfId="37235"/>
    <cellStyle name="Процентный 2 5 4 3 4 3" xfId="37236"/>
    <cellStyle name="Процентный 2 5 4 3 4 4" xfId="37237"/>
    <cellStyle name="Процентный 2 5 4 3 4 5" xfId="37238"/>
    <cellStyle name="Процентный 2 5 4 3 5" xfId="37239"/>
    <cellStyle name="Процентный 2 5 4 3 5 2" xfId="37240"/>
    <cellStyle name="Процентный 2 5 4 3 5 3" xfId="37241"/>
    <cellStyle name="Процентный 2 5 4 3 5 4" xfId="37242"/>
    <cellStyle name="Процентный 2 5 4 3 6" xfId="37243"/>
    <cellStyle name="Процентный 2 5 4 3 7" xfId="37244"/>
    <cellStyle name="Процентный 2 5 4 3 8" xfId="37245"/>
    <cellStyle name="Процентный 2 5 4 3 9" xfId="37246"/>
    <cellStyle name="Процентный 2 5 4 4" xfId="37247"/>
    <cellStyle name="Процентный 2 5 4 4 2" xfId="37248"/>
    <cellStyle name="Процентный 2 5 4 4 2 2" xfId="37249"/>
    <cellStyle name="Процентный 2 5 4 4 2 2 2" xfId="37250"/>
    <cellStyle name="Процентный 2 5 4 4 2 2 2 2" xfId="37251"/>
    <cellStyle name="Процентный 2 5 4 4 2 2 3" xfId="37252"/>
    <cellStyle name="Процентный 2 5 4 4 2 2 4" xfId="37253"/>
    <cellStyle name="Процентный 2 5 4 4 2 2 5" xfId="37254"/>
    <cellStyle name="Процентный 2 5 4 4 2 3" xfId="37255"/>
    <cellStyle name="Процентный 2 5 4 4 2 3 2" xfId="37256"/>
    <cellStyle name="Процентный 2 5 4 4 2 3 3" xfId="37257"/>
    <cellStyle name="Процентный 2 5 4 4 2 3 4" xfId="37258"/>
    <cellStyle name="Процентный 2 5 4 4 2 4" xfId="37259"/>
    <cellStyle name="Процентный 2 5 4 4 2 5" xfId="37260"/>
    <cellStyle name="Процентный 2 5 4 4 2 6" xfId="37261"/>
    <cellStyle name="Процентный 2 5 4 4 2 7" xfId="37262"/>
    <cellStyle name="Процентный 2 5 4 4 3" xfId="37263"/>
    <cellStyle name="Процентный 2 5 4 4 3 2" xfId="37264"/>
    <cellStyle name="Процентный 2 5 4 4 3 2 2" xfId="37265"/>
    <cellStyle name="Процентный 2 5 4 4 3 3" xfId="37266"/>
    <cellStyle name="Процентный 2 5 4 4 3 4" xfId="37267"/>
    <cellStyle name="Процентный 2 5 4 4 3 5" xfId="37268"/>
    <cellStyle name="Процентный 2 5 4 4 4" xfId="37269"/>
    <cellStyle name="Процентный 2 5 4 4 4 2" xfId="37270"/>
    <cellStyle name="Процентный 2 5 4 4 4 2 2" xfId="37271"/>
    <cellStyle name="Процентный 2 5 4 4 4 3" xfId="37272"/>
    <cellStyle name="Процентный 2 5 4 4 4 4" xfId="37273"/>
    <cellStyle name="Процентный 2 5 4 4 4 5" xfId="37274"/>
    <cellStyle name="Процентный 2 5 4 4 5" xfId="37275"/>
    <cellStyle name="Процентный 2 5 4 4 5 2" xfId="37276"/>
    <cellStyle name="Процентный 2 5 4 4 5 3" xfId="37277"/>
    <cellStyle name="Процентный 2 5 4 4 5 4" xfId="37278"/>
    <cellStyle name="Процентный 2 5 4 4 6" xfId="37279"/>
    <cellStyle name="Процентный 2 5 4 4 7" xfId="37280"/>
    <cellStyle name="Процентный 2 5 4 4 8" xfId="37281"/>
    <cellStyle name="Процентный 2 5 4 4 9" xfId="37282"/>
    <cellStyle name="Процентный 2 5 4 5" xfId="37283"/>
    <cellStyle name="Процентный 2 5 4 5 2" xfId="37284"/>
    <cellStyle name="Процентный 2 5 4 5 2 2" xfId="37285"/>
    <cellStyle name="Процентный 2 5 4 5 2 2 2" xfId="37286"/>
    <cellStyle name="Процентный 2 5 4 5 2 2 2 2" xfId="37287"/>
    <cellStyle name="Процентный 2 5 4 5 2 2 3" xfId="37288"/>
    <cellStyle name="Процентный 2 5 4 5 2 2 4" xfId="37289"/>
    <cellStyle name="Процентный 2 5 4 5 2 2 5" xfId="37290"/>
    <cellStyle name="Процентный 2 5 4 5 2 3" xfId="37291"/>
    <cellStyle name="Процентный 2 5 4 5 2 3 2" xfId="37292"/>
    <cellStyle name="Процентный 2 5 4 5 2 3 3" xfId="37293"/>
    <cellStyle name="Процентный 2 5 4 5 2 3 4" xfId="37294"/>
    <cellStyle name="Процентный 2 5 4 5 2 4" xfId="37295"/>
    <cellStyle name="Процентный 2 5 4 5 2 5" xfId="37296"/>
    <cellStyle name="Процентный 2 5 4 5 2 6" xfId="37297"/>
    <cellStyle name="Процентный 2 5 4 5 2 7" xfId="37298"/>
    <cellStyle name="Процентный 2 5 4 5 3" xfId="37299"/>
    <cellStyle name="Процентный 2 5 4 5 3 2" xfId="37300"/>
    <cellStyle name="Процентный 2 5 4 5 3 2 2" xfId="37301"/>
    <cellStyle name="Процентный 2 5 4 5 3 3" xfId="37302"/>
    <cellStyle name="Процентный 2 5 4 5 3 4" xfId="37303"/>
    <cellStyle name="Процентный 2 5 4 5 3 5" xfId="37304"/>
    <cellStyle name="Процентный 2 5 4 5 4" xfId="37305"/>
    <cellStyle name="Процентный 2 5 4 5 4 2" xfId="37306"/>
    <cellStyle name="Процентный 2 5 4 5 4 3" xfId="37307"/>
    <cellStyle name="Процентный 2 5 4 5 4 4" xfId="37308"/>
    <cellStyle name="Процентный 2 5 4 5 5" xfId="37309"/>
    <cellStyle name="Процентный 2 5 4 5 6" xfId="37310"/>
    <cellStyle name="Процентный 2 5 4 5 7" xfId="37311"/>
    <cellStyle name="Процентный 2 5 4 5 8" xfId="37312"/>
    <cellStyle name="Процентный 2 5 4 6" xfId="37313"/>
    <cellStyle name="Процентный 2 5 4 6 2" xfId="37314"/>
    <cellStyle name="Процентный 2 5 4 6 2 2" xfId="37315"/>
    <cellStyle name="Процентный 2 5 4 6 2 2 2" xfId="37316"/>
    <cellStyle name="Процентный 2 5 4 6 2 2 2 2" xfId="37317"/>
    <cellStyle name="Процентный 2 5 4 6 2 2 3" xfId="37318"/>
    <cellStyle name="Процентный 2 5 4 6 2 2 4" xfId="37319"/>
    <cellStyle name="Процентный 2 5 4 6 2 2 5" xfId="37320"/>
    <cellStyle name="Процентный 2 5 4 6 2 3" xfId="37321"/>
    <cellStyle name="Процентный 2 5 4 6 2 3 2" xfId="37322"/>
    <cellStyle name="Процентный 2 5 4 6 2 3 3" xfId="37323"/>
    <cellStyle name="Процентный 2 5 4 6 2 3 4" xfId="37324"/>
    <cellStyle name="Процентный 2 5 4 6 2 4" xfId="37325"/>
    <cellStyle name="Процентный 2 5 4 6 2 5" xfId="37326"/>
    <cellStyle name="Процентный 2 5 4 6 2 6" xfId="37327"/>
    <cellStyle name="Процентный 2 5 4 6 2 7" xfId="37328"/>
    <cellStyle name="Процентный 2 5 4 6 3" xfId="37329"/>
    <cellStyle name="Процентный 2 5 4 6 3 2" xfId="37330"/>
    <cellStyle name="Процентный 2 5 4 6 3 2 2" xfId="37331"/>
    <cellStyle name="Процентный 2 5 4 6 3 3" xfId="37332"/>
    <cellStyle name="Процентный 2 5 4 6 3 4" xfId="37333"/>
    <cellStyle name="Процентный 2 5 4 6 3 5" xfId="37334"/>
    <cellStyle name="Процентный 2 5 4 6 4" xfId="37335"/>
    <cellStyle name="Процентный 2 5 4 6 4 2" xfId="37336"/>
    <cellStyle name="Процентный 2 5 4 6 4 3" xfId="37337"/>
    <cellStyle name="Процентный 2 5 4 6 4 4" xfId="37338"/>
    <cellStyle name="Процентный 2 5 4 6 5" xfId="37339"/>
    <cellStyle name="Процентный 2 5 4 6 6" xfId="37340"/>
    <cellStyle name="Процентный 2 5 4 6 7" xfId="37341"/>
    <cellStyle name="Процентный 2 5 4 6 8" xfId="37342"/>
    <cellStyle name="Процентный 2 5 4 7" xfId="37343"/>
    <cellStyle name="Процентный 2 5 4 7 2" xfId="37344"/>
    <cellStyle name="Процентный 2 5 4 7 2 2" xfId="37345"/>
    <cellStyle name="Процентный 2 5 4 7 2 2 2" xfId="37346"/>
    <cellStyle name="Процентный 2 5 4 7 2 2 2 2" xfId="37347"/>
    <cellStyle name="Процентный 2 5 4 7 2 2 3" xfId="37348"/>
    <cellStyle name="Процентный 2 5 4 7 2 2 4" xfId="37349"/>
    <cellStyle name="Процентный 2 5 4 7 2 2 5" xfId="37350"/>
    <cellStyle name="Процентный 2 5 4 7 2 3" xfId="37351"/>
    <cellStyle name="Процентный 2 5 4 7 2 3 2" xfId="37352"/>
    <cellStyle name="Процентный 2 5 4 7 2 3 3" xfId="37353"/>
    <cellStyle name="Процентный 2 5 4 7 2 3 4" xfId="37354"/>
    <cellStyle name="Процентный 2 5 4 7 2 4" xfId="37355"/>
    <cellStyle name="Процентный 2 5 4 7 2 5" xfId="37356"/>
    <cellStyle name="Процентный 2 5 4 7 2 6" xfId="37357"/>
    <cellStyle name="Процентный 2 5 4 7 2 7" xfId="37358"/>
    <cellStyle name="Процентный 2 5 4 7 3" xfId="37359"/>
    <cellStyle name="Процентный 2 5 4 7 3 2" xfId="37360"/>
    <cellStyle name="Процентный 2 5 4 7 3 2 2" xfId="37361"/>
    <cellStyle name="Процентный 2 5 4 7 3 3" xfId="37362"/>
    <cellStyle name="Процентный 2 5 4 7 3 4" xfId="37363"/>
    <cellStyle name="Процентный 2 5 4 7 3 5" xfId="37364"/>
    <cellStyle name="Процентный 2 5 4 7 4" xfId="37365"/>
    <cellStyle name="Процентный 2 5 4 7 4 2" xfId="37366"/>
    <cellStyle name="Процентный 2 5 4 7 4 3" xfId="37367"/>
    <cellStyle name="Процентный 2 5 4 7 4 4" xfId="37368"/>
    <cellStyle name="Процентный 2 5 4 7 5" xfId="37369"/>
    <cellStyle name="Процентный 2 5 4 7 6" xfId="37370"/>
    <cellStyle name="Процентный 2 5 4 7 7" xfId="37371"/>
    <cellStyle name="Процентный 2 5 4 7 8" xfId="37372"/>
    <cellStyle name="Процентный 2 5 4 8" xfId="37373"/>
    <cellStyle name="Процентный 2 5 4 8 2" xfId="37374"/>
    <cellStyle name="Процентный 2 5 4 8 2 2" xfId="37375"/>
    <cellStyle name="Процентный 2 5 4 8 2 2 2" xfId="37376"/>
    <cellStyle name="Процентный 2 5 4 8 2 3" xfId="37377"/>
    <cellStyle name="Процентный 2 5 4 8 2 4" xfId="37378"/>
    <cellStyle name="Процентный 2 5 4 8 2 5" xfId="37379"/>
    <cellStyle name="Процентный 2 5 4 8 3" xfId="37380"/>
    <cellStyle name="Процентный 2 5 4 8 3 2" xfId="37381"/>
    <cellStyle name="Процентный 2 5 4 8 3 3" xfId="37382"/>
    <cellStyle name="Процентный 2 5 4 8 3 4" xfId="37383"/>
    <cellStyle name="Процентный 2 5 4 8 4" xfId="37384"/>
    <cellStyle name="Процентный 2 5 4 8 5" xfId="37385"/>
    <cellStyle name="Процентный 2 5 4 8 6" xfId="37386"/>
    <cellStyle name="Процентный 2 5 4 8 7" xfId="37387"/>
    <cellStyle name="Процентный 2 5 4 9" xfId="37388"/>
    <cellStyle name="Процентный 2 5 4 9 2" xfId="37389"/>
    <cellStyle name="Процентный 2 5 4 9 2 2" xfId="37390"/>
    <cellStyle name="Процентный 2 5 4 9 2 2 2" xfId="37391"/>
    <cellStyle name="Процентный 2 5 4 9 2 3" xfId="37392"/>
    <cellStyle name="Процентный 2 5 4 9 2 4" xfId="37393"/>
    <cellStyle name="Процентный 2 5 4 9 2 5" xfId="37394"/>
    <cellStyle name="Процентный 2 5 4 9 3" xfId="37395"/>
    <cellStyle name="Процентный 2 5 4 9 3 2" xfId="37396"/>
    <cellStyle name="Процентный 2 5 4 9 3 3" xfId="37397"/>
    <cellStyle name="Процентный 2 5 4 9 3 4" xfId="37398"/>
    <cellStyle name="Процентный 2 5 4 9 4" xfId="37399"/>
    <cellStyle name="Процентный 2 5 4 9 5" xfId="37400"/>
    <cellStyle name="Процентный 2 5 4 9 6" xfId="37401"/>
    <cellStyle name="Процентный 2 5 4 9 7" xfId="37402"/>
    <cellStyle name="Процентный 2 5 5" xfId="37403"/>
    <cellStyle name="Процентный 2 5 5 10" xfId="37404"/>
    <cellStyle name="Процентный 2 5 5 10 2" xfId="37405"/>
    <cellStyle name="Процентный 2 5 5 10 2 2" xfId="37406"/>
    <cellStyle name="Процентный 2 5 5 10 3" xfId="37407"/>
    <cellStyle name="Процентный 2 5 5 10 4" xfId="37408"/>
    <cellStyle name="Процентный 2 5 5 10 5" xfId="37409"/>
    <cellStyle name="Процентный 2 5 5 11" xfId="37410"/>
    <cellStyle name="Процентный 2 5 5 11 2" xfId="37411"/>
    <cellStyle name="Процентный 2 5 5 11 3" xfId="37412"/>
    <cellStyle name="Процентный 2 5 5 11 4" xfId="37413"/>
    <cellStyle name="Процентный 2 5 5 12" xfId="37414"/>
    <cellStyle name="Процентный 2 5 5 13" xfId="37415"/>
    <cellStyle name="Процентный 2 5 5 14" xfId="37416"/>
    <cellStyle name="Процентный 2 5 5 15" xfId="37417"/>
    <cellStyle name="Процентный 2 5 5 2" xfId="37418"/>
    <cellStyle name="Процентный 2 5 5 2 2" xfId="37419"/>
    <cellStyle name="Процентный 2 5 5 2 2 2" xfId="37420"/>
    <cellStyle name="Процентный 2 5 5 2 2 2 2" xfId="37421"/>
    <cellStyle name="Процентный 2 5 5 2 2 2 2 2" xfId="37422"/>
    <cellStyle name="Процентный 2 5 5 2 2 2 3" xfId="37423"/>
    <cellStyle name="Процентный 2 5 5 2 2 2 4" xfId="37424"/>
    <cellStyle name="Процентный 2 5 5 2 2 2 5" xfId="37425"/>
    <cellStyle name="Процентный 2 5 5 2 2 3" xfId="37426"/>
    <cellStyle name="Процентный 2 5 5 2 2 3 2" xfId="37427"/>
    <cellStyle name="Процентный 2 5 5 2 2 3 3" xfId="37428"/>
    <cellStyle name="Процентный 2 5 5 2 2 3 4" xfId="37429"/>
    <cellStyle name="Процентный 2 5 5 2 2 4" xfId="37430"/>
    <cellStyle name="Процентный 2 5 5 2 2 5" xfId="37431"/>
    <cellStyle name="Процентный 2 5 5 2 2 6" xfId="37432"/>
    <cellStyle name="Процентный 2 5 5 2 2 7" xfId="37433"/>
    <cellStyle name="Процентный 2 5 5 2 3" xfId="37434"/>
    <cellStyle name="Процентный 2 5 5 2 3 2" xfId="37435"/>
    <cellStyle name="Процентный 2 5 5 2 3 2 2" xfId="37436"/>
    <cellStyle name="Процентный 2 5 5 2 3 3" xfId="37437"/>
    <cellStyle name="Процентный 2 5 5 2 3 4" xfId="37438"/>
    <cellStyle name="Процентный 2 5 5 2 3 5" xfId="37439"/>
    <cellStyle name="Процентный 2 5 5 2 4" xfId="37440"/>
    <cellStyle name="Процентный 2 5 5 2 4 2" xfId="37441"/>
    <cellStyle name="Процентный 2 5 5 2 4 2 2" xfId="37442"/>
    <cellStyle name="Процентный 2 5 5 2 4 3" xfId="37443"/>
    <cellStyle name="Процентный 2 5 5 2 4 4" xfId="37444"/>
    <cellStyle name="Процентный 2 5 5 2 4 5" xfId="37445"/>
    <cellStyle name="Процентный 2 5 5 2 5" xfId="37446"/>
    <cellStyle name="Процентный 2 5 5 2 5 2" xfId="37447"/>
    <cellStyle name="Процентный 2 5 5 2 5 3" xfId="37448"/>
    <cellStyle name="Процентный 2 5 5 2 5 4" xfId="37449"/>
    <cellStyle name="Процентный 2 5 5 2 6" xfId="37450"/>
    <cellStyle name="Процентный 2 5 5 2 7" xfId="37451"/>
    <cellStyle name="Процентный 2 5 5 2 8" xfId="37452"/>
    <cellStyle name="Процентный 2 5 5 2 9" xfId="37453"/>
    <cellStyle name="Процентный 2 5 5 3" xfId="37454"/>
    <cellStyle name="Процентный 2 5 5 3 2" xfId="37455"/>
    <cellStyle name="Процентный 2 5 5 3 2 2" xfId="37456"/>
    <cellStyle name="Процентный 2 5 5 3 2 2 2" xfId="37457"/>
    <cellStyle name="Процентный 2 5 5 3 2 2 2 2" xfId="37458"/>
    <cellStyle name="Процентный 2 5 5 3 2 2 3" xfId="37459"/>
    <cellStyle name="Процентный 2 5 5 3 2 2 4" xfId="37460"/>
    <cellStyle name="Процентный 2 5 5 3 2 2 5" xfId="37461"/>
    <cellStyle name="Процентный 2 5 5 3 2 3" xfId="37462"/>
    <cellStyle name="Процентный 2 5 5 3 2 3 2" xfId="37463"/>
    <cellStyle name="Процентный 2 5 5 3 2 3 3" xfId="37464"/>
    <cellStyle name="Процентный 2 5 5 3 2 3 4" xfId="37465"/>
    <cellStyle name="Процентный 2 5 5 3 2 4" xfId="37466"/>
    <cellStyle name="Процентный 2 5 5 3 2 5" xfId="37467"/>
    <cellStyle name="Процентный 2 5 5 3 2 6" xfId="37468"/>
    <cellStyle name="Процентный 2 5 5 3 2 7" xfId="37469"/>
    <cellStyle name="Процентный 2 5 5 3 3" xfId="37470"/>
    <cellStyle name="Процентный 2 5 5 3 3 2" xfId="37471"/>
    <cellStyle name="Процентный 2 5 5 3 3 2 2" xfId="37472"/>
    <cellStyle name="Процентный 2 5 5 3 3 3" xfId="37473"/>
    <cellStyle name="Процентный 2 5 5 3 3 4" xfId="37474"/>
    <cellStyle name="Процентный 2 5 5 3 3 5" xfId="37475"/>
    <cellStyle name="Процентный 2 5 5 3 4" xfId="37476"/>
    <cellStyle name="Процентный 2 5 5 3 4 2" xfId="37477"/>
    <cellStyle name="Процентный 2 5 5 3 4 2 2" xfId="37478"/>
    <cellStyle name="Процентный 2 5 5 3 4 3" xfId="37479"/>
    <cellStyle name="Процентный 2 5 5 3 4 4" xfId="37480"/>
    <cellStyle name="Процентный 2 5 5 3 4 5" xfId="37481"/>
    <cellStyle name="Процентный 2 5 5 3 5" xfId="37482"/>
    <cellStyle name="Процентный 2 5 5 3 5 2" xfId="37483"/>
    <cellStyle name="Процентный 2 5 5 3 5 3" xfId="37484"/>
    <cellStyle name="Процентный 2 5 5 3 5 4" xfId="37485"/>
    <cellStyle name="Процентный 2 5 5 3 6" xfId="37486"/>
    <cellStyle name="Процентный 2 5 5 3 7" xfId="37487"/>
    <cellStyle name="Процентный 2 5 5 3 8" xfId="37488"/>
    <cellStyle name="Процентный 2 5 5 3 9" xfId="37489"/>
    <cellStyle name="Процентный 2 5 5 4" xfId="37490"/>
    <cellStyle name="Процентный 2 5 5 4 2" xfId="37491"/>
    <cellStyle name="Процентный 2 5 5 4 2 2" xfId="37492"/>
    <cellStyle name="Процентный 2 5 5 4 2 2 2" xfId="37493"/>
    <cellStyle name="Процентный 2 5 5 4 2 2 2 2" xfId="37494"/>
    <cellStyle name="Процентный 2 5 5 4 2 2 3" xfId="37495"/>
    <cellStyle name="Процентный 2 5 5 4 2 2 4" xfId="37496"/>
    <cellStyle name="Процентный 2 5 5 4 2 2 5" xfId="37497"/>
    <cellStyle name="Процентный 2 5 5 4 2 3" xfId="37498"/>
    <cellStyle name="Процентный 2 5 5 4 2 3 2" xfId="37499"/>
    <cellStyle name="Процентный 2 5 5 4 2 3 3" xfId="37500"/>
    <cellStyle name="Процентный 2 5 5 4 2 3 4" xfId="37501"/>
    <cellStyle name="Процентный 2 5 5 4 2 4" xfId="37502"/>
    <cellStyle name="Процентный 2 5 5 4 2 5" xfId="37503"/>
    <cellStyle name="Процентный 2 5 5 4 2 6" xfId="37504"/>
    <cellStyle name="Процентный 2 5 5 4 2 7" xfId="37505"/>
    <cellStyle name="Процентный 2 5 5 4 3" xfId="37506"/>
    <cellStyle name="Процентный 2 5 5 4 3 2" xfId="37507"/>
    <cellStyle name="Процентный 2 5 5 4 3 2 2" xfId="37508"/>
    <cellStyle name="Процентный 2 5 5 4 3 3" xfId="37509"/>
    <cellStyle name="Процентный 2 5 5 4 3 4" xfId="37510"/>
    <cellStyle name="Процентный 2 5 5 4 3 5" xfId="37511"/>
    <cellStyle name="Процентный 2 5 5 4 4" xfId="37512"/>
    <cellStyle name="Процентный 2 5 5 4 4 2" xfId="37513"/>
    <cellStyle name="Процентный 2 5 5 4 4 3" xfId="37514"/>
    <cellStyle name="Процентный 2 5 5 4 4 4" xfId="37515"/>
    <cellStyle name="Процентный 2 5 5 4 5" xfId="37516"/>
    <cellStyle name="Процентный 2 5 5 4 6" xfId="37517"/>
    <cellStyle name="Процентный 2 5 5 4 7" xfId="37518"/>
    <cellStyle name="Процентный 2 5 5 4 8" xfId="37519"/>
    <cellStyle name="Процентный 2 5 5 5" xfId="37520"/>
    <cellStyle name="Процентный 2 5 5 5 2" xfId="37521"/>
    <cellStyle name="Процентный 2 5 5 5 2 2" xfId="37522"/>
    <cellStyle name="Процентный 2 5 5 5 2 2 2" xfId="37523"/>
    <cellStyle name="Процентный 2 5 5 5 2 2 2 2" xfId="37524"/>
    <cellStyle name="Процентный 2 5 5 5 2 2 3" xfId="37525"/>
    <cellStyle name="Процентный 2 5 5 5 2 2 4" xfId="37526"/>
    <cellStyle name="Процентный 2 5 5 5 2 2 5" xfId="37527"/>
    <cellStyle name="Процентный 2 5 5 5 2 3" xfId="37528"/>
    <cellStyle name="Процентный 2 5 5 5 2 3 2" xfId="37529"/>
    <cellStyle name="Процентный 2 5 5 5 2 3 3" xfId="37530"/>
    <cellStyle name="Процентный 2 5 5 5 2 3 4" xfId="37531"/>
    <cellStyle name="Процентный 2 5 5 5 2 4" xfId="37532"/>
    <cellStyle name="Процентный 2 5 5 5 2 5" xfId="37533"/>
    <cellStyle name="Процентный 2 5 5 5 2 6" xfId="37534"/>
    <cellStyle name="Процентный 2 5 5 5 2 7" xfId="37535"/>
    <cellStyle name="Процентный 2 5 5 5 3" xfId="37536"/>
    <cellStyle name="Процентный 2 5 5 5 3 2" xfId="37537"/>
    <cellStyle name="Процентный 2 5 5 5 3 2 2" xfId="37538"/>
    <cellStyle name="Процентный 2 5 5 5 3 3" xfId="37539"/>
    <cellStyle name="Процентный 2 5 5 5 3 4" xfId="37540"/>
    <cellStyle name="Процентный 2 5 5 5 3 5" xfId="37541"/>
    <cellStyle name="Процентный 2 5 5 5 4" xfId="37542"/>
    <cellStyle name="Процентный 2 5 5 5 4 2" xfId="37543"/>
    <cellStyle name="Процентный 2 5 5 5 4 3" xfId="37544"/>
    <cellStyle name="Процентный 2 5 5 5 4 4" xfId="37545"/>
    <cellStyle name="Процентный 2 5 5 5 5" xfId="37546"/>
    <cellStyle name="Процентный 2 5 5 5 6" xfId="37547"/>
    <cellStyle name="Процентный 2 5 5 5 7" xfId="37548"/>
    <cellStyle name="Процентный 2 5 5 5 8" xfId="37549"/>
    <cellStyle name="Процентный 2 5 5 6" xfId="37550"/>
    <cellStyle name="Процентный 2 5 5 6 2" xfId="37551"/>
    <cellStyle name="Процентный 2 5 5 6 2 2" xfId="37552"/>
    <cellStyle name="Процентный 2 5 5 6 2 2 2" xfId="37553"/>
    <cellStyle name="Процентный 2 5 5 6 2 2 2 2" xfId="37554"/>
    <cellStyle name="Процентный 2 5 5 6 2 2 3" xfId="37555"/>
    <cellStyle name="Процентный 2 5 5 6 2 2 4" xfId="37556"/>
    <cellStyle name="Процентный 2 5 5 6 2 2 5" xfId="37557"/>
    <cellStyle name="Процентный 2 5 5 6 2 3" xfId="37558"/>
    <cellStyle name="Процентный 2 5 5 6 2 3 2" xfId="37559"/>
    <cellStyle name="Процентный 2 5 5 6 2 3 3" xfId="37560"/>
    <cellStyle name="Процентный 2 5 5 6 2 3 4" xfId="37561"/>
    <cellStyle name="Процентный 2 5 5 6 2 4" xfId="37562"/>
    <cellStyle name="Процентный 2 5 5 6 2 5" xfId="37563"/>
    <cellStyle name="Процентный 2 5 5 6 2 6" xfId="37564"/>
    <cellStyle name="Процентный 2 5 5 6 2 7" xfId="37565"/>
    <cellStyle name="Процентный 2 5 5 6 3" xfId="37566"/>
    <cellStyle name="Процентный 2 5 5 6 3 2" xfId="37567"/>
    <cellStyle name="Процентный 2 5 5 6 3 2 2" xfId="37568"/>
    <cellStyle name="Процентный 2 5 5 6 3 3" xfId="37569"/>
    <cellStyle name="Процентный 2 5 5 6 3 4" xfId="37570"/>
    <cellStyle name="Процентный 2 5 5 6 3 5" xfId="37571"/>
    <cellStyle name="Процентный 2 5 5 6 4" xfId="37572"/>
    <cellStyle name="Процентный 2 5 5 6 4 2" xfId="37573"/>
    <cellStyle name="Процентный 2 5 5 6 4 3" xfId="37574"/>
    <cellStyle name="Процентный 2 5 5 6 4 4" xfId="37575"/>
    <cellStyle name="Процентный 2 5 5 6 5" xfId="37576"/>
    <cellStyle name="Процентный 2 5 5 6 6" xfId="37577"/>
    <cellStyle name="Процентный 2 5 5 6 7" xfId="37578"/>
    <cellStyle name="Процентный 2 5 5 6 8" xfId="37579"/>
    <cellStyle name="Процентный 2 5 5 7" xfId="37580"/>
    <cellStyle name="Процентный 2 5 5 7 2" xfId="37581"/>
    <cellStyle name="Процентный 2 5 5 7 2 2" xfId="37582"/>
    <cellStyle name="Процентный 2 5 5 7 2 2 2" xfId="37583"/>
    <cellStyle name="Процентный 2 5 5 7 2 2 2 2" xfId="37584"/>
    <cellStyle name="Процентный 2 5 5 7 2 2 3" xfId="37585"/>
    <cellStyle name="Процентный 2 5 5 7 2 2 4" xfId="37586"/>
    <cellStyle name="Процентный 2 5 5 7 2 2 5" xfId="37587"/>
    <cellStyle name="Процентный 2 5 5 7 2 3" xfId="37588"/>
    <cellStyle name="Процентный 2 5 5 7 2 3 2" xfId="37589"/>
    <cellStyle name="Процентный 2 5 5 7 2 3 3" xfId="37590"/>
    <cellStyle name="Процентный 2 5 5 7 2 3 4" xfId="37591"/>
    <cellStyle name="Процентный 2 5 5 7 2 4" xfId="37592"/>
    <cellStyle name="Процентный 2 5 5 7 2 5" xfId="37593"/>
    <cellStyle name="Процентный 2 5 5 7 2 6" xfId="37594"/>
    <cellStyle name="Процентный 2 5 5 7 2 7" xfId="37595"/>
    <cellStyle name="Процентный 2 5 5 7 3" xfId="37596"/>
    <cellStyle name="Процентный 2 5 5 7 3 2" xfId="37597"/>
    <cellStyle name="Процентный 2 5 5 7 3 2 2" xfId="37598"/>
    <cellStyle name="Процентный 2 5 5 7 3 3" xfId="37599"/>
    <cellStyle name="Процентный 2 5 5 7 3 4" xfId="37600"/>
    <cellStyle name="Процентный 2 5 5 7 3 5" xfId="37601"/>
    <cellStyle name="Процентный 2 5 5 7 4" xfId="37602"/>
    <cellStyle name="Процентный 2 5 5 7 4 2" xfId="37603"/>
    <cellStyle name="Процентный 2 5 5 7 4 3" xfId="37604"/>
    <cellStyle name="Процентный 2 5 5 7 4 4" xfId="37605"/>
    <cellStyle name="Процентный 2 5 5 7 5" xfId="37606"/>
    <cellStyle name="Процентный 2 5 5 7 6" xfId="37607"/>
    <cellStyle name="Процентный 2 5 5 7 7" xfId="37608"/>
    <cellStyle name="Процентный 2 5 5 7 8" xfId="37609"/>
    <cellStyle name="Процентный 2 5 5 8" xfId="37610"/>
    <cellStyle name="Процентный 2 5 5 8 2" xfId="37611"/>
    <cellStyle name="Процентный 2 5 5 8 2 2" xfId="37612"/>
    <cellStyle name="Процентный 2 5 5 8 2 2 2" xfId="37613"/>
    <cellStyle name="Процентный 2 5 5 8 2 3" xfId="37614"/>
    <cellStyle name="Процентный 2 5 5 8 2 4" xfId="37615"/>
    <cellStyle name="Процентный 2 5 5 8 2 5" xfId="37616"/>
    <cellStyle name="Процентный 2 5 5 8 3" xfId="37617"/>
    <cellStyle name="Процентный 2 5 5 8 3 2" xfId="37618"/>
    <cellStyle name="Процентный 2 5 5 8 3 3" xfId="37619"/>
    <cellStyle name="Процентный 2 5 5 8 3 4" xfId="37620"/>
    <cellStyle name="Процентный 2 5 5 8 4" xfId="37621"/>
    <cellStyle name="Процентный 2 5 5 8 5" xfId="37622"/>
    <cellStyle name="Процентный 2 5 5 8 6" xfId="37623"/>
    <cellStyle name="Процентный 2 5 5 8 7" xfId="37624"/>
    <cellStyle name="Процентный 2 5 5 9" xfId="37625"/>
    <cellStyle name="Процентный 2 5 5 9 2" xfId="37626"/>
    <cellStyle name="Процентный 2 5 5 9 2 2" xfId="37627"/>
    <cellStyle name="Процентный 2 5 5 9 2 2 2" xfId="37628"/>
    <cellStyle name="Процентный 2 5 5 9 2 3" xfId="37629"/>
    <cellStyle name="Процентный 2 5 5 9 2 4" xfId="37630"/>
    <cellStyle name="Процентный 2 5 5 9 2 5" xfId="37631"/>
    <cellStyle name="Процентный 2 5 5 9 3" xfId="37632"/>
    <cellStyle name="Процентный 2 5 5 9 3 2" xfId="37633"/>
    <cellStyle name="Процентный 2 5 5 9 3 3" xfId="37634"/>
    <cellStyle name="Процентный 2 5 5 9 3 4" xfId="37635"/>
    <cellStyle name="Процентный 2 5 5 9 4" xfId="37636"/>
    <cellStyle name="Процентный 2 5 5 9 5" xfId="37637"/>
    <cellStyle name="Процентный 2 5 5 9 6" xfId="37638"/>
    <cellStyle name="Процентный 2 5 5 9 7" xfId="37639"/>
    <cellStyle name="Процентный 2 5 6" xfId="37640"/>
    <cellStyle name="Процентный 2 5 6 2" xfId="37641"/>
    <cellStyle name="Процентный 2 5 6 2 2" xfId="37642"/>
    <cellStyle name="Процентный 2 5 6 2 2 2" xfId="37643"/>
    <cellStyle name="Процентный 2 5 6 2 2 2 2" xfId="37644"/>
    <cellStyle name="Процентный 2 5 6 2 2 3" xfId="37645"/>
    <cellStyle name="Процентный 2 5 6 2 2 4" xfId="37646"/>
    <cellStyle name="Процентный 2 5 6 2 2 5" xfId="37647"/>
    <cellStyle name="Процентный 2 5 6 2 3" xfId="37648"/>
    <cellStyle name="Процентный 2 5 6 2 3 2" xfId="37649"/>
    <cellStyle name="Процентный 2 5 6 2 3 3" xfId="37650"/>
    <cellStyle name="Процентный 2 5 6 2 3 4" xfId="37651"/>
    <cellStyle name="Процентный 2 5 6 2 4" xfId="37652"/>
    <cellStyle name="Процентный 2 5 6 2 5" xfId="37653"/>
    <cellStyle name="Процентный 2 5 6 2 6" xfId="37654"/>
    <cellStyle name="Процентный 2 5 6 2 7" xfId="37655"/>
    <cellStyle name="Процентный 2 5 6 3" xfId="37656"/>
    <cellStyle name="Процентный 2 5 6 3 2" xfId="37657"/>
    <cellStyle name="Процентный 2 5 6 3 2 2" xfId="37658"/>
    <cellStyle name="Процентный 2 5 6 3 2 2 2" xfId="37659"/>
    <cellStyle name="Процентный 2 5 6 3 2 3" xfId="37660"/>
    <cellStyle name="Процентный 2 5 6 3 2 4" xfId="37661"/>
    <cellStyle name="Процентный 2 5 6 3 2 5" xfId="37662"/>
    <cellStyle name="Процентный 2 5 6 3 3" xfId="37663"/>
    <cellStyle name="Процентный 2 5 6 3 3 2" xfId="37664"/>
    <cellStyle name="Процентный 2 5 6 3 3 3" xfId="37665"/>
    <cellStyle name="Процентный 2 5 6 3 3 4" xfId="37666"/>
    <cellStyle name="Процентный 2 5 6 3 4" xfId="37667"/>
    <cellStyle name="Процентный 2 5 6 3 5" xfId="37668"/>
    <cellStyle name="Процентный 2 5 6 3 6" xfId="37669"/>
    <cellStyle name="Процентный 2 5 6 3 7" xfId="37670"/>
    <cellStyle name="Процентный 2 5 6 4" xfId="37671"/>
    <cellStyle name="Процентный 2 5 6 4 2" xfId="37672"/>
    <cellStyle name="Процентный 2 5 6 4 2 2" xfId="37673"/>
    <cellStyle name="Процентный 2 5 6 4 3" xfId="37674"/>
    <cellStyle name="Процентный 2 5 6 4 4" xfId="37675"/>
    <cellStyle name="Процентный 2 5 6 4 5" xfId="37676"/>
    <cellStyle name="Процентный 2 5 6 5" xfId="37677"/>
    <cellStyle name="Процентный 2 5 6 5 2" xfId="37678"/>
    <cellStyle name="Процентный 2 5 6 5 3" xfId="37679"/>
    <cellStyle name="Процентный 2 5 6 5 4" xfId="37680"/>
    <cellStyle name="Процентный 2 5 6 6" xfId="37681"/>
    <cellStyle name="Процентный 2 5 6 7" xfId="37682"/>
    <cellStyle name="Процентный 2 5 6 8" xfId="37683"/>
    <cellStyle name="Процентный 2 5 6 9" xfId="37684"/>
    <cellStyle name="Процентный 2 5 7" xfId="37685"/>
    <cellStyle name="Процентный 2 5 7 2" xfId="37686"/>
    <cellStyle name="Процентный 2 5 7 2 2" xfId="37687"/>
    <cellStyle name="Процентный 2 5 7 2 2 2" xfId="37688"/>
    <cellStyle name="Процентный 2 5 7 2 2 2 2" xfId="37689"/>
    <cellStyle name="Процентный 2 5 7 2 2 3" xfId="37690"/>
    <cellStyle name="Процентный 2 5 7 2 2 4" xfId="37691"/>
    <cellStyle name="Процентный 2 5 7 2 2 5" xfId="37692"/>
    <cellStyle name="Процентный 2 5 7 2 3" xfId="37693"/>
    <cellStyle name="Процентный 2 5 7 2 3 2" xfId="37694"/>
    <cellStyle name="Процентный 2 5 7 2 3 3" xfId="37695"/>
    <cellStyle name="Процентный 2 5 7 2 3 4" xfId="37696"/>
    <cellStyle name="Процентный 2 5 7 2 4" xfId="37697"/>
    <cellStyle name="Процентный 2 5 7 2 5" xfId="37698"/>
    <cellStyle name="Процентный 2 5 7 2 6" xfId="37699"/>
    <cellStyle name="Процентный 2 5 7 2 7" xfId="37700"/>
    <cellStyle name="Процентный 2 5 7 3" xfId="37701"/>
    <cellStyle name="Процентный 2 5 7 3 2" xfId="37702"/>
    <cellStyle name="Процентный 2 5 7 3 2 2" xfId="37703"/>
    <cellStyle name="Процентный 2 5 7 3 3" xfId="37704"/>
    <cellStyle name="Процентный 2 5 7 3 4" xfId="37705"/>
    <cellStyle name="Процентный 2 5 7 3 5" xfId="37706"/>
    <cellStyle name="Процентный 2 5 7 4" xfId="37707"/>
    <cellStyle name="Процентный 2 5 7 4 2" xfId="37708"/>
    <cellStyle name="Процентный 2 5 7 4 2 2" xfId="37709"/>
    <cellStyle name="Процентный 2 5 7 4 3" xfId="37710"/>
    <cellStyle name="Процентный 2 5 7 4 4" xfId="37711"/>
    <cellStyle name="Процентный 2 5 7 4 5" xfId="37712"/>
    <cellStyle name="Процентный 2 5 7 5" xfId="37713"/>
    <cellStyle name="Процентный 2 5 7 5 2" xfId="37714"/>
    <cellStyle name="Процентный 2 5 7 5 3" xfId="37715"/>
    <cellStyle name="Процентный 2 5 7 5 4" xfId="37716"/>
    <cellStyle name="Процентный 2 5 7 6" xfId="37717"/>
    <cellStyle name="Процентный 2 5 7 7" xfId="37718"/>
    <cellStyle name="Процентный 2 5 7 8" xfId="37719"/>
    <cellStyle name="Процентный 2 5 7 9" xfId="37720"/>
    <cellStyle name="Процентный 2 5 8" xfId="37721"/>
    <cellStyle name="Процентный 2 5 8 2" xfId="37722"/>
    <cellStyle name="Процентный 2 5 8 2 2" xfId="37723"/>
    <cellStyle name="Процентный 2 5 8 2 2 2" xfId="37724"/>
    <cellStyle name="Процентный 2 5 8 2 2 2 2" xfId="37725"/>
    <cellStyle name="Процентный 2 5 8 2 2 3" xfId="37726"/>
    <cellStyle name="Процентный 2 5 8 2 2 4" xfId="37727"/>
    <cellStyle name="Процентный 2 5 8 2 2 5" xfId="37728"/>
    <cellStyle name="Процентный 2 5 8 2 3" xfId="37729"/>
    <cellStyle name="Процентный 2 5 8 2 3 2" xfId="37730"/>
    <cellStyle name="Процентный 2 5 8 2 3 3" xfId="37731"/>
    <cellStyle name="Процентный 2 5 8 2 3 4" xfId="37732"/>
    <cellStyle name="Процентный 2 5 8 2 4" xfId="37733"/>
    <cellStyle name="Процентный 2 5 8 2 5" xfId="37734"/>
    <cellStyle name="Процентный 2 5 8 2 6" xfId="37735"/>
    <cellStyle name="Процентный 2 5 8 2 7" xfId="37736"/>
    <cellStyle name="Процентный 2 5 8 3" xfId="37737"/>
    <cellStyle name="Процентный 2 5 8 3 2" xfId="37738"/>
    <cellStyle name="Процентный 2 5 8 3 2 2" xfId="37739"/>
    <cellStyle name="Процентный 2 5 8 3 3" xfId="37740"/>
    <cellStyle name="Процентный 2 5 8 3 4" xfId="37741"/>
    <cellStyle name="Процентный 2 5 8 3 5" xfId="37742"/>
    <cellStyle name="Процентный 2 5 8 4" xfId="37743"/>
    <cellStyle name="Процентный 2 5 8 4 2" xfId="37744"/>
    <cellStyle name="Процентный 2 5 8 4 2 2" xfId="37745"/>
    <cellStyle name="Процентный 2 5 8 4 3" xfId="37746"/>
    <cellStyle name="Процентный 2 5 8 4 4" xfId="37747"/>
    <cellStyle name="Процентный 2 5 8 4 5" xfId="37748"/>
    <cellStyle name="Процентный 2 5 8 5" xfId="37749"/>
    <cellStyle name="Процентный 2 5 8 5 2" xfId="37750"/>
    <cellStyle name="Процентный 2 5 8 5 3" xfId="37751"/>
    <cellStyle name="Процентный 2 5 8 5 4" xfId="37752"/>
    <cellStyle name="Процентный 2 5 8 6" xfId="37753"/>
    <cellStyle name="Процентный 2 5 8 7" xfId="37754"/>
    <cellStyle name="Процентный 2 5 8 8" xfId="37755"/>
    <cellStyle name="Процентный 2 5 8 9" xfId="37756"/>
    <cellStyle name="Процентный 2 5 9" xfId="37757"/>
    <cellStyle name="Процентный 2 5 9 2" xfId="37758"/>
    <cellStyle name="Процентный 2 5 9 2 2" xfId="37759"/>
    <cellStyle name="Процентный 2 5 9 2 2 2" xfId="37760"/>
    <cellStyle name="Процентный 2 5 9 2 2 2 2" xfId="37761"/>
    <cellStyle name="Процентный 2 5 9 2 2 3" xfId="37762"/>
    <cellStyle name="Процентный 2 5 9 2 2 4" xfId="37763"/>
    <cellStyle name="Процентный 2 5 9 2 2 5" xfId="37764"/>
    <cellStyle name="Процентный 2 5 9 2 3" xfId="37765"/>
    <cellStyle name="Процентный 2 5 9 2 3 2" xfId="37766"/>
    <cellStyle name="Процентный 2 5 9 2 3 3" xfId="37767"/>
    <cellStyle name="Процентный 2 5 9 2 3 4" xfId="37768"/>
    <cellStyle name="Процентный 2 5 9 2 4" xfId="37769"/>
    <cellStyle name="Процентный 2 5 9 2 5" xfId="37770"/>
    <cellStyle name="Процентный 2 5 9 2 6" xfId="37771"/>
    <cellStyle name="Процентный 2 5 9 2 7" xfId="37772"/>
    <cellStyle name="Процентный 2 5 9 3" xfId="37773"/>
    <cellStyle name="Процентный 2 5 9 3 2" xfId="37774"/>
    <cellStyle name="Процентный 2 5 9 3 2 2" xfId="37775"/>
    <cellStyle name="Процентный 2 5 9 3 3" xfId="37776"/>
    <cellStyle name="Процентный 2 5 9 3 4" xfId="37777"/>
    <cellStyle name="Процентный 2 5 9 3 5" xfId="37778"/>
    <cellStyle name="Процентный 2 5 9 4" xfId="37779"/>
    <cellStyle name="Процентный 2 5 9 4 2" xfId="37780"/>
    <cellStyle name="Процентный 2 5 9 4 3" xfId="37781"/>
    <cellStyle name="Процентный 2 5 9 4 4" xfId="37782"/>
    <cellStyle name="Процентный 2 5 9 5" xfId="37783"/>
    <cellStyle name="Процентный 2 5 9 6" xfId="37784"/>
    <cellStyle name="Процентный 2 5 9 7" xfId="37785"/>
    <cellStyle name="Процентный 2 5 9 8" xfId="37786"/>
    <cellStyle name="Процентный 2 6" xfId="37787"/>
    <cellStyle name="Процентный 2 6 10" xfId="37788"/>
    <cellStyle name="Процентный 2 6 10 2" xfId="37789"/>
    <cellStyle name="Процентный 2 6 10 2 2" xfId="37790"/>
    <cellStyle name="Процентный 2 6 10 3" xfId="37791"/>
    <cellStyle name="Процентный 2 6 10 4" xfId="37792"/>
    <cellStyle name="Процентный 2 6 10 5" xfId="37793"/>
    <cellStyle name="Процентный 2 6 11" xfId="37794"/>
    <cellStyle name="Процентный 2 6 11 2" xfId="37795"/>
    <cellStyle name="Процентный 2 6 11 2 2" xfId="37796"/>
    <cellStyle name="Процентный 2 6 11 3" xfId="37797"/>
    <cellStyle name="Процентный 2 6 11 4" xfId="37798"/>
    <cellStyle name="Процентный 2 6 11 5" xfId="37799"/>
    <cellStyle name="Процентный 2 6 12" xfId="37800"/>
    <cellStyle name="Процентный 2 6 12 2" xfId="37801"/>
    <cellStyle name="Процентный 2 6 12 2 2" xfId="37802"/>
    <cellStyle name="Процентный 2 6 12 3" xfId="37803"/>
    <cellStyle name="Процентный 2 6 13" xfId="37804"/>
    <cellStyle name="Процентный 2 6 13 2" xfId="37805"/>
    <cellStyle name="Процентный 2 6 14" xfId="37806"/>
    <cellStyle name="Процентный 2 6 15" xfId="37807"/>
    <cellStyle name="Процентный 2 6 2" xfId="37808"/>
    <cellStyle name="Процентный 2 6 2 10" xfId="37809"/>
    <cellStyle name="Процентный 2 6 2 11" xfId="37810"/>
    <cellStyle name="Процентный 2 6 2 2" xfId="37811"/>
    <cellStyle name="Процентный 2 6 2 2 2" xfId="37812"/>
    <cellStyle name="Процентный 2 6 2 2 2 2" xfId="37813"/>
    <cellStyle name="Процентный 2 6 2 2 2 2 2" xfId="37814"/>
    <cellStyle name="Процентный 2 6 2 2 2 3" xfId="37815"/>
    <cellStyle name="Процентный 2 6 2 2 2 4" xfId="37816"/>
    <cellStyle name="Процентный 2 6 2 2 2 5" xfId="37817"/>
    <cellStyle name="Процентный 2 6 2 2 3" xfId="37818"/>
    <cellStyle name="Процентный 2 6 2 2 3 2" xfId="37819"/>
    <cellStyle name="Процентный 2 6 2 2 3 2 2" xfId="37820"/>
    <cellStyle name="Процентный 2 6 2 2 3 3" xfId="37821"/>
    <cellStyle name="Процентный 2 6 2 2 3 4" xfId="37822"/>
    <cellStyle name="Процентный 2 6 2 2 3 5" xfId="37823"/>
    <cellStyle name="Процентный 2 6 2 2 4" xfId="37824"/>
    <cellStyle name="Процентный 2 6 2 2 4 2" xfId="37825"/>
    <cellStyle name="Процентный 2 6 2 2 4 2 2" xfId="37826"/>
    <cellStyle name="Процентный 2 6 2 2 4 3" xfId="37827"/>
    <cellStyle name="Процентный 2 6 2 2 4 4" xfId="37828"/>
    <cellStyle name="Процентный 2 6 2 2 4 5" xfId="37829"/>
    <cellStyle name="Процентный 2 6 2 2 5" xfId="37830"/>
    <cellStyle name="Процентный 2 6 2 2 5 2" xfId="37831"/>
    <cellStyle name="Процентный 2 6 2 2 5 2 2" xfId="37832"/>
    <cellStyle name="Процентный 2 6 2 2 5 3" xfId="37833"/>
    <cellStyle name="Процентный 2 6 2 2 6" xfId="37834"/>
    <cellStyle name="Процентный 2 6 2 2 6 2" xfId="37835"/>
    <cellStyle name="Процентный 2 6 2 2 7" xfId="37836"/>
    <cellStyle name="Процентный 2 6 2 2 8" xfId="37837"/>
    <cellStyle name="Процентный 2 6 2 3" xfId="37838"/>
    <cellStyle name="Процентный 2 6 2 3 2" xfId="37839"/>
    <cellStyle name="Процентный 2 6 2 3 2 2" xfId="37840"/>
    <cellStyle name="Процентный 2 6 2 3 2 2 2" xfId="37841"/>
    <cellStyle name="Процентный 2 6 2 3 2 3" xfId="37842"/>
    <cellStyle name="Процентный 2 6 2 3 2 4" xfId="37843"/>
    <cellStyle name="Процентный 2 6 2 3 2 5" xfId="37844"/>
    <cellStyle name="Процентный 2 6 2 3 3" xfId="37845"/>
    <cellStyle name="Процентный 2 6 2 3 3 2" xfId="37846"/>
    <cellStyle name="Процентный 2 6 2 3 3 2 2" xfId="37847"/>
    <cellStyle name="Процентный 2 6 2 3 3 3" xfId="37848"/>
    <cellStyle name="Процентный 2 6 2 3 3 4" xfId="37849"/>
    <cellStyle name="Процентный 2 6 2 3 3 5" xfId="37850"/>
    <cellStyle name="Процентный 2 6 2 3 4" xfId="37851"/>
    <cellStyle name="Процентный 2 6 2 3 4 2" xfId="37852"/>
    <cellStyle name="Процентный 2 6 2 3 4 2 2" xfId="37853"/>
    <cellStyle name="Процентный 2 6 2 3 4 3" xfId="37854"/>
    <cellStyle name="Процентный 2 6 2 3 4 4" xfId="37855"/>
    <cellStyle name="Процентный 2 6 2 3 4 5" xfId="37856"/>
    <cellStyle name="Процентный 2 6 2 3 5" xfId="37857"/>
    <cellStyle name="Процентный 2 6 2 3 5 2" xfId="37858"/>
    <cellStyle name="Процентный 2 6 2 3 5 2 2" xfId="37859"/>
    <cellStyle name="Процентный 2 6 2 3 5 3" xfId="37860"/>
    <cellStyle name="Процентный 2 6 2 3 6" xfId="37861"/>
    <cellStyle name="Процентный 2 6 2 3 6 2" xfId="37862"/>
    <cellStyle name="Процентный 2 6 2 3 7" xfId="37863"/>
    <cellStyle name="Процентный 2 6 2 3 8" xfId="37864"/>
    <cellStyle name="Процентный 2 6 2 4" xfId="37865"/>
    <cellStyle name="Процентный 2 6 2 4 2" xfId="37866"/>
    <cellStyle name="Процентный 2 6 2 4 2 2" xfId="37867"/>
    <cellStyle name="Процентный 2 6 2 4 3" xfId="37868"/>
    <cellStyle name="Процентный 2 6 2 4 4" xfId="37869"/>
    <cellStyle name="Процентный 2 6 2 4 5" xfId="37870"/>
    <cellStyle name="Процентный 2 6 2 5" xfId="37871"/>
    <cellStyle name="Процентный 2 6 2 5 2" xfId="37872"/>
    <cellStyle name="Процентный 2 6 2 5 2 2" xfId="37873"/>
    <cellStyle name="Процентный 2 6 2 5 3" xfId="37874"/>
    <cellStyle name="Процентный 2 6 2 5 4" xfId="37875"/>
    <cellStyle name="Процентный 2 6 2 5 5" xfId="37876"/>
    <cellStyle name="Процентный 2 6 2 6" xfId="37877"/>
    <cellStyle name="Процентный 2 6 2 6 2" xfId="37878"/>
    <cellStyle name="Процентный 2 6 2 6 2 2" xfId="37879"/>
    <cellStyle name="Процентный 2 6 2 6 3" xfId="37880"/>
    <cellStyle name="Процентный 2 6 2 6 4" xfId="37881"/>
    <cellStyle name="Процентный 2 6 2 6 5" xfId="37882"/>
    <cellStyle name="Процентный 2 6 2 7" xfId="37883"/>
    <cellStyle name="Процентный 2 6 2 7 2" xfId="37884"/>
    <cellStyle name="Процентный 2 6 2 7 2 2" xfId="37885"/>
    <cellStyle name="Процентный 2 6 2 7 3" xfId="37886"/>
    <cellStyle name="Процентный 2 6 2 7 4" xfId="37887"/>
    <cellStyle name="Процентный 2 6 2 7 5" xfId="37888"/>
    <cellStyle name="Процентный 2 6 2 8" xfId="37889"/>
    <cellStyle name="Процентный 2 6 2 8 2" xfId="37890"/>
    <cellStyle name="Процентный 2 6 2 8 2 2" xfId="37891"/>
    <cellStyle name="Процентный 2 6 2 8 3" xfId="37892"/>
    <cellStyle name="Процентный 2 6 2 9" xfId="37893"/>
    <cellStyle name="Процентный 2 6 2 9 2" xfId="37894"/>
    <cellStyle name="Процентный 2 6 3" xfId="37895"/>
    <cellStyle name="Процентный 2 6 3 2" xfId="37896"/>
    <cellStyle name="Процентный 2 6 3 2 2" xfId="37897"/>
    <cellStyle name="Процентный 2 6 3 2 2 2" xfId="37898"/>
    <cellStyle name="Процентный 2 6 3 2 2 2 2" xfId="37899"/>
    <cellStyle name="Процентный 2 6 3 2 2 3" xfId="37900"/>
    <cellStyle name="Процентный 2 6 3 2 2 4" xfId="37901"/>
    <cellStyle name="Процентный 2 6 3 2 2 5" xfId="37902"/>
    <cellStyle name="Процентный 2 6 3 2 3" xfId="37903"/>
    <cellStyle name="Процентный 2 6 3 2 3 2" xfId="37904"/>
    <cellStyle name="Процентный 2 6 3 2 3 2 2" xfId="37905"/>
    <cellStyle name="Процентный 2 6 3 2 3 3" xfId="37906"/>
    <cellStyle name="Процентный 2 6 3 2 3 4" xfId="37907"/>
    <cellStyle name="Процентный 2 6 3 2 3 5" xfId="37908"/>
    <cellStyle name="Процентный 2 6 3 2 4" xfId="37909"/>
    <cellStyle name="Процентный 2 6 3 2 4 2" xfId="37910"/>
    <cellStyle name="Процентный 2 6 3 2 4 3" xfId="37911"/>
    <cellStyle name="Процентный 2 6 3 2 4 4" xfId="37912"/>
    <cellStyle name="Процентный 2 6 3 2 5" xfId="37913"/>
    <cellStyle name="Процентный 2 6 3 2 6" xfId="37914"/>
    <cellStyle name="Процентный 2 6 3 2 7" xfId="37915"/>
    <cellStyle name="Процентный 2 6 3 2 8" xfId="37916"/>
    <cellStyle name="Процентный 2 6 3 3" xfId="37917"/>
    <cellStyle name="Процентный 2 6 3 3 2" xfId="37918"/>
    <cellStyle name="Процентный 2 6 3 3 2 2" xfId="37919"/>
    <cellStyle name="Процентный 2 6 3 3 3" xfId="37920"/>
    <cellStyle name="Процентный 2 6 3 3 4" xfId="37921"/>
    <cellStyle name="Процентный 2 6 3 3 5" xfId="37922"/>
    <cellStyle name="Процентный 2 6 3 4" xfId="37923"/>
    <cellStyle name="Процентный 2 6 3 4 2" xfId="37924"/>
    <cellStyle name="Процентный 2 6 3 4 2 2" xfId="37925"/>
    <cellStyle name="Процентный 2 6 3 4 3" xfId="37926"/>
    <cellStyle name="Процентный 2 6 3 4 4" xfId="37927"/>
    <cellStyle name="Процентный 2 6 3 4 5" xfId="37928"/>
    <cellStyle name="Процентный 2 6 3 5" xfId="37929"/>
    <cellStyle name="Процентный 2 6 3 5 2" xfId="37930"/>
    <cellStyle name="Процентный 2 6 3 5 2 2" xfId="37931"/>
    <cellStyle name="Процентный 2 6 3 5 3" xfId="37932"/>
    <cellStyle name="Процентный 2 6 3 5 4" xfId="37933"/>
    <cellStyle name="Процентный 2 6 3 5 5" xfId="37934"/>
    <cellStyle name="Процентный 2 6 3 6" xfId="37935"/>
    <cellStyle name="Процентный 2 6 3 6 2" xfId="37936"/>
    <cellStyle name="Процентный 2 6 3 6 2 2" xfId="37937"/>
    <cellStyle name="Процентный 2 6 3 6 3" xfId="37938"/>
    <cellStyle name="Процентный 2 6 3 7" xfId="37939"/>
    <cellStyle name="Процентный 2 6 3 7 2" xfId="37940"/>
    <cellStyle name="Процентный 2 6 3 8" xfId="37941"/>
    <cellStyle name="Процентный 2 6 3 9" xfId="37942"/>
    <cellStyle name="Процентный 2 6 4" xfId="37943"/>
    <cellStyle name="Процентный 2 6 4 2" xfId="37944"/>
    <cellStyle name="Процентный 2 6 4 2 2" xfId="37945"/>
    <cellStyle name="Процентный 2 6 4 2 2 2" xfId="37946"/>
    <cellStyle name="Процентный 2 6 4 2 2 2 2" xfId="37947"/>
    <cellStyle name="Процентный 2 6 4 2 2 3" xfId="37948"/>
    <cellStyle name="Процентный 2 6 4 2 2 4" xfId="37949"/>
    <cellStyle name="Процентный 2 6 4 2 2 5" xfId="37950"/>
    <cellStyle name="Процентный 2 6 4 2 3" xfId="37951"/>
    <cellStyle name="Процентный 2 6 4 2 3 2" xfId="37952"/>
    <cellStyle name="Процентный 2 6 4 2 3 3" xfId="37953"/>
    <cellStyle name="Процентный 2 6 4 2 3 4" xfId="37954"/>
    <cellStyle name="Процентный 2 6 4 2 4" xfId="37955"/>
    <cellStyle name="Процентный 2 6 4 2 5" xfId="37956"/>
    <cellStyle name="Процентный 2 6 4 2 6" xfId="37957"/>
    <cellStyle name="Процентный 2 6 4 2 7" xfId="37958"/>
    <cellStyle name="Процентный 2 6 4 3" xfId="37959"/>
    <cellStyle name="Процентный 2 6 4 3 2" xfId="37960"/>
    <cellStyle name="Процентный 2 6 4 3 2 2" xfId="37961"/>
    <cellStyle name="Процентный 2 6 4 3 3" xfId="37962"/>
    <cellStyle name="Процентный 2 6 4 3 4" xfId="37963"/>
    <cellStyle name="Процентный 2 6 4 3 5" xfId="37964"/>
    <cellStyle name="Процентный 2 6 4 4" xfId="37965"/>
    <cellStyle name="Процентный 2 6 4 4 2" xfId="37966"/>
    <cellStyle name="Процентный 2 6 4 4 2 2" xfId="37967"/>
    <cellStyle name="Процентный 2 6 4 4 3" xfId="37968"/>
    <cellStyle name="Процентный 2 6 4 4 4" xfId="37969"/>
    <cellStyle name="Процентный 2 6 4 4 5" xfId="37970"/>
    <cellStyle name="Процентный 2 6 4 5" xfId="37971"/>
    <cellStyle name="Процентный 2 6 4 5 2" xfId="37972"/>
    <cellStyle name="Процентный 2 6 4 5 2 2" xfId="37973"/>
    <cellStyle name="Процентный 2 6 4 5 3" xfId="37974"/>
    <cellStyle name="Процентный 2 6 4 5 4" xfId="37975"/>
    <cellStyle name="Процентный 2 6 4 5 5" xfId="37976"/>
    <cellStyle name="Процентный 2 6 4 6" xfId="37977"/>
    <cellStyle name="Процентный 2 6 4 6 2" xfId="37978"/>
    <cellStyle name="Процентный 2 6 4 6 2 2" xfId="37979"/>
    <cellStyle name="Процентный 2 6 4 6 3" xfId="37980"/>
    <cellStyle name="Процентный 2 6 4 7" xfId="37981"/>
    <cellStyle name="Процентный 2 6 4 7 2" xfId="37982"/>
    <cellStyle name="Процентный 2 6 4 8" xfId="37983"/>
    <cellStyle name="Процентный 2 6 4 9" xfId="37984"/>
    <cellStyle name="Процентный 2 6 5" xfId="37985"/>
    <cellStyle name="Процентный 2 6 5 2" xfId="37986"/>
    <cellStyle name="Процентный 2 6 5 2 2" xfId="37987"/>
    <cellStyle name="Процентный 2 6 5 2 2 2" xfId="37988"/>
    <cellStyle name="Процентный 2 6 5 2 2 2 2" xfId="37989"/>
    <cellStyle name="Процентный 2 6 5 2 2 3" xfId="37990"/>
    <cellStyle name="Процентный 2 6 5 2 2 4" xfId="37991"/>
    <cellStyle name="Процентный 2 6 5 2 2 5" xfId="37992"/>
    <cellStyle name="Процентный 2 6 5 2 3" xfId="37993"/>
    <cellStyle name="Процентный 2 6 5 2 3 2" xfId="37994"/>
    <cellStyle name="Процентный 2 6 5 2 3 3" xfId="37995"/>
    <cellStyle name="Процентный 2 6 5 2 3 4" xfId="37996"/>
    <cellStyle name="Процентный 2 6 5 2 4" xfId="37997"/>
    <cellStyle name="Процентный 2 6 5 2 5" xfId="37998"/>
    <cellStyle name="Процентный 2 6 5 2 6" xfId="37999"/>
    <cellStyle name="Процентный 2 6 5 2 7" xfId="38000"/>
    <cellStyle name="Процентный 2 6 5 3" xfId="38001"/>
    <cellStyle name="Процентный 2 6 5 3 2" xfId="38002"/>
    <cellStyle name="Процентный 2 6 5 3 2 2" xfId="38003"/>
    <cellStyle name="Процентный 2 6 5 3 3" xfId="38004"/>
    <cellStyle name="Процентный 2 6 5 3 4" xfId="38005"/>
    <cellStyle name="Процентный 2 6 5 3 5" xfId="38006"/>
    <cellStyle name="Процентный 2 6 5 4" xfId="38007"/>
    <cellStyle name="Процентный 2 6 5 4 2" xfId="38008"/>
    <cellStyle name="Процентный 2 6 5 4 2 2" xfId="38009"/>
    <cellStyle name="Процентный 2 6 5 4 3" xfId="38010"/>
    <cellStyle name="Процентный 2 6 5 4 4" xfId="38011"/>
    <cellStyle name="Процентный 2 6 5 4 5" xfId="38012"/>
    <cellStyle name="Процентный 2 6 5 5" xfId="38013"/>
    <cellStyle name="Процентный 2 6 5 5 2" xfId="38014"/>
    <cellStyle name="Процентный 2 6 5 5 3" xfId="38015"/>
    <cellStyle name="Процентный 2 6 5 5 4" xfId="38016"/>
    <cellStyle name="Процентный 2 6 5 6" xfId="38017"/>
    <cellStyle name="Процентный 2 6 5 7" xfId="38018"/>
    <cellStyle name="Процентный 2 6 5 8" xfId="38019"/>
    <cellStyle name="Процентный 2 6 5 9" xfId="38020"/>
    <cellStyle name="Процентный 2 6 6" xfId="38021"/>
    <cellStyle name="Процентный 2 6 6 2" xfId="38022"/>
    <cellStyle name="Процентный 2 6 6 2 2" xfId="38023"/>
    <cellStyle name="Процентный 2 6 6 2 2 2" xfId="38024"/>
    <cellStyle name="Процентный 2 6 6 2 2 2 2" xfId="38025"/>
    <cellStyle name="Процентный 2 6 6 2 2 3" xfId="38026"/>
    <cellStyle name="Процентный 2 6 6 2 2 4" xfId="38027"/>
    <cellStyle name="Процентный 2 6 6 2 2 5" xfId="38028"/>
    <cellStyle name="Процентный 2 6 6 2 3" xfId="38029"/>
    <cellStyle name="Процентный 2 6 6 2 3 2" xfId="38030"/>
    <cellStyle name="Процентный 2 6 6 2 3 3" xfId="38031"/>
    <cellStyle name="Процентный 2 6 6 2 3 4" xfId="38032"/>
    <cellStyle name="Процентный 2 6 6 2 4" xfId="38033"/>
    <cellStyle name="Процентный 2 6 6 2 5" xfId="38034"/>
    <cellStyle name="Процентный 2 6 6 2 6" xfId="38035"/>
    <cellStyle name="Процентный 2 6 6 2 7" xfId="38036"/>
    <cellStyle name="Процентный 2 6 6 3" xfId="38037"/>
    <cellStyle name="Процентный 2 6 6 3 2" xfId="38038"/>
    <cellStyle name="Процентный 2 6 6 3 2 2" xfId="38039"/>
    <cellStyle name="Процентный 2 6 6 3 3" xfId="38040"/>
    <cellStyle name="Процентный 2 6 6 3 4" xfId="38041"/>
    <cellStyle name="Процентный 2 6 6 3 5" xfId="38042"/>
    <cellStyle name="Процентный 2 6 6 4" xfId="38043"/>
    <cellStyle name="Процентный 2 6 6 4 2" xfId="38044"/>
    <cellStyle name="Процентный 2 6 6 4 3" xfId="38045"/>
    <cellStyle name="Процентный 2 6 6 4 4" xfId="38046"/>
    <cellStyle name="Процентный 2 6 6 5" xfId="38047"/>
    <cellStyle name="Процентный 2 6 6 6" xfId="38048"/>
    <cellStyle name="Процентный 2 6 6 7" xfId="38049"/>
    <cellStyle name="Процентный 2 6 6 8" xfId="38050"/>
    <cellStyle name="Процентный 2 6 7" xfId="38051"/>
    <cellStyle name="Процентный 2 6 7 2" xfId="38052"/>
    <cellStyle name="Процентный 2 6 7 2 2" xfId="38053"/>
    <cellStyle name="Процентный 2 6 7 2 2 2" xfId="38054"/>
    <cellStyle name="Процентный 2 6 7 2 2 2 2" xfId="38055"/>
    <cellStyle name="Процентный 2 6 7 2 2 3" xfId="38056"/>
    <cellStyle name="Процентный 2 6 7 2 2 4" xfId="38057"/>
    <cellStyle name="Процентный 2 6 7 2 2 5" xfId="38058"/>
    <cellStyle name="Процентный 2 6 7 2 3" xfId="38059"/>
    <cellStyle name="Процентный 2 6 7 2 3 2" xfId="38060"/>
    <cellStyle name="Процентный 2 6 7 2 3 3" xfId="38061"/>
    <cellStyle name="Процентный 2 6 7 2 3 4" xfId="38062"/>
    <cellStyle name="Процентный 2 6 7 2 4" xfId="38063"/>
    <cellStyle name="Процентный 2 6 7 2 5" xfId="38064"/>
    <cellStyle name="Процентный 2 6 7 2 6" xfId="38065"/>
    <cellStyle name="Процентный 2 6 7 2 7" xfId="38066"/>
    <cellStyle name="Процентный 2 6 7 3" xfId="38067"/>
    <cellStyle name="Процентный 2 6 7 3 2" xfId="38068"/>
    <cellStyle name="Процентный 2 6 7 3 2 2" xfId="38069"/>
    <cellStyle name="Процентный 2 6 7 3 3" xfId="38070"/>
    <cellStyle name="Процентный 2 6 7 3 4" xfId="38071"/>
    <cellStyle name="Процентный 2 6 7 3 5" xfId="38072"/>
    <cellStyle name="Процентный 2 6 7 4" xfId="38073"/>
    <cellStyle name="Процентный 2 6 7 4 2" xfId="38074"/>
    <cellStyle name="Процентный 2 6 7 4 3" xfId="38075"/>
    <cellStyle name="Процентный 2 6 7 4 4" xfId="38076"/>
    <cellStyle name="Процентный 2 6 7 5" xfId="38077"/>
    <cellStyle name="Процентный 2 6 7 6" xfId="38078"/>
    <cellStyle name="Процентный 2 6 7 7" xfId="38079"/>
    <cellStyle name="Процентный 2 6 7 8" xfId="38080"/>
    <cellStyle name="Процентный 2 6 8" xfId="38081"/>
    <cellStyle name="Процентный 2 6 8 2" xfId="38082"/>
    <cellStyle name="Процентный 2 6 8 2 2" xfId="38083"/>
    <cellStyle name="Процентный 2 6 8 2 2 2" xfId="38084"/>
    <cellStyle name="Процентный 2 6 8 2 3" xfId="38085"/>
    <cellStyle name="Процентный 2 6 8 2 4" xfId="38086"/>
    <cellStyle name="Процентный 2 6 8 2 5" xfId="38087"/>
    <cellStyle name="Процентный 2 6 8 3" xfId="38088"/>
    <cellStyle name="Процентный 2 6 8 3 2" xfId="38089"/>
    <cellStyle name="Процентный 2 6 8 3 3" xfId="38090"/>
    <cellStyle name="Процентный 2 6 8 3 4" xfId="38091"/>
    <cellStyle name="Процентный 2 6 8 4" xfId="38092"/>
    <cellStyle name="Процентный 2 6 8 5" xfId="38093"/>
    <cellStyle name="Процентный 2 6 8 6" xfId="38094"/>
    <cellStyle name="Процентный 2 6 8 7" xfId="38095"/>
    <cellStyle name="Процентный 2 6 9" xfId="38096"/>
    <cellStyle name="Процентный 2 6 9 2" xfId="38097"/>
    <cellStyle name="Процентный 2 6 9 3" xfId="38098"/>
    <cellStyle name="Процентный 2 6 9 3 2" xfId="38099"/>
    <cellStyle name="Процентный 2 6 9 4" xfId="38100"/>
    <cellStyle name="Процентный 2 6 9 5" xfId="38101"/>
    <cellStyle name="Процентный 2 6 9 6" xfId="38102"/>
    <cellStyle name="Процентный 2 7" xfId="38103"/>
    <cellStyle name="Процентный 2 7 10" xfId="38104"/>
    <cellStyle name="Процентный 2 7 10 2" xfId="38105"/>
    <cellStyle name="Процентный 2 7 10 2 2" xfId="38106"/>
    <cellStyle name="Процентный 2 7 10 3" xfId="38107"/>
    <cellStyle name="Процентный 2 7 10 4" xfId="38108"/>
    <cellStyle name="Процентный 2 7 10 5" xfId="38109"/>
    <cellStyle name="Процентный 2 7 11" xfId="38110"/>
    <cellStyle name="Процентный 2 7 11 2" xfId="38111"/>
    <cellStyle name="Процентный 2 7 11 2 2" xfId="38112"/>
    <cellStyle name="Процентный 2 7 11 3" xfId="38113"/>
    <cellStyle name="Процентный 2 7 11 4" xfId="38114"/>
    <cellStyle name="Процентный 2 7 11 5" xfId="38115"/>
    <cellStyle name="Процентный 2 7 12" xfId="38116"/>
    <cellStyle name="Процентный 2 7 12 2" xfId="38117"/>
    <cellStyle name="Процентный 2 7 12 2 2" xfId="38118"/>
    <cellStyle name="Процентный 2 7 12 3" xfId="38119"/>
    <cellStyle name="Процентный 2 7 13" xfId="38120"/>
    <cellStyle name="Процентный 2 7 13 2" xfId="38121"/>
    <cellStyle name="Процентный 2 7 14" xfId="38122"/>
    <cellStyle name="Процентный 2 7 15" xfId="38123"/>
    <cellStyle name="Процентный 2 7 2" xfId="38124"/>
    <cellStyle name="Процентный 2 7 2 2" xfId="38125"/>
    <cellStyle name="Процентный 2 7 2 2 2" xfId="38126"/>
    <cellStyle name="Процентный 2 7 2 2 2 2" xfId="38127"/>
    <cellStyle name="Процентный 2 7 2 2 2 2 2" xfId="38128"/>
    <cellStyle name="Процентный 2 7 2 2 2 3" xfId="38129"/>
    <cellStyle name="Процентный 2 7 2 2 2 4" xfId="38130"/>
    <cellStyle name="Процентный 2 7 2 2 2 5" xfId="38131"/>
    <cellStyle name="Процентный 2 7 2 2 3" xfId="38132"/>
    <cellStyle name="Процентный 2 7 2 2 3 2" xfId="38133"/>
    <cellStyle name="Процентный 2 7 2 2 3 2 2" xfId="38134"/>
    <cellStyle name="Процентный 2 7 2 2 3 3" xfId="38135"/>
    <cellStyle name="Процентный 2 7 2 2 3 4" xfId="38136"/>
    <cellStyle name="Процентный 2 7 2 2 3 5" xfId="38137"/>
    <cellStyle name="Процентный 2 7 2 2 4" xfId="38138"/>
    <cellStyle name="Процентный 2 7 2 2 4 2" xfId="38139"/>
    <cellStyle name="Процентный 2 7 2 2 4 3" xfId="38140"/>
    <cellStyle name="Процентный 2 7 2 2 4 4" xfId="38141"/>
    <cellStyle name="Процентный 2 7 2 2 5" xfId="38142"/>
    <cellStyle name="Процентный 2 7 2 2 6" xfId="38143"/>
    <cellStyle name="Процентный 2 7 2 2 7" xfId="38144"/>
    <cellStyle name="Процентный 2 7 2 2 8" xfId="38145"/>
    <cellStyle name="Процентный 2 7 2 3" xfId="38146"/>
    <cellStyle name="Процентный 2 7 2 3 2" xfId="38147"/>
    <cellStyle name="Процентный 2 7 2 3 2 2" xfId="38148"/>
    <cellStyle name="Процентный 2 7 2 3 2 2 2" xfId="38149"/>
    <cellStyle name="Процентный 2 7 2 3 2 3" xfId="38150"/>
    <cellStyle name="Процентный 2 7 2 3 2 4" xfId="38151"/>
    <cellStyle name="Процентный 2 7 2 3 2 5" xfId="38152"/>
    <cellStyle name="Процентный 2 7 2 3 3" xfId="38153"/>
    <cellStyle name="Процентный 2 7 2 3 3 2" xfId="38154"/>
    <cellStyle name="Процентный 2 7 2 3 3 3" xfId="38155"/>
    <cellStyle name="Процентный 2 7 2 3 3 4" xfId="38156"/>
    <cellStyle name="Процентный 2 7 2 3 4" xfId="38157"/>
    <cellStyle name="Процентный 2 7 2 3 5" xfId="38158"/>
    <cellStyle name="Процентный 2 7 2 3 6" xfId="38159"/>
    <cellStyle name="Процентный 2 7 2 3 7" xfId="38160"/>
    <cellStyle name="Процентный 2 7 2 4" xfId="38161"/>
    <cellStyle name="Процентный 2 7 2 4 2" xfId="38162"/>
    <cellStyle name="Процентный 2 7 2 4 2 2" xfId="38163"/>
    <cellStyle name="Процентный 2 7 2 4 3" xfId="38164"/>
    <cellStyle name="Процентный 2 7 2 4 4" xfId="38165"/>
    <cellStyle name="Процентный 2 7 2 4 5" xfId="38166"/>
    <cellStyle name="Процентный 2 7 2 5" xfId="38167"/>
    <cellStyle name="Процентный 2 7 2 5 2" xfId="38168"/>
    <cellStyle name="Процентный 2 7 2 5 2 2" xfId="38169"/>
    <cellStyle name="Процентный 2 7 2 5 3" xfId="38170"/>
    <cellStyle name="Процентный 2 7 2 5 4" xfId="38171"/>
    <cellStyle name="Процентный 2 7 2 5 5" xfId="38172"/>
    <cellStyle name="Процентный 2 7 2 6" xfId="38173"/>
    <cellStyle name="Процентный 2 7 2 6 2" xfId="38174"/>
    <cellStyle name="Процентный 2 7 2 6 2 2" xfId="38175"/>
    <cellStyle name="Процентный 2 7 2 6 3" xfId="38176"/>
    <cellStyle name="Процентный 2 7 2 7" xfId="38177"/>
    <cellStyle name="Процентный 2 7 2 7 2" xfId="38178"/>
    <cellStyle name="Процентный 2 7 2 8" xfId="38179"/>
    <cellStyle name="Процентный 2 7 2 9" xfId="38180"/>
    <cellStyle name="Процентный 2 7 3" xfId="38181"/>
    <cellStyle name="Процентный 2 7 3 2" xfId="38182"/>
    <cellStyle name="Процентный 2 7 3 2 2" xfId="38183"/>
    <cellStyle name="Процентный 2 7 3 2 2 2" xfId="38184"/>
    <cellStyle name="Процентный 2 7 3 2 2 2 2" xfId="38185"/>
    <cellStyle name="Процентный 2 7 3 2 2 3" xfId="38186"/>
    <cellStyle name="Процентный 2 7 3 2 2 4" xfId="38187"/>
    <cellStyle name="Процентный 2 7 3 2 2 5" xfId="38188"/>
    <cellStyle name="Процентный 2 7 3 2 3" xfId="38189"/>
    <cellStyle name="Процентный 2 7 3 2 3 2" xfId="38190"/>
    <cellStyle name="Процентный 2 7 3 2 3 2 2" xfId="38191"/>
    <cellStyle name="Процентный 2 7 3 2 3 3" xfId="38192"/>
    <cellStyle name="Процентный 2 7 3 2 3 4" xfId="38193"/>
    <cellStyle name="Процентный 2 7 3 2 3 5" xfId="38194"/>
    <cellStyle name="Процентный 2 7 3 2 4" xfId="38195"/>
    <cellStyle name="Процентный 2 7 3 2 4 2" xfId="38196"/>
    <cellStyle name="Процентный 2 7 3 2 4 3" xfId="38197"/>
    <cellStyle name="Процентный 2 7 3 2 4 4" xfId="38198"/>
    <cellStyle name="Процентный 2 7 3 2 5" xfId="38199"/>
    <cellStyle name="Процентный 2 7 3 2 6" xfId="38200"/>
    <cellStyle name="Процентный 2 7 3 2 7" xfId="38201"/>
    <cellStyle name="Процентный 2 7 3 2 8" xfId="38202"/>
    <cellStyle name="Процентный 2 7 3 3" xfId="38203"/>
    <cellStyle name="Процентный 2 7 3 3 2" xfId="38204"/>
    <cellStyle name="Процентный 2 7 3 3 2 2" xfId="38205"/>
    <cellStyle name="Процентный 2 7 3 3 3" xfId="38206"/>
    <cellStyle name="Процентный 2 7 3 3 4" xfId="38207"/>
    <cellStyle name="Процентный 2 7 3 3 5" xfId="38208"/>
    <cellStyle name="Процентный 2 7 3 4" xfId="38209"/>
    <cellStyle name="Процентный 2 7 3 4 2" xfId="38210"/>
    <cellStyle name="Процентный 2 7 3 4 2 2" xfId="38211"/>
    <cellStyle name="Процентный 2 7 3 4 3" xfId="38212"/>
    <cellStyle name="Процентный 2 7 3 4 4" xfId="38213"/>
    <cellStyle name="Процентный 2 7 3 4 5" xfId="38214"/>
    <cellStyle name="Процентный 2 7 3 5" xfId="38215"/>
    <cellStyle name="Процентный 2 7 3 5 2" xfId="38216"/>
    <cellStyle name="Процентный 2 7 3 5 2 2" xfId="38217"/>
    <cellStyle name="Процентный 2 7 3 5 3" xfId="38218"/>
    <cellStyle name="Процентный 2 7 3 5 4" xfId="38219"/>
    <cellStyle name="Процентный 2 7 3 5 5" xfId="38220"/>
    <cellStyle name="Процентный 2 7 3 6" xfId="38221"/>
    <cellStyle name="Процентный 2 7 3 6 2" xfId="38222"/>
    <cellStyle name="Процентный 2 7 3 6 2 2" xfId="38223"/>
    <cellStyle name="Процентный 2 7 3 6 3" xfId="38224"/>
    <cellStyle name="Процентный 2 7 3 7" xfId="38225"/>
    <cellStyle name="Процентный 2 7 3 7 2" xfId="38226"/>
    <cellStyle name="Процентный 2 7 3 8" xfId="38227"/>
    <cellStyle name="Процентный 2 7 3 9" xfId="38228"/>
    <cellStyle name="Процентный 2 7 4" xfId="38229"/>
    <cellStyle name="Процентный 2 7 4 2" xfId="38230"/>
    <cellStyle name="Процентный 2 7 4 2 2" xfId="38231"/>
    <cellStyle name="Процентный 2 7 4 2 2 2" xfId="38232"/>
    <cellStyle name="Процентный 2 7 4 2 2 2 2" xfId="38233"/>
    <cellStyle name="Процентный 2 7 4 2 2 3" xfId="38234"/>
    <cellStyle name="Процентный 2 7 4 2 2 4" xfId="38235"/>
    <cellStyle name="Процентный 2 7 4 2 2 5" xfId="38236"/>
    <cellStyle name="Процентный 2 7 4 2 3" xfId="38237"/>
    <cellStyle name="Процентный 2 7 4 2 3 2" xfId="38238"/>
    <cellStyle name="Процентный 2 7 4 2 3 3" xfId="38239"/>
    <cellStyle name="Процентный 2 7 4 2 3 4" xfId="38240"/>
    <cellStyle name="Процентный 2 7 4 2 4" xfId="38241"/>
    <cellStyle name="Процентный 2 7 4 2 5" xfId="38242"/>
    <cellStyle name="Процентный 2 7 4 2 6" xfId="38243"/>
    <cellStyle name="Процентный 2 7 4 2 7" xfId="38244"/>
    <cellStyle name="Процентный 2 7 4 3" xfId="38245"/>
    <cellStyle name="Процентный 2 7 4 3 2" xfId="38246"/>
    <cellStyle name="Процентный 2 7 4 3 2 2" xfId="38247"/>
    <cellStyle name="Процентный 2 7 4 3 3" xfId="38248"/>
    <cellStyle name="Процентный 2 7 4 3 4" xfId="38249"/>
    <cellStyle name="Процентный 2 7 4 3 5" xfId="38250"/>
    <cellStyle name="Процентный 2 7 4 4" xfId="38251"/>
    <cellStyle name="Процентный 2 7 4 4 2" xfId="38252"/>
    <cellStyle name="Процентный 2 7 4 4 2 2" xfId="38253"/>
    <cellStyle name="Процентный 2 7 4 4 3" xfId="38254"/>
    <cellStyle name="Процентный 2 7 4 4 4" xfId="38255"/>
    <cellStyle name="Процентный 2 7 4 4 5" xfId="38256"/>
    <cellStyle name="Процентный 2 7 4 5" xfId="38257"/>
    <cellStyle name="Процентный 2 7 4 5 2" xfId="38258"/>
    <cellStyle name="Процентный 2 7 4 5 3" xfId="38259"/>
    <cellStyle name="Процентный 2 7 4 5 4" xfId="38260"/>
    <cellStyle name="Процентный 2 7 4 6" xfId="38261"/>
    <cellStyle name="Процентный 2 7 4 7" xfId="38262"/>
    <cellStyle name="Процентный 2 7 4 8" xfId="38263"/>
    <cellStyle name="Процентный 2 7 4 9" xfId="38264"/>
    <cellStyle name="Процентный 2 7 5" xfId="38265"/>
    <cellStyle name="Процентный 2 7 5 2" xfId="38266"/>
    <cellStyle name="Процентный 2 7 5 2 2" xfId="38267"/>
    <cellStyle name="Процентный 2 7 5 2 2 2" xfId="38268"/>
    <cellStyle name="Процентный 2 7 5 2 2 2 2" xfId="38269"/>
    <cellStyle name="Процентный 2 7 5 2 2 3" xfId="38270"/>
    <cellStyle name="Процентный 2 7 5 2 2 4" xfId="38271"/>
    <cellStyle name="Процентный 2 7 5 2 2 5" xfId="38272"/>
    <cellStyle name="Процентный 2 7 5 2 3" xfId="38273"/>
    <cellStyle name="Процентный 2 7 5 2 3 2" xfId="38274"/>
    <cellStyle name="Процентный 2 7 5 2 3 3" xfId="38275"/>
    <cellStyle name="Процентный 2 7 5 2 3 4" xfId="38276"/>
    <cellStyle name="Процентный 2 7 5 2 4" xfId="38277"/>
    <cellStyle name="Процентный 2 7 5 2 5" xfId="38278"/>
    <cellStyle name="Процентный 2 7 5 2 6" xfId="38279"/>
    <cellStyle name="Процентный 2 7 5 2 7" xfId="38280"/>
    <cellStyle name="Процентный 2 7 5 3" xfId="38281"/>
    <cellStyle name="Процентный 2 7 5 3 2" xfId="38282"/>
    <cellStyle name="Процентный 2 7 5 3 2 2" xfId="38283"/>
    <cellStyle name="Процентный 2 7 5 3 3" xfId="38284"/>
    <cellStyle name="Процентный 2 7 5 3 4" xfId="38285"/>
    <cellStyle name="Процентный 2 7 5 3 5" xfId="38286"/>
    <cellStyle name="Процентный 2 7 5 4" xfId="38287"/>
    <cellStyle name="Процентный 2 7 5 4 2" xfId="38288"/>
    <cellStyle name="Процентный 2 7 5 4 3" xfId="38289"/>
    <cellStyle name="Процентный 2 7 5 4 4" xfId="38290"/>
    <cellStyle name="Процентный 2 7 5 5" xfId="38291"/>
    <cellStyle name="Процентный 2 7 5 6" xfId="38292"/>
    <cellStyle name="Процентный 2 7 5 7" xfId="38293"/>
    <cellStyle name="Процентный 2 7 5 8" xfId="38294"/>
    <cellStyle name="Процентный 2 7 6" xfId="38295"/>
    <cellStyle name="Процентный 2 7 6 2" xfId="38296"/>
    <cellStyle name="Процентный 2 7 6 2 2" xfId="38297"/>
    <cellStyle name="Процентный 2 7 6 2 2 2" xfId="38298"/>
    <cellStyle name="Процентный 2 7 6 2 2 2 2" xfId="38299"/>
    <cellStyle name="Процентный 2 7 6 2 2 3" xfId="38300"/>
    <cellStyle name="Процентный 2 7 6 2 2 4" xfId="38301"/>
    <cellStyle name="Процентный 2 7 6 2 2 5" xfId="38302"/>
    <cellStyle name="Процентный 2 7 6 2 3" xfId="38303"/>
    <cellStyle name="Процентный 2 7 6 2 3 2" xfId="38304"/>
    <cellStyle name="Процентный 2 7 6 2 3 3" xfId="38305"/>
    <cellStyle name="Процентный 2 7 6 2 3 4" xfId="38306"/>
    <cellStyle name="Процентный 2 7 6 2 4" xfId="38307"/>
    <cellStyle name="Процентный 2 7 6 2 5" xfId="38308"/>
    <cellStyle name="Процентный 2 7 6 2 6" xfId="38309"/>
    <cellStyle name="Процентный 2 7 6 2 7" xfId="38310"/>
    <cellStyle name="Процентный 2 7 6 3" xfId="38311"/>
    <cellStyle name="Процентный 2 7 6 3 2" xfId="38312"/>
    <cellStyle name="Процентный 2 7 6 3 2 2" xfId="38313"/>
    <cellStyle name="Процентный 2 7 6 3 3" xfId="38314"/>
    <cellStyle name="Процентный 2 7 6 3 4" xfId="38315"/>
    <cellStyle name="Процентный 2 7 6 3 5" xfId="38316"/>
    <cellStyle name="Процентный 2 7 6 4" xfId="38317"/>
    <cellStyle name="Процентный 2 7 6 4 2" xfId="38318"/>
    <cellStyle name="Процентный 2 7 6 4 3" xfId="38319"/>
    <cellStyle name="Процентный 2 7 6 4 4" xfId="38320"/>
    <cellStyle name="Процентный 2 7 6 5" xfId="38321"/>
    <cellStyle name="Процентный 2 7 6 6" xfId="38322"/>
    <cellStyle name="Процентный 2 7 6 7" xfId="38323"/>
    <cellStyle name="Процентный 2 7 6 8" xfId="38324"/>
    <cellStyle name="Процентный 2 7 7" xfId="38325"/>
    <cellStyle name="Процентный 2 7 7 2" xfId="38326"/>
    <cellStyle name="Процентный 2 7 7 2 2" xfId="38327"/>
    <cellStyle name="Процентный 2 7 7 2 2 2" xfId="38328"/>
    <cellStyle name="Процентный 2 7 7 2 2 2 2" xfId="38329"/>
    <cellStyle name="Процентный 2 7 7 2 2 3" xfId="38330"/>
    <cellStyle name="Процентный 2 7 7 2 2 4" xfId="38331"/>
    <cellStyle name="Процентный 2 7 7 2 2 5" xfId="38332"/>
    <cellStyle name="Процентный 2 7 7 2 3" xfId="38333"/>
    <cellStyle name="Процентный 2 7 7 2 3 2" xfId="38334"/>
    <cellStyle name="Процентный 2 7 7 2 3 3" xfId="38335"/>
    <cellStyle name="Процентный 2 7 7 2 3 4" xfId="38336"/>
    <cellStyle name="Процентный 2 7 7 2 4" xfId="38337"/>
    <cellStyle name="Процентный 2 7 7 2 5" xfId="38338"/>
    <cellStyle name="Процентный 2 7 7 2 6" xfId="38339"/>
    <cellStyle name="Процентный 2 7 7 2 7" xfId="38340"/>
    <cellStyle name="Процентный 2 7 7 3" xfId="38341"/>
    <cellStyle name="Процентный 2 7 7 3 2" xfId="38342"/>
    <cellStyle name="Процентный 2 7 7 3 2 2" xfId="38343"/>
    <cellStyle name="Процентный 2 7 7 3 3" xfId="38344"/>
    <cellStyle name="Процентный 2 7 7 3 4" xfId="38345"/>
    <cellStyle name="Процентный 2 7 7 3 5" xfId="38346"/>
    <cellStyle name="Процентный 2 7 7 4" xfId="38347"/>
    <cellStyle name="Процентный 2 7 7 4 2" xfId="38348"/>
    <cellStyle name="Процентный 2 7 7 4 3" xfId="38349"/>
    <cellStyle name="Процентный 2 7 7 4 4" xfId="38350"/>
    <cellStyle name="Процентный 2 7 7 5" xfId="38351"/>
    <cellStyle name="Процентный 2 7 7 6" xfId="38352"/>
    <cellStyle name="Процентный 2 7 7 7" xfId="38353"/>
    <cellStyle name="Процентный 2 7 7 8" xfId="38354"/>
    <cellStyle name="Процентный 2 7 8" xfId="38355"/>
    <cellStyle name="Процентный 2 7 8 2" xfId="38356"/>
    <cellStyle name="Процентный 2 7 8 2 2" xfId="38357"/>
    <cellStyle name="Процентный 2 7 8 2 2 2" xfId="38358"/>
    <cellStyle name="Процентный 2 7 8 2 3" xfId="38359"/>
    <cellStyle name="Процентный 2 7 8 2 4" xfId="38360"/>
    <cellStyle name="Процентный 2 7 8 2 5" xfId="38361"/>
    <cellStyle name="Процентный 2 7 8 3" xfId="38362"/>
    <cellStyle name="Процентный 2 7 8 3 2" xfId="38363"/>
    <cellStyle name="Процентный 2 7 8 3 3" xfId="38364"/>
    <cellStyle name="Процентный 2 7 8 3 4" xfId="38365"/>
    <cellStyle name="Процентный 2 7 8 4" xfId="38366"/>
    <cellStyle name="Процентный 2 7 8 5" xfId="38367"/>
    <cellStyle name="Процентный 2 7 8 6" xfId="38368"/>
    <cellStyle name="Процентный 2 7 8 7" xfId="38369"/>
    <cellStyle name="Процентный 2 7 9" xfId="38370"/>
    <cellStyle name="Процентный 2 7 9 2" xfId="38371"/>
    <cellStyle name="Процентный 2 7 9 3" xfId="38372"/>
    <cellStyle name="Процентный 2 7 9 3 2" xfId="38373"/>
    <cellStyle name="Процентный 2 7 9 4" xfId="38374"/>
    <cellStyle name="Процентный 2 7 9 5" xfId="38375"/>
    <cellStyle name="Процентный 2 7 9 6" xfId="38376"/>
    <cellStyle name="Процентный 2 8" xfId="38377"/>
    <cellStyle name="Процентный 2 8 10" xfId="38378"/>
    <cellStyle name="Процентный 2 8 2" xfId="38379"/>
    <cellStyle name="Процентный 2 8 3" xfId="38380"/>
    <cellStyle name="Процентный 2 8 3 2" xfId="38381"/>
    <cellStyle name="Процентный 2 8 3 2 2" xfId="38382"/>
    <cellStyle name="Процентный 2 8 3 2 2 2" xfId="38383"/>
    <cellStyle name="Процентный 2 8 3 2 3" xfId="38384"/>
    <cellStyle name="Процентный 2 8 3 2 4" xfId="38385"/>
    <cellStyle name="Процентный 2 8 3 2 5" xfId="38386"/>
    <cellStyle name="Процентный 2 8 3 3" xfId="38387"/>
    <cellStyle name="Процентный 2 8 3 3 2" xfId="38388"/>
    <cellStyle name="Процентный 2 8 3 3 2 2" xfId="38389"/>
    <cellStyle name="Процентный 2 8 3 3 3" xfId="38390"/>
    <cellStyle name="Процентный 2 8 3 3 4" xfId="38391"/>
    <cellStyle name="Процентный 2 8 3 3 5" xfId="38392"/>
    <cellStyle name="Процентный 2 8 3 4" xfId="38393"/>
    <cellStyle name="Процентный 2 8 3 4 2" xfId="38394"/>
    <cellStyle name="Процентный 2 8 3 4 3" xfId="38395"/>
    <cellStyle name="Процентный 2 8 3 4 4" xfId="38396"/>
    <cellStyle name="Процентный 2 8 3 5" xfId="38397"/>
    <cellStyle name="Процентный 2 8 3 6" xfId="38398"/>
    <cellStyle name="Процентный 2 8 3 7" xfId="38399"/>
    <cellStyle name="Процентный 2 8 3 8" xfId="38400"/>
    <cellStyle name="Процентный 2 8 4" xfId="38401"/>
    <cellStyle name="Процентный 2 8 4 2" xfId="38402"/>
    <cellStyle name="Процентный 2 8 4 3" xfId="38403"/>
    <cellStyle name="Процентный 2 8 4 3 2" xfId="38404"/>
    <cellStyle name="Процентный 2 8 4 4" xfId="38405"/>
    <cellStyle name="Процентный 2 8 4 5" xfId="38406"/>
    <cellStyle name="Процентный 2 8 4 6" xfId="38407"/>
    <cellStyle name="Процентный 2 8 5" xfId="38408"/>
    <cellStyle name="Процентный 2 8 5 2" xfId="38409"/>
    <cellStyle name="Процентный 2 8 5 2 2" xfId="38410"/>
    <cellStyle name="Процентный 2 8 5 3" xfId="38411"/>
    <cellStyle name="Процентный 2 8 5 4" xfId="38412"/>
    <cellStyle name="Процентный 2 8 5 5" xfId="38413"/>
    <cellStyle name="Процентный 2 8 6" xfId="38414"/>
    <cellStyle name="Процентный 2 8 6 2" xfId="38415"/>
    <cellStyle name="Процентный 2 8 6 2 2" xfId="38416"/>
    <cellStyle name="Процентный 2 8 6 3" xfId="38417"/>
    <cellStyle name="Процентный 2 8 6 4" xfId="38418"/>
    <cellStyle name="Процентный 2 8 6 5" xfId="38419"/>
    <cellStyle name="Процентный 2 8 7" xfId="38420"/>
    <cellStyle name="Процентный 2 8 7 2" xfId="38421"/>
    <cellStyle name="Процентный 2 8 7 2 2" xfId="38422"/>
    <cellStyle name="Процентный 2 8 7 3" xfId="38423"/>
    <cellStyle name="Процентный 2 8 8" xfId="38424"/>
    <cellStyle name="Процентный 2 8 8 2" xfId="38425"/>
    <cellStyle name="Процентный 2 8 9" xfId="38426"/>
    <cellStyle name="Процентный 2 9" xfId="38427"/>
    <cellStyle name="Процентный 2 9 2" xfId="38428"/>
    <cellStyle name="Процентный 2 9 2 2" xfId="38429"/>
    <cellStyle name="Процентный 2 9 2 2 2" xfId="38430"/>
    <cellStyle name="Процентный 2 9 2 2 2 2" xfId="38431"/>
    <cellStyle name="Процентный 2 9 2 2 3" xfId="38432"/>
    <cellStyle name="Процентный 2 9 2 2 4" xfId="38433"/>
    <cellStyle name="Процентный 2 9 2 2 5" xfId="38434"/>
    <cellStyle name="Процентный 2 9 2 3" xfId="38435"/>
    <cellStyle name="Процентный 2 9 2 3 2" xfId="38436"/>
    <cellStyle name="Процентный 2 9 2 3 3" xfId="38437"/>
    <cellStyle name="Процентный 2 9 2 3 4" xfId="38438"/>
    <cellStyle name="Процентный 2 9 2 4" xfId="38439"/>
    <cellStyle name="Процентный 2 9 2 5" xfId="38440"/>
    <cellStyle name="Процентный 2 9 2 6" xfId="38441"/>
    <cellStyle name="Процентный 2 9 2 7" xfId="38442"/>
    <cellStyle name="Процентный 2 9 3" xfId="38443"/>
    <cellStyle name="Процентный 2 9 3 2" xfId="38444"/>
    <cellStyle name="Процентный 2 9 3 2 2" xfId="38445"/>
    <cellStyle name="Процентный 2 9 3 3" xfId="38446"/>
    <cellStyle name="Процентный 2 9 3 4" xfId="38447"/>
    <cellStyle name="Процентный 2 9 3 5" xfId="38448"/>
    <cellStyle name="Процентный 2 9 4" xfId="38449"/>
    <cellStyle name="Процентный 2 9 4 2" xfId="38450"/>
    <cellStyle name="Процентный 2 9 4 2 2" xfId="38451"/>
    <cellStyle name="Процентный 2 9 4 3" xfId="38452"/>
    <cellStyle name="Процентный 2 9 4 4" xfId="38453"/>
    <cellStyle name="Процентный 2 9 4 5" xfId="38454"/>
    <cellStyle name="Процентный 2 9 5" xfId="38455"/>
    <cellStyle name="Процентный 2 9 6" xfId="38456"/>
    <cellStyle name="Процентный 2 9 6 2" xfId="38457"/>
    <cellStyle name="Процентный 2 9 6 2 2" xfId="38458"/>
    <cellStyle name="Процентный 2 9 6 3" xfId="38459"/>
    <cellStyle name="Процентный 2 9 7" xfId="38460"/>
    <cellStyle name="Процентный 2 9 7 2" xfId="38461"/>
    <cellStyle name="Процентный 2 9 8" xfId="38462"/>
    <cellStyle name="Процентный 3" xfId="38463"/>
    <cellStyle name="Процентный 3 10" xfId="38464"/>
    <cellStyle name="Процентный 3 10 2" xfId="38465"/>
    <cellStyle name="Процентный 3 10 2 2" xfId="38466"/>
    <cellStyle name="Процентный 3 10 2 2 2" xfId="38467"/>
    <cellStyle name="Процентный 3 10 2 3" xfId="38468"/>
    <cellStyle name="Процентный 3 10 3" xfId="38469"/>
    <cellStyle name="Процентный 3 10 4" xfId="38470"/>
    <cellStyle name="Процентный 3 11" xfId="38471"/>
    <cellStyle name="Процентный 3 12" xfId="38472"/>
    <cellStyle name="Процентный 3 12 2" xfId="38473"/>
    <cellStyle name="Процентный 3 12 2 2" xfId="38474"/>
    <cellStyle name="Процентный 3 12 3" xfId="38475"/>
    <cellStyle name="Процентный 3 13" xfId="38476"/>
    <cellStyle name="Процентный 3 13 2" xfId="38477"/>
    <cellStyle name="Процентный 3 14" xfId="38478"/>
    <cellStyle name="Процентный 3 15" xfId="38479"/>
    <cellStyle name="Процентный 3 2" xfId="38480"/>
    <cellStyle name="Процентный 3 2 10" xfId="38481"/>
    <cellStyle name="Процентный 3 2 10 2" xfId="38482"/>
    <cellStyle name="Процентный 3 2 10 2 2" xfId="38483"/>
    <cellStyle name="Процентный 3 2 10 3" xfId="38484"/>
    <cellStyle name="Процентный 3 2 11" xfId="38485"/>
    <cellStyle name="Процентный 3 2 11 2" xfId="38486"/>
    <cellStyle name="Процентный 3 2 12" xfId="38487"/>
    <cellStyle name="Процентный 3 2 2" xfId="38488"/>
    <cellStyle name="Процентный 3 2 2 10" xfId="38489"/>
    <cellStyle name="Процентный 3 2 2 10 2" xfId="38490"/>
    <cellStyle name="Процентный 3 2 2 10 2 2" xfId="38491"/>
    <cellStyle name="Процентный 3 2 2 10 3" xfId="38492"/>
    <cellStyle name="Процентный 3 2 2 10 4" xfId="38493"/>
    <cellStyle name="Процентный 3 2 2 10 5" xfId="38494"/>
    <cellStyle name="Процентный 3 2 2 11" xfId="38495"/>
    <cellStyle name="Процентный 3 2 2 11 2" xfId="38496"/>
    <cellStyle name="Процентный 3 2 2 11 2 2" xfId="38497"/>
    <cellStyle name="Процентный 3 2 2 11 3" xfId="38498"/>
    <cellStyle name="Процентный 3 2 2 11 4" xfId="38499"/>
    <cellStyle name="Процентный 3 2 2 11 5" xfId="38500"/>
    <cellStyle name="Процентный 3 2 2 12" xfId="38501"/>
    <cellStyle name="Процентный 3 2 2 13" xfId="38502"/>
    <cellStyle name="Процентный 3 2 2 2" xfId="38503"/>
    <cellStyle name="Процентный 3 2 2 2 2" xfId="38504"/>
    <cellStyle name="Процентный 3 2 2 2 2 2" xfId="38505"/>
    <cellStyle name="Процентный 3 2 2 2 2 2 2" xfId="38506"/>
    <cellStyle name="Процентный 3 2 2 2 2 2 2 2" xfId="38507"/>
    <cellStyle name="Процентный 3 2 2 2 2 2 3" xfId="38508"/>
    <cellStyle name="Процентный 3 2 2 2 2 2 4" xfId="38509"/>
    <cellStyle name="Процентный 3 2 2 2 2 2 5" xfId="38510"/>
    <cellStyle name="Процентный 3 2 2 2 2 3" xfId="38511"/>
    <cellStyle name="Процентный 3 2 2 2 2 3 2" xfId="38512"/>
    <cellStyle name="Процентный 3 2 2 2 2 3 3" xfId="38513"/>
    <cellStyle name="Процентный 3 2 2 2 2 3 4" xfId="38514"/>
    <cellStyle name="Процентный 3 2 2 2 2 4" xfId="38515"/>
    <cellStyle name="Процентный 3 2 2 2 2 5" xfId="38516"/>
    <cellStyle name="Процентный 3 2 2 2 2 6" xfId="38517"/>
    <cellStyle name="Процентный 3 2 2 2 2 7" xfId="38518"/>
    <cellStyle name="Процентный 3 2 2 2 3" xfId="38519"/>
    <cellStyle name="Процентный 3 2 2 2 3 2" xfId="38520"/>
    <cellStyle name="Процентный 3 2 2 2 3 2 2" xfId="38521"/>
    <cellStyle name="Процентный 3 2 2 2 3 3" xfId="38522"/>
    <cellStyle name="Процентный 3 2 2 2 3 4" xfId="38523"/>
    <cellStyle name="Процентный 3 2 2 2 3 5" xfId="38524"/>
    <cellStyle name="Процентный 3 2 2 2 4" xfId="38525"/>
    <cellStyle name="Процентный 3 2 2 2 4 2" xfId="38526"/>
    <cellStyle name="Процентный 3 2 2 2 4 2 2" xfId="38527"/>
    <cellStyle name="Процентный 3 2 2 2 4 3" xfId="38528"/>
    <cellStyle name="Процентный 3 2 2 2 4 4" xfId="38529"/>
    <cellStyle name="Процентный 3 2 2 2 4 5" xfId="38530"/>
    <cellStyle name="Процентный 3 2 2 2 5" xfId="38531"/>
    <cellStyle name="Процентный 3 2 2 2 5 2" xfId="38532"/>
    <cellStyle name="Процентный 3 2 2 2 5 3" xfId="38533"/>
    <cellStyle name="Процентный 3 2 2 2 5 4" xfId="38534"/>
    <cellStyle name="Процентный 3 2 2 2 6" xfId="38535"/>
    <cellStyle name="Процентный 3 2 2 2 7" xfId="38536"/>
    <cellStyle name="Процентный 3 2 2 2 8" xfId="38537"/>
    <cellStyle name="Процентный 3 2 2 2 9" xfId="38538"/>
    <cellStyle name="Процентный 3 2 2 3" xfId="38539"/>
    <cellStyle name="Процентный 3 2 2 3 2" xfId="38540"/>
    <cellStyle name="Процентный 3 2 2 3 2 2" xfId="38541"/>
    <cellStyle name="Процентный 3 2 2 3 2 2 2" xfId="38542"/>
    <cellStyle name="Процентный 3 2 2 3 2 2 2 2" xfId="38543"/>
    <cellStyle name="Процентный 3 2 2 3 2 2 3" xfId="38544"/>
    <cellStyle name="Процентный 3 2 2 3 2 2 4" xfId="38545"/>
    <cellStyle name="Процентный 3 2 2 3 2 2 5" xfId="38546"/>
    <cellStyle name="Процентный 3 2 2 3 2 3" xfId="38547"/>
    <cellStyle name="Процентный 3 2 2 3 2 3 2" xfId="38548"/>
    <cellStyle name="Процентный 3 2 2 3 2 3 3" xfId="38549"/>
    <cellStyle name="Процентный 3 2 2 3 2 3 4" xfId="38550"/>
    <cellStyle name="Процентный 3 2 2 3 2 4" xfId="38551"/>
    <cellStyle name="Процентный 3 2 2 3 2 5" xfId="38552"/>
    <cellStyle name="Процентный 3 2 2 3 2 6" xfId="38553"/>
    <cellStyle name="Процентный 3 2 2 3 2 7" xfId="38554"/>
    <cellStyle name="Процентный 3 2 2 3 3" xfId="38555"/>
    <cellStyle name="Процентный 3 2 2 3 3 2" xfId="38556"/>
    <cellStyle name="Процентный 3 2 2 3 3 2 2" xfId="38557"/>
    <cellStyle name="Процентный 3 2 2 3 3 3" xfId="38558"/>
    <cellStyle name="Процентный 3 2 2 3 3 4" xfId="38559"/>
    <cellStyle name="Процентный 3 2 2 3 3 5" xfId="38560"/>
    <cellStyle name="Процентный 3 2 2 3 4" xfId="38561"/>
    <cellStyle name="Процентный 3 2 2 3 4 2" xfId="38562"/>
    <cellStyle name="Процентный 3 2 2 3 4 2 2" xfId="38563"/>
    <cellStyle name="Процентный 3 2 2 3 4 3" xfId="38564"/>
    <cellStyle name="Процентный 3 2 2 3 4 4" xfId="38565"/>
    <cellStyle name="Процентный 3 2 2 3 4 5" xfId="38566"/>
    <cellStyle name="Процентный 3 2 2 3 5" xfId="38567"/>
    <cellStyle name="Процентный 3 2 2 3 5 2" xfId="38568"/>
    <cellStyle name="Процентный 3 2 2 3 5 3" xfId="38569"/>
    <cellStyle name="Процентный 3 2 2 3 5 4" xfId="38570"/>
    <cellStyle name="Процентный 3 2 2 3 6" xfId="38571"/>
    <cellStyle name="Процентный 3 2 2 3 7" xfId="38572"/>
    <cellStyle name="Процентный 3 2 2 3 8" xfId="38573"/>
    <cellStyle name="Процентный 3 2 2 3 9" xfId="38574"/>
    <cellStyle name="Процентный 3 2 2 4" xfId="38575"/>
    <cellStyle name="Процентный 3 2 2 4 2" xfId="38576"/>
    <cellStyle name="Процентный 3 2 2 4 2 2" xfId="38577"/>
    <cellStyle name="Процентный 3 2 2 4 2 2 2" xfId="38578"/>
    <cellStyle name="Процентный 3 2 2 4 2 2 2 2" xfId="38579"/>
    <cellStyle name="Процентный 3 2 2 4 2 2 3" xfId="38580"/>
    <cellStyle name="Процентный 3 2 2 4 2 2 4" xfId="38581"/>
    <cellStyle name="Процентный 3 2 2 4 2 2 5" xfId="38582"/>
    <cellStyle name="Процентный 3 2 2 4 2 3" xfId="38583"/>
    <cellStyle name="Процентный 3 2 2 4 2 3 2" xfId="38584"/>
    <cellStyle name="Процентный 3 2 2 4 2 3 3" xfId="38585"/>
    <cellStyle name="Процентный 3 2 2 4 2 3 4" xfId="38586"/>
    <cellStyle name="Процентный 3 2 2 4 2 4" xfId="38587"/>
    <cellStyle name="Процентный 3 2 2 4 2 5" xfId="38588"/>
    <cellStyle name="Процентный 3 2 2 4 2 6" xfId="38589"/>
    <cellStyle name="Процентный 3 2 2 4 2 7" xfId="38590"/>
    <cellStyle name="Процентный 3 2 2 4 3" xfId="38591"/>
    <cellStyle name="Процентный 3 2 2 4 3 2" xfId="38592"/>
    <cellStyle name="Процентный 3 2 2 4 3 2 2" xfId="38593"/>
    <cellStyle name="Процентный 3 2 2 4 3 3" xfId="38594"/>
    <cellStyle name="Процентный 3 2 2 4 3 4" xfId="38595"/>
    <cellStyle name="Процентный 3 2 2 4 3 5" xfId="38596"/>
    <cellStyle name="Процентный 3 2 2 4 4" xfId="38597"/>
    <cellStyle name="Процентный 3 2 2 4 4 2" xfId="38598"/>
    <cellStyle name="Процентный 3 2 2 4 4 2 2" xfId="38599"/>
    <cellStyle name="Процентный 3 2 2 4 4 3" xfId="38600"/>
    <cellStyle name="Процентный 3 2 2 4 4 4" xfId="38601"/>
    <cellStyle name="Процентный 3 2 2 4 4 5" xfId="38602"/>
    <cellStyle name="Процентный 3 2 2 4 5" xfId="38603"/>
    <cellStyle name="Процентный 3 2 2 4 5 2" xfId="38604"/>
    <cellStyle name="Процентный 3 2 2 4 5 3" xfId="38605"/>
    <cellStyle name="Процентный 3 2 2 5" xfId="38606"/>
    <cellStyle name="Процентный 3 2 2 5 2" xfId="38607"/>
    <cellStyle name="Процентный 3 2 2 5 2 2" xfId="38608"/>
    <cellStyle name="Процентный 3 2 2 5 2 2 2" xfId="38609"/>
    <cellStyle name="Процентный 3 2 2 5 2 2 2 2" xfId="38610"/>
    <cellStyle name="Процентный 3 2 2 5 2 2 3" xfId="38611"/>
    <cellStyle name="Процентный 3 2 2 5 2 2 4" xfId="38612"/>
    <cellStyle name="Процентный 3 2 2 5 2 2 5" xfId="38613"/>
    <cellStyle name="Процентный 3 2 2 5 2 3" xfId="38614"/>
    <cellStyle name="Процентный 3 2 2 5 2 3 2" xfId="38615"/>
    <cellStyle name="Процентный 3 2 2 5 2 3 3" xfId="38616"/>
    <cellStyle name="Процентный 3 2 2 5 2 3 4" xfId="38617"/>
    <cellStyle name="Процентный 3 2 2 5 2 4" xfId="38618"/>
    <cellStyle name="Процентный 3 2 2 5 2 5" xfId="38619"/>
    <cellStyle name="Процентный 3 2 2 5 2 6" xfId="38620"/>
    <cellStyle name="Процентный 3 2 2 5 2 7" xfId="38621"/>
    <cellStyle name="Процентный 3 2 2 5 3" xfId="38622"/>
    <cellStyle name="Процентный 3 2 2 5 3 2" xfId="38623"/>
    <cellStyle name="Процентный 3 2 2 5 3 2 2" xfId="38624"/>
    <cellStyle name="Процентный 3 2 2 5 3 3" xfId="38625"/>
    <cellStyle name="Процентный 3 2 2 5 3 4" xfId="38626"/>
    <cellStyle name="Процентный 3 2 2 5 3 5" xfId="38627"/>
    <cellStyle name="Процентный 3 2 2 5 4" xfId="38628"/>
    <cellStyle name="Процентный 3 2 2 5 4 2" xfId="38629"/>
    <cellStyle name="Процентный 3 2 2 5 4 3" xfId="38630"/>
    <cellStyle name="Процентный 3 2 2 5 4 4" xfId="38631"/>
    <cellStyle name="Процентный 3 2 2 5 5" xfId="38632"/>
    <cellStyle name="Процентный 3 2 2 5 6" xfId="38633"/>
    <cellStyle name="Процентный 3 2 2 5 7" xfId="38634"/>
    <cellStyle name="Процентный 3 2 2 5 8" xfId="38635"/>
    <cellStyle name="Процентный 3 2 2 6" xfId="38636"/>
    <cellStyle name="Процентный 3 2 2 6 2" xfId="38637"/>
    <cellStyle name="Процентный 3 2 2 6 2 2" xfId="38638"/>
    <cellStyle name="Процентный 3 2 2 6 2 2 2" xfId="38639"/>
    <cellStyle name="Процентный 3 2 2 6 2 2 2 2" xfId="38640"/>
    <cellStyle name="Процентный 3 2 2 6 2 2 3" xfId="38641"/>
    <cellStyle name="Процентный 3 2 2 6 2 2 4" xfId="38642"/>
    <cellStyle name="Процентный 3 2 2 6 2 2 5" xfId="38643"/>
    <cellStyle name="Процентный 3 2 2 6 2 3" xfId="38644"/>
    <cellStyle name="Процентный 3 2 2 6 2 3 2" xfId="38645"/>
    <cellStyle name="Процентный 3 2 2 6 2 3 3" xfId="38646"/>
    <cellStyle name="Процентный 3 2 2 6 2 3 4" xfId="38647"/>
    <cellStyle name="Процентный 3 2 2 6 2 4" xfId="38648"/>
    <cellStyle name="Процентный 3 2 2 6 2 5" xfId="38649"/>
    <cellStyle name="Процентный 3 2 2 6 2 6" xfId="38650"/>
    <cellStyle name="Процентный 3 2 2 6 2 7" xfId="38651"/>
    <cellStyle name="Процентный 3 2 2 6 3" xfId="38652"/>
    <cellStyle name="Процентный 3 2 2 6 3 2" xfId="38653"/>
    <cellStyle name="Процентный 3 2 2 6 3 2 2" xfId="38654"/>
    <cellStyle name="Процентный 3 2 2 6 3 3" xfId="38655"/>
    <cellStyle name="Процентный 3 2 2 6 3 4" xfId="38656"/>
    <cellStyle name="Процентный 3 2 2 6 3 5" xfId="38657"/>
    <cellStyle name="Процентный 3 2 2 6 4" xfId="38658"/>
    <cellStyle name="Процентный 3 2 2 6 4 2" xfId="38659"/>
    <cellStyle name="Процентный 3 2 2 6 4 3" xfId="38660"/>
    <cellStyle name="Процентный 3 2 2 6 4 4" xfId="38661"/>
    <cellStyle name="Процентный 3 2 2 6 5" xfId="38662"/>
    <cellStyle name="Процентный 3 2 2 6 6" xfId="38663"/>
    <cellStyle name="Процентный 3 2 2 6 7" xfId="38664"/>
    <cellStyle name="Процентный 3 2 2 6 8" xfId="38665"/>
    <cellStyle name="Процентный 3 2 2 7" xfId="38666"/>
    <cellStyle name="Процентный 3 2 2 7 2" xfId="38667"/>
    <cellStyle name="Процентный 3 2 2 7 2 2" xfId="38668"/>
    <cellStyle name="Процентный 3 2 2 7 2 2 2" xfId="38669"/>
    <cellStyle name="Процентный 3 2 2 7 2 2 2 2" xfId="38670"/>
    <cellStyle name="Процентный 3 2 2 7 2 2 3" xfId="38671"/>
    <cellStyle name="Процентный 3 2 2 7 2 2 4" xfId="38672"/>
    <cellStyle name="Процентный 3 2 2 7 2 2 5" xfId="38673"/>
    <cellStyle name="Процентный 3 2 2 7 2 3" xfId="38674"/>
    <cellStyle name="Процентный 3 2 2 7 2 3 2" xfId="38675"/>
    <cellStyle name="Процентный 3 2 2 7 2 3 3" xfId="38676"/>
    <cellStyle name="Процентный 3 2 2 7 2 3 4" xfId="38677"/>
    <cellStyle name="Процентный 3 2 2 7 2 4" xfId="38678"/>
    <cellStyle name="Процентный 3 2 2 7 2 5" xfId="38679"/>
    <cellStyle name="Процентный 3 2 2 7 2 6" xfId="38680"/>
    <cellStyle name="Процентный 3 2 2 7 2 7" xfId="38681"/>
    <cellStyle name="Процентный 3 2 2 7 3" xfId="38682"/>
    <cellStyle name="Процентный 3 2 2 7 3 2" xfId="38683"/>
    <cellStyle name="Процентный 3 2 2 7 3 2 2" xfId="38684"/>
    <cellStyle name="Процентный 3 2 2 7 3 3" xfId="38685"/>
    <cellStyle name="Процентный 3 2 2 7 3 4" xfId="38686"/>
    <cellStyle name="Процентный 3 2 2 7 3 5" xfId="38687"/>
    <cellStyle name="Процентный 3 2 2 7 4" xfId="38688"/>
    <cellStyle name="Процентный 3 2 2 7 4 2" xfId="38689"/>
    <cellStyle name="Процентный 3 2 2 7 4 3" xfId="38690"/>
    <cellStyle name="Процентный 3 2 2 7 4 4" xfId="38691"/>
    <cellStyle name="Процентный 3 2 2 7 5" xfId="38692"/>
    <cellStyle name="Процентный 3 2 2 7 6" xfId="38693"/>
    <cellStyle name="Процентный 3 2 2 7 7" xfId="38694"/>
    <cellStyle name="Процентный 3 2 2 7 8" xfId="38695"/>
    <cellStyle name="Процентный 3 2 2 8" xfId="38696"/>
    <cellStyle name="Процентный 3 2 2 8 2" xfId="38697"/>
    <cellStyle name="Процентный 3 2 2 8 2 2" xfId="38698"/>
    <cellStyle name="Процентный 3 2 2 8 2 2 2" xfId="38699"/>
    <cellStyle name="Процентный 3 2 2 8 2 3" xfId="38700"/>
    <cellStyle name="Процентный 3 2 2 8 2 4" xfId="38701"/>
    <cellStyle name="Процентный 3 2 2 8 2 5" xfId="38702"/>
    <cellStyle name="Процентный 3 2 2 8 3" xfId="38703"/>
    <cellStyle name="Процентный 3 2 2 8 3 2" xfId="38704"/>
    <cellStyle name="Процентный 3 2 2 8 3 3" xfId="38705"/>
    <cellStyle name="Процентный 3 2 2 8 3 4" xfId="38706"/>
    <cellStyle name="Процентный 3 2 2 8 4" xfId="38707"/>
    <cellStyle name="Процентный 3 2 2 8 5" xfId="38708"/>
    <cellStyle name="Процентный 3 2 2 8 6" xfId="38709"/>
    <cellStyle name="Процентный 3 2 2 8 7" xfId="38710"/>
    <cellStyle name="Процентный 3 2 2 9" xfId="38711"/>
    <cellStyle name="Процентный 3 2 2 9 2" xfId="38712"/>
    <cellStyle name="Процентный 3 2 2 9 2 2" xfId="38713"/>
    <cellStyle name="Процентный 3 2 2 9 2 2 2" xfId="38714"/>
    <cellStyle name="Процентный 3 2 2 9 2 3" xfId="38715"/>
    <cellStyle name="Процентный 3 2 2 9 2 4" xfId="38716"/>
    <cellStyle name="Процентный 3 2 2 9 2 5" xfId="38717"/>
    <cellStyle name="Процентный 3 2 2 9 3" xfId="38718"/>
    <cellStyle name="Процентный 3 2 2 9 3 2" xfId="38719"/>
    <cellStyle name="Процентный 3 2 2 9 3 3" xfId="38720"/>
    <cellStyle name="Процентный 3 2 2 9 3 4" xfId="38721"/>
    <cellStyle name="Процентный 3 2 2 9 4" xfId="38722"/>
    <cellStyle name="Процентный 3 2 2 9 5" xfId="38723"/>
    <cellStyle name="Процентный 3 2 2 9 6" xfId="38724"/>
    <cellStyle name="Процентный 3 2 2 9 7" xfId="38725"/>
    <cellStyle name="Процентный 3 2 3" xfId="38726"/>
    <cellStyle name="Процентный 3 2 3 10" xfId="38727"/>
    <cellStyle name="Процентный 3 2 3 10 2" xfId="38728"/>
    <cellStyle name="Процентный 3 2 3 11" xfId="38729"/>
    <cellStyle name="Процентный 3 2 3 2" xfId="38730"/>
    <cellStyle name="Процентный 3 2 3 2 2" xfId="38731"/>
    <cellStyle name="Процентный 3 2 3 2 2 2" xfId="38732"/>
    <cellStyle name="Процентный 3 2 3 2 2 2 2" xfId="38733"/>
    <cellStyle name="Процентный 3 2 3 2 2 2 2 2" xfId="38734"/>
    <cellStyle name="Процентный 3 2 3 2 2 2 3" xfId="38735"/>
    <cellStyle name="Процентный 3 2 3 2 2 2 4" xfId="38736"/>
    <cellStyle name="Процентный 3 2 3 2 2 2 5" xfId="38737"/>
    <cellStyle name="Процентный 3 2 3 2 2 3" xfId="38738"/>
    <cellStyle name="Процентный 3 2 3 2 2 3 2" xfId="38739"/>
    <cellStyle name="Процентный 3 2 3 2 2 3 2 2" xfId="38740"/>
    <cellStyle name="Процентный 3 2 3 2 2 3 3" xfId="38741"/>
    <cellStyle name="Процентный 3 2 3 2 2 3 4" xfId="38742"/>
    <cellStyle name="Процентный 3 2 3 2 2 3 5" xfId="38743"/>
    <cellStyle name="Процентный 3 2 3 2 2 4" xfId="38744"/>
    <cellStyle name="Процентный 3 2 3 2 2 4 2" xfId="38745"/>
    <cellStyle name="Процентный 3 2 3 2 2 4 2 2" xfId="38746"/>
    <cellStyle name="Процентный 3 2 3 2 2 4 3" xfId="38747"/>
    <cellStyle name="Процентный 3 2 3 2 2 5" xfId="38748"/>
    <cellStyle name="Процентный 3 2 3 2 2 5 2" xfId="38749"/>
    <cellStyle name="Процентный 3 2 3 2 2 5 2 2" xfId="38750"/>
    <cellStyle name="Процентный 3 2 3 2 2 5 3" xfId="38751"/>
    <cellStyle name="Процентный 3 2 3 2 2 6" xfId="38752"/>
    <cellStyle name="Процентный 3 2 3 2 2 6 2" xfId="38753"/>
    <cellStyle name="Процентный 3 2 3 2 2 7" xfId="38754"/>
    <cellStyle name="Процентный 3 2 3 2 3" xfId="38755"/>
    <cellStyle name="Процентный 3 2 3 2 3 2" xfId="38756"/>
    <cellStyle name="Процентный 3 2 3 2 3 2 2" xfId="38757"/>
    <cellStyle name="Процентный 3 2 3 2 3 2 2 2" xfId="38758"/>
    <cellStyle name="Процентный 3 2 3 2 3 2 3" xfId="38759"/>
    <cellStyle name="Процентный 3 2 3 2 3 2 4" xfId="38760"/>
    <cellStyle name="Процентный 3 2 3 2 3 2 5" xfId="38761"/>
    <cellStyle name="Процентный 3 2 3 2 3 3" xfId="38762"/>
    <cellStyle name="Процентный 3 2 3 2 3 3 2" xfId="38763"/>
    <cellStyle name="Процентный 3 2 3 2 3 3 2 2" xfId="38764"/>
    <cellStyle name="Процентный 3 2 3 2 3 3 3" xfId="38765"/>
    <cellStyle name="Процентный 3 2 3 2 3 3 4" xfId="38766"/>
    <cellStyle name="Процентный 3 2 3 2 3 3 5" xfId="38767"/>
    <cellStyle name="Процентный 3 2 3 2 3 4" xfId="38768"/>
    <cellStyle name="Процентный 3 2 3 2 3 4 2" xfId="38769"/>
    <cellStyle name="Процентный 3 2 3 2 3 4 2 2" xfId="38770"/>
    <cellStyle name="Процентный 3 2 3 2 3 4 3" xfId="38771"/>
    <cellStyle name="Процентный 3 2 3 2 3 5" xfId="38772"/>
    <cellStyle name="Процентный 3 2 3 2 3 5 2" xfId="38773"/>
    <cellStyle name="Процентный 3 2 3 2 3 5 2 2" xfId="38774"/>
    <cellStyle name="Процентный 3 2 3 2 3 5 3" xfId="38775"/>
    <cellStyle name="Процентный 3 2 3 2 3 6" xfId="38776"/>
    <cellStyle name="Процентный 3 2 3 2 3 6 2" xfId="38777"/>
    <cellStyle name="Процентный 3 2 3 2 3 7" xfId="38778"/>
    <cellStyle name="Процентный 3 2 3 2 4" xfId="38779"/>
    <cellStyle name="Процентный 3 2 3 2 4 2" xfId="38780"/>
    <cellStyle name="Процентный 3 2 3 2 4 2 2" xfId="38781"/>
    <cellStyle name="Процентный 3 2 3 2 4 3" xfId="38782"/>
    <cellStyle name="Процентный 3 2 3 2 4 4" xfId="38783"/>
    <cellStyle name="Процентный 3 2 3 2 4 5" xfId="38784"/>
    <cellStyle name="Процентный 3 2 3 2 5" xfId="38785"/>
    <cellStyle name="Процентный 3 2 3 2 5 2" xfId="38786"/>
    <cellStyle name="Процентный 3 2 3 2 5 2 2" xfId="38787"/>
    <cellStyle name="Процентный 3 2 3 2 5 3" xfId="38788"/>
    <cellStyle name="Процентный 3 2 3 2 5 4" xfId="38789"/>
    <cellStyle name="Процентный 3 2 3 2 5 5" xfId="38790"/>
    <cellStyle name="Процентный 3 2 3 2 6" xfId="38791"/>
    <cellStyle name="Процентный 3 2 3 2 6 2" xfId="38792"/>
    <cellStyle name="Процентный 3 2 3 2 6 2 2" xfId="38793"/>
    <cellStyle name="Процентный 3 2 3 2 6 3" xfId="38794"/>
    <cellStyle name="Процентный 3 2 3 2 7" xfId="38795"/>
    <cellStyle name="Процентный 3 2 3 2 7 2" xfId="38796"/>
    <cellStyle name="Процентный 3 2 3 2 7 2 2" xfId="38797"/>
    <cellStyle name="Процентный 3 2 3 2 7 3" xfId="38798"/>
    <cellStyle name="Процентный 3 2 3 2 8" xfId="38799"/>
    <cellStyle name="Процентный 3 2 3 2 8 2" xfId="38800"/>
    <cellStyle name="Процентный 3 2 3 2 9" xfId="38801"/>
    <cellStyle name="Процентный 3 2 3 3" xfId="38802"/>
    <cellStyle name="Процентный 3 2 3 3 2" xfId="38803"/>
    <cellStyle name="Процентный 3 2 3 3 2 2" xfId="38804"/>
    <cellStyle name="Процентный 3 2 3 3 2 2 2" xfId="38805"/>
    <cellStyle name="Процентный 3 2 3 3 2 3" xfId="38806"/>
    <cellStyle name="Процентный 3 2 3 3 2 4" xfId="38807"/>
    <cellStyle name="Процентный 3 2 3 3 2 5" xfId="38808"/>
    <cellStyle name="Процентный 3 2 3 3 3" xfId="38809"/>
    <cellStyle name="Процентный 3 2 3 3 3 2" xfId="38810"/>
    <cellStyle name="Процентный 3 2 3 3 3 2 2" xfId="38811"/>
    <cellStyle name="Процентный 3 2 3 3 3 3" xfId="38812"/>
    <cellStyle name="Процентный 3 2 3 3 3 4" xfId="38813"/>
    <cellStyle name="Процентный 3 2 3 3 3 5" xfId="38814"/>
    <cellStyle name="Процентный 3 2 3 3 4" xfId="38815"/>
    <cellStyle name="Процентный 3 2 3 3 4 2" xfId="38816"/>
    <cellStyle name="Процентный 3 2 3 3 4 2 2" xfId="38817"/>
    <cellStyle name="Процентный 3 2 3 3 4 3" xfId="38818"/>
    <cellStyle name="Процентный 3 2 3 3 5" xfId="38819"/>
    <cellStyle name="Процентный 3 2 3 3 5 2" xfId="38820"/>
    <cellStyle name="Процентный 3 2 3 3 5 2 2" xfId="38821"/>
    <cellStyle name="Процентный 3 2 3 3 5 3" xfId="38822"/>
    <cellStyle name="Процентный 3 2 3 3 6" xfId="38823"/>
    <cellStyle name="Процентный 3 2 3 3 6 2" xfId="38824"/>
    <cellStyle name="Процентный 3 2 3 3 7" xfId="38825"/>
    <cellStyle name="Процентный 3 2 3 4" xfId="38826"/>
    <cellStyle name="Процентный 3 2 3 4 2" xfId="38827"/>
    <cellStyle name="Процентный 3 2 3 4 2 2" xfId="38828"/>
    <cellStyle name="Процентный 3 2 3 4 2 2 2" xfId="38829"/>
    <cellStyle name="Процентный 3 2 3 4 2 3" xfId="38830"/>
    <cellStyle name="Процентный 3 2 3 4 2 4" xfId="38831"/>
    <cellStyle name="Процентный 3 2 3 4 2 5" xfId="38832"/>
    <cellStyle name="Процентный 3 2 3 4 3" xfId="38833"/>
    <cellStyle name="Процентный 3 2 3 4 3 2" xfId="38834"/>
    <cellStyle name="Процентный 3 2 3 4 3 2 2" xfId="38835"/>
    <cellStyle name="Процентный 3 2 3 4 3 3" xfId="38836"/>
    <cellStyle name="Процентный 3 2 3 4 3 4" xfId="38837"/>
    <cellStyle name="Процентный 3 2 3 4 3 5" xfId="38838"/>
    <cellStyle name="Процентный 3 2 3 4 4" xfId="38839"/>
    <cellStyle name="Процентный 3 2 3 4 4 2" xfId="38840"/>
    <cellStyle name="Процентный 3 2 3 4 4 2 2" xfId="38841"/>
    <cellStyle name="Процентный 3 2 3 4 4 3" xfId="38842"/>
    <cellStyle name="Процентный 3 2 3 4 5" xfId="38843"/>
    <cellStyle name="Процентный 3 2 3 4 5 2" xfId="38844"/>
    <cellStyle name="Процентный 3 2 3 4 5 2 2" xfId="38845"/>
    <cellStyle name="Процентный 3 2 3 4 5 3" xfId="38846"/>
    <cellStyle name="Процентный 3 2 3 4 6" xfId="38847"/>
    <cellStyle name="Процентный 3 2 3 4 6 2" xfId="38848"/>
    <cellStyle name="Процентный 3 2 3 4 7" xfId="38849"/>
    <cellStyle name="Процентный 3 2 3 5" xfId="38850"/>
    <cellStyle name="Процентный 3 2 3 5 2" xfId="38851"/>
    <cellStyle name="Процентный 3 2 3 5 2 2" xfId="38852"/>
    <cellStyle name="Процентный 3 2 3 5 3" xfId="38853"/>
    <cellStyle name="Процентный 3 2 3 5 4" xfId="38854"/>
    <cellStyle name="Процентный 3 2 3 5 5" xfId="38855"/>
    <cellStyle name="Процентный 3 2 3 6" xfId="38856"/>
    <cellStyle name="Процентный 3 2 3 6 2" xfId="38857"/>
    <cellStyle name="Процентный 3 2 3 6 2 2" xfId="38858"/>
    <cellStyle name="Процентный 3 2 3 6 3" xfId="38859"/>
    <cellStyle name="Процентный 3 2 3 6 4" xfId="38860"/>
    <cellStyle name="Процентный 3 2 3 6 5" xfId="38861"/>
    <cellStyle name="Процентный 3 2 3 7" xfId="38862"/>
    <cellStyle name="Процентный 3 2 3 8" xfId="38863"/>
    <cellStyle name="Процентный 3 2 3 8 2" xfId="38864"/>
    <cellStyle name="Процентный 3 2 3 8 2 2" xfId="38865"/>
    <cellStyle name="Процентный 3 2 3 8 3" xfId="38866"/>
    <cellStyle name="Процентный 3 2 3 9" xfId="38867"/>
    <cellStyle name="Процентный 3 2 3 9 2" xfId="38868"/>
    <cellStyle name="Процентный 3 2 3 9 2 2" xfId="38869"/>
    <cellStyle name="Процентный 3 2 3 9 3" xfId="38870"/>
    <cellStyle name="Процентный 3 2 4" xfId="38871"/>
    <cellStyle name="Процентный 3 2 4 10" xfId="38872"/>
    <cellStyle name="Процентный 3 2 4 11" xfId="38873"/>
    <cellStyle name="Процентный 3 2 4 2" xfId="38874"/>
    <cellStyle name="Процентный 3 2 4 2 2" xfId="38875"/>
    <cellStyle name="Процентный 3 2 4 2 2 2" xfId="38876"/>
    <cellStyle name="Процентный 3 2 4 2 2 2 2" xfId="38877"/>
    <cellStyle name="Процентный 3 2 4 2 2 2 2 2" xfId="38878"/>
    <cellStyle name="Процентный 3 2 4 2 2 2 3" xfId="38879"/>
    <cellStyle name="Процентный 3 2 4 2 2 2 4" xfId="38880"/>
    <cellStyle name="Процентный 3 2 4 2 2 2 5" xfId="38881"/>
    <cellStyle name="Процентный 3 2 4 2 2 3" xfId="38882"/>
    <cellStyle name="Процентный 3 2 4 2 2 3 2" xfId="38883"/>
    <cellStyle name="Процентный 3 2 4 2 2 3 2 2" xfId="38884"/>
    <cellStyle name="Процентный 3 2 4 2 2 3 3" xfId="38885"/>
    <cellStyle name="Процентный 3 2 4 2 2 3 4" xfId="38886"/>
    <cellStyle name="Процентный 3 2 4 2 2 3 5" xfId="38887"/>
    <cellStyle name="Процентный 3 2 4 2 2 4" xfId="38888"/>
    <cellStyle name="Процентный 3 2 4 2 2 4 2" xfId="38889"/>
    <cellStyle name="Процентный 3 2 4 2 2 4 2 2" xfId="38890"/>
    <cellStyle name="Процентный 3 2 4 2 2 4 3" xfId="38891"/>
    <cellStyle name="Процентный 3 2 4 2 2 5" xfId="38892"/>
    <cellStyle name="Процентный 3 2 4 2 2 5 2" xfId="38893"/>
    <cellStyle name="Процентный 3 2 4 2 2 5 2 2" xfId="38894"/>
    <cellStyle name="Процентный 3 2 4 2 2 5 3" xfId="38895"/>
    <cellStyle name="Процентный 3 2 4 2 2 6" xfId="38896"/>
    <cellStyle name="Процентный 3 2 4 2 2 6 2" xfId="38897"/>
    <cellStyle name="Процентный 3 2 4 2 2 7" xfId="38898"/>
    <cellStyle name="Процентный 3 2 4 2 3" xfId="38899"/>
    <cellStyle name="Процентный 3 2 4 2 3 2" xfId="38900"/>
    <cellStyle name="Процентный 3 2 4 2 3 2 2" xfId="38901"/>
    <cellStyle name="Процентный 3 2 4 2 3 2 2 2" xfId="38902"/>
    <cellStyle name="Процентный 3 2 4 2 3 2 3" xfId="38903"/>
    <cellStyle name="Процентный 3 2 4 2 3 2 4" xfId="38904"/>
    <cellStyle name="Процентный 3 2 4 2 3 2 5" xfId="38905"/>
    <cellStyle name="Процентный 3 2 4 2 3 3" xfId="38906"/>
    <cellStyle name="Процентный 3 2 4 2 3 3 2" xfId="38907"/>
    <cellStyle name="Процентный 3 2 4 2 3 3 2 2" xfId="38908"/>
    <cellStyle name="Процентный 3 2 4 2 3 3 3" xfId="38909"/>
    <cellStyle name="Процентный 3 2 4 2 3 3 4" xfId="38910"/>
    <cellStyle name="Процентный 3 2 4 2 3 3 5" xfId="38911"/>
    <cellStyle name="Процентный 3 2 4 2 3 4" xfId="38912"/>
    <cellStyle name="Процентный 3 2 4 2 3 4 2" xfId="38913"/>
    <cellStyle name="Процентный 3 2 4 2 3 4 2 2" xfId="38914"/>
    <cellStyle name="Процентный 3 2 4 2 3 4 3" xfId="38915"/>
    <cellStyle name="Процентный 3 2 4 2 3 5" xfId="38916"/>
    <cellStyle name="Процентный 3 2 4 2 3 5 2" xfId="38917"/>
    <cellStyle name="Процентный 3 2 4 2 3 5 2 2" xfId="38918"/>
    <cellStyle name="Процентный 3 2 4 2 3 5 3" xfId="38919"/>
    <cellStyle name="Процентный 3 2 4 2 3 6" xfId="38920"/>
    <cellStyle name="Процентный 3 2 4 2 3 6 2" xfId="38921"/>
    <cellStyle name="Процентный 3 2 4 2 3 7" xfId="38922"/>
    <cellStyle name="Процентный 3 2 4 2 4" xfId="38923"/>
    <cellStyle name="Процентный 3 2 4 2 4 2" xfId="38924"/>
    <cellStyle name="Процентный 3 2 4 2 4 2 2" xfId="38925"/>
    <cellStyle name="Процентный 3 2 4 2 4 3" xfId="38926"/>
    <cellStyle name="Процентный 3 2 4 2 4 4" xfId="38927"/>
    <cellStyle name="Процентный 3 2 4 2 4 5" xfId="38928"/>
    <cellStyle name="Процентный 3 2 4 2 5" xfId="38929"/>
    <cellStyle name="Процентный 3 2 4 2 5 2" xfId="38930"/>
    <cellStyle name="Процентный 3 2 4 2 5 2 2" xfId="38931"/>
    <cellStyle name="Процентный 3 2 4 2 5 3" xfId="38932"/>
    <cellStyle name="Процентный 3 2 4 2 5 4" xfId="38933"/>
    <cellStyle name="Процентный 3 2 4 2 5 5" xfId="38934"/>
    <cellStyle name="Процентный 3 2 4 2 6" xfId="38935"/>
    <cellStyle name="Процентный 3 2 4 2 6 2" xfId="38936"/>
    <cellStyle name="Процентный 3 2 4 2 6 2 2" xfId="38937"/>
    <cellStyle name="Процентный 3 2 4 2 6 3" xfId="38938"/>
    <cellStyle name="Процентный 3 2 4 2 7" xfId="38939"/>
    <cellStyle name="Процентный 3 2 4 2 7 2" xfId="38940"/>
    <cellStyle name="Процентный 3 2 4 2 7 2 2" xfId="38941"/>
    <cellStyle name="Процентный 3 2 4 2 7 3" xfId="38942"/>
    <cellStyle name="Процентный 3 2 4 2 8" xfId="38943"/>
    <cellStyle name="Процентный 3 2 4 2 8 2" xfId="38944"/>
    <cellStyle name="Процентный 3 2 4 2 9" xfId="38945"/>
    <cellStyle name="Процентный 3 2 4 3" xfId="38946"/>
    <cellStyle name="Процентный 3 2 4 3 2" xfId="38947"/>
    <cellStyle name="Процентный 3 2 4 3 2 2" xfId="38948"/>
    <cellStyle name="Процентный 3 2 4 3 2 2 2" xfId="38949"/>
    <cellStyle name="Процентный 3 2 4 3 2 3" xfId="38950"/>
    <cellStyle name="Процентный 3 2 4 3 2 4" xfId="38951"/>
    <cellStyle name="Процентный 3 2 4 3 2 5" xfId="38952"/>
    <cellStyle name="Процентный 3 2 4 3 3" xfId="38953"/>
    <cellStyle name="Процентный 3 2 4 3 3 2" xfId="38954"/>
    <cellStyle name="Процентный 3 2 4 3 3 2 2" xfId="38955"/>
    <cellStyle name="Процентный 3 2 4 3 3 3" xfId="38956"/>
    <cellStyle name="Процентный 3 2 4 3 3 4" xfId="38957"/>
    <cellStyle name="Процентный 3 2 4 3 3 5" xfId="38958"/>
    <cellStyle name="Процентный 3 2 4 3 4" xfId="38959"/>
    <cellStyle name="Процентный 3 2 4 3 4 2" xfId="38960"/>
    <cellStyle name="Процентный 3 2 4 3 4 2 2" xfId="38961"/>
    <cellStyle name="Процентный 3 2 4 3 4 3" xfId="38962"/>
    <cellStyle name="Процентный 3 2 4 3 5" xfId="38963"/>
    <cellStyle name="Процентный 3 2 4 3 5 2" xfId="38964"/>
    <cellStyle name="Процентный 3 2 4 3 5 2 2" xfId="38965"/>
    <cellStyle name="Процентный 3 2 4 3 5 3" xfId="38966"/>
    <cellStyle name="Процентный 3 2 4 3 6" xfId="38967"/>
    <cellStyle name="Процентный 3 2 4 3 6 2" xfId="38968"/>
    <cellStyle name="Процентный 3 2 4 3 7" xfId="38969"/>
    <cellStyle name="Процентный 3 2 4 4" xfId="38970"/>
    <cellStyle name="Процентный 3 2 4 4 2" xfId="38971"/>
    <cellStyle name="Процентный 3 2 4 4 2 2" xfId="38972"/>
    <cellStyle name="Процентный 3 2 4 4 2 2 2" xfId="38973"/>
    <cellStyle name="Процентный 3 2 4 4 2 3" xfId="38974"/>
    <cellStyle name="Процентный 3 2 4 4 2 4" xfId="38975"/>
    <cellStyle name="Процентный 3 2 4 4 2 5" xfId="38976"/>
    <cellStyle name="Процентный 3 2 4 4 3" xfId="38977"/>
    <cellStyle name="Процентный 3 2 4 4 3 2" xfId="38978"/>
    <cellStyle name="Процентный 3 2 4 4 3 2 2" xfId="38979"/>
    <cellStyle name="Процентный 3 2 4 4 3 3" xfId="38980"/>
    <cellStyle name="Процентный 3 2 4 4 3 4" xfId="38981"/>
    <cellStyle name="Процентный 3 2 4 4 3 5" xfId="38982"/>
    <cellStyle name="Процентный 3 2 4 4 4" xfId="38983"/>
    <cellStyle name="Процентный 3 2 4 4 4 2" xfId="38984"/>
    <cellStyle name="Процентный 3 2 4 4 4 2 2" xfId="38985"/>
    <cellStyle name="Процентный 3 2 4 4 4 3" xfId="38986"/>
    <cellStyle name="Процентный 3 2 4 4 5" xfId="38987"/>
    <cellStyle name="Процентный 3 2 4 4 5 2" xfId="38988"/>
    <cellStyle name="Процентный 3 2 4 4 5 2 2" xfId="38989"/>
    <cellStyle name="Процентный 3 2 4 4 5 3" xfId="38990"/>
    <cellStyle name="Процентный 3 2 4 4 6" xfId="38991"/>
    <cellStyle name="Процентный 3 2 4 4 6 2" xfId="38992"/>
    <cellStyle name="Процентный 3 2 4 4 7" xfId="38993"/>
    <cellStyle name="Процентный 3 2 4 5" xfId="38994"/>
    <cellStyle name="Процентный 3 2 4 5 2" xfId="38995"/>
    <cellStyle name="Процентный 3 2 4 5 2 2" xfId="38996"/>
    <cellStyle name="Процентный 3 2 4 5 3" xfId="38997"/>
    <cellStyle name="Процентный 3 2 4 5 4" xfId="38998"/>
    <cellStyle name="Процентный 3 2 4 5 5" xfId="38999"/>
    <cellStyle name="Процентный 3 2 4 6" xfId="39000"/>
    <cellStyle name="Процентный 3 2 4 6 2" xfId="39001"/>
    <cellStyle name="Процентный 3 2 4 6 2 2" xfId="39002"/>
    <cellStyle name="Процентный 3 2 4 6 3" xfId="39003"/>
    <cellStyle name="Процентный 3 2 4 6 4" xfId="39004"/>
    <cellStyle name="Процентный 3 2 4 6 5" xfId="39005"/>
    <cellStyle name="Процентный 3 2 4 7" xfId="39006"/>
    <cellStyle name="Процентный 3 2 4 7 2" xfId="39007"/>
    <cellStyle name="Процентный 3 2 4 7 2 2" xfId="39008"/>
    <cellStyle name="Процентный 3 2 4 7 3" xfId="39009"/>
    <cellStyle name="Процентный 3 2 4 7 4" xfId="39010"/>
    <cellStyle name="Процентный 3 2 4 7 5" xfId="39011"/>
    <cellStyle name="Процентный 3 2 4 8" xfId="39012"/>
    <cellStyle name="Процентный 3 2 4 8 2" xfId="39013"/>
    <cellStyle name="Процентный 3 2 4 8 2 2" xfId="39014"/>
    <cellStyle name="Процентный 3 2 4 8 3" xfId="39015"/>
    <cellStyle name="Процентный 3 2 4 9" xfId="39016"/>
    <cellStyle name="Процентный 3 2 4 9 2" xfId="39017"/>
    <cellStyle name="Процентный 3 2 5" xfId="39018"/>
    <cellStyle name="Процентный 3 2 5 10" xfId="39019"/>
    <cellStyle name="Процентный 3 2 5 2" xfId="39020"/>
    <cellStyle name="Процентный 3 2 5 2 2" xfId="39021"/>
    <cellStyle name="Процентный 3 2 5 2 2 2" xfId="39022"/>
    <cellStyle name="Процентный 3 2 5 2 2 2 2" xfId="39023"/>
    <cellStyle name="Процентный 3 2 5 2 2 2 2 2" xfId="39024"/>
    <cellStyle name="Процентный 3 2 5 2 2 2 3" xfId="39025"/>
    <cellStyle name="Процентный 3 2 5 2 2 2 4" xfId="39026"/>
    <cellStyle name="Процентный 3 2 5 2 2 2 5" xfId="39027"/>
    <cellStyle name="Процентный 3 2 5 2 2 3" xfId="39028"/>
    <cellStyle name="Процентный 3 2 5 2 2 3 2" xfId="39029"/>
    <cellStyle name="Процентный 3 2 5 2 2 3 2 2" xfId="39030"/>
    <cellStyle name="Процентный 3 2 5 2 2 3 3" xfId="39031"/>
    <cellStyle name="Процентный 3 2 5 2 2 3 4" xfId="39032"/>
    <cellStyle name="Процентный 3 2 5 2 2 3 5" xfId="39033"/>
    <cellStyle name="Процентный 3 2 5 2 2 4" xfId="39034"/>
    <cellStyle name="Процентный 3 2 5 2 2 4 2" xfId="39035"/>
    <cellStyle name="Процентный 3 2 5 2 2 4 2 2" xfId="39036"/>
    <cellStyle name="Процентный 3 2 5 2 2 4 3" xfId="39037"/>
    <cellStyle name="Процентный 3 2 5 2 2 5" xfId="39038"/>
    <cellStyle name="Процентный 3 2 5 2 2 5 2" xfId="39039"/>
    <cellStyle name="Процентный 3 2 5 2 2 5 2 2" xfId="39040"/>
    <cellStyle name="Процентный 3 2 5 2 2 5 3" xfId="39041"/>
    <cellStyle name="Процентный 3 2 5 2 2 6" xfId="39042"/>
    <cellStyle name="Процентный 3 2 5 2 2 6 2" xfId="39043"/>
    <cellStyle name="Процентный 3 2 5 2 2 7" xfId="39044"/>
    <cellStyle name="Процентный 3 2 5 2 3" xfId="39045"/>
    <cellStyle name="Процентный 3 2 5 2 3 2" xfId="39046"/>
    <cellStyle name="Процентный 3 2 5 2 3 2 2" xfId="39047"/>
    <cellStyle name="Процентный 3 2 5 2 3 2 2 2" xfId="39048"/>
    <cellStyle name="Процентный 3 2 5 2 3 2 3" xfId="39049"/>
    <cellStyle name="Процентный 3 2 5 2 3 2 4" xfId="39050"/>
    <cellStyle name="Процентный 3 2 5 2 3 2 5" xfId="39051"/>
    <cellStyle name="Процентный 3 2 5 2 3 3" xfId="39052"/>
    <cellStyle name="Процентный 3 2 5 2 3 3 2" xfId="39053"/>
    <cellStyle name="Процентный 3 2 5 2 3 3 2 2" xfId="39054"/>
    <cellStyle name="Процентный 3 2 5 2 3 3 3" xfId="39055"/>
    <cellStyle name="Процентный 3 2 5 2 3 3 4" xfId="39056"/>
    <cellStyle name="Процентный 3 2 5 2 3 3 5" xfId="39057"/>
    <cellStyle name="Процентный 3 2 5 2 3 4" xfId="39058"/>
    <cellStyle name="Процентный 3 2 5 2 3 4 2" xfId="39059"/>
    <cellStyle name="Процентный 3 2 5 2 3 4 2 2" xfId="39060"/>
    <cellStyle name="Процентный 3 2 5 2 3 4 3" xfId="39061"/>
    <cellStyle name="Процентный 3 2 5 2 3 5" xfId="39062"/>
    <cellStyle name="Процентный 3 2 5 2 3 5 2" xfId="39063"/>
    <cellStyle name="Процентный 3 2 5 2 3 5 2 2" xfId="39064"/>
    <cellStyle name="Процентный 3 2 5 2 3 5 3" xfId="39065"/>
    <cellStyle name="Процентный 3 2 5 2 3 6" xfId="39066"/>
    <cellStyle name="Процентный 3 2 5 2 3 6 2" xfId="39067"/>
    <cellStyle name="Процентный 3 2 5 2 3 7" xfId="39068"/>
    <cellStyle name="Процентный 3 2 5 2 4" xfId="39069"/>
    <cellStyle name="Процентный 3 2 5 2 4 2" xfId="39070"/>
    <cellStyle name="Процентный 3 2 5 2 4 2 2" xfId="39071"/>
    <cellStyle name="Процентный 3 2 5 2 4 3" xfId="39072"/>
    <cellStyle name="Процентный 3 2 5 2 4 4" xfId="39073"/>
    <cellStyle name="Процентный 3 2 5 2 4 5" xfId="39074"/>
    <cellStyle name="Процентный 3 2 5 2 5" xfId="39075"/>
    <cellStyle name="Процентный 3 2 5 2 5 2" xfId="39076"/>
    <cellStyle name="Процентный 3 2 5 2 5 2 2" xfId="39077"/>
    <cellStyle name="Процентный 3 2 5 2 5 3" xfId="39078"/>
    <cellStyle name="Процентный 3 2 5 2 5 4" xfId="39079"/>
    <cellStyle name="Процентный 3 2 5 2 5 5" xfId="39080"/>
    <cellStyle name="Процентный 3 2 5 2 6" xfId="39081"/>
    <cellStyle name="Процентный 3 2 5 2 6 2" xfId="39082"/>
    <cellStyle name="Процентный 3 2 5 2 6 2 2" xfId="39083"/>
    <cellStyle name="Процентный 3 2 5 2 6 3" xfId="39084"/>
    <cellStyle name="Процентный 3 2 5 2 7" xfId="39085"/>
    <cellStyle name="Процентный 3 2 5 2 7 2" xfId="39086"/>
    <cellStyle name="Процентный 3 2 5 2 7 2 2" xfId="39087"/>
    <cellStyle name="Процентный 3 2 5 2 7 3" xfId="39088"/>
    <cellStyle name="Процентный 3 2 5 2 8" xfId="39089"/>
    <cellStyle name="Процентный 3 2 5 2 8 2" xfId="39090"/>
    <cellStyle name="Процентный 3 2 5 2 9" xfId="39091"/>
    <cellStyle name="Процентный 3 2 5 3" xfId="39092"/>
    <cellStyle name="Процентный 3 2 5 3 2" xfId="39093"/>
    <cellStyle name="Процентный 3 2 5 3 2 2" xfId="39094"/>
    <cellStyle name="Процентный 3 2 5 3 2 2 2" xfId="39095"/>
    <cellStyle name="Процентный 3 2 5 3 2 3" xfId="39096"/>
    <cellStyle name="Процентный 3 2 5 3 2 4" xfId="39097"/>
    <cellStyle name="Процентный 3 2 5 3 2 5" xfId="39098"/>
    <cellStyle name="Процентный 3 2 5 3 3" xfId="39099"/>
    <cellStyle name="Процентный 3 2 5 3 3 2" xfId="39100"/>
    <cellStyle name="Процентный 3 2 5 3 3 2 2" xfId="39101"/>
    <cellStyle name="Процентный 3 2 5 3 3 3" xfId="39102"/>
    <cellStyle name="Процентный 3 2 5 3 3 4" xfId="39103"/>
    <cellStyle name="Процентный 3 2 5 3 3 5" xfId="39104"/>
    <cellStyle name="Процентный 3 2 5 3 4" xfId="39105"/>
    <cellStyle name="Процентный 3 2 5 3 4 2" xfId="39106"/>
    <cellStyle name="Процентный 3 2 5 3 4 2 2" xfId="39107"/>
    <cellStyle name="Процентный 3 2 5 3 4 3" xfId="39108"/>
    <cellStyle name="Процентный 3 2 5 3 5" xfId="39109"/>
    <cellStyle name="Процентный 3 2 5 3 5 2" xfId="39110"/>
    <cellStyle name="Процентный 3 2 5 3 5 2 2" xfId="39111"/>
    <cellStyle name="Процентный 3 2 5 3 5 3" xfId="39112"/>
    <cellStyle name="Процентный 3 2 5 3 6" xfId="39113"/>
    <cellStyle name="Процентный 3 2 5 3 6 2" xfId="39114"/>
    <cellStyle name="Процентный 3 2 5 3 7" xfId="39115"/>
    <cellStyle name="Процентный 3 2 5 4" xfId="39116"/>
    <cellStyle name="Процентный 3 2 5 4 2" xfId="39117"/>
    <cellStyle name="Процентный 3 2 5 4 2 2" xfId="39118"/>
    <cellStyle name="Процентный 3 2 5 4 2 2 2" xfId="39119"/>
    <cellStyle name="Процентный 3 2 5 4 2 3" xfId="39120"/>
    <cellStyle name="Процентный 3 2 5 4 2 4" xfId="39121"/>
    <cellStyle name="Процентный 3 2 5 4 2 5" xfId="39122"/>
    <cellStyle name="Процентный 3 2 5 4 3" xfId="39123"/>
    <cellStyle name="Процентный 3 2 5 4 3 2" xfId="39124"/>
    <cellStyle name="Процентный 3 2 5 4 3 2 2" xfId="39125"/>
    <cellStyle name="Процентный 3 2 5 4 3 3" xfId="39126"/>
    <cellStyle name="Процентный 3 2 5 4 3 4" xfId="39127"/>
    <cellStyle name="Процентный 3 2 5 4 3 5" xfId="39128"/>
    <cellStyle name="Процентный 3 2 5 4 4" xfId="39129"/>
    <cellStyle name="Процентный 3 2 5 4 4 2" xfId="39130"/>
    <cellStyle name="Процентный 3 2 5 4 4 2 2" xfId="39131"/>
    <cellStyle name="Процентный 3 2 5 4 4 3" xfId="39132"/>
    <cellStyle name="Процентный 3 2 5 4 5" xfId="39133"/>
    <cellStyle name="Процентный 3 2 5 4 5 2" xfId="39134"/>
    <cellStyle name="Процентный 3 2 5 4 5 2 2" xfId="39135"/>
    <cellStyle name="Процентный 3 2 5 4 5 3" xfId="39136"/>
    <cellStyle name="Процентный 3 2 5 4 6" xfId="39137"/>
    <cellStyle name="Процентный 3 2 5 4 6 2" xfId="39138"/>
    <cellStyle name="Процентный 3 2 5 4 7" xfId="39139"/>
    <cellStyle name="Процентный 3 2 5 5" xfId="39140"/>
    <cellStyle name="Процентный 3 2 5 5 2" xfId="39141"/>
    <cellStyle name="Процентный 3 2 5 5 2 2" xfId="39142"/>
    <cellStyle name="Процентный 3 2 5 5 3" xfId="39143"/>
    <cellStyle name="Процентный 3 2 5 5 4" xfId="39144"/>
    <cellStyle name="Процентный 3 2 5 5 5" xfId="39145"/>
    <cellStyle name="Процентный 3 2 5 6" xfId="39146"/>
    <cellStyle name="Процентный 3 2 5 6 2" xfId="39147"/>
    <cellStyle name="Процентный 3 2 5 6 2 2" xfId="39148"/>
    <cellStyle name="Процентный 3 2 5 6 3" xfId="39149"/>
    <cellStyle name="Процентный 3 2 5 6 4" xfId="39150"/>
    <cellStyle name="Процентный 3 2 5 6 5" xfId="39151"/>
    <cellStyle name="Процентный 3 2 5 7" xfId="39152"/>
    <cellStyle name="Процентный 3 2 5 7 2" xfId="39153"/>
    <cellStyle name="Процентный 3 2 5 7 2 2" xfId="39154"/>
    <cellStyle name="Процентный 3 2 5 7 3" xfId="39155"/>
    <cellStyle name="Процентный 3 2 5 8" xfId="39156"/>
    <cellStyle name="Процентный 3 2 5 8 2" xfId="39157"/>
    <cellStyle name="Процентный 3 2 5 8 2 2" xfId="39158"/>
    <cellStyle name="Процентный 3 2 5 8 3" xfId="39159"/>
    <cellStyle name="Процентный 3 2 5 9" xfId="39160"/>
    <cellStyle name="Процентный 3 2 5 9 2" xfId="39161"/>
    <cellStyle name="Процентный 3 2 6" xfId="39162"/>
    <cellStyle name="Процентный 3 2 6 2" xfId="39163"/>
    <cellStyle name="Процентный 3 2 6 2 2" xfId="39164"/>
    <cellStyle name="Процентный 3 2 6 2 2 2" xfId="39165"/>
    <cellStyle name="Процентный 3 2 6 2 2 2 2" xfId="39166"/>
    <cellStyle name="Процентный 3 2 6 2 2 3" xfId="39167"/>
    <cellStyle name="Процентный 3 2 6 2 2 4" xfId="39168"/>
    <cellStyle name="Процентный 3 2 6 2 2 5" xfId="39169"/>
    <cellStyle name="Процентный 3 2 6 2 3" xfId="39170"/>
    <cellStyle name="Процентный 3 2 6 2 3 2" xfId="39171"/>
    <cellStyle name="Процентный 3 2 6 2 3 2 2" xfId="39172"/>
    <cellStyle name="Процентный 3 2 6 2 3 3" xfId="39173"/>
    <cellStyle name="Процентный 3 2 6 2 3 4" xfId="39174"/>
    <cellStyle name="Процентный 3 2 6 2 3 5" xfId="39175"/>
    <cellStyle name="Процентный 3 2 6 2 4" xfId="39176"/>
    <cellStyle name="Процентный 3 2 6 2 4 2" xfId="39177"/>
    <cellStyle name="Процентный 3 2 6 2 4 2 2" xfId="39178"/>
    <cellStyle name="Процентный 3 2 6 2 4 3" xfId="39179"/>
    <cellStyle name="Процентный 3 2 6 2 5" xfId="39180"/>
    <cellStyle name="Процентный 3 2 6 2 5 2" xfId="39181"/>
    <cellStyle name="Процентный 3 2 6 2 5 2 2" xfId="39182"/>
    <cellStyle name="Процентный 3 2 6 2 5 3" xfId="39183"/>
    <cellStyle name="Процентный 3 2 6 2 6" xfId="39184"/>
    <cellStyle name="Процентный 3 2 6 2 6 2" xfId="39185"/>
    <cellStyle name="Процентный 3 2 6 2 7" xfId="39186"/>
    <cellStyle name="Процентный 3 2 6 3" xfId="39187"/>
    <cellStyle name="Процентный 3 2 6 3 2" xfId="39188"/>
    <cellStyle name="Процентный 3 2 6 3 2 2" xfId="39189"/>
    <cellStyle name="Процентный 3 2 6 3 2 2 2" xfId="39190"/>
    <cellStyle name="Процентный 3 2 6 3 2 3" xfId="39191"/>
    <cellStyle name="Процентный 3 2 6 3 2 4" xfId="39192"/>
    <cellStyle name="Процентный 3 2 6 3 2 5" xfId="39193"/>
    <cellStyle name="Процентный 3 2 6 3 3" xfId="39194"/>
    <cellStyle name="Процентный 3 2 6 3 3 2" xfId="39195"/>
    <cellStyle name="Процентный 3 2 6 3 3 2 2" xfId="39196"/>
    <cellStyle name="Процентный 3 2 6 3 3 3" xfId="39197"/>
    <cellStyle name="Процентный 3 2 6 3 3 4" xfId="39198"/>
    <cellStyle name="Процентный 3 2 6 3 3 5" xfId="39199"/>
    <cellStyle name="Процентный 3 2 6 3 4" xfId="39200"/>
    <cellStyle name="Процентный 3 2 6 3 4 2" xfId="39201"/>
    <cellStyle name="Процентный 3 2 6 3 4 2 2" xfId="39202"/>
    <cellStyle name="Процентный 3 2 6 3 4 3" xfId="39203"/>
    <cellStyle name="Процентный 3 2 6 3 5" xfId="39204"/>
    <cellStyle name="Процентный 3 2 6 3 5 2" xfId="39205"/>
    <cellStyle name="Процентный 3 2 6 3 5 2 2" xfId="39206"/>
    <cellStyle name="Процентный 3 2 6 3 5 3" xfId="39207"/>
    <cellStyle name="Процентный 3 2 6 3 6" xfId="39208"/>
    <cellStyle name="Процентный 3 2 6 3 6 2" xfId="39209"/>
    <cellStyle name="Процентный 3 2 6 3 7" xfId="39210"/>
    <cellStyle name="Процентный 3 2 6 4" xfId="39211"/>
    <cellStyle name="Процентный 3 2 6 4 2" xfId="39212"/>
    <cellStyle name="Процентный 3 2 6 4 2 2" xfId="39213"/>
    <cellStyle name="Процентный 3 2 6 4 3" xfId="39214"/>
    <cellStyle name="Процентный 3 2 6 4 4" xfId="39215"/>
    <cellStyle name="Процентный 3 2 6 4 5" xfId="39216"/>
    <cellStyle name="Процентный 3 2 6 5" xfId="39217"/>
    <cellStyle name="Процентный 3 2 6 5 2" xfId="39218"/>
    <cellStyle name="Процентный 3 2 6 5 2 2" xfId="39219"/>
    <cellStyle name="Процентный 3 2 6 5 3" xfId="39220"/>
    <cellStyle name="Процентный 3 2 6 5 4" xfId="39221"/>
    <cellStyle name="Процентный 3 2 6 5 5" xfId="39222"/>
    <cellStyle name="Процентный 3 2 6 6" xfId="39223"/>
    <cellStyle name="Процентный 3 2 6 6 2" xfId="39224"/>
    <cellStyle name="Процентный 3 2 6 6 2 2" xfId="39225"/>
    <cellStyle name="Процентный 3 2 6 6 3" xfId="39226"/>
    <cellStyle name="Процентный 3 2 6 7" xfId="39227"/>
    <cellStyle name="Процентный 3 2 6 7 2" xfId="39228"/>
    <cellStyle name="Процентный 3 2 6 7 2 2" xfId="39229"/>
    <cellStyle name="Процентный 3 2 6 7 3" xfId="39230"/>
    <cellStyle name="Процентный 3 2 6 8" xfId="39231"/>
    <cellStyle name="Процентный 3 2 6 8 2" xfId="39232"/>
    <cellStyle name="Процентный 3 2 6 9" xfId="39233"/>
    <cellStyle name="Процентный 3 2 7" xfId="39234"/>
    <cellStyle name="Процентный 3 2 7 2" xfId="39235"/>
    <cellStyle name="Процентный 3 2 7 2 2" xfId="39236"/>
    <cellStyle name="Процентный 3 2 7 2 2 2" xfId="39237"/>
    <cellStyle name="Процентный 3 2 7 2 3" xfId="39238"/>
    <cellStyle name="Процентный 3 2 7 2 4" xfId="39239"/>
    <cellStyle name="Процентный 3 2 7 2 5" xfId="39240"/>
    <cellStyle name="Процентный 3 2 7 3" xfId="39241"/>
    <cellStyle name="Процентный 3 2 7 3 2" xfId="39242"/>
    <cellStyle name="Процентный 3 2 7 3 2 2" xfId="39243"/>
    <cellStyle name="Процентный 3 2 7 3 3" xfId="39244"/>
    <cellStyle name="Процентный 3 2 7 3 4" xfId="39245"/>
    <cellStyle name="Процентный 3 2 7 3 5" xfId="39246"/>
    <cellStyle name="Процентный 3 2 7 4" xfId="39247"/>
    <cellStyle name="Процентный 3 2 7 4 2" xfId="39248"/>
    <cellStyle name="Процентный 3 2 7 4 2 2" xfId="39249"/>
    <cellStyle name="Процентный 3 2 7 4 3" xfId="39250"/>
    <cellStyle name="Процентный 3 2 7 5" xfId="39251"/>
    <cellStyle name="Процентный 3 2 7 5 2" xfId="39252"/>
    <cellStyle name="Процентный 3 2 7 5 2 2" xfId="39253"/>
    <cellStyle name="Процентный 3 2 7 5 3" xfId="39254"/>
    <cellStyle name="Процентный 3 2 7 6" xfId="39255"/>
    <cellStyle name="Процентный 3 2 7 6 2" xfId="39256"/>
    <cellStyle name="Процентный 3 2 7 7" xfId="39257"/>
    <cellStyle name="Процентный 3 2 8" xfId="39258"/>
    <cellStyle name="Процентный 3 2 8 2" xfId="39259"/>
    <cellStyle name="Процентный 3 2 8 2 2" xfId="39260"/>
    <cellStyle name="Процентный 3 2 8 2 2 2" xfId="39261"/>
    <cellStyle name="Процентный 3 2 8 2 3" xfId="39262"/>
    <cellStyle name="Процентный 3 2 8 2 4" xfId="39263"/>
    <cellStyle name="Процентный 3 2 8 2 5" xfId="39264"/>
    <cellStyle name="Процентный 3 2 8 3" xfId="39265"/>
    <cellStyle name="Процентный 3 2 8 3 2" xfId="39266"/>
    <cellStyle name="Процентный 3 2 8 3 2 2" xfId="39267"/>
    <cellStyle name="Процентный 3 2 8 3 3" xfId="39268"/>
    <cellStyle name="Процентный 3 2 8 3 4" xfId="39269"/>
    <cellStyle name="Процентный 3 2 8 3 5" xfId="39270"/>
    <cellStyle name="Процентный 3 2 8 4" xfId="39271"/>
    <cellStyle name="Процентный 3 2 8 4 2" xfId="39272"/>
    <cellStyle name="Процентный 3 2 8 4 2 2" xfId="39273"/>
    <cellStyle name="Процентный 3 2 8 4 3" xfId="39274"/>
    <cellStyle name="Процентный 3 2 8 5" xfId="39275"/>
    <cellStyle name="Процентный 3 2 8 5 2" xfId="39276"/>
    <cellStyle name="Процентный 3 2 8 5 2 2" xfId="39277"/>
    <cellStyle name="Процентный 3 2 8 5 3" xfId="39278"/>
    <cellStyle name="Процентный 3 2 8 6" xfId="39279"/>
    <cellStyle name="Процентный 3 2 8 6 2" xfId="39280"/>
    <cellStyle name="Процентный 3 2 8 7" xfId="39281"/>
    <cellStyle name="Процентный 3 2 9" xfId="39282"/>
    <cellStyle name="Процентный 3 2 9 2" xfId="39283"/>
    <cellStyle name="Процентный 3 2 9 2 2" xfId="39284"/>
    <cellStyle name="Процентный 3 2 9 3" xfId="39285"/>
    <cellStyle name="Процентный 3 2 9 4" xfId="39286"/>
    <cellStyle name="Процентный 3 2 9 5" xfId="39287"/>
    <cellStyle name="Процентный 3 3" xfId="39288"/>
    <cellStyle name="Процентный 3 3 10" xfId="39289"/>
    <cellStyle name="Процентный 3 3 10 2" xfId="39290"/>
    <cellStyle name="Процентный 3 3 10 2 2" xfId="39291"/>
    <cellStyle name="Процентный 3 3 10 2 2 2" xfId="39292"/>
    <cellStyle name="Процентный 3 3 10 2 2 2 2" xfId="39293"/>
    <cellStyle name="Процентный 3 3 10 2 2 3" xfId="39294"/>
    <cellStyle name="Процентный 3 3 10 2 2 4" xfId="39295"/>
    <cellStyle name="Процентный 3 3 10 2 2 5" xfId="39296"/>
    <cellStyle name="Процентный 3 3 10 2 3" xfId="39297"/>
    <cellStyle name="Процентный 3 3 10 2 3 2" xfId="39298"/>
    <cellStyle name="Процентный 3 3 10 2 3 3" xfId="39299"/>
    <cellStyle name="Процентный 3 3 10 2 3 4" xfId="39300"/>
    <cellStyle name="Процентный 3 3 10 2 4" xfId="39301"/>
    <cellStyle name="Процентный 3 3 10 2 5" xfId="39302"/>
    <cellStyle name="Процентный 3 3 10 2 6" xfId="39303"/>
    <cellStyle name="Процентный 3 3 10 2 7" xfId="39304"/>
    <cellStyle name="Процентный 3 3 10 3" xfId="39305"/>
    <cellStyle name="Процентный 3 3 10 3 2" xfId="39306"/>
    <cellStyle name="Процентный 3 3 10 3 2 2" xfId="39307"/>
    <cellStyle name="Процентный 3 3 10 3 3" xfId="39308"/>
    <cellStyle name="Процентный 3 3 10 3 4" xfId="39309"/>
    <cellStyle name="Процентный 3 3 10 3 5" xfId="39310"/>
    <cellStyle name="Процентный 3 3 10 4" xfId="39311"/>
    <cellStyle name="Процентный 3 3 10 4 2" xfId="39312"/>
    <cellStyle name="Процентный 3 3 10 4 3" xfId="39313"/>
    <cellStyle name="Процентный 3 3 10 4 4" xfId="39314"/>
    <cellStyle name="Процентный 3 3 10 5" xfId="39315"/>
    <cellStyle name="Процентный 3 3 10 6" xfId="39316"/>
    <cellStyle name="Процентный 3 3 10 7" xfId="39317"/>
    <cellStyle name="Процентный 3 3 10 8" xfId="39318"/>
    <cellStyle name="Процентный 3 3 11" xfId="39319"/>
    <cellStyle name="Процентный 3 3 11 2" xfId="39320"/>
    <cellStyle name="Процентный 3 3 11 2 2" xfId="39321"/>
    <cellStyle name="Процентный 3 3 11 2 2 2" xfId="39322"/>
    <cellStyle name="Процентный 3 3 11 2 2 2 2" xfId="39323"/>
    <cellStyle name="Процентный 3 3 11 2 2 3" xfId="39324"/>
    <cellStyle name="Процентный 3 3 11 2 2 4" xfId="39325"/>
    <cellStyle name="Процентный 3 3 11 2 2 5" xfId="39326"/>
    <cellStyle name="Процентный 3 3 11 2 3" xfId="39327"/>
    <cellStyle name="Процентный 3 3 11 2 3 2" xfId="39328"/>
    <cellStyle name="Процентный 3 3 11 2 3 3" xfId="39329"/>
    <cellStyle name="Процентный 3 3 11 2 3 4" xfId="39330"/>
    <cellStyle name="Процентный 3 3 11 2 4" xfId="39331"/>
    <cellStyle name="Процентный 3 3 11 2 5" xfId="39332"/>
    <cellStyle name="Процентный 3 3 11 2 6" xfId="39333"/>
    <cellStyle name="Процентный 3 3 11 2 7" xfId="39334"/>
    <cellStyle name="Процентный 3 3 11 3" xfId="39335"/>
    <cellStyle name="Процентный 3 3 11 3 2" xfId="39336"/>
    <cellStyle name="Процентный 3 3 11 3 2 2" xfId="39337"/>
    <cellStyle name="Процентный 3 3 11 3 3" xfId="39338"/>
    <cellStyle name="Процентный 3 3 11 3 4" xfId="39339"/>
    <cellStyle name="Процентный 3 3 11 3 5" xfId="39340"/>
    <cellStyle name="Процентный 3 3 11 4" xfId="39341"/>
    <cellStyle name="Процентный 3 3 11 4 2" xfId="39342"/>
    <cellStyle name="Процентный 3 3 11 4 3" xfId="39343"/>
    <cellStyle name="Процентный 3 3 11 4 4" xfId="39344"/>
    <cellStyle name="Процентный 3 3 11 5" xfId="39345"/>
    <cellStyle name="Процентный 3 3 11 6" xfId="39346"/>
    <cellStyle name="Процентный 3 3 11 7" xfId="39347"/>
    <cellStyle name="Процентный 3 3 11 8" xfId="39348"/>
    <cellStyle name="Процентный 3 3 12" xfId="39349"/>
    <cellStyle name="Процентный 3 3 12 2" xfId="39350"/>
    <cellStyle name="Процентный 3 3 12 2 2" xfId="39351"/>
    <cellStyle name="Процентный 3 3 12 2 2 2" xfId="39352"/>
    <cellStyle name="Процентный 3 3 12 2 2 2 2" xfId="39353"/>
    <cellStyle name="Процентный 3 3 12 2 2 3" xfId="39354"/>
    <cellStyle name="Процентный 3 3 12 2 2 4" xfId="39355"/>
    <cellStyle name="Процентный 3 3 12 2 2 5" xfId="39356"/>
    <cellStyle name="Процентный 3 3 12 2 3" xfId="39357"/>
    <cellStyle name="Процентный 3 3 12 2 3 2" xfId="39358"/>
    <cellStyle name="Процентный 3 3 12 2 3 3" xfId="39359"/>
    <cellStyle name="Процентный 3 3 12 2 3 4" xfId="39360"/>
    <cellStyle name="Процентный 3 3 12 2 4" xfId="39361"/>
    <cellStyle name="Процентный 3 3 12 2 5" xfId="39362"/>
    <cellStyle name="Процентный 3 3 12 2 6" xfId="39363"/>
    <cellStyle name="Процентный 3 3 12 2 7" xfId="39364"/>
    <cellStyle name="Процентный 3 3 12 3" xfId="39365"/>
    <cellStyle name="Процентный 3 3 12 3 2" xfId="39366"/>
    <cellStyle name="Процентный 3 3 12 3 2 2" xfId="39367"/>
    <cellStyle name="Процентный 3 3 12 3 3" xfId="39368"/>
    <cellStyle name="Процентный 3 3 12 3 4" xfId="39369"/>
    <cellStyle name="Процентный 3 3 12 3 5" xfId="39370"/>
    <cellStyle name="Процентный 3 3 12 4" xfId="39371"/>
    <cellStyle name="Процентный 3 3 12 4 2" xfId="39372"/>
    <cellStyle name="Процентный 3 3 12 4 3" xfId="39373"/>
    <cellStyle name="Процентный 3 3 12 4 4" xfId="39374"/>
    <cellStyle name="Процентный 3 3 12 5" xfId="39375"/>
    <cellStyle name="Процентный 3 3 12 6" xfId="39376"/>
    <cellStyle name="Процентный 3 3 12 7" xfId="39377"/>
    <cellStyle name="Процентный 3 3 12 8" xfId="39378"/>
    <cellStyle name="Процентный 3 3 13" xfId="39379"/>
    <cellStyle name="Процентный 3 3 13 2" xfId="39380"/>
    <cellStyle name="Процентный 3 3 13 2 2" xfId="39381"/>
    <cellStyle name="Процентный 3 3 13 2 2 2" xfId="39382"/>
    <cellStyle name="Процентный 3 3 13 2 2 2 2" xfId="39383"/>
    <cellStyle name="Процентный 3 3 13 2 2 3" xfId="39384"/>
    <cellStyle name="Процентный 3 3 13 2 2 4" xfId="39385"/>
    <cellStyle name="Процентный 3 3 13 2 2 5" xfId="39386"/>
    <cellStyle name="Процентный 3 3 13 2 3" xfId="39387"/>
    <cellStyle name="Процентный 3 3 13 2 3 2" xfId="39388"/>
    <cellStyle name="Процентный 3 3 13 2 3 3" xfId="39389"/>
    <cellStyle name="Процентный 3 3 13 2 3 4" xfId="39390"/>
    <cellStyle name="Процентный 3 3 13 2 4" xfId="39391"/>
    <cellStyle name="Процентный 3 3 13 2 5" xfId="39392"/>
    <cellStyle name="Процентный 3 3 13 2 6" xfId="39393"/>
    <cellStyle name="Процентный 3 3 13 2 7" xfId="39394"/>
    <cellStyle name="Процентный 3 3 13 3" xfId="39395"/>
    <cellStyle name="Процентный 3 3 13 3 2" xfId="39396"/>
    <cellStyle name="Процентный 3 3 13 3 2 2" xfId="39397"/>
    <cellStyle name="Процентный 3 3 13 3 3" xfId="39398"/>
    <cellStyle name="Процентный 3 3 13 3 4" xfId="39399"/>
    <cellStyle name="Процентный 3 3 13 3 5" xfId="39400"/>
    <cellStyle name="Процентный 3 3 13 4" xfId="39401"/>
    <cellStyle name="Процентный 3 3 13 4 2" xfId="39402"/>
    <cellStyle name="Процентный 3 3 13 4 3" xfId="39403"/>
    <cellStyle name="Процентный 3 3 13 4 4" xfId="39404"/>
    <cellStyle name="Процентный 3 3 13 5" xfId="39405"/>
    <cellStyle name="Процентный 3 3 13 6" xfId="39406"/>
    <cellStyle name="Процентный 3 3 13 7" xfId="39407"/>
    <cellStyle name="Процентный 3 3 13 8" xfId="39408"/>
    <cellStyle name="Процентный 3 3 14" xfId="39409"/>
    <cellStyle name="Процентный 3 3 14 2" xfId="39410"/>
    <cellStyle name="Процентный 3 3 14 2 2" xfId="39411"/>
    <cellStyle name="Процентный 3 3 14 2 2 2" xfId="39412"/>
    <cellStyle name="Процентный 3 3 14 2 3" xfId="39413"/>
    <cellStyle name="Процентный 3 3 14 2 4" xfId="39414"/>
    <cellStyle name="Процентный 3 3 14 2 5" xfId="39415"/>
    <cellStyle name="Процентный 3 3 14 3" xfId="39416"/>
    <cellStyle name="Процентный 3 3 14 3 2" xfId="39417"/>
    <cellStyle name="Процентный 3 3 14 3 3" xfId="39418"/>
    <cellStyle name="Процентный 3 3 14 3 4" xfId="39419"/>
    <cellStyle name="Процентный 3 3 14 4" xfId="39420"/>
    <cellStyle name="Процентный 3 3 14 5" xfId="39421"/>
    <cellStyle name="Процентный 3 3 14 6" xfId="39422"/>
    <cellStyle name="Процентный 3 3 14 7" xfId="39423"/>
    <cellStyle name="Процентный 3 3 15" xfId="39424"/>
    <cellStyle name="Процентный 3 3 15 2" xfId="39425"/>
    <cellStyle name="Процентный 3 3 15 2 2" xfId="39426"/>
    <cellStyle name="Процентный 3 3 15 2 2 2" xfId="39427"/>
    <cellStyle name="Процентный 3 3 15 2 3" xfId="39428"/>
    <cellStyle name="Процентный 3 3 15 2 4" xfId="39429"/>
    <cellStyle name="Процентный 3 3 15 2 5" xfId="39430"/>
    <cellStyle name="Процентный 3 3 15 3" xfId="39431"/>
    <cellStyle name="Процентный 3 3 15 3 2" xfId="39432"/>
    <cellStyle name="Процентный 3 3 15 3 3" xfId="39433"/>
    <cellStyle name="Процентный 3 3 15 3 4" xfId="39434"/>
    <cellStyle name="Процентный 3 3 15 4" xfId="39435"/>
    <cellStyle name="Процентный 3 3 15 5" xfId="39436"/>
    <cellStyle name="Процентный 3 3 15 6" xfId="39437"/>
    <cellStyle name="Процентный 3 3 15 7" xfId="39438"/>
    <cellStyle name="Процентный 3 3 16" xfId="39439"/>
    <cellStyle name="Процентный 3 3 16 2" xfId="39440"/>
    <cellStyle name="Процентный 3 3 16 2 2" xfId="39441"/>
    <cellStyle name="Процентный 3 3 16 3" xfId="39442"/>
    <cellStyle name="Процентный 3 3 16 4" xfId="39443"/>
    <cellStyle name="Процентный 3 3 16 5" xfId="39444"/>
    <cellStyle name="Процентный 3 3 17" xfId="39445"/>
    <cellStyle name="Процентный 3 3 17 2" xfId="39446"/>
    <cellStyle name="Процентный 3 3 17 2 2" xfId="39447"/>
    <cellStyle name="Процентный 3 3 17 3" xfId="39448"/>
    <cellStyle name="Процентный 3 3 17 4" xfId="39449"/>
    <cellStyle name="Процентный 3 3 17 5" xfId="39450"/>
    <cellStyle name="Процентный 3 3 18" xfId="39451"/>
    <cellStyle name="Процентный 3 3 18 2" xfId="39452"/>
    <cellStyle name="Процентный 3 3 18 2 2" xfId="39453"/>
    <cellStyle name="Процентный 3 3 18 3" xfId="39454"/>
    <cellStyle name="Процентный 3 3 19" xfId="39455"/>
    <cellStyle name="Процентный 3 3 19 2" xfId="39456"/>
    <cellStyle name="Процентный 3 3 2" xfId="39457"/>
    <cellStyle name="Процентный 3 3 2 10" xfId="39458"/>
    <cellStyle name="Процентный 3 3 2 10 2" xfId="39459"/>
    <cellStyle name="Процентный 3 3 2 10 2 2" xfId="39460"/>
    <cellStyle name="Процентный 3 3 2 10 2 2 2" xfId="39461"/>
    <cellStyle name="Процентный 3 3 2 10 2 2 2 2" xfId="39462"/>
    <cellStyle name="Процентный 3 3 2 10 2 2 3" xfId="39463"/>
    <cellStyle name="Процентный 3 3 2 10 2 2 4" xfId="39464"/>
    <cellStyle name="Процентный 3 3 2 10 2 2 5" xfId="39465"/>
    <cellStyle name="Процентный 3 3 2 10 2 3" xfId="39466"/>
    <cellStyle name="Процентный 3 3 2 10 2 3 2" xfId="39467"/>
    <cellStyle name="Процентный 3 3 2 10 2 3 3" xfId="39468"/>
    <cellStyle name="Процентный 3 3 2 10 2 3 4" xfId="39469"/>
    <cellStyle name="Процентный 3 3 2 10 2 4" xfId="39470"/>
    <cellStyle name="Процентный 3 3 2 10 2 5" xfId="39471"/>
    <cellStyle name="Процентный 3 3 2 10 2 6" xfId="39472"/>
    <cellStyle name="Процентный 3 3 2 10 2 7" xfId="39473"/>
    <cellStyle name="Процентный 3 3 2 10 3" xfId="39474"/>
    <cellStyle name="Процентный 3 3 2 10 3 2" xfId="39475"/>
    <cellStyle name="Процентный 3 3 2 10 3 2 2" xfId="39476"/>
    <cellStyle name="Процентный 3 3 2 10 3 3" xfId="39477"/>
    <cellStyle name="Процентный 3 3 2 10 3 4" xfId="39478"/>
    <cellStyle name="Процентный 3 3 2 10 3 5" xfId="39479"/>
    <cellStyle name="Процентный 3 3 2 10 4" xfId="39480"/>
    <cellStyle name="Процентный 3 3 2 10 4 2" xfId="39481"/>
    <cellStyle name="Процентный 3 3 2 10 4 3" xfId="39482"/>
    <cellStyle name="Процентный 3 3 2 10 4 4" xfId="39483"/>
    <cellStyle name="Процентный 3 3 2 10 5" xfId="39484"/>
    <cellStyle name="Процентный 3 3 2 10 6" xfId="39485"/>
    <cellStyle name="Процентный 3 3 2 10 7" xfId="39486"/>
    <cellStyle name="Процентный 3 3 2 10 8" xfId="39487"/>
    <cellStyle name="Процентный 3 3 2 11" xfId="39488"/>
    <cellStyle name="Процентный 3 3 2 11 2" xfId="39489"/>
    <cellStyle name="Процентный 3 3 2 11 2 2" xfId="39490"/>
    <cellStyle name="Процентный 3 3 2 11 2 2 2" xfId="39491"/>
    <cellStyle name="Процентный 3 3 2 11 2 2 2 2" xfId="39492"/>
    <cellStyle name="Процентный 3 3 2 11 2 2 3" xfId="39493"/>
    <cellStyle name="Процентный 3 3 2 11 2 2 4" xfId="39494"/>
    <cellStyle name="Процентный 3 3 2 11 2 2 5" xfId="39495"/>
    <cellStyle name="Процентный 3 3 2 11 2 3" xfId="39496"/>
    <cellStyle name="Процентный 3 3 2 11 2 3 2" xfId="39497"/>
    <cellStyle name="Процентный 3 3 2 11 2 3 3" xfId="39498"/>
    <cellStyle name="Процентный 3 3 2 11 2 3 4" xfId="39499"/>
    <cellStyle name="Процентный 3 3 2 11 2 4" xfId="39500"/>
    <cellStyle name="Процентный 3 3 2 11 2 5" xfId="39501"/>
    <cellStyle name="Процентный 3 3 2 11 2 6" xfId="39502"/>
    <cellStyle name="Процентный 3 3 2 11 2 7" xfId="39503"/>
    <cellStyle name="Процентный 3 3 2 11 3" xfId="39504"/>
    <cellStyle name="Процентный 3 3 2 11 3 2" xfId="39505"/>
    <cellStyle name="Процентный 3 3 2 11 3 2 2" xfId="39506"/>
    <cellStyle name="Процентный 3 3 2 11 3 3" xfId="39507"/>
    <cellStyle name="Процентный 3 3 2 11 3 4" xfId="39508"/>
    <cellStyle name="Процентный 3 3 2 11 3 5" xfId="39509"/>
    <cellStyle name="Процентный 3 3 2 11 4" xfId="39510"/>
    <cellStyle name="Процентный 3 3 2 11 4 2" xfId="39511"/>
    <cellStyle name="Процентный 3 3 2 11 4 3" xfId="39512"/>
    <cellStyle name="Процентный 3 3 2 11 4 4" xfId="39513"/>
    <cellStyle name="Процентный 3 3 2 11 5" xfId="39514"/>
    <cellStyle name="Процентный 3 3 2 11 6" xfId="39515"/>
    <cellStyle name="Процентный 3 3 2 11 7" xfId="39516"/>
    <cellStyle name="Процентный 3 3 2 11 8" xfId="39517"/>
    <cellStyle name="Процентный 3 3 2 12" xfId="39518"/>
    <cellStyle name="Процентный 3 3 2 12 2" xfId="39519"/>
    <cellStyle name="Процентный 3 3 2 12 2 2" xfId="39520"/>
    <cellStyle name="Процентный 3 3 2 12 2 2 2" xfId="39521"/>
    <cellStyle name="Процентный 3 3 2 12 2 3" xfId="39522"/>
    <cellStyle name="Процентный 3 3 2 12 2 4" xfId="39523"/>
    <cellStyle name="Процентный 3 3 2 12 2 5" xfId="39524"/>
    <cellStyle name="Процентный 3 3 2 12 3" xfId="39525"/>
    <cellStyle name="Процентный 3 3 2 12 3 2" xfId="39526"/>
    <cellStyle name="Процентный 3 3 2 12 3 3" xfId="39527"/>
    <cellStyle name="Процентный 3 3 2 12 3 4" xfId="39528"/>
    <cellStyle name="Процентный 3 3 2 12 4" xfId="39529"/>
    <cellStyle name="Процентный 3 3 2 12 5" xfId="39530"/>
    <cellStyle name="Процентный 3 3 2 12 6" xfId="39531"/>
    <cellStyle name="Процентный 3 3 2 12 7" xfId="39532"/>
    <cellStyle name="Процентный 3 3 2 13" xfId="39533"/>
    <cellStyle name="Процентный 3 3 2 13 2" xfId="39534"/>
    <cellStyle name="Процентный 3 3 2 13 2 2" xfId="39535"/>
    <cellStyle name="Процентный 3 3 2 13 2 2 2" xfId="39536"/>
    <cellStyle name="Процентный 3 3 2 13 2 3" xfId="39537"/>
    <cellStyle name="Процентный 3 3 2 13 2 4" xfId="39538"/>
    <cellStyle name="Процентный 3 3 2 13 2 5" xfId="39539"/>
    <cellStyle name="Процентный 3 3 2 13 3" xfId="39540"/>
    <cellStyle name="Процентный 3 3 2 13 3 2" xfId="39541"/>
    <cellStyle name="Процентный 3 3 2 13 3 3" xfId="39542"/>
    <cellStyle name="Процентный 3 3 2 13 3 4" xfId="39543"/>
    <cellStyle name="Процентный 3 3 2 13 4" xfId="39544"/>
    <cellStyle name="Процентный 3 3 2 13 5" xfId="39545"/>
    <cellStyle name="Процентный 3 3 2 13 6" xfId="39546"/>
    <cellStyle name="Процентный 3 3 2 13 7" xfId="39547"/>
    <cellStyle name="Процентный 3 3 2 14" xfId="39548"/>
    <cellStyle name="Процентный 3 3 2 14 2" xfId="39549"/>
    <cellStyle name="Процентный 3 3 2 14 2 2" xfId="39550"/>
    <cellStyle name="Процентный 3 3 2 14 3" xfId="39551"/>
    <cellStyle name="Процентный 3 3 2 14 4" xfId="39552"/>
    <cellStyle name="Процентный 3 3 2 14 5" xfId="39553"/>
    <cellStyle name="Процентный 3 3 2 15" xfId="39554"/>
    <cellStyle name="Процентный 3 3 2 15 2" xfId="39555"/>
    <cellStyle name="Процентный 3 3 2 15 2 2" xfId="39556"/>
    <cellStyle name="Процентный 3 3 2 15 3" xfId="39557"/>
    <cellStyle name="Процентный 3 3 2 15 4" xfId="39558"/>
    <cellStyle name="Процентный 3 3 2 15 5" xfId="39559"/>
    <cellStyle name="Процентный 3 3 2 16" xfId="39560"/>
    <cellStyle name="Процентный 3 3 2 16 2" xfId="39561"/>
    <cellStyle name="Процентный 3 3 2 16 2 2" xfId="39562"/>
    <cellStyle name="Процентный 3 3 2 16 3" xfId="39563"/>
    <cellStyle name="Процентный 3 3 2 17" xfId="39564"/>
    <cellStyle name="Процентный 3 3 2 17 2" xfId="39565"/>
    <cellStyle name="Процентный 3 3 2 18" xfId="39566"/>
    <cellStyle name="Процентный 3 3 2 19" xfId="39567"/>
    <cellStyle name="Процентный 3 3 2 2" xfId="39568"/>
    <cellStyle name="Процентный 3 3 2 2 10" xfId="39569"/>
    <cellStyle name="Процентный 3 3 2 2 10 2" xfId="39570"/>
    <cellStyle name="Процентный 3 3 2 2 10 2 2" xfId="39571"/>
    <cellStyle name="Процентный 3 3 2 2 10 2 2 2" xfId="39572"/>
    <cellStyle name="Процентный 3 3 2 2 10 2 3" xfId="39573"/>
    <cellStyle name="Процентный 3 3 2 2 10 2 4" xfId="39574"/>
    <cellStyle name="Процентный 3 3 2 2 10 2 5" xfId="39575"/>
    <cellStyle name="Процентный 3 3 2 2 10 3" xfId="39576"/>
    <cellStyle name="Процентный 3 3 2 2 10 3 2" xfId="39577"/>
    <cellStyle name="Процентный 3 3 2 2 10 3 3" xfId="39578"/>
    <cellStyle name="Процентный 3 3 2 2 10 3 4" xfId="39579"/>
    <cellStyle name="Процентный 3 3 2 2 10 4" xfId="39580"/>
    <cellStyle name="Процентный 3 3 2 2 10 5" xfId="39581"/>
    <cellStyle name="Процентный 3 3 2 2 10 6" xfId="39582"/>
    <cellStyle name="Процентный 3 3 2 2 10 7" xfId="39583"/>
    <cellStyle name="Процентный 3 3 2 2 11" xfId="39584"/>
    <cellStyle name="Процентный 3 3 2 2 11 2" xfId="39585"/>
    <cellStyle name="Процентный 3 3 2 2 11 2 2" xfId="39586"/>
    <cellStyle name="Процентный 3 3 2 2 11 3" xfId="39587"/>
    <cellStyle name="Процентный 3 3 2 2 11 4" xfId="39588"/>
    <cellStyle name="Процентный 3 3 2 2 11 5" xfId="39589"/>
    <cellStyle name="Процентный 3 3 2 2 12" xfId="39590"/>
    <cellStyle name="Процентный 3 3 2 2 12 2" xfId="39591"/>
    <cellStyle name="Процентный 3 3 2 2 12 2 2" xfId="39592"/>
    <cellStyle name="Процентный 3 3 2 2 12 3" xfId="39593"/>
    <cellStyle name="Процентный 3 3 2 2 12 4" xfId="39594"/>
    <cellStyle name="Процентный 3 3 2 2 12 5" xfId="39595"/>
    <cellStyle name="Процентный 3 3 2 2 13" xfId="39596"/>
    <cellStyle name="Процентный 3 3 2 2 13 2" xfId="39597"/>
    <cellStyle name="Процентный 3 3 2 2 13 2 2" xfId="39598"/>
    <cellStyle name="Процентный 3 3 2 2 13 3" xfId="39599"/>
    <cellStyle name="Процентный 3 3 2 2 14" xfId="39600"/>
    <cellStyle name="Процентный 3 3 2 2 14 2" xfId="39601"/>
    <cellStyle name="Процентный 3 3 2 2 15" xfId="39602"/>
    <cellStyle name="Процентный 3 3 2 2 16" xfId="39603"/>
    <cellStyle name="Процентный 3 3 2 2 2" xfId="39604"/>
    <cellStyle name="Процентный 3 3 2 2 2 10" xfId="39605"/>
    <cellStyle name="Процентный 3 3 2 2 2 10 2" xfId="39606"/>
    <cellStyle name="Процентный 3 3 2 2 2 10 2 2" xfId="39607"/>
    <cellStyle name="Процентный 3 3 2 2 2 10 3" xfId="39608"/>
    <cellStyle name="Процентный 3 3 2 2 2 10 4" xfId="39609"/>
    <cellStyle name="Процентный 3 3 2 2 2 10 5" xfId="39610"/>
    <cellStyle name="Процентный 3 3 2 2 2 11" xfId="39611"/>
    <cellStyle name="Процентный 3 3 2 2 2 11 2" xfId="39612"/>
    <cellStyle name="Процентный 3 3 2 2 2 11 3" xfId="39613"/>
    <cellStyle name="Процентный 3 3 2 2 2 11 4" xfId="39614"/>
    <cellStyle name="Процентный 3 3 2 2 2 12" xfId="39615"/>
    <cellStyle name="Процентный 3 3 2 2 2 13" xfId="39616"/>
    <cellStyle name="Процентный 3 3 2 2 2 14" xfId="39617"/>
    <cellStyle name="Процентный 3 3 2 2 2 15" xfId="39618"/>
    <cellStyle name="Процентный 3 3 2 2 2 2" xfId="39619"/>
    <cellStyle name="Процентный 3 3 2 2 2 2 2" xfId="39620"/>
    <cellStyle name="Процентный 3 3 2 2 2 2 2 2" xfId="39621"/>
    <cellStyle name="Процентный 3 3 2 2 2 2 2 2 2" xfId="39622"/>
    <cellStyle name="Процентный 3 3 2 2 2 2 2 2 2 2" xfId="39623"/>
    <cellStyle name="Процентный 3 3 2 2 2 2 2 2 3" xfId="39624"/>
    <cellStyle name="Процентный 3 3 2 2 2 2 2 2 4" xfId="39625"/>
    <cellStyle name="Процентный 3 3 2 2 2 2 2 2 5" xfId="39626"/>
    <cellStyle name="Процентный 3 3 2 2 2 2 2 3" xfId="39627"/>
    <cellStyle name="Процентный 3 3 2 2 2 2 2 3 2" xfId="39628"/>
    <cellStyle name="Процентный 3 3 2 2 2 2 2 3 3" xfId="39629"/>
    <cellStyle name="Процентный 3 3 2 2 2 2 2 3 4" xfId="39630"/>
    <cellStyle name="Процентный 3 3 2 2 2 2 2 4" xfId="39631"/>
    <cellStyle name="Процентный 3 3 2 2 2 2 2 5" xfId="39632"/>
    <cellStyle name="Процентный 3 3 2 2 2 2 2 6" xfId="39633"/>
    <cellStyle name="Процентный 3 3 2 2 2 2 2 7" xfId="39634"/>
    <cellStyle name="Процентный 3 3 2 2 2 2 3" xfId="39635"/>
    <cellStyle name="Процентный 3 3 2 2 2 2 3 2" xfId="39636"/>
    <cellStyle name="Процентный 3 3 2 2 2 2 3 2 2" xfId="39637"/>
    <cellStyle name="Процентный 3 3 2 2 2 2 3 3" xfId="39638"/>
    <cellStyle name="Процентный 3 3 2 2 2 2 3 4" xfId="39639"/>
    <cellStyle name="Процентный 3 3 2 2 2 2 3 5" xfId="39640"/>
    <cellStyle name="Процентный 3 3 2 2 2 2 4" xfId="39641"/>
    <cellStyle name="Процентный 3 3 2 2 2 2 4 2" xfId="39642"/>
    <cellStyle name="Процентный 3 3 2 2 2 2 4 2 2" xfId="39643"/>
    <cellStyle name="Процентный 3 3 2 2 2 2 4 3" xfId="39644"/>
    <cellStyle name="Процентный 3 3 2 2 2 2 4 4" xfId="39645"/>
    <cellStyle name="Процентный 3 3 2 2 2 2 4 5" xfId="39646"/>
    <cellStyle name="Процентный 3 3 2 2 2 2 5" xfId="39647"/>
    <cellStyle name="Процентный 3 3 2 2 2 2 5 2" xfId="39648"/>
    <cellStyle name="Процентный 3 3 2 2 2 2 5 3" xfId="39649"/>
    <cellStyle name="Процентный 3 3 2 2 2 2 5 4" xfId="39650"/>
    <cellStyle name="Процентный 3 3 2 2 2 2 6" xfId="39651"/>
    <cellStyle name="Процентный 3 3 2 2 2 2 7" xfId="39652"/>
    <cellStyle name="Процентный 3 3 2 2 2 2 8" xfId="39653"/>
    <cellStyle name="Процентный 3 3 2 2 2 2 9" xfId="39654"/>
    <cellStyle name="Процентный 3 3 2 2 2 3" xfId="39655"/>
    <cellStyle name="Процентный 3 3 2 2 2 3 2" xfId="39656"/>
    <cellStyle name="Процентный 3 3 2 2 2 3 2 2" xfId="39657"/>
    <cellStyle name="Процентный 3 3 2 2 2 3 2 2 2" xfId="39658"/>
    <cellStyle name="Процентный 3 3 2 2 2 3 2 2 2 2" xfId="39659"/>
    <cellStyle name="Процентный 3 3 2 2 2 3 2 2 3" xfId="39660"/>
    <cellStyle name="Процентный 3 3 2 2 2 3 2 2 4" xfId="39661"/>
    <cellStyle name="Процентный 3 3 2 2 2 3 2 2 5" xfId="39662"/>
    <cellStyle name="Процентный 3 3 2 2 2 3 2 3" xfId="39663"/>
    <cellStyle name="Процентный 3 3 2 2 2 3 2 3 2" xfId="39664"/>
    <cellStyle name="Процентный 3 3 2 2 2 3 2 3 3" xfId="39665"/>
    <cellStyle name="Процентный 3 3 2 2 2 3 2 3 4" xfId="39666"/>
    <cellStyle name="Процентный 3 3 2 2 2 3 2 4" xfId="39667"/>
    <cellStyle name="Процентный 3 3 2 2 2 3 2 5" xfId="39668"/>
    <cellStyle name="Процентный 3 3 2 2 2 3 2 6" xfId="39669"/>
    <cellStyle name="Процентный 3 3 2 2 2 3 2 7" xfId="39670"/>
    <cellStyle name="Процентный 3 3 2 2 2 3 3" xfId="39671"/>
    <cellStyle name="Процентный 3 3 2 2 2 3 3 2" xfId="39672"/>
    <cellStyle name="Процентный 3 3 2 2 2 3 3 2 2" xfId="39673"/>
    <cellStyle name="Процентный 3 3 2 2 2 3 3 3" xfId="39674"/>
    <cellStyle name="Процентный 3 3 2 2 2 3 3 4" xfId="39675"/>
    <cellStyle name="Процентный 3 3 2 2 2 3 3 5" xfId="39676"/>
    <cellStyle name="Процентный 3 3 2 2 2 3 4" xfId="39677"/>
    <cellStyle name="Процентный 3 3 2 2 2 3 4 2" xfId="39678"/>
    <cellStyle name="Процентный 3 3 2 2 2 3 4 2 2" xfId="39679"/>
    <cellStyle name="Процентный 3 3 2 2 2 3 4 3" xfId="39680"/>
    <cellStyle name="Процентный 3 3 2 2 2 3 4 4" xfId="39681"/>
    <cellStyle name="Процентный 3 3 2 2 2 3 4 5" xfId="39682"/>
    <cellStyle name="Процентный 3 3 2 2 2 3 5" xfId="39683"/>
    <cellStyle name="Процентный 3 3 2 2 2 3 5 2" xfId="39684"/>
    <cellStyle name="Процентный 3 3 2 2 2 3 5 3" xfId="39685"/>
    <cellStyle name="Процентный 3 3 2 2 2 3 5 4" xfId="39686"/>
    <cellStyle name="Процентный 3 3 2 2 2 3 6" xfId="39687"/>
    <cellStyle name="Процентный 3 3 2 2 2 3 7" xfId="39688"/>
    <cellStyle name="Процентный 3 3 2 2 2 3 8" xfId="39689"/>
    <cellStyle name="Процентный 3 3 2 2 2 3 9" xfId="39690"/>
    <cellStyle name="Процентный 3 3 2 2 2 4" xfId="39691"/>
    <cellStyle name="Процентный 3 3 2 2 2 4 2" xfId="39692"/>
    <cellStyle name="Процентный 3 3 2 2 2 4 2 2" xfId="39693"/>
    <cellStyle name="Процентный 3 3 2 2 2 4 2 2 2" xfId="39694"/>
    <cellStyle name="Процентный 3 3 2 2 2 4 2 2 2 2" xfId="39695"/>
    <cellStyle name="Процентный 3 3 2 2 2 4 2 2 3" xfId="39696"/>
    <cellStyle name="Процентный 3 3 2 2 2 4 2 2 4" xfId="39697"/>
    <cellStyle name="Процентный 3 3 2 2 2 4 2 2 5" xfId="39698"/>
    <cellStyle name="Процентный 3 3 2 2 2 4 2 3" xfId="39699"/>
    <cellStyle name="Процентный 3 3 2 2 2 4 2 3 2" xfId="39700"/>
    <cellStyle name="Процентный 3 3 2 2 2 4 2 3 3" xfId="39701"/>
    <cellStyle name="Процентный 3 3 2 2 2 4 2 3 4" xfId="39702"/>
    <cellStyle name="Процентный 3 3 2 2 2 4 2 4" xfId="39703"/>
    <cellStyle name="Процентный 3 3 2 2 2 4 2 5" xfId="39704"/>
    <cellStyle name="Процентный 3 3 2 2 2 4 2 6" xfId="39705"/>
    <cellStyle name="Процентный 3 3 2 2 2 4 2 7" xfId="39706"/>
    <cellStyle name="Процентный 3 3 2 2 2 4 3" xfId="39707"/>
    <cellStyle name="Процентный 3 3 2 2 2 4 3 2" xfId="39708"/>
    <cellStyle name="Процентный 3 3 2 2 2 4 3 2 2" xfId="39709"/>
    <cellStyle name="Процентный 3 3 2 2 2 4 3 3" xfId="39710"/>
    <cellStyle name="Процентный 3 3 2 2 2 4 3 4" xfId="39711"/>
    <cellStyle name="Процентный 3 3 2 2 2 4 3 5" xfId="39712"/>
    <cellStyle name="Процентный 3 3 2 2 2 4 4" xfId="39713"/>
    <cellStyle name="Процентный 3 3 2 2 2 4 4 2" xfId="39714"/>
    <cellStyle name="Процентный 3 3 2 2 2 4 4 3" xfId="39715"/>
    <cellStyle name="Процентный 3 3 2 2 2 4 4 4" xfId="39716"/>
    <cellStyle name="Процентный 3 3 2 2 2 4 5" xfId="39717"/>
    <cellStyle name="Процентный 3 3 2 2 2 4 6" xfId="39718"/>
    <cellStyle name="Процентный 3 3 2 2 2 4 7" xfId="39719"/>
    <cellStyle name="Процентный 3 3 2 2 2 4 8" xfId="39720"/>
    <cellStyle name="Процентный 3 3 2 2 2 5" xfId="39721"/>
    <cellStyle name="Процентный 3 3 2 2 2 5 2" xfId="39722"/>
    <cellStyle name="Процентный 3 3 2 2 2 5 2 2" xfId="39723"/>
    <cellStyle name="Процентный 3 3 2 2 2 5 2 2 2" xfId="39724"/>
    <cellStyle name="Процентный 3 3 2 2 2 5 2 2 2 2" xfId="39725"/>
    <cellStyle name="Процентный 3 3 2 2 2 5 2 2 3" xfId="39726"/>
    <cellStyle name="Процентный 3 3 2 2 2 5 2 2 4" xfId="39727"/>
    <cellStyle name="Процентный 3 3 2 2 2 5 2 2 5" xfId="39728"/>
    <cellStyle name="Процентный 3 3 2 2 2 5 2 3" xfId="39729"/>
    <cellStyle name="Процентный 3 3 2 2 2 5 2 3 2" xfId="39730"/>
    <cellStyle name="Процентный 3 3 2 2 2 5 2 3 3" xfId="39731"/>
    <cellStyle name="Процентный 3 3 2 2 2 5 2 3 4" xfId="39732"/>
    <cellStyle name="Процентный 3 3 2 2 2 5 2 4" xfId="39733"/>
    <cellStyle name="Процентный 3 3 2 2 2 5 2 5" xfId="39734"/>
    <cellStyle name="Процентный 3 3 2 2 2 5 2 6" xfId="39735"/>
    <cellStyle name="Процентный 3 3 2 2 2 5 2 7" xfId="39736"/>
    <cellStyle name="Процентный 3 3 2 2 2 5 3" xfId="39737"/>
    <cellStyle name="Процентный 3 3 2 2 2 5 3 2" xfId="39738"/>
    <cellStyle name="Процентный 3 3 2 2 2 5 3 2 2" xfId="39739"/>
    <cellStyle name="Процентный 3 3 2 2 2 5 3 3" xfId="39740"/>
    <cellStyle name="Процентный 3 3 2 2 2 5 3 4" xfId="39741"/>
    <cellStyle name="Процентный 3 3 2 2 2 5 3 5" xfId="39742"/>
    <cellStyle name="Процентный 3 3 2 2 2 5 4" xfId="39743"/>
    <cellStyle name="Процентный 3 3 2 2 2 5 4 2" xfId="39744"/>
    <cellStyle name="Процентный 3 3 2 2 2 5 4 3" xfId="39745"/>
    <cellStyle name="Процентный 3 3 2 2 2 5 4 4" xfId="39746"/>
    <cellStyle name="Процентный 3 3 2 2 2 5 5" xfId="39747"/>
    <cellStyle name="Процентный 3 3 2 2 2 5 6" xfId="39748"/>
    <cellStyle name="Процентный 3 3 2 2 2 5 7" xfId="39749"/>
    <cellStyle name="Процентный 3 3 2 2 2 5 8" xfId="39750"/>
    <cellStyle name="Процентный 3 3 2 2 2 6" xfId="39751"/>
    <cellStyle name="Процентный 3 3 2 2 2 6 2" xfId="39752"/>
    <cellStyle name="Процентный 3 3 2 2 2 6 2 2" xfId="39753"/>
    <cellStyle name="Процентный 3 3 2 2 2 6 2 2 2" xfId="39754"/>
    <cellStyle name="Процентный 3 3 2 2 2 6 2 2 2 2" xfId="39755"/>
    <cellStyle name="Процентный 3 3 2 2 2 6 2 2 3" xfId="39756"/>
    <cellStyle name="Процентный 3 3 2 2 2 6 2 2 4" xfId="39757"/>
    <cellStyle name="Процентный 3 3 2 2 2 6 2 2 5" xfId="39758"/>
    <cellStyle name="Процентный 3 3 2 2 2 6 2 3" xfId="39759"/>
    <cellStyle name="Процентный 3 3 2 2 2 6 2 3 2" xfId="39760"/>
    <cellStyle name="Процентный 3 3 2 2 2 6 2 3 3" xfId="39761"/>
    <cellStyle name="Процентный 3 3 2 2 2 6 2 3 4" xfId="39762"/>
    <cellStyle name="Процентный 3 3 2 2 2 6 2 4" xfId="39763"/>
    <cellStyle name="Процентный 3 3 2 2 2 6 2 5" xfId="39764"/>
    <cellStyle name="Процентный 3 3 2 2 2 6 2 6" xfId="39765"/>
    <cellStyle name="Процентный 3 3 2 2 2 6 2 7" xfId="39766"/>
    <cellStyle name="Процентный 3 3 2 2 2 6 3" xfId="39767"/>
    <cellStyle name="Процентный 3 3 2 2 2 6 3 2" xfId="39768"/>
    <cellStyle name="Процентный 3 3 2 2 2 6 3 2 2" xfId="39769"/>
    <cellStyle name="Процентный 3 3 2 2 2 6 3 3" xfId="39770"/>
    <cellStyle name="Процентный 3 3 2 2 2 6 3 4" xfId="39771"/>
    <cellStyle name="Процентный 3 3 2 2 2 6 3 5" xfId="39772"/>
    <cellStyle name="Процентный 3 3 2 2 2 6 4" xfId="39773"/>
    <cellStyle name="Процентный 3 3 2 2 2 6 4 2" xfId="39774"/>
    <cellStyle name="Процентный 3 3 2 2 2 6 4 3" xfId="39775"/>
    <cellStyle name="Процентный 3 3 2 2 2 6 4 4" xfId="39776"/>
    <cellStyle name="Процентный 3 3 2 2 2 6 5" xfId="39777"/>
    <cellStyle name="Процентный 3 3 2 2 2 6 6" xfId="39778"/>
    <cellStyle name="Процентный 3 3 2 2 2 6 7" xfId="39779"/>
    <cellStyle name="Процентный 3 3 2 2 2 6 8" xfId="39780"/>
    <cellStyle name="Процентный 3 3 2 2 2 7" xfId="39781"/>
    <cellStyle name="Процентный 3 3 2 2 2 7 2" xfId="39782"/>
    <cellStyle name="Процентный 3 3 2 2 2 7 2 2" xfId="39783"/>
    <cellStyle name="Процентный 3 3 2 2 2 7 2 2 2" xfId="39784"/>
    <cellStyle name="Процентный 3 3 2 2 2 7 2 2 2 2" xfId="39785"/>
    <cellStyle name="Процентный 3 3 2 2 2 7 2 2 3" xfId="39786"/>
    <cellStyle name="Процентный 3 3 2 2 2 7 2 2 4" xfId="39787"/>
    <cellStyle name="Процентный 3 3 2 2 2 7 2 2 5" xfId="39788"/>
    <cellStyle name="Процентный 3 3 2 2 2 7 2 3" xfId="39789"/>
    <cellStyle name="Процентный 3 3 2 2 2 7 2 3 2" xfId="39790"/>
    <cellStyle name="Процентный 3 3 2 2 2 7 2 3 3" xfId="39791"/>
    <cellStyle name="Процентный 3 3 2 2 2 7 2 3 4" xfId="39792"/>
    <cellStyle name="Процентный 3 3 2 2 2 7 2 4" xfId="39793"/>
    <cellStyle name="Процентный 3 3 2 2 2 7 2 5" xfId="39794"/>
    <cellStyle name="Процентный 3 3 2 2 2 7 2 6" xfId="39795"/>
    <cellStyle name="Процентный 3 3 2 2 2 7 2 7" xfId="39796"/>
    <cellStyle name="Процентный 3 3 2 2 2 7 3" xfId="39797"/>
    <cellStyle name="Процентный 3 3 2 2 2 7 3 2" xfId="39798"/>
    <cellStyle name="Процентный 3 3 2 2 2 7 3 2 2" xfId="39799"/>
    <cellStyle name="Процентный 3 3 2 2 2 7 3 3" xfId="39800"/>
    <cellStyle name="Процентный 3 3 2 2 2 7 3 4" xfId="39801"/>
    <cellStyle name="Процентный 3 3 2 2 2 7 3 5" xfId="39802"/>
    <cellStyle name="Процентный 3 3 2 2 2 7 4" xfId="39803"/>
    <cellStyle name="Процентный 3 3 2 2 2 7 4 2" xfId="39804"/>
    <cellStyle name="Процентный 3 3 2 2 2 7 4 3" xfId="39805"/>
    <cellStyle name="Процентный 3 3 2 2 2 7 4 4" xfId="39806"/>
    <cellStyle name="Процентный 3 3 2 2 2 7 5" xfId="39807"/>
    <cellStyle name="Процентный 3 3 2 2 2 7 6" xfId="39808"/>
    <cellStyle name="Процентный 3 3 2 2 2 7 7" xfId="39809"/>
    <cellStyle name="Процентный 3 3 2 2 2 7 8" xfId="39810"/>
    <cellStyle name="Процентный 3 3 2 2 2 8" xfId="39811"/>
    <cellStyle name="Процентный 3 3 2 2 2 8 2" xfId="39812"/>
    <cellStyle name="Процентный 3 3 2 2 2 8 2 2" xfId="39813"/>
    <cellStyle name="Процентный 3 3 2 2 2 8 2 2 2" xfId="39814"/>
    <cellStyle name="Процентный 3 3 2 2 2 8 2 3" xfId="39815"/>
    <cellStyle name="Процентный 3 3 2 2 2 8 2 4" xfId="39816"/>
    <cellStyle name="Процентный 3 3 2 2 2 8 2 5" xfId="39817"/>
    <cellStyle name="Процентный 3 3 2 2 2 8 3" xfId="39818"/>
    <cellStyle name="Процентный 3 3 2 2 2 8 3 2" xfId="39819"/>
    <cellStyle name="Процентный 3 3 2 2 2 8 3 3" xfId="39820"/>
    <cellStyle name="Процентный 3 3 2 2 2 8 3 4" xfId="39821"/>
    <cellStyle name="Процентный 3 3 2 2 2 8 4" xfId="39822"/>
    <cellStyle name="Процентный 3 3 2 2 2 8 5" xfId="39823"/>
    <cellStyle name="Процентный 3 3 2 2 2 8 6" xfId="39824"/>
    <cellStyle name="Процентный 3 3 2 2 2 8 7" xfId="39825"/>
    <cellStyle name="Процентный 3 3 2 2 2 9" xfId="39826"/>
    <cellStyle name="Процентный 3 3 2 2 2 9 2" xfId="39827"/>
    <cellStyle name="Процентный 3 3 2 2 2 9 2 2" xfId="39828"/>
    <cellStyle name="Процентный 3 3 2 2 2 9 2 2 2" xfId="39829"/>
    <cellStyle name="Процентный 3 3 2 2 2 9 2 3" xfId="39830"/>
    <cellStyle name="Процентный 3 3 2 2 2 9 2 4" xfId="39831"/>
    <cellStyle name="Процентный 3 3 2 2 2 9 2 5" xfId="39832"/>
    <cellStyle name="Процентный 3 3 2 2 2 9 3" xfId="39833"/>
    <cellStyle name="Процентный 3 3 2 2 2 9 3 2" xfId="39834"/>
    <cellStyle name="Процентный 3 3 2 2 2 9 3 3" xfId="39835"/>
    <cellStyle name="Процентный 3 3 2 2 2 9 3 4" xfId="39836"/>
    <cellStyle name="Процентный 3 3 2 2 2 9 4" xfId="39837"/>
    <cellStyle name="Процентный 3 3 2 2 2 9 5" xfId="39838"/>
    <cellStyle name="Процентный 3 3 2 2 2 9 6" xfId="39839"/>
    <cellStyle name="Процентный 3 3 2 2 2 9 7" xfId="39840"/>
    <cellStyle name="Процентный 3 3 2 2 3" xfId="39841"/>
    <cellStyle name="Процентный 3 3 2 2 3 2" xfId="39842"/>
    <cellStyle name="Процентный 3 3 2 2 3 2 2" xfId="39843"/>
    <cellStyle name="Процентный 3 3 2 2 3 2 2 2" xfId="39844"/>
    <cellStyle name="Процентный 3 3 2 2 3 2 2 2 2" xfId="39845"/>
    <cellStyle name="Процентный 3 3 2 2 3 2 2 3" xfId="39846"/>
    <cellStyle name="Процентный 3 3 2 2 3 2 2 4" xfId="39847"/>
    <cellStyle name="Процентный 3 3 2 2 3 2 2 5" xfId="39848"/>
    <cellStyle name="Процентный 3 3 2 2 3 2 3" xfId="39849"/>
    <cellStyle name="Процентный 3 3 2 2 3 2 3 2" xfId="39850"/>
    <cellStyle name="Процентный 3 3 2 2 3 2 3 3" xfId="39851"/>
    <cellStyle name="Процентный 3 3 2 2 3 2 3 4" xfId="39852"/>
    <cellStyle name="Процентный 3 3 2 2 3 2 4" xfId="39853"/>
    <cellStyle name="Процентный 3 3 2 2 3 2 5" xfId="39854"/>
    <cellStyle name="Процентный 3 3 2 2 3 2 6" xfId="39855"/>
    <cellStyle name="Процентный 3 3 2 2 3 2 7" xfId="39856"/>
    <cellStyle name="Процентный 3 3 2 2 3 3" xfId="39857"/>
    <cellStyle name="Процентный 3 3 2 2 3 3 2" xfId="39858"/>
    <cellStyle name="Процентный 3 3 2 2 3 3 2 2" xfId="39859"/>
    <cellStyle name="Процентный 3 3 2 2 3 3 3" xfId="39860"/>
    <cellStyle name="Процентный 3 3 2 2 3 3 4" xfId="39861"/>
    <cellStyle name="Процентный 3 3 2 2 3 3 5" xfId="39862"/>
    <cellStyle name="Процентный 3 3 2 2 3 4" xfId="39863"/>
    <cellStyle name="Процентный 3 3 2 2 3 4 2" xfId="39864"/>
    <cellStyle name="Процентный 3 3 2 2 3 4 2 2" xfId="39865"/>
    <cellStyle name="Процентный 3 3 2 2 3 4 3" xfId="39866"/>
    <cellStyle name="Процентный 3 3 2 2 3 4 4" xfId="39867"/>
    <cellStyle name="Процентный 3 3 2 2 3 4 5" xfId="39868"/>
    <cellStyle name="Процентный 3 3 2 2 3 5" xfId="39869"/>
    <cellStyle name="Процентный 3 3 2 2 3 5 2" xfId="39870"/>
    <cellStyle name="Процентный 3 3 2 2 3 5 3" xfId="39871"/>
    <cellStyle name="Процентный 3 3 2 2 3 5 4" xfId="39872"/>
    <cellStyle name="Процентный 3 3 2 2 3 6" xfId="39873"/>
    <cellStyle name="Процентный 3 3 2 2 3 7" xfId="39874"/>
    <cellStyle name="Процентный 3 3 2 2 3 8" xfId="39875"/>
    <cellStyle name="Процентный 3 3 2 2 3 9" xfId="39876"/>
    <cellStyle name="Процентный 3 3 2 2 4" xfId="39877"/>
    <cellStyle name="Процентный 3 3 2 2 4 2" xfId="39878"/>
    <cellStyle name="Процентный 3 3 2 2 4 2 2" xfId="39879"/>
    <cellStyle name="Процентный 3 3 2 2 4 2 2 2" xfId="39880"/>
    <cellStyle name="Процентный 3 3 2 2 4 2 2 2 2" xfId="39881"/>
    <cellStyle name="Процентный 3 3 2 2 4 2 2 3" xfId="39882"/>
    <cellStyle name="Процентный 3 3 2 2 4 2 2 4" xfId="39883"/>
    <cellStyle name="Процентный 3 3 2 2 4 2 2 5" xfId="39884"/>
    <cellStyle name="Процентный 3 3 2 2 4 2 3" xfId="39885"/>
    <cellStyle name="Процентный 3 3 2 2 4 2 3 2" xfId="39886"/>
    <cellStyle name="Процентный 3 3 2 2 4 2 3 3" xfId="39887"/>
    <cellStyle name="Процентный 3 3 2 2 4 2 3 4" xfId="39888"/>
    <cellStyle name="Процентный 3 3 2 2 4 2 4" xfId="39889"/>
    <cellStyle name="Процентный 3 3 2 2 4 2 5" xfId="39890"/>
    <cellStyle name="Процентный 3 3 2 2 4 2 6" xfId="39891"/>
    <cellStyle name="Процентный 3 3 2 2 4 2 7" xfId="39892"/>
    <cellStyle name="Процентный 3 3 2 2 4 3" xfId="39893"/>
    <cellStyle name="Процентный 3 3 2 2 4 3 2" xfId="39894"/>
    <cellStyle name="Процентный 3 3 2 2 4 3 2 2" xfId="39895"/>
    <cellStyle name="Процентный 3 3 2 2 4 3 3" xfId="39896"/>
    <cellStyle name="Процентный 3 3 2 2 4 3 4" xfId="39897"/>
    <cellStyle name="Процентный 3 3 2 2 4 3 5" xfId="39898"/>
    <cellStyle name="Процентный 3 3 2 2 4 4" xfId="39899"/>
    <cellStyle name="Процентный 3 3 2 2 4 4 2" xfId="39900"/>
    <cellStyle name="Процентный 3 3 2 2 4 4 2 2" xfId="39901"/>
    <cellStyle name="Процентный 3 3 2 2 4 4 3" xfId="39902"/>
    <cellStyle name="Процентный 3 3 2 2 4 4 4" xfId="39903"/>
    <cellStyle name="Процентный 3 3 2 2 4 4 5" xfId="39904"/>
    <cellStyle name="Процентный 3 3 2 2 4 5" xfId="39905"/>
    <cellStyle name="Процентный 3 3 2 2 4 5 2" xfId="39906"/>
    <cellStyle name="Процентный 3 3 2 2 4 5 3" xfId="39907"/>
    <cellStyle name="Процентный 3 3 2 2 4 5 4" xfId="39908"/>
    <cellStyle name="Процентный 3 3 2 2 4 6" xfId="39909"/>
    <cellStyle name="Процентный 3 3 2 2 4 7" xfId="39910"/>
    <cellStyle name="Процентный 3 3 2 2 4 8" xfId="39911"/>
    <cellStyle name="Процентный 3 3 2 2 4 9" xfId="39912"/>
    <cellStyle name="Процентный 3 3 2 2 5" xfId="39913"/>
    <cellStyle name="Процентный 3 3 2 2 5 2" xfId="39914"/>
    <cellStyle name="Процентный 3 3 2 2 5 2 2" xfId="39915"/>
    <cellStyle name="Процентный 3 3 2 2 5 2 2 2" xfId="39916"/>
    <cellStyle name="Процентный 3 3 2 2 5 2 2 2 2" xfId="39917"/>
    <cellStyle name="Процентный 3 3 2 2 5 2 2 3" xfId="39918"/>
    <cellStyle name="Процентный 3 3 2 2 5 2 2 4" xfId="39919"/>
    <cellStyle name="Процентный 3 3 2 2 5 2 2 5" xfId="39920"/>
    <cellStyle name="Процентный 3 3 2 2 5 2 3" xfId="39921"/>
    <cellStyle name="Процентный 3 3 2 2 5 2 3 2" xfId="39922"/>
    <cellStyle name="Процентный 3 3 2 2 5 2 3 3" xfId="39923"/>
    <cellStyle name="Процентный 3 3 2 2 5 2 3 4" xfId="39924"/>
    <cellStyle name="Процентный 3 3 2 2 5 2 4" xfId="39925"/>
    <cellStyle name="Процентный 3 3 2 2 5 2 5" xfId="39926"/>
    <cellStyle name="Процентный 3 3 2 2 5 2 6" xfId="39927"/>
    <cellStyle name="Процентный 3 3 2 2 5 2 7" xfId="39928"/>
    <cellStyle name="Процентный 3 3 2 2 5 3" xfId="39929"/>
    <cellStyle name="Процентный 3 3 2 2 5 3 2" xfId="39930"/>
    <cellStyle name="Процентный 3 3 2 2 5 3 2 2" xfId="39931"/>
    <cellStyle name="Процентный 3 3 2 2 5 3 3" xfId="39932"/>
    <cellStyle name="Процентный 3 3 2 2 5 3 4" xfId="39933"/>
    <cellStyle name="Процентный 3 3 2 2 5 3 5" xfId="39934"/>
    <cellStyle name="Процентный 3 3 2 2 5 4" xfId="39935"/>
    <cellStyle name="Процентный 3 3 2 2 5 4 2" xfId="39936"/>
    <cellStyle name="Процентный 3 3 2 2 5 4 2 2" xfId="39937"/>
    <cellStyle name="Процентный 3 3 2 2 5 4 3" xfId="39938"/>
    <cellStyle name="Процентный 3 3 2 2 5 4 4" xfId="39939"/>
    <cellStyle name="Процентный 3 3 2 2 5 4 5" xfId="39940"/>
    <cellStyle name="Процентный 3 3 2 2 5 5" xfId="39941"/>
    <cellStyle name="Процентный 3 3 2 2 5 5 2" xfId="39942"/>
    <cellStyle name="Процентный 3 3 2 2 5 5 3" xfId="39943"/>
    <cellStyle name="Процентный 3 3 2 2 5 5 4" xfId="39944"/>
    <cellStyle name="Процентный 3 3 2 2 5 6" xfId="39945"/>
    <cellStyle name="Процентный 3 3 2 2 5 7" xfId="39946"/>
    <cellStyle name="Процентный 3 3 2 2 5 8" xfId="39947"/>
    <cellStyle name="Процентный 3 3 2 2 5 9" xfId="39948"/>
    <cellStyle name="Процентный 3 3 2 2 6" xfId="39949"/>
    <cellStyle name="Процентный 3 3 2 2 6 2" xfId="39950"/>
    <cellStyle name="Процентный 3 3 2 2 6 2 2" xfId="39951"/>
    <cellStyle name="Процентный 3 3 2 2 6 2 2 2" xfId="39952"/>
    <cellStyle name="Процентный 3 3 2 2 6 2 2 2 2" xfId="39953"/>
    <cellStyle name="Процентный 3 3 2 2 6 2 2 3" xfId="39954"/>
    <cellStyle name="Процентный 3 3 2 2 6 2 2 4" xfId="39955"/>
    <cellStyle name="Процентный 3 3 2 2 6 2 2 5" xfId="39956"/>
    <cellStyle name="Процентный 3 3 2 2 6 2 3" xfId="39957"/>
    <cellStyle name="Процентный 3 3 2 2 6 2 3 2" xfId="39958"/>
    <cellStyle name="Процентный 3 3 2 2 6 2 3 3" xfId="39959"/>
    <cellStyle name="Процентный 3 3 2 2 6 2 3 4" xfId="39960"/>
    <cellStyle name="Процентный 3 3 2 2 6 2 4" xfId="39961"/>
    <cellStyle name="Процентный 3 3 2 2 6 2 5" xfId="39962"/>
    <cellStyle name="Процентный 3 3 2 2 6 2 6" xfId="39963"/>
    <cellStyle name="Процентный 3 3 2 2 6 2 7" xfId="39964"/>
    <cellStyle name="Процентный 3 3 2 2 6 3" xfId="39965"/>
    <cellStyle name="Процентный 3 3 2 2 6 3 2" xfId="39966"/>
    <cellStyle name="Процентный 3 3 2 2 6 3 2 2" xfId="39967"/>
    <cellStyle name="Процентный 3 3 2 2 6 3 3" xfId="39968"/>
    <cellStyle name="Процентный 3 3 2 2 6 3 4" xfId="39969"/>
    <cellStyle name="Процентный 3 3 2 2 6 3 5" xfId="39970"/>
    <cellStyle name="Процентный 3 3 2 2 6 4" xfId="39971"/>
    <cellStyle name="Процентный 3 3 2 2 6 4 2" xfId="39972"/>
    <cellStyle name="Процентный 3 3 2 2 6 4 3" xfId="39973"/>
    <cellStyle name="Процентный 3 3 2 2 6 4 4" xfId="39974"/>
    <cellStyle name="Процентный 3 3 2 2 6 5" xfId="39975"/>
    <cellStyle name="Процентный 3 3 2 2 6 6" xfId="39976"/>
    <cellStyle name="Процентный 3 3 2 2 6 7" xfId="39977"/>
    <cellStyle name="Процентный 3 3 2 2 6 8" xfId="39978"/>
    <cellStyle name="Процентный 3 3 2 2 7" xfId="39979"/>
    <cellStyle name="Процентный 3 3 2 2 7 2" xfId="39980"/>
    <cellStyle name="Процентный 3 3 2 2 7 2 2" xfId="39981"/>
    <cellStyle name="Процентный 3 3 2 2 7 2 2 2" xfId="39982"/>
    <cellStyle name="Процентный 3 3 2 2 7 2 2 2 2" xfId="39983"/>
    <cellStyle name="Процентный 3 3 2 2 7 2 2 3" xfId="39984"/>
    <cellStyle name="Процентный 3 3 2 2 7 2 2 4" xfId="39985"/>
    <cellStyle name="Процентный 3 3 2 2 7 2 2 5" xfId="39986"/>
    <cellStyle name="Процентный 3 3 2 2 7 2 3" xfId="39987"/>
    <cellStyle name="Процентный 3 3 2 2 7 2 3 2" xfId="39988"/>
    <cellStyle name="Процентный 3 3 2 2 7 2 3 3" xfId="39989"/>
    <cellStyle name="Процентный 3 3 2 2 7 2 3 4" xfId="39990"/>
    <cellStyle name="Процентный 3 3 2 2 7 2 4" xfId="39991"/>
    <cellStyle name="Процентный 3 3 2 2 7 2 5" xfId="39992"/>
    <cellStyle name="Процентный 3 3 2 2 7 2 6" xfId="39993"/>
    <cellStyle name="Процентный 3 3 2 2 7 2 7" xfId="39994"/>
    <cellStyle name="Процентный 3 3 2 2 7 3" xfId="39995"/>
    <cellStyle name="Процентный 3 3 2 2 7 3 2" xfId="39996"/>
    <cellStyle name="Процентный 3 3 2 2 7 3 2 2" xfId="39997"/>
    <cellStyle name="Процентный 3 3 2 2 7 3 3" xfId="39998"/>
    <cellStyle name="Процентный 3 3 2 2 7 3 4" xfId="39999"/>
    <cellStyle name="Процентный 3 3 2 2 7 3 5" xfId="40000"/>
    <cellStyle name="Процентный 3 3 2 2 7 4" xfId="40001"/>
    <cellStyle name="Процентный 3 3 2 2 7 4 2" xfId="40002"/>
    <cellStyle name="Процентный 3 3 2 2 7 4 3" xfId="40003"/>
    <cellStyle name="Процентный 3 3 2 2 7 4 4" xfId="40004"/>
    <cellStyle name="Процентный 3 3 2 2 7 5" xfId="40005"/>
    <cellStyle name="Процентный 3 3 2 2 7 6" xfId="40006"/>
    <cellStyle name="Процентный 3 3 2 2 7 7" xfId="40007"/>
    <cellStyle name="Процентный 3 3 2 2 7 8" xfId="40008"/>
    <cellStyle name="Процентный 3 3 2 2 8" xfId="40009"/>
    <cellStyle name="Процентный 3 3 2 2 8 2" xfId="40010"/>
    <cellStyle name="Процентный 3 3 2 2 8 2 2" xfId="40011"/>
    <cellStyle name="Процентный 3 3 2 2 8 2 2 2" xfId="40012"/>
    <cellStyle name="Процентный 3 3 2 2 8 2 2 2 2" xfId="40013"/>
    <cellStyle name="Процентный 3 3 2 2 8 2 2 3" xfId="40014"/>
    <cellStyle name="Процентный 3 3 2 2 8 2 2 4" xfId="40015"/>
    <cellStyle name="Процентный 3 3 2 2 8 2 2 5" xfId="40016"/>
    <cellStyle name="Процентный 3 3 2 2 8 2 3" xfId="40017"/>
    <cellStyle name="Процентный 3 3 2 2 8 2 3 2" xfId="40018"/>
    <cellStyle name="Процентный 3 3 2 2 8 2 3 3" xfId="40019"/>
    <cellStyle name="Процентный 3 3 2 2 8 2 3 4" xfId="40020"/>
    <cellStyle name="Процентный 3 3 2 2 8 2 4" xfId="40021"/>
    <cellStyle name="Процентный 3 3 2 2 8 2 5" xfId="40022"/>
    <cellStyle name="Процентный 3 3 2 2 8 2 6" xfId="40023"/>
    <cellStyle name="Процентный 3 3 2 2 8 2 7" xfId="40024"/>
    <cellStyle name="Процентный 3 3 2 2 8 3" xfId="40025"/>
    <cellStyle name="Процентный 3 3 2 2 8 3 2" xfId="40026"/>
    <cellStyle name="Процентный 3 3 2 2 8 3 2 2" xfId="40027"/>
    <cellStyle name="Процентный 3 3 2 2 8 3 3" xfId="40028"/>
    <cellStyle name="Процентный 3 3 2 2 8 3 4" xfId="40029"/>
    <cellStyle name="Процентный 3 3 2 2 8 3 5" xfId="40030"/>
    <cellStyle name="Процентный 3 3 2 2 8 4" xfId="40031"/>
    <cellStyle name="Процентный 3 3 2 2 8 4 2" xfId="40032"/>
    <cellStyle name="Процентный 3 3 2 2 8 4 3" xfId="40033"/>
    <cellStyle name="Процентный 3 3 2 2 8 4 4" xfId="40034"/>
    <cellStyle name="Процентный 3 3 2 2 8 5" xfId="40035"/>
    <cellStyle name="Процентный 3 3 2 2 8 6" xfId="40036"/>
    <cellStyle name="Процентный 3 3 2 2 8 7" xfId="40037"/>
    <cellStyle name="Процентный 3 3 2 2 8 8" xfId="40038"/>
    <cellStyle name="Процентный 3 3 2 2 9" xfId="40039"/>
    <cellStyle name="Процентный 3 3 2 2 9 2" xfId="40040"/>
    <cellStyle name="Процентный 3 3 2 2 9 2 2" xfId="40041"/>
    <cellStyle name="Процентный 3 3 2 2 9 2 2 2" xfId="40042"/>
    <cellStyle name="Процентный 3 3 2 2 9 2 3" xfId="40043"/>
    <cellStyle name="Процентный 3 3 2 2 9 2 4" xfId="40044"/>
    <cellStyle name="Процентный 3 3 2 2 9 2 5" xfId="40045"/>
    <cellStyle name="Процентный 3 3 2 2 9 3" xfId="40046"/>
    <cellStyle name="Процентный 3 3 2 2 9 3 2" xfId="40047"/>
    <cellStyle name="Процентный 3 3 2 2 9 3 3" xfId="40048"/>
    <cellStyle name="Процентный 3 3 2 2 9 3 4" xfId="40049"/>
    <cellStyle name="Процентный 3 3 2 2 9 4" xfId="40050"/>
    <cellStyle name="Процентный 3 3 2 2 9 5" xfId="40051"/>
    <cellStyle name="Процентный 3 3 2 2 9 6" xfId="40052"/>
    <cellStyle name="Процентный 3 3 2 2 9 7" xfId="40053"/>
    <cellStyle name="Процентный 3 3 2 3" xfId="40054"/>
    <cellStyle name="Процентный 3 3 2 3 2" xfId="40055"/>
    <cellStyle name="Процентный 3 3 2 3 2 2" xfId="40056"/>
    <cellStyle name="Процентный 3 3 2 3 2 2 2" xfId="40057"/>
    <cellStyle name="Процентный 3 3 2 3 2 3" xfId="40058"/>
    <cellStyle name="Процентный 3 3 2 3 2 4" xfId="40059"/>
    <cellStyle name="Процентный 3 3 2 3 2 5" xfId="40060"/>
    <cellStyle name="Процентный 3 3 2 3 3" xfId="40061"/>
    <cellStyle name="Процентный 3 3 2 3 3 2" xfId="40062"/>
    <cellStyle name="Процентный 3 3 2 3 3 2 2" xfId="40063"/>
    <cellStyle name="Процентный 3 3 2 3 3 3" xfId="40064"/>
    <cellStyle name="Процентный 3 3 2 3 3 4" xfId="40065"/>
    <cellStyle name="Процентный 3 3 2 3 3 5" xfId="40066"/>
    <cellStyle name="Процентный 3 3 2 3 4" xfId="40067"/>
    <cellStyle name="Процентный 3 3 2 3 4 2" xfId="40068"/>
    <cellStyle name="Процентный 3 3 2 3 4 2 2" xfId="40069"/>
    <cellStyle name="Процентный 3 3 2 3 4 3" xfId="40070"/>
    <cellStyle name="Процентный 3 3 2 3 4 4" xfId="40071"/>
    <cellStyle name="Процентный 3 3 2 3 4 5" xfId="40072"/>
    <cellStyle name="Процентный 3 3 2 3 5" xfId="40073"/>
    <cellStyle name="Процентный 3 3 2 3 6" xfId="40074"/>
    <cellStyle name="Процентный 3 3 2 3 6 2" xfId="40075"/>
    <cellStyle name="Процентный 3 3 2 3 6 2 2" xfId="40076"/>
    <cellStyle name="Процентный 3 3 2 3 6 3" xfId="40077"/>
    <cellStyle name="Процентный 3 3 2 3 7" xfId="40078"/>
    <cellStyle name="Процентный 3 3 2 3 7 2" xfId="40079"/>
    <cellStyle name="Процентный 3 3 2 3 8" xfId="40080"/>
    <cellStyle name="Процентный 3 3 2 4" xfId="40081"/>
    <cellStyle name="Процентный 3 3 2 4 10" xfId="40082"/>
    <cellStyle name="Процентный 3 3 2 4 10 2" xfId="40083"/>
    <cellStyle name="Процентный 3 3 2 4 10 2 2" xfId="40084"/>
    <cellStyle name="Процентный 3 3 2 4 10 3" xfId="40085"/>
    <cellStyle name="Процентный 3 3 2 4 10 4" xfId="40086"/>
    <cellStyle name="Процентный 3 3 2 4 10 5" xfId="40087"/>
    <cellStyle name="Процентный 3 3 2 4 11" xfId="40088"/>
    <cellStyle name="Процентный 3 3 2 4 11 2" xfId="40089"/>
    <cellStyle name="Процентный 3 3 2 4 11 3" xfId="40090"/>
    <cellStyle name="Процентный 3 3 2 4 11 4" xfId="40091"/>
    <cellStyle name="Процентный 3 3 2 4 12" xfId="40092"/>
    <cellStyle name="Процентный 3 3 2 4 13" xfId="40093"/>
    <cellStyle name="Процентный 3 3 2 4 14" xfId="40094"/>
    <cellStyle name="Процентный 3 3 2 4 15" xfId="40095"/>
    <cellStyle name="Процентный 3 3 2 4 2" xfId="40096"/>
    <cellStyle name="Процентный 3 3 2 4 2 2" xfId="40097"/>
    <cellStyle name="Процентный 3 3 2 4 2 2 2" xfId="40098"/>
    <cellStyle name="Процентный 3 3 2 4 2 2 2 2" xfId="40099"/>
    <cellStyle name="Процентный 3 3 2 4 2 2 2 2 2" xfId="40100"/>
    <cellStyle name="Процентный 3 3 2 4 2 2 2 3" xfId="40101"/>
    <cellStyle name="Процентный 3 3 2 4 2 2 2 4" xfId="40102"/>
    <cellStyle name="Процентный 3 3 2 4 2 2 2 5" xfId="40103"/>
    <cellStyle name="Процентный 3 3 2 4 2 2 3" xfId="40104"/>
    <cellStyle name="Процентный 3 3 2 4 2 2 3 2" xfId="40105"/>
    <cellStyle name="Процентный 3 3 2 4 2 2 3 3" xfId="40106"/>
    <cellStyle name="Процентный 3 3 2 4 2 2 3 4" xfId="40107"/>
    <cellStyle name="Процентный 3 3 2 4 2 2 4" xfId="40108"/>
    <cellStyle name="Процентный 3 3 2 4 2 2 5" xfId="40109"/>
    <cellStyle name="Процентный 3 3 2 4 2 2 6" xfId="40110"/>
    <cellStyle name="Процентный 3 3 2 4 2 2 7" xfId="40111"/>
    <cellStyle name="Процентный 3 3 2 4 2 3" xfId="40112"/>
    <cellStyle name="Процентный 3 3 2 4 2 3 2" xfId="40113"/>
    <cellStyle name="Процентный 3 3 2 4 2 3 2 2" xfId="40114"/>
    <cellStyle name="Процентный 3 3 2 4 2 3 3" xfId="40115"/>
    <cellStyle name="Процентный 3 3 2 4 2 3 4" xfId="40116"/>
    <cellStyle name="Процентный 3 3 2 4 2 3 5" xfId="40117"/>
    <cellStyle name="Процентный 3 3 2 4 2 4" xfId="40118"/>
    <cellStyle name="Процентный 3 3 2 4 2 4 2" xfId="40119"/>
    <cellStyle name="Процентный 3 3 2 4 2 4 2 2" xfId="40120"/>
    <cellStyle name="Процентный 3 3 2 4 2 4 3" xfId="40121"/>
    <cellStyle name="Процентный 3 3 2 4 2 4 4" xfId="40122"/>
    <cellStyle name="Процентный 3 3 2 4 2 4 5" xfId="40123"/>
    <cellStyle name="Процентный 3 3 2 4 2 5" xfId="40124"/>
    <cellStyle name="Процентный 3 3 2 4 2 5 2" xfId="40125"/>
    <cellStyle name="Процентный 3 3 2 4 2 5 3" xfId="40126"/>
    <cellStyle name="Процентный 3 3 2 4 2 5 4" xfId="40127"/>
    <cellStyle name="Процентный 3 3 2 4 2 6" xfId="40128"/>
    <cellStyle name="Процентный 3 3 2 4 2 7" xfId="40129"/>
    <cellStyle name="Процентный 3 3 2 4 2 8" xfId="40130"/>
    <cellStyle name="Процентный 3 3 2 4 2 9" xfId="40131"/>
    <cellStyle name="Процентный 3 3 2 4 3" xfId="40132"/>
    <cellStyle name="Процентный 3 3 2 4 3 2" xfId="40133"/>
    <cellStyle name="Процентный 3 3 2 4 3 2 2" xfId="40134"/>
    <cellStyle name="Процентный 3 3 2 4 3 2 2 2" xfId="40135"/>
    <cellStyle name="Процентный 3 3 2 4 3 2 2 2 2" xfId="40136"/>
    <cellStyle name="Процентный 3 3 2 4 3 2 2 3" xfId="40137"/>
    <cellStyle name="Процентный 3 3 2 4 3 2 2 4" xfId="40138"/>
    <cellStyle name="Процентный 3 3 2 4 3 2 2 5" xfId="40139"/>
    <cellStyle name="Процентный 3 3 2 4 3 2 3" xfId="40140"/>
    <cellStyle name="Процентный 3 3 2 4 3 2 3 2" xfId="40141"/>
    <cellStyle name="Процентный 3 3 2 4 3 2 3 3" xfId="40142"/>
    <cellStyle name="Процентный 3 3 2 4 3 2 3 4" xfId="40143"/>
    <cellStyle name="Процентный 3 3 2 4 3 2 4" xfId="40144"/>
    <cellStyle name="Процентный 3 3 2 4 3 2 5" xfId="40145"/>
    <cellStyle name="Процентный 3 3 2 4 3 2 6" xfId="40146"/>
    <cellStyle name="Процентный 3 3 2 4 3 2 7" xfId="40147"/>
    <cellStyle name="Процентный 3 3 2 4 3 3" xfId="40148"/>
    <cellStyle name="Процентный 3 3 2 4 3 3 2" xfId="40149"/>
    <cellStyle name="Процентный 3 3 2 4 3 3 2 2" xfId="40150"/>
    <cellStyle name="Процентный 3 3 2 4 3 3 3" xfId="40151"/>
    <cellStyle name="Процентный 3 3 2 4 3 3 4" xfId="40152"/>
    <cellStyle name="Процентный 3 3 2 4 3 3 5" xfId="40153"/>
    <cellStyle name="Процентный 3 3 2 4 3 4" xfId="40154"/>
    <cellStyle name="Процентный 3 3 2 4 3 4 2" xfId="40155"/>
    <cellStyle name="Процентный 3 3 2 4 3 4 2 2" xfId="40156"/>
    <cellStyle name="Процентный 3 3 2 4 3 4 3" xfId="40157"/>
    <cellStyle name="Процентный 3 3 2 4 3 4 4" xfId="40158"/>
    <cellStyle name="Процентный 3 3 2 4 3 4 5" xfId="40159"/>
    <cellStyle name="Процентный 3 3 2 4 3 5" xfId="40160"/>
    <cellStyle name="Процентный 3 3 2 4 3 5 2" xfId="40161"/>
    <cellStyle name="Процентный 3 3 2 4 3 5 3" xfId="40162"/>
    <cellStyle name="Процентный 3 3 2 4 3 5 4" xfId="40163"/>
    <cellStyle name="Процентный 3 3 2 4 3 6" xfId="40164"/>
    <cellStyle name="Процентный 3 3 2 4 3 7" xfId="40165"/>
    <cellStyle name="Процентный 3 3 2 4 3 8" xfId="40166"/>
    <cellStyle name="Процентный 3 3 2 4 3 9" xfId="40167"/>
    <cellStyle name="Процентный 3 3 2 4 4" xfId="40168"/>
    <cellStyle name="Процентный 3 3 2 4 4 2" xfId="40169"/>
    <cellStyle name="Процентный 3 3 2 4 4 2 2" xfId="40170"/>
    <cellStyle name="Процентный 3 3 2 4 4 2 2 2" xfId="40171"/>
    <cellStyle name="Процентный 3 3 2 4 4 2 2 2 2" xfId="40172"/>
    <cellStyle name="Процентный 3 3 2 4 4 2 2 3" xfId="40173"/>
    <cellStyle name="Процентный 3 3 2 4 4 2 2 4" xfId="40174"/>
    <cellStyle name="Процентный 3 3 2 4 4 2 2 5" xfId="40175"/>
    <cellStyle name="Процентный 3 3 2 4 4 2 3" xfId="40176"/>
    <cellStyle name="Процентный 3 3 2 4 4 2 3 2" xfId="40177"/>
    <cellStyle name="Процентный 3 3 2 4 4 2 3 3" xfId="40178"/>
    <cellStyle name="Процентный 3 3 2 4 4 2 3 4" xfId="40179"/>
    <cellStyle name="Процентный 3 3 2 4 4 2 4" xfId="40180"/>
    <cellStyle name="Процентный 3 3 2 4 4 2 5" xfId="40181"/>
    <cellStyle name="Процентный 3 3 2 4 4 2 6" xfId="40182"/>
    <cellStyle name="Процентный 3 3 2 4 4 2 7" xfId="40183"/>
    <cellStyle name="Процентный 3 3 2 4 4 3" xfId="40184"/>
    <cellStyle name="Процентный 3 3 2 4 4 3 2" xfId="40185"/>
    <cellStyle name="Процентный 3 3 2 4 4 3 2 2" xfId="40186"/>
    <cellStyle name="Процентный 3 3 2 4 4 3 3" xfId="40187"/>
    <cellStyle name="Процентный 3 3 2 4 4 3 4" xfId="40188"/>
    <cellStyle name="Процентный 3 3 2 4 4 3 5" xfId="40189"/>
    <cellStyle name="Процентный 3 3 2 4 4 4" xfId="40190"/>
    <cellStyle name="Процентный 3 3 2 4 4 4 2" xfId="40191"/>
    <cellStyle name="Процентный 3 3 2 4 4 4 3" xfId="40192"/>
    <cellStyle name="Процентный 3 3 2 4 4 4 4" xfId="40193"/>
    <cellStyle name="Процентный 3 3 2 4 4 5" xfId="40194"/>
    <cellStyle name="Процентный 3 3 2 4 4 6" xfId="40195"/>
    <cellStyle name="Процентный 3 3 2 4 4 7" xfId="40196"/>
    <cellStyle name="Процентный 3 3 2 4 4 8" xfId="40197"/>
    <cellStyle name="Процентный 3 3 2 4 5" xfId="40198"/>
    <cellStyle name="Процентный 3 3 2 4 5 2" xfId="40199"/>
    <cellStyle name="Процентный 3 3 2 4 5 2 2" xfId="40200"/>
    <cellStyle name="Процентный 3 3 2 4 5 2 2 2" xfId="40201"/>
    <cellStyle name="Процентный 3 3 2 4 5 2 2 2 2" xfId="40202"/>
    <cellStyle name="Процентный 3 3 2 4 5 2 2 3" xfId="40203"/>
    <cellStyle name="Процентный 3 3 2 4 5 2 2 4" xfId="40204"/>
    <cellStyle name="Процентный 3 3 2 4 5 2 2 5" xfId="40205"/>
    <cellStyle name="Процентный 3 3 2 4 5 2 3" xfId="40206"/>
    <cellStyle name="Процентный 3 3 2 4 5 2 3 2" xfId="40207"/>
    <cellStyle name="Процентный 3 3 2 4 5 2 3 3" xfId="40208"/>
    <cellStyle name="Процентный 3 3 2 4 5 2 3 4" xfId="40209"/>
    <cellStyle name="Процентный 3 3 2 4 5 2 4" xfId="40210"/>
    <cellStyle name="Процентный 3 3 2 4 5 2 5" xfId="40211"/>
    <cellStyle name="Процентный 3 3 2 4 5 2 6" xfId="40212"/>
    <cellStyle name="Процентный 3 3 2 4 5 2 7" xfId="40213"/>
    <cellStyle name="Процентный 3 3 2 4 5 3" xfId="40214"/>
    <cellStyle name="Процентный 3 3 2 4 5 3 2" xfId="40215"/>
    <cellStyle name="Процентный 3 3 2 4 5 3 2 2" xfId="40216"/>
    <cellStyle name="Процентный 3 3 2 4 5 3 3" xfId="40217"/>
    <cellStyle name="Процентный 3 3 2 4 5 3 4" xfId="40218"/>
    <cellStyle name="Процентный 3 3 2 4 5 3 5" xfId="40219"/>
    <cellStyle name="Процентный 3 3 2 4 5 4" xfId="40220"/>
    <cellStyle name="Процентный 3 3 2 4 5 4 2" xfId="40221"/>
    <cellStyle name="Процентный 3 3 2 4 5 4 3" xfId="40222"/>
    <cellStyle name="Процентный 3 3 2 4 5 4 4" xfId="40223"/>
    <cellStyle name="Процентный 3 3 2 4 5 5" xfId="40224"/>
    <cellStyle name="Процентный 3 3 2 4 5 6" xfId="40225"/>
    <cellStyle name="Процентный 3 3 2 4 5 7" xfId="40226"/>
    <cellStyle name="Процентный 3 3 2 4 5 8" xfId="40227"/>
    <cellStyle name="Процентный 3 3 2 4 6" xfId="40228"/>
    <cellStyle name="Процентный 3 3 2 4 6 2" xfId="40229"/>
    <cellStyle name="Процентный 3 3 2 4 6 2 2" xfId="40230"/>
    <cellStyle name="Процентный 3 3 2 4 6 2 2 2" xfId="40231"/>
    <cellStyle name="Процентный 3 3 2 4 6 2 2 2 2" xfId="40232"/>
    <cellStyle name="Процентный 3 3 2 4 6 2 2 3" xfId="40233"/>
    <cellStyle name="Процентный 3 3 2 4 6 2 2 4" xfId="40234"/>
    <cellStyle name="Процентный 3 3 2 4 6 2 2 5" xfId="40235"/>
    <cellStyle name="Процентный 3 3 2 4 6 2 3" xfId="40236"/>
    <cellStyle name="Процентный 3 3 2 4 6 2 3 2" xfId="40237"/>
    <cellStyle name="Процентный 3 3 2 4 6 2 3 3" xfId="40238"/>
    <cellStyle name="Процентный 3 3 2 4 6 2 3 4" xfId="40239"/>
    <cellStyle name="Процентный 3 3 2 4 6 2 4" xfId="40240"/>
    <cellStyle name="Процентный 3 3 2 4 6 2 5" xfId="40241"/>
    <cellStyle name="Процентный 3 3 2 4 6 2 6" xfId="40242"/>
    <cellStyle name="Процентный 3 3 2 4 6 2 7" xfId="40243"/>
    <cellStyle name="Процентный 3 3 2 4 6 3" xfId="40244"/>
    <cellStyle name="Процентный 3 3 2 4 6 3 2" xfId="40245"/>
    <cellStyle name="Процентный 3 3 2 4 6 3 2 2" xfId="40246"/>
    <cellStyle name="Процентный 3 3 2 4 6 3 3" xfId="40247"/>
    <cellStyle name="Процентный 3 3 2 4 6 3 4" xfId="40248"/>
    <cellStyle name="Процентный 3 3 2 4 6 3 5" xfId="40249"/>
    <cellStyle name="Процентный 3 3 2 4 6 4" xfId="40250"/>
    <cellStyle name="Процентный 3 3 2 4 6 4 2" xfId="40251"/>
    <cellStyle name="Процентный 3 3 2 4 6 4 3" xfId="40252"/>
    <cellStyle name="Процентный 3 3 2 4 6 4 4" xfId="40253"/>
    <cellStyle name="Процентный 3 3 2 4 6 5" xfId="40254"/>
    <cellStyle name="Процентный 3 3 2 4 6 6" xfId="40255"/>
    <cellStyle name="Процентный 3 3 2 4 6 7" xfId="40256"/>
    <cellStyle name="Процентный 3 3 2 4 6 8" xfId="40257"/>
    <cellStyle name="Процентный 3 3 2 4 7" xfId="40258"/>
    <cellStyle name="Процентный 3 3 2 4 7 2" xfId="40259"/>
    <cellStyle name="Процентный 3 3 2 4 7 2 2" xfId="40260"/>
    <cellStyle name="Процентный 3 3 2 4 7 2 2 2" xfId="40261"/>
    <cellStyle name="Процентный 3 3 2 4 7 2 2 2 2" xfId="40262"/>
    <cellStyle name="Процентный 3 3 2 4 7 2 2 3" xfId="40263"/>
    <cellStyle name="Процентный 3 3 2 4 7 2 2 4" xfId="40264"/>
    <cellStyle name="Процентный 3 3 2 4 7 2 2 5" xfId="40265"/>
    <cellStyle name="Процентный 3 3 2 4 7 2 3" xfId="40266"/>
    <cellStyle name="Процентный 3 3 2 4 7 2 3 2" xfId="40267"/>
    <cellStyle name="Процентный 3 3 2 4 7 2 3 3" xfId="40268"/>
    <cellStyle name="Процентный 3 3 2 4 7 2 3 4" xfId="40269"/>
    <cellStyle name="Процентный 3 3 2 4 7 2 4" xfId="40270"/>
    <cellStyle name="Процентный 3 3 2 4 7 2 5" xfId="40271"/>
    <cellStyle name="Процентный 3 3 2 4 7 2 6" xfId="40272"/>
    <cellStyle name="Процентный 3 3 2 4 7 2 7" xfId="40273"/>
    <cellStyle name="Процентный 3 3 2 4 7 3" xfId="40274"/>
    <cellStyle name="Процентный 3 3 2 4 7 3 2" xfId="40275"/>
    <cellStyle name="Процентный 3 3 2 4 7 3 2 2" xfId="40276"/>
    <cellStyle name="Процентный 3 3 2 4 7 3 3" xfId="40277"/>
    <cellStyle name="Процентный 3 3 2 4 7 3 4" xfId="40278"/>
    <cellStyle name="Процентный 3 3 2 4 7 3 5" xfId="40279"/>
    <cellStyle name="Процентный 3 3 2 4 7 4" xfId="40280"/>
    <cellStyle name="Процентный 3 3 2 4 7 4 2" xfId="40281"/>
    <cellStyle name="Процентный 3 3 2 4 7 4 3" xfId="40282"/>
    <cellStyle name="Процентный 3 3 2 4 7 4 4" xfId="40283"/>
    <cellStyle name="Процентный 3 3 2 4 7 5" xfId="40284"/>
    <cellStyle name="Процентный 3 3 2 4 7 6" xfId="40285"/>
    <cellStyle name="Процентный 3 3 2 4 7 7" xfId="40286"/>
    <cellStyle name="Процентный 3 3 2 4 7 8" xfId="40287"/>
    <cellStyle name="Процентный 3 3 2 4 8" xfId="40288"/>
    <cellStyle name="Процентный 3 3 2 4 8 2" xfId="40289"/>
    <cellStyle name="Процентный 3 3 2 4 8 2 2" xfId="40290"/>
    <cellStyle name="Процентный 3 3 2 4 8 2 2 2" xfId="40291"/>
    <cellStyle name="Процентный 3 3 2 4 8 2 3" xfId="40292"/>
    <cellStyle name="Процентный 3 3 2 4 8 2 4" xfId="40293"/>
    <cellStyle name="Процентный 3 3 2 4 8 2 5" xfId="40294"/>
    <cellStyle name="Процентный 3 3 2 4 8 3" xfId="40295"/>
    <cellStyle name="Процентный 3 3 2 4 8 3 2" xfId="40296"/>
    <cellStyle name="Процентный 3 3 2 4 8 3 3" xfId="40297"/>
    <cellStyle name="Процентный 3 3 2 4 8 3 4" xfId="40298"/>
    <cellStyle name="Процентный 3 3 2 4 8 4" xfId="40299"/>
    <cellStyle name="Процентный 3 3 2 4 8 5" xfId="40300"/>
    <cellStyle name="Процентный 3 3 2 4 8 6" xfId="40301"/>
    <cellStyle name="Процентный 3 3 2 4 8 7" xfId="40302"/>
    <cellStyle name="Процентный 3 3 2 4 9" xfId="40303"/>
    <cellStyle name="Процентный 3 3 2 4 9 2" xfId="40304"/>
    <cellStyle name="Процентный 3 3 2 4 9 2 2" xfId="40305"/>
    <cellStyle name="Процентный 3 3 2 4 9 2 2 2" xfId="40306"/>
    <cellStyle name="Процентный 3 3 2 4 9 2 3" xfId="40307"/>
    <cellStyle name="Процентный 3 3 2 4 9 2 4" xfId="40308"/>
    <cellStyle name="Процентный 3 3 2 4 9 2 5" xfId="40309"/>
    <cellStyle name="Процентный 3 3 2 4 9 3" xfId="40310"/>
    <cellStyle name="Процентный 3 3 2 4 9 3 2" xfId="40311"/>
    <cellStyle name="Процентный 3 3 2 4 9 3 3" xfId="40312"/>
    <cellStyle name="Процентный 3 3 2 4 9 3 4" xfId="40313"/>
    <cellStyle name="Процентный 3 3 2 4 9 4" xfId="40314"/>
    <cellStyle name="Процентный 3 3 2 4 9 5" xfId="40315"/>
    <cellStyle name="Процентный 3 3 2 4 9 6" xfId="40316"/>
    <cellStyle name="Процентный 3 3 2 4 9 7" xfId="40317"/>
    <cellStyle name="Процентный 3 3 2 5" xfId="40318"/>
    <cellStyle name="Процентный 3 3 2 5 10" xfId="40319"/>
    <cellStyle name="Процентный 3 3 2 5 10 2" xfId="40320"/>
    <cellStyle name="Процентный 3 3 2 5 10 2 2" xfId="40321"/>
    <cellStyle name="Процентный 3 3 2 5 10 3" xfId="40322"/>
    <cellStyle name="Процентный 3 3 2 5 10 4" xfId="40323"/>
    <cellStyle name="Процентный 3 3 2 5 10 5" xfId="40324"/>
    <cellStyle name="Процентный 3 3 2 5 11" xfId="40325"/>
    <cellStyle name="Процентный 3 3 2 5 11 2" xfId="40326"/>
    <cellStyle name="Процентный 3 3 2 5 11 3" xfId="40327"/>
    <cellStyle name="Процентный 3 3 2 5 11 4" xfId="40328"/>
    <cellStyle name="Процентный 3 3 2 5 12" xfId="40329"/>
    <cellStyle name="Процентный 3 3 2 5 13" xfId="40330"/>
    <cellStyle name="Процентный 3 3 2 5 14" xfId="40331"/>
    <cellStyle name="Процентный 3 3 2 5 15" xfId="40332"/>
    <cellStyle name="Процентный 3 3 2 5 2" xfId="40333"/>
    <cellStyle name="Процентный 3 3 2 5 2 2" xfId="40334"/>
    <cellStyle name="Процентный 3 3 2 5 2 2 2" xfId="40335"/>
    <cellStyle name="Процентный 3 3 2 5 2 2 2 2" xfId="40336"/>
    <cellStyle name="Процентный 3 3 2 5 2 2 2 2 2" xfId="40337"/>
    <cellStyle name="Процентный 3 3 2 5 2 2 2 3" xfId="40338"/>
    <cellStyle name="Процентный 3 3 2 5 2 2 2 4" xfId="40339"/>
    <cellStyle name="Процентный 3 3 2 5 2 2 2 5" xfId="40340"/>
    <cellStyle name="Процентный 3 3 2 5 2 2 3" xfId="40341"/>
    <cellStyle name="Процентный 3 3 2 5 2 2 3 2" xfId="40342"/>
    <cellStyle name="Процентный 3 3 2 5 2 2 3 3" xfId="40343"/>
    <cellStyle name="Процентный 3 3 2 5 2 2 3 4" xfId="40344"/>
    <cellStyle name="Процентный 3 3 2 5 2 2 4" xfId="40345"/>
    <cellStyle name="Процентный 3 3 2 5 2 2 5" xfId="40346"/>
    <cellStyle name="Процентный 3 3 2 5 2 2 6" xfId="40347"/>
    <cellStyle name="Процентный 3 3 2 5 2 2 7" xfId="40348"/>
    <cellStyle name="Процентный 3 3 2 5 2 3" xfId="40349"/>
    <cellStyle name="Процентный 3 3 2 5 2 3 2" xfId="40350"/>
    <cellStyle name="Процентный 3 3 2 5 2 3 2 2" xfId="40351"/>
    <cellStyle name="Процентный 3 3 2 5 2 3 3" xfId="40352"/>
    <cellStyle name="Процентный 3 3 2 5 2 3 4" xfId="40353"/>
    <cellStyle name="Процентный 3 3 2 5 2 3 5" xfId="40354"/>
    <cellStyle name="Процентный 3 3 2 5 2 4" xfId="40355"/>
    <cellStyle name="Процентный 3 3 2 5 2 4 2" xfId="40356"/>
    <cellStyle name="Процентный 3 3 2 5 2 4 2 2" xfId="40357"/>
    <cellStyle name="Процентный 3 3 2 5 2 4 3" xfId="40358"/>
    <cellStyle name="Процентный 3 3 2 5 2 4 4" xfId="40359"/>
    <cellStyle name="Процентный 3 3 2 5 2 4 5" xfId="40360"/>
    <cellStyle name="Процентный 3 3 2 5 2 5" xfId="40361"/>
    <cellStyle name="Процентный 3 3 2 5 2 5 2" xfId="40362"/>
    <cellStyle name="Процентный 3 3 2 5 2 5 3" xfId="40363"/>
    <cellStyle name="Процентный 3 3 2 5 2 5 4" xfId="40364"/>
    <cellStyle name="Процентный 3 3 2 5 2 6" xfId="40365"/>
    <cellStyle name="Процентный 3 3 2 5 2 7" xfId="40366"/>
    <cellStyle name="Процентный 3 3 2 5 2 8" xfId="40367"/>
    <cellStyle name="Процентный 3 3 2 5 2 9" xfId="40368"/>
    <cellStyle name="Процентный 3 3 2 5 3" xfId="40369"/>
    <cellStyle name="Процентный 3 3 2 5 3 2" xfId="40370"/>
    <cellStyle name="Процентный 3 3 2 5 3 2 2" xfId="40371"/>
    <cellStyle name="Процентный 3 3 2 5 3 2 2 2" xfId="40372"/>
    <cellStyle name="Процентный 3 3 2 5 3 2 2 2 2" xfId="40373"/>
    <cellStyle name="Процентный 3 3 2 5 3 2 2 3" xfId="40374"/>
    <cellStyle name="Процентный 3 3 2 5 3 2 2 4" xfId="40375"/>
    <cellStyle name="Процентный 3 3 2 5 3 2 2 5" xfId="40376"/>
    <cellStyle name="Процентный 3 3 2 5 3 2 3" xfId="40377"/>
    <cellStyle name="Процентный 3 3 2 5 3 2 3 2" xfId="40378"/>
    <cellStyle name="Процентный 3 3 2 5 3 2 3 3" xfId="40379"/>
    <cellStyle name="Процентный 3 3 2 5 3 2 3 4" xfId="40380"/>
    <cellStyle name="Процентный 3 3 2 5 3 2 4" xfId="40381"/>
    <cellStyle name="Процентный 3 3 2 5 3 2 5" xfId="40382"/>
    <cellStyle name="Процентный 3 3 2 5 3 2 6" xfId="40383"/>
    <cellStyle name="Процентный 3 3 2 5 3 2 7" xfId="40384"/>
    <cellStyle name="Процентный 3 3 2 5 3 3" xfId="40385"/>
    <cellStyle name="Процентный 3 3 2 5 3 3 2" xfId="40386"/>
    <cellStyle name="Процентный 3 3 2 5 3 3 2 2" xfId="40387"/>
    <cellStyle name="Процентный 3 3 2 5 3 3 3" xfId="40388"/>
    <cellStyle name="Процентный 3 3 2 5 3 3 4" xfId="40389"/>
    <cellStyle name="Процентный 3 3 2 5 3 3 5" xfId="40390"/>
    <cellStyle name="Процентный 3 3 2 5 3 4" xfId="40391"/>
    <cellStyle name="Процентный 3 3 2 5 3 4 2" xfId="40392"/>
    <cellStyle name="Процентный 3 3 2 5 3 4 2 2" xfId="40393"/>
    <cellStyle name="Процентный 3 3 2 5 3 4 3" xfId="40394"/>
    <cellStyle name="Процентный 3 3 2 5 3 4 4" xfId="40395"/>
    <cellStyle name="Процентный 3 3 2 5 3 4 5" xfId="40396"/>
    <cellStyle name="Процентный 3 3 2 5 3 5" xfId="40397"/>
    <cellStyle name="Процентный 3 3 2 5 3 5 2" xfId="40398"/>
    <cellStyle name="Процентный 3 3 2 5 3 5 3" xfId="40399"/>
    <cellStyle name="Процентный 3 3 2 5 3 5 4" xfId="40400"/>
    <cellStyle name="Процентный 3 3 2 5 3 6" xfId="40401"/>
    <cellStyle name="Процентный 3 3 2 5 3 7" xfId="40402"/>
    <cellStyle name="Процентный 3 3 2 5 3 8" xfId="40403"/>
    <cellStyle name="Процентный 3 3 2 5 3 9" xfId="40404"/>
    <cellStyle name="Процентный 3 3 2 5 4" xfId="40405"/>
    <cellStyle name="Процентный 3 3 2 5 4 2" xfId="40406"/>
    <cellStyle name="Процентный 3 3 2 5 4 2 2" xfId="40407"/>
    <cellStyle name="Процентный 3 3 2 5 4 2 2 2" xfId="40408"/>
    <cellStyle name="Процентный 3 3 2 5 4 2 2 2 2" xfId="40409"/>
    <cellStyle name="Процентный 3 3 2 5 4 2 2 3" xfId="40410"/>
    <cellStyle name="Процентный 3 3 2 5 4 2 2 4" xfId="40411"/>
    <cellStyle name="Процентный 3 3 2 5 4 2 2 5" xfId="40412"/>
    <cellStyle name="Процентный 3 3 2 5 4 2 3" xfId="40413"/>
    <cellStyle name="Процентный 3 3 2 5 4 2 3 2" xfId="40414"/>
    <cellStyle name="Процентный 3 3 2 5 4 2 3 3" xfId="40415"/>
    <cellStyle name="Процентный 3 3 2 5 4 2 3 4" xfId="40416"/>
    <cellStyle name="Процентный 3 3 2 5 4 2 4" xfId="40417"/>
    <cellStyle name="Процентный 3 3 2 5 4 2 5" xfId="40418"/>
    <cellStyle name="Процентный 3 3 2 5 4 2 6" xfId="40419"/>
    <cellStyle name="Процентный 3 3 2 5 4 2 7" xfId="40420"/>
    <cellStyle name="Процентный 3 3 2 5 4 3" xfId="40421"/>
    <cellStyle name="Процентный 3 3 2 5 4 3 2" xfId="40422"/>
    <cellStyle name="Процентный 3 3 2 5 4 3 2 2" xfId="40423"/>
    <cellStyle name="Процентный 3 3 2 5 4 3 3" xfId="40424"/>
    <cellStyle name="Процентный 3 3 2 5 4 3 4" xfId="40425"/>
    <cellStyle name="Процентный 3 3 2 5 4 3 5" xfId="40426"/>
    <cellStyle name="Процентный 3 3 2 5 4 4" xfId="40427"/>
    <cellStyle name="Процентный 3 3 2 5 4 4 2" xfId="40428"/>
    <cellStyle name="Процентный 3 3 2 5 4 4 3" xfId="40429"/>
    <cellStyle name="Процентный 3 3 2 5 4 4 4" xfId="40430"/>
    <cellStyle name="Процентный 3 3 2 5 4 5" xfId="40431"/>
    <cellStyle name="Процентный 3 3 2 5 4 6" xfId="40432"/>
    <cellStyle name="Процентный 3 3 2 5 4 7" xfId="40433"/>
    <cellStyle name="Процентный 3 3 2 5 4 8" xfId="40434"/>
    <cellStyle name="Процентный 3 3 2 5 5" xfId="40435"/>
    <cellStyle name="Процентный 3 3 2 5 5 2" xfId="40436"/>
    <cellStyle name="Процентный 3 3 2 5 5 2 2" xfId="40437"/>
    <cellStyle name="Процентный 3 3 2 5 5 2 2 2" xfId="40438"/>
    <cellStyle name="Процентный 3 3 2 5 5 2 2 2 2" xfId="40439"/>
    <cellStyle name="Процентный 3 3 2 5 5 2 2 3" xfId="40440"/>
    <cellStyle name="Процентный 3 3 2 5 5 2 2 4" xfId="40441"/>
    <cellStyle name="Процентный 3 3 2 5 5 2 2 5" xfId="40442"/>
    <cellStyle name="Процентный 3 3 2 5 5 2 3" xfId="40443"/>
    <cellStyle name="Процентный 3 3 2 5 5 2 3 2" xfId="40444"/>
    <cellStyle name="Процентный 3 3 2 5 5 2 3 3" xfId="40445"/>
    <cellStyle name="Процентный 3 3 2 5 5 2 3 4" xfId="40446"/>
    <cellStyle name="Процентный 3 3 2 5 5 2 4" xfId="40447"/>
    <cellStyle name="Процентный 3 3 2 5 5 2 5" xfId="40448"/>
    <cellStyle name="Процентный 3 3 2 5 5 2 6" xfId="40449"/>
    <cellStyle name="Процентный 3 3 2 5 5 2 7" xfId="40450"/>
    <cellStyle name="Процентный 3 3 2 5 5 3" xfId="40451"/>
    <cellStyle name="Процентный 3 3 2 5 5 3 2" xfId="40452"/>
    <cellStyle name="Процентный 3 3 2 5 5 3 2 2" xfId="40453"/>
    <cellStyle name="Процентный 3 3 2 5 5 3 3" xfId="40454"/>
    <cellStyle name="Процентный 3 3 2 5 5 3 4" xfId="40455"/>
    <cellStyle name="Процентный 3 3 2 5 5 3 5" xfId="40456"/>
    <cellStyle name="Процентный 3 3 2 5 5 4" xfId="40457"/>
    <cellStyle name="Процентный 3 3 2 5 5 4 2" xfId="40458"/>
    <cellStyle name="Процентный 3 3 2 5 5 4 3" xfId="40459"/>
    <cellStyle name="Процентный 3 3 2 5 5 4 4" xfId="40460"/>
    <cellStyle name="Процентный 3 3 2 5 5 5" xfId="40461"/>
    <cellStyle name="Процентный 3 3 2 5 5 6" xfId="40462"/>
    <cellStyle name="Процентный 3 3 2 5 5 7" xfId="40463"/>
    <cellStyle name="Процентный 3 3 2 5 5 8" xfId="40464"/>
    <cellStyle name="Процентный 3 3 2 5 6" xfId="40465"/>
    <cellStyle name="Процентный 3 3 2 5 6 2" xfId="40466"/>
    <cellStyle name="Процентный 3 3 2 5 6 2 2" xfId="40467"/>
    <cellStyle name="Процентный 3 3 2 5 6 2 2 2" xfId="40468"/>
    <cellStyle name="Процентный 3 3 2 5 6 2 2 2 2" xfId="40469"/>
    <cellStyle name="Процентный 3 3 2 5 6 2 2 3" xfId="40470"/>
    <cellStyle name="Процентный 3 3 2 5 6 2 2 4" xfId="40471"/>
    <cellStyle name="Процентный 3 3 2 5 6 2 2 5" xfId="40472"/>
    <cellStyle name="Процентный 3 3 2 5 6 2 3" xfId="40473"/>
    <cellStyle name="Процентный 3 3 2 5 6 2 3 2" xfId="40474"/>
    <cellStyle name="Процентный 3 3 2 5 6 2 3 3" xfId="40475"/>
    <cellStyle name="Процентный 3 3 2 5 6 2 3 4" xfId="40476"/>
    <cellStyle name="Процентный 3 3 2 5 6 2 4" xfId="40477"/>
    <cellStyle name="Процентный 3 3 2 5 6 2 5" xfId="40478"/>
    <cellStyle name="Процентный 3 3 2 5 6 2 6" xfId="40479"/>
    <cellStyle name="Процентный 3 3 2 5 6 2 7" xfId="40480"/>
    <cellStyle name="Процентный 3 3 2 5 6 3" xfId="40481"/>
    <cellStyle name="Процентный 3 3 2 5 6 3 2" xfId="40482"/>
    <cellStyle name="Процентный 3 3 2 5 6 3 2 2" xfId="40483"/>
    <cellStyle name="Процентный 3 3 2 5 6 3 3" xfId="40484"/>
    <cellStyle name="Процентный 3 3 2 5 6 3 4" xfId="40485"/>
    <cellStyle name="Процентный 3 3 2 5 6 3 5" xfId="40486"/>
    <cellStyle name="Процентный 3 3 2 5 6 4" xfId="40487"/>
    <cellStyle name="Процентный 3 3 2 5 6 4 2" xfId="40488"/>
    <cellStyle name="Процентный 3 3 2 5 6 4 3" xfId="40489"/>
    <cellStyle name="Процентный 3 3 2 5 6 4 4" xfId="40490"/>
    <cellStyle name="Процентный 3 3 2 5 6 5" xfId="40491"/>
    <cellStyle name="Процентный 3 3 2 5 6 6" xfId="40492"/>
    <cellStyle name="Процентный 3 3 2 5 6 7" xfId="40493"/>
    <cellStyle name="Процентный 3 3 2 5 6 8" xfId="40494"/>
    <cellStyle name="Процентный 3 3 2 5 7" xfId="40495"/>
    <cellStyle name="Процентный 3 3 2 5 7 2" xfId="40496"/>
    <cellStyle name="Процентный 3 3 2 5 7 2 2" xfId="40497"/>
    <cellStyle name="Процентный 3 3 2 5 7 2 2 2" xfId="40498"/>
    <cellStyle name="Процентный 3 3 2 5 7 2 2 2 2" xfId="40499"/>
    <cellStyle name="Процентный 3 3 2 5 7 2 2 3" xfId="40500"/>
    <cellStyle name="Процентный 3 3 2 5 7 2 2 4" xfId="40501"/>
    <cellStyle name="Процентный 3 3 2 5 7 2 2 5" xfId="40502"/>
    <cellStyle name="Процентный 3 3 2 5 7 2 3" xfId="40503"/>
    <cellStyle name="Процентный 3 3 2 5 7 2 3 2" xfId="40504"/>
    <cellStyle name="Процентный 3 3 2 5 7 2 3 3" xfId="40505"/>
    <cellStyle name="Процентный 3 3 2 5 7 2 3 4" xfId="40506"/>
    <cellStyle name="Процентный 3 3 2 5 7 2 4" xfId="40507"/>
    <cellStyle name="Процентный 3 3 2 5 7 2 5" xfId="40508"/>
    <cellStyle name="Процентный 3 3 2 5 7 2 6" xfId="40509"/>
    <cellStyle name="Процентный 3 3 2 5 7 2 7" xfId="40510"/>
    <cellStyle name="Процентный 3 3 2 5 7 3" xfId="40511"/>
    <cellStyle name="Процентный 3 3 2 5 7 3 2" xfId="40512"/>
    <cellStyle name="Процентный 3 3 2 5 7 3 2 2" xfId="40513"/>
    <cellStyle name="Процентный 3 3 2 5 7 3 3" xfId="40514"/>
    <cellStyle name="Процентный 3 3 2 5 7 3 4" xfId="40515"/>
    <cellStyle name="Процентный 3 3 2 5 7 3 5" xfId="40516"/>
    <cellStyle name="Процентный 3 3 2 5 7 4" xfId="40517"/>
    <cellStyle name="Процентный 3 3 2 5 7 4 2" xfId="40518"/>
    <cellStyle name="Процентный 3 3 2 5 7 4 3" xfId="40519"/>
    <cellStyle name="Процентный 3 3 2 5 7 4 4" xfId="40520"/>
    <cellStyle name="Процентный 3 3 2 5 7 5" xfId="40521"/>
    <cellStyle name="Процентный 3 3 2 5 7 6" xfId="40522"/>
    <cellStyle name="Процентный 3 3 2 5 7 7" xfId="40523"/>
    <cellStyle name="Процентный 3 3 2 5 7 8" xfId="40524"/>
    <cellStyle name="Процентный 3 3 2 5 8" xfId="40525"/>
    <cellStyle name="Процентный 3 3 2 5 8 2" xfId="40526"/>
    <cellStyle name="Процентный 3 3 2 5 8 2 2" xfId="40527"/>
    <cellStyle name="Процентный 3 3 2 5 8 2 2 2" xfId="40528"/>
    <cellStyle name="Процентный 3 3 2 5 8 2 3" xfId="40529"/>
    <cellStyle name="Процентный 3 3 2 5 8 2 4" xfId="40530"/>
    <cellStyle name="Процентный 3 3 2 5 8 2 5" xfId="40531"/>
    <cellStyle name="Процентный 3 3 2 5 8 3" xfId="40532"/>
    <cellStyle name="Процентный 3 3 2 5 8 3 2" xfId="40533"/>
    <cellStyle name="Процентный 3 3 2 5 8 3 3" xfId="40534"/>
    <cellStyle name="Процентный 3 3 2 5 8 3 4" xfId="40535"/>
    <cellStyle name="Процентный 3 3 2 5 8 4" xfId="40536"/>
    <cellStyle name="Процентный 3 3 2 5 8 5" xfId="40537"/>
    <cellStyle name="Процентный 3 3 2 5 8 6" xfId="40538"/>
    <cellStyle name="Процентный 3 3 2 5 8 7" xfId="40539"/>
    <cellStyle name="Процентный 3 3 2 5 9" xfId="40540"/>
    <cellStyle name="Процентный 3 3 2 5 9 2" xfId="40541"/>
    <cellStyle name="Процентный 3 3 2 5 9 2 2" xfId="40542"/>
    <cellStyle name="Процентный 3 3 2 5 9 2 2 2" xfId="40543"/>
    <cellStyle name="Процентный 3 3 2 5 9 2 3" xfId="40544"/>
    <cellStyle name="Процентный 3 3 2 5 9 2 4" xfId="40545"/>
    <cellStyle name="Процентный 3 3 2 5 9 2 5" xfId="40546"/>
    <cellStyle name="Процентный 3 3 2 5 9 3" xfId="40547"/>
    <cellStyle name="Процентный 3 3 2 5 9 3 2" xfId="40548"/>
    <cellStyle name="Процентный 3 3 2 5 9 3 3" xfId="40549"/>
    <cellStyle name="Процентный 3 3 2 5 9 3 4" xfId="40550"/>
    <cellStyle name="Процентный 3 3 2 5 9 4" xfId="40551"/>
    <cellStyle name="Процентный 3 3 2 5 9 5" xfId="40552"/>
    <cellStyle name="Процентный 3 3 2 5 9 6" xfId="40553"/>
    <cellStyle name="Процентный 3 3 2 5 9 7" xfId="40554"/>
    <cellStyle name="Процентный 3 3 2 6" xfId="40555"/>
    <cellStyle name="Процентный 3 3 2 6 2" xfId="40556"/>
    <cellStyle name="Процентный 3 3 2 6 2 2" xfId="40557"/>
    <cellStyle name="Процентный 3 3 2 6 2 2 2" xfId="40558"/>
    <cellStyle name="Процентный 3 3 2 6 2 2 2 2" xfId="40559"/>
    <cellStyle name="Процентный 3 3 2 6 2 2 3" xfId="40560"/>
    <cellStyle name="Процентный 3 3 2 6 2 2 4" xfId="40561"/>
    <cellStyle name="Процентный 3 3 2 6 2 2 5" xfId="40562"/>
    <cellStyle name="Процентный 3 3 2 6 2 3" xfId="40563"/>
    <cellStyle name="Процентный 3 3 2 6 2 3 2" xfId="40564"/>
    <cellStyle name="Процентный 3 3 2 6 2 3 3" xfId="40565"/>
    <cellStyle name="Процентный 3 3 2 6 2 3 4" xfId="40566"/>
    <cellStyle name="Процентный 3 3 2 6 2 4" xfId="40567"/>
    <cellStyle name="Процентный 3 3 2 6 2 5" xfId="40568"/>
    <cellStyle name="Процентный 3 3 2 6 2 6" xfId="40569"/>
    <cellStyle name="Процентный 3 3 2 6 2 7" xfId="40570"/>
    <cellStyle name="Процентный 3 3 2 6 3" xfId="40571"/>
    <cellStyle name="Процентный 3 3 2 6 3 2" xfId="40572"/>
    <cellStyle name="Процентный 3 3 2 6 3 2 2" xfId="40573"/>
    <cellStyle name="Процентный 3 3 2 6 3 3" xfId="40574"/>
    <cellStyle name="Процентный 3 3 2 6 3 4" xfId="40575"/>
    <cellStyle name="Процентный 3 3 2 6 3 5" xfId="40576"/>
    <cellStyle name="Процентный 3 3 2 6 4" xfId="40577"/>
    <cellStyle name="Процентный 3 3 2 6 4 2" xfId="40578"/>
    <cellStyle name="Процентный 3 3 2 6 4 2 2" xfId="40579"/>
    <cellStyle name="Процентный 3 3 2 6 4 3" xfId="40580"/>
    <cellStyle name="Процентный 3 3 2 6 4 4" xfId="40581"/>
    <cellStyle name="Процентный 3 3 2 6 4 5" xfId="40582"/>
    <cellStyle name="Процентный 3 3 2 6 5" xfId="40583"/>
    <cellStyle name="Процентный 3 3 2 6 5 2" xfId="40584"/>
    <cellStyle name="Процентный 3 3 2 6 5 3" xfId="40585"/>
    <cellStyle name="Процентный 3 3 2 6 5 4" xfId="40586"/>
    <cellStyle name="Процентный 3 3 2 6 6" xfId="40587"/>
    <cellStyle name="Процентный 3 3 2 6 7" xfId="40588"/>
    <cellStyle name="Процентный 3 3 2 6 8" xfId="40589"/>
    <cellStyle name="Процентный 3 3 2 6 9" xfId="40590"/>
    <cellStyle name="Процентный 3 3 2 7" xfId="40591"/>
    <cellStyle name="Процентный 3 3 2 7 2" xfId="40592"/>
    <cellStyle name="Процентный 3 3 2 7 2 2" xfId="40593"/>
    <cellStyle name="Процентный 3 3 2 7 2 2 2" xfId="40594"/>
    <cellStyle name="Процентный 3 3 2 7 2 2 2 2" xfId="40595"/>
    <cellStyle name="Процентный 3 3 2 7 2 2 3" xfId="40596"/>
    <cellStyle name="Процентный 3 3 2 7 2 2 4" xfId="40597"/>
    <cellStyle name="Процентный 3 3 2 7 2 2 5" xfId="40598"/>
    <cellStyle name="Процентный 3 3 2 7 2 3" xfId="40599"/>
    <cellStyle name="Процентный 3 3 2 7 2 3 2" xfId="40600"/>
    <cellStyle name="Процентный 3 3 2 7 2 3 3" xfId="40601"/>
    <cellStyle name="Процентный 3 3 2 7 2 3 4" xfId="40602"/>
    <cellStyle name="Процентный 3 3 2 7 2 4" xfId="40603"/>
    <cellStyle name="Процентный 3 3 2 7 2 5" xfId="40604"/>
    <cellStyle name="Процентный 3 3 2 7 2 6" xfId="40605"/>
    <cellStyle name="Процентный 3 3 2 7 2 7" xfId="40606"/>
    <cellStyle name="Процентный 3 3 2 7 3" xfId="40607"/>
    <cellStyle name="Процентный 3 3 2 7 3 2" xfId="40608"/>
    <cellStyle name="Процентный 3 3 2 7 3 2 2" xfId="40609"/>
    <cellStyle name="Процентный 3 3 2 7 3 3" xfId="40610"/>
    <cellStyle name="Процентный 3 3 2 7 3 4" xfId="40611"/>
    <cellStyle name="Процентный 3 3 2 7 3 5" xfId="40612"/>
    <cellStyle name="Процентный 3 3 2 7 4" xfId="40613"/>
    <cellStyle name="Процентный 3 3 2 7 4 2" xfId="40614"/>
    <cellStyle name="Процентный 3 3 2 7 4 2 2" xfId="40615"/>
    <cellStyle name="Процентный 3 3 2 7 4 3" xfId="40616"/>
    <cellStyle name="Процентный 3 3 2 7 4 4" xfId="40617"/>
    <cellStyle name="Процентный 3 3 2 7 4 5" xfId="40618"/>
    <cellStyle name="Процентный 3 3 2 7 5" xfId="40619"/>
    <cellStyle name="Процентный 3 3 2 7 5 2" xfId="40620"/>
    <cellStyle name="Процентный 3 3 2 7 5 3" xfId="40621"/>
    <cellStyle name="Процентный 3 3 2 7 5 4" xfId="40622"/>
    <cellStyle name="Процентный 3 3 2 7 6" xfId="40623"/>
    <cellStyle name="Процентный 3 3 2 7 7" xfId="40624"/>
    <cellStyle name="Процентный 3 3 2 7 8" xfId="40625"/>
    <cellStyle name="Процентный 3 3 2 7 9" xfId="40626"/>
    <cellStyle name="Процентный 3 3 2 8" xfId="40627"/>
    <cellStyle name="Процентный 3 3 2 8 2" xfId="40628"/>
    <cellStyle name="Процентный 3 3 2 8 2 2" xfId="40629"/>
    <cellStyle name="Процентный 3 3 2 8 2 2 2" xfId="40630"/>
    <cellStyle name="Процентный 3 3 2 8 2 2 2 2" xfId="40631"/>
    <cellStyle name="Процентный 3 3 2 8 2 2 3" xfId="40632"/>
    <cellStyle name="Процентный 3 3 2 8 2 2 4" xfId="40633"/>
    <cellStyle name="Процентный 3 3 2 8 2 2 5" xfId="40634"/>
    <cellStyle name="Процентный 3 3 2 8 2 3" xfId="40635"/>
    <cellStyle name="Процентный 3 3 2 8 2 3 2" xfId="40636"/>
    <cellStyle name="Процентный 3 3 2 8 2 3 3" xfId="40637"/>
    <cellStyle name="Процентный 3 3 2 8 2 3 4" xfId="40638"/>
    <cellStyle name="Процентный 3 3 2 8 2 4" xfId="40639"/>
    <cellStyle name="Процентный 3 3 2 8 2 5" xfId="40640"/>
    <cellStyle name="Процентный 3 3 2 8 2 6" xfId="40641"/>
    <cellStyle name="Процентный 3 3 2 8 2 7" xfId="40642"/>
    <cellStyle name="Процентный 3 3 2 8 3" xfId="40643"/>
    <cellStyle name="Процентный 3 3 2 8 3 2" xfId="40644"/>
    <cellStyle name="Процентный 3 3 2 8 3 2 2" xfId="40645"/>
    <cellStyle name="Процентный 3 3 2 8 3 3" xfId="40646"/>
    <cellStyle name="Процентный 3 3 2 8 3 4" xfId="40647"/>
    <cellStyle name="Процентный 3 3 2 8 3 5" xfId="40648"/>
    <cellStyle name="Процентный 3 3 2 8 4" xfId="40649"/>
    <cellStyle name="Процентный 3 3 2 8 4 2" xfId="40650"/>
    <cellStyle name="Процентный 3 3 2 8 4 2 2" xfId="40651"/>
    <cellStyle name="Процентный 3 3 2 8 4 3" xfId="40652"/>
    <cellStyle name="Процентный 3 3 2 8 4 4" xfId="40653"/>
    <cellStyle name="Процентный 3 3 2 8 4 5" xfId="40654"/>
    <cellStyle name="Процентный 3 3 2 8 5" xfId="40655"/>
    <cellStyle name="Процентный 3 3 2 8 5 2" xfId="40656"/>
    <cellStyle name="Процентный 3 3 2 8 5 3" xfId="40657"/>
    <cellStyle name="Процентный 3 3 2 8 5 4" xfId="40658"/>
    <cellStyle name="Процентный 3 3 2 8 6" xfId="40659"/>
    <cellStyle name="Процентный 3 3 2 8 7" xfId="40660"/>
    <cellStyle name="Процентный 3 3 2 8 8" xfId="40661"/>
    <cellStyle name="Процентный 3 3 2 8 9" xfId="40662"/>
    <cellStyle name="Процентный 3 3 2 9" xfId="40663"/>
    <cellStyle name="Процентный 3 3 2 9 2" xfId="40664"/>
    <cellStyle name="Процентный 3 3 2 9 2 2" xfId="40665"/>
    <cellStyle name="Процентный 3 3 2 9 2 2 2" xfId="40666"/>
    <cellStyle name="Процентный 3 3 2 9 2 2 2 2" xfId="40667"/>
    <cellStyle name="Процентный 3 3 2 9 2 2 3" xfId="40668"/>
    <cellStyle name="Процентный 3 3 2 9 2 2 4" xfId="40669"/>
    <cellStyle name="Процентный 3 3 2 9 2 2 5" xfId="40670"/>
    <cellStyle name="Процентный 3 3 2 9 2 3" xfId="40671"/>
    <cellStyle name="Процентный 3 3 2 9 2 3 2" xfId="40672"/>
    <cellStyle name="Процентный 3 3 2 9 2 3 3" xfId="40673"/>
    <cellStyle name="Процентный 3 3 2 9 2 3 4" xfId="40674"/>
    <cellStyle name="Процентный 3 3 2 9 2 4" xfId="40675"/>
    <cellStyle name="Процентный 3 3 2 9 2 5" xfId="40676"/>
    <cellStyle name="Процентный 3 3 2 9 2 6" xfId="40677"/>
    <cellStyle name="Процентный 3 3 2 9 2 7" xfId="40678"/>
    <cellStyle name="Процентный 3 3 2 9 3" xfId="40679"/>
    <cellStyle name="Процентный 3 3 2 9 3 2" xfId="40680"/>
    <cellStyle name="Процентный 3 3 2 9 3 2 2" xfId="40681"/>
    <cellStyle name="Процентный 3 3 2 9 3 3" xfId="40682"/>
    <cellStyle name="Процентный 3 3 2 9 3 4" xfId="40683"/>
    <cellStyle name="Процентный 3 3 2 9 3 5" xfId="40684"/>
    <cellStyle name="Процентный 3 3 2 9 4" xfId="40685"/>
    <cellStyle name="Процентный 3 3 2 9 4 2" xfId="40686"/>
    <cellStyle name="Процентный 3 3 2 9 4 3" xfId="40687"/>
    <cellStyle name="Процентный 3 3 2 9 4 4" xfId="40688"/>
    <cellStyle name="Процентный 3 3 2 9 5" xfId="40689"/>
    <cellStyle name="Процентный 3 3 2 9 6" xfId="40690"/>
    <cellStyle name="Процентный 3 3 2 9 7" xfId="40691"/>
    <cellStyle name="Процентный 3 3 2 9 8" xfId="40692"/>
    <cellStyle name="Процентный 3 3 20" xfId="40693"/>
    <cellStyle name="Процентный 3 3 21" xfId="40694"/>
    <cellStyle name="Процентный 3 3 3" xfId="40695"/>
    <cellStyle name="Процентный 3 3 3 10" xfId="40696"/>
    <cellStyle name="Процентный 3 3 3 10 2" xfId="40697"/>
    <cellStyle name="Процентный 3 3 3 10 2 2" xfId="40698"/>
    <cellStyle name="Процентный 3 3 3 10 2 2 2" xfId="40699"/>
    <cellStyle name="Процентный 3 3 3 10 2 3" xfId="40700"/>
    <cellStyle name="Процентный 3 3 3 10 2 4" xfId="40701"/>
    <cellStyle name="Процентный 3 3 3 10 2 5" xfId="40702"/>
    <cellStyle name="Процентный 3 3 3 10 3" xfId="40703"/>
    <cellStyle name="Процентный 3 3 3 10 3 2" xfId="40704"/>
    <cellStyle name="Процентный 3 3 3 10 3 3" xfId="40705"/>
    <cellStyle name="Процентный 3 3 3 10 3 4" xfId="40706"/>
    <cellStyle name="Процентный 3 3 3 10 4" xfId="40707"/>
    <cellStyle name="Процентный 3 3 3 10 5" xfId="40708"/>
    <cellStyle name="Процентный 3 3 3 10 6" xfId="40709"/>
    <cellStyle name="Процентный 3 3 3 10 7" xfId="40710"/>
    <cellStyle name="Процентный 3 3 3 11" xfId="40711"/>
    <cellStyle name="Процентный 3 3 3 11 2" xfId="40712"/>
    <cellStyle name="Процентный 3 3 3 11 2 2" xfId="40713"/>
    <cellStyle name="Процентный 3 3 3 11 3" xfId="40714"/>
    <cellStyle name="Процентный 3 3 3 11 4" xfId="40715"/>
    <cellStyle name="Процентный 3 3 3 11 5" xfId="40716"/>
    <cellStyle name="Процентный 3 3 3 12" xfId="40717"/>
    <cellStyle name="Процентный 3 3 3 12 2" xfId="40718"/>
    <cellStyle name="Процентный 3 3 3 12 2 2" xfId="40719"/>
    <cellStyle name="Процентный 3 3 3 12 3" xfId="40720"/>
    <cellStyle name="Процентный 3 3 3 12 4" xfId="40721"/>
    <cellStyle name="Процентный 3 3 3 12 5" xfId="40722"/>
    <cellStyle name="Процентный 3 3 3 13" xfId="40723"/>
    <cellStyle name="Процентный 3 3 3 13 2" xfId="40724"/>
    <cellStyle name="Процентный 3 3 3 13 2 2" xfId="40725"/>
    <cellStyle name="Процентный 3 3 3 13 3" xfId="40726"/>
    <cellStyle name="Процентный 3 3 3 14" xfId="40727"/>
    <cellStyle name="Процентный 3 3 3 14 2" xfId="40728"/>
    <cellStyle name="Процентный 3 3 3 15" xfId="40729"/>
    <cellStyle name="Процентный 3 3 3 16" xfId="40730"/>
    <cellStyle name="Процентный 3 3 3 2" xfId="40731"/>
    <cellStyle name="Процентный 3 3 3 2 10" xfId="40732"/>
    <cellStyle name="Процентный 3 3 3 2 10 2" xfId="40733"/>
    <cellStyle name="Процентный 3 3 3 2 10 2 2" xfId="40734"/>
    <cellStyle name="Процентный 3 3 3 2 10 3" xfId="40735"/>
    <cellStyle name="Процентный 3 3 3 2 10 4" xfId="40736"/>
    <cellStyle name="Процентный 3 3 3 2 10 5" xfId="40737"/>
    <cellStyle name="Процентный 3 3 3 2 11" xfId="40738"/>
    <cellStyle name="Процентный 3 3 3 2 11 2" xfId="40739"/>
    <cellStyle name="Процентный 3 3 3 2 11 3" xfId="40740"/>
    <cellStyle name="Процентный 3 3 3 2 11 4" xfId="40741"/>
    <cellStyle name="Процентный 3 3 3 2 12" xfId="40742"/>
    <cellStyle name="Процентный 3 3 3 2 13" xfId="40743"/>
    <cellStyle name="Процентный 3 3 3 2 14" xfId="40744"/>
    <cellStyle name="Процентный 3 3 3 2 15" xfId="40745"/>
    <cellStyle name="Процентный 3 3 3 2 2" xfId="40746"/>
    <cellStyle name="Процентный 3 3 3 2 2 2" xfId="40747"/>
    <cellStyle name="Процентный 3 3 3 2 2 2 2" xfId="40748"/>
    <cellStyle name="Процентный 3 3 3 2 2 2 2 2" xfId="40749"/>
    <cellStyle name="Процентный 3 3 3 2 2 2 2 2 2" xfId="40750"/>
    <cellStyle name="Процентный 3 3 3 2 2 2 2 3" xfId="40751"/>
    <cellStyle name="Процентный 3 3 3 2 2 2 2 4" xfId="40752"/>
    <cellStyle name="Процентный 3 3 3 2 2 2 2 5" xfId="40753"/>
    <cellStyle name="Процентный 3 3 3 2 2 2 3" xfId="40754"/>
    <cellStyle name="Процентный 3 3 3 2 2 2 3 2" xfId="40755"/>
    <cellStyle name="Процентный 3 3 3 2 2 2 3 3" xfId="40756"/>
    <cellStyle name="Процентный 3 3 3 2 2 2 3 4" xfId="40757"/>
    <cellStyle name="Процентный 3 3 3 2 2 2 4" xfId="40758"/>
    <cellStyle name="Процентный 3 3 3 2 2 2 5" xfId="40759"/>
    <cellStyle name="Процентный 3 3 3 2 2 2 6" xfId="40760"/>
    <cellStyle name="Процентный 3 3 3 2 2 2 7" xfId="40761"/>
    <cellStyle name="Процентный 3 3 3 2 2 3" xfId="40762"/>
    <cellStyle name="Процентный 3 3 3 2 2 3 2" xfId="40763"/>
    <cellStyle name="Процентный 3 3 3 2 2 3 2 2" xfId="40764"/>
    <cellStyle name="Процентный 3 3 3 2 2 3 3" xfId="40765"/>
    <cellStyle name="Процентный 3 3 3 2 2 3 4" xfId="40766"/>
    <cellStyle name="Процентный 3 3 3 2 2 3 5" xfId="40767"/>
    <cellStyle name="Процентный 3 3 3 2 2 4" xfId="40768"/>
    <cellStyle name="Процентный 3 3 3 2 2 4 2" xfId="40769"/>
    <cellStyle name="Процентный 3 3 3 2 2 4 2 2" xfId="40770"/>
    <cellStyle name="Процентный 3 3 3 2 2 4 3" xfId="40771"/>
    <cellStyle name="Процентный 3 3 3 2 2 4 4" xfId="40772"/>
    <cellStyle name="Процентный 3 3 3 2 2 4 5" xfId="40773"/>
    <cellStyle name="Процентный 3 3 3 2 2 5" xfId="40774"/>
    <cellStyle name="Процентный 3 3 3 2 2 5 2" xfId="40775"/>
    <cellStyle name="Процентный 3 3 3 2 2 5 3" xfId="40776"/>
    <cellStyle name="Процентный 3 3 3 2 2 5 4" xfId="40777"/>
    <cellStyle name="Процентный 3 3 3 2 2 6" xfId="40778"/>
    <cellStyle name="Процентный 3 3 3 2 2 7" xfId="40779"/>
    <cellStyle name="Процентный 3 3 3 2 2 8" xfId="40780"/>
    <cellStyle name="Процентный 3 3 3 2 2 9" xfId="40781"/>
    <cellStyle name="Процентный 3 3 3 2 3" xfId="40782"/>
    <cellStyle name="Процентный 3 3 3 2 3 2" xfId="40783"/>
    <cellStyle name="Процентный 3 3 3 2 3 2 2" xfId="40784"/>
    <cellStyle name="Процентный 3 3 3 2 3 2 2 2" xfId="40785"/>
    <cellStyle name="Процентный 3 3 3 2 3 2 2 2 2" xfId="40786"/>
    <cellStyle name="Процентный 3 3 3 2 3 2 2 3" xfId="40787"/>
    <cellStyle name="Процентный 3 3 3 2 3 2 2 4" xfId="40788"/>
    <cellStyle name="Процентный 3 3 3 2 3 2 2 5" xfId="40789"/>
    <cellStyle name="Процентный 3 3 3 2 3 2 3" xfId="40790"/>
    <cellStyle name="Процентный 3 3 3 2 3 2 3 2" xfId="40791"/>
    <cellStyle name="Процентный 3 3 3 2 3 2 3 3" xfId="40792"/>
    <cellStyle name="Процентный 3 3 3 2 3 2 3 4" xfId="40793"/>
    <cellStyle name="Процентный 3 3 3 2 3 2 4" xfId="40794"/>
    <cellStyle name="Процентный 3 3 3 2 3 2 5" xfId="40795"/>
    <cellStyle name="Процентный 3 3 3 2 3 2 6" xfId="40796"/>
    <cellStyle name="Процентный 3 3 3 2 3 2 7" xfId="40797"/>
    <cellStyle name="Процентный 3 3 3 2 3 3" xfId="40798"/>
    <cellStyle name="Процентный 3 3 3 2 3 3 2" xfId="40799"/>
    <cellStyle name="Процентный 3 3 3 2 3 3 2 2" xfId="40800"/>
    <cellStyle name="Процентный 3 3 3 2 3 3 3" xfId="40801"/>
    <cellStyle name="Процентный 3 3 3 2 3 3 4" xfId="40802"/>
    <cellStyle name="Процентный 3 3 3 2 3 3 5" xfId="40803"/>
    <cellStyle name="Процентный 3 3 3 2 3 4" xfId="40804"/>
    <cellStyle name="Процентный 3 3 3 2 3 4 2" xfId="40805"/>
    <cellStyle name="Процентный 3 3 3 2 3 4 2 2" xfId="40806"/>
    <cellStyle name="Процентный 3 3 3 2 3 4 3" xfId="40807"/>
    <cellStyle name="Процентный 3 3 3 2 3 4 4" xfId="40808"/>
    <cellStyle name="Процентный 3 3 3 2 3 4 5" xfId="40809"/>
    <cellStyle name="Процентный 3 3 3 2 3 5" xfId="40810"/>
    <cellStyle name="Процентный 3 3 3 2 3 5 2" xfId="40811"/>
    <cellStyle name="Процентный 3 3 3 2 3 5 3" xfId="40812"/>
    <cellStyle name="Процентный 3 3 3 2 3 5 4" xfId="40813"/>
    <cellStyle name="Процентный 3 3 3 2 3 6" xfId="40814"/>
    <cellStyle name="Процентный 3 3 3 2 3 7" xfId="40815"/>
    <cellStyle name="Процентный 3 3 3 2 3 8" xfId="40816"/>
    <cellStyle name="Процентный 3 3 3 2 3 9" xfId="40817"/>
    <cellStyle name="Процентный 3 3 3 2 4" xfId="40818"/>
    <cellStyle name="Процентный 3 3 3 2 4 2" xfId="40819"/>
    <cellStyle name="Процентный 3 3 3 2 4 2 2" xfId="40820"/>
    <cellStyle name="Процентный 3 3 3 2 4 2 2 2" xfId="40821"/>
    <cellStyle name="Процентный 3 3 3 2 4 2 2 2 2" xfId="40822"/>
    <cellStyle name="Процентный 3 3 3 2 4 2 2 3" xfId="40823"/>
    <cellStyle name="Процентный 3 3 3 2 4 2 2 4" xfId="40824"/>
    <cellStyle name="Процентный 3 3 3 2 4 2 2 5" xfId="40825"/>
    <cellStyle name="Процентный 3 3 3 2 4 2 3" xfId="40826"/>
    <cellStyle name="Процентный 3 3 3 2 4 2 3 2" xfId="40827"/>
    <cellStyle name="Процентный 3 3 3 2 4 2 3 3" xfId="40828"/>
    <cellStyle name="Процентный 3 3 3 2 4 2 3 4" xfId="40829"/>
    <cellStyle name="Процентный 3 3 3 2 4 2 4" xfId="40830"/>
    <cellStyle name="Процентный 3 3 3 2 4 2 5" xfId="40831"/>
    <cellStyle name="Процентный 3 3 3 2 4 2 6" xfId="40832"/>
    <cellStyle name="Процентный 3 3 3 2 4 2 7" xfId="40833"/>
    <cellStyle name="Процентный 3 3 3 2 4 3" xfId="40834"/>
    <cellStyle name="Процентный 3 3 3 2 4 3 2" xfId="40835"/>
    <cellStyle name="Процентный 3 3 3 2 4 3 2 2" xfId="40836"/>
    <cellStyle name="Процентный 3 3 3 2 4 3 3" xfId="40837"/>
    <cellStyle name="Процентный 3 3 3 2 4 3 4" xfId="40838"/>
    <cellStyle name="Процентный 3 3 3 2 4 3 5" xfId="40839"/>
    <cellStyle name="Процентный 3 3 3 2 4 4" xfId="40840"/>
    <cellStyle name="Процентный 3 3 3 2 4 4 2" xfId="40841"/>
    <cellStyle name="Процентный 3 3 3 2 4 4 3" xfId="40842"/>
    <cellStyle name="Процентный 3 3 3 2 4 4 4" xfId="40843"/>
    <cellStyle name="Процентный 3 3 3 2 4 5" xfId="40844"/>
    <cellStyle name="Процентный 3 3 3 2 4 6" xfId="40845"/>
    <cellStyle name="Процентный 3 3 3 2 4 7" xfId="40846"/>
    <cellStyle name="Процентный 3 3 3 2 4 8" xfId="40847"/>
    <cellStyle name="Процентный 3 3 3 2 5" xfId="40848"/>
    <cellStyle name="Процентный 3 3 3 2 5 2" xfId="40849"/>
    <cellStyle name="Процентный 3 3 3 2 5 2 2" xfId="40850"/>
    <cellStyle name="Процентный 3 3 3 2 5 2 2 2" xfId="40851"/>
    <cellStyle name="Процентный 3 3 3 2 5 2 2 2 2" xfId="40852"/>
    <cellStyle name="Процентный 3 3 3 2 5 2 2 3" xfId="40853"/>
    <cellStyle name="Процентный 3 3 3 2 5 2 2 4" xfId="40854"/>
    <cellStyle name="Процентный 3 3 3 2 5 2 2 5" xfId="40855"/>
    <cellStyle name="Процентный 3 3 3 2 5 2 3" xfId="40856"/>
    <cellStyle name="Процентный 3 3 3 2 5 2 3 2" xfId="40857"/>
    <cellStyle name="Процентный 3 3 3 2 5 2 3 3" xfId="40858"/>
    <cellStyle name="Процентный 3 3 3 2 5 2 3 4" xfId="40859"/>
    <cellStyle name="Процентный 3 3 3 2 5 2 4" xfId="40860"/>
    <cellStyle name="Процентный 3 3 3 2 5 2 5" xfId="40861"/>
    <cellStyle name="Процентный 3 3 3 2 5 2 6" xfId="40862"/>
    <cellStyle name="Процентный 3 3 3 2 5 2 7" xfId="40863"/>
    <cellStyle name="Процентный 3 3 3 2 5 3" xfId="40864"/>
    <cellStyle name="Процентный 3 3 3 2 5 3 2" xfId="40865"/>
    <cellStyle name="Процентный 3 3 3 2 5 3 2 2" xfId="40866"/>
    <cellStyle name="Процентный 3 3 3 2 5 3 3" xfId="40867"/>
    <cellStyle name="Процентный 3 3 3 2 5 3 4" xfId="40868"/>
    <cellStyle name="Процентный 3 3 3 2 5 3 5" xfId="40869"/>
    <cellStyle name="Процентный 3 3 3 2 5 4" xfId="40870"/>
    <cellStyle name="Процентный 3 3 3 2 5 4 2" xfId="40871"/>
    <cellStyle name="Процентный 3 3 3 2 5 4 3" xfId="40872"/>
    <cellStyle name="Процентный 3 3 3 2 5 4 4" xfId="40873"/>
    <cellStyle name="Процентный 3 3 3 2 5 5" xfId="40874"/>
    <cellStyle name="Процентный 3 3 3 2 5 6" xfId="40875"/>
    <cellStyle name="Процентный 3 3 3 2 5 7" xfId="40876"/>
    <cellStyle name="Процентный 3 3 3 2 5 8" xfId="40877"/>
    <cellStyle name="Процентный 3 3 3 2 6" xfId="40878"/>
    <cellStyle name="Процентный 3 3 3 2 6 2" xfId="40879"/>
    <cellStyle name="Процентный 3 3 3 2 6 2 2" xfId="40880"/>
    <cellStyle name="Процентный 3 3 3 2 6 2 2 2" xfId="40881"/>
    <cellStyle name="Процентный 3 3 3 2 6 2 2 2 2" xfId="40882"/>
    <cellStyle name="Процентный 3 3 3 2 6 2 2 3" xfId="40883"/>
    <cellStyle name="Процентный 3 3 3 2 6 2 2 4" xfId="40884"/>
    <cellStyle name="Процентный 3 3 3 2 6 2 2 5" xfId="40885"/>
    <cellStyle name="Процентный 3 3 3 2 6 2 3" xfId="40886"/>
    <cellStyle name="Процентный 3 3 3 2 6 2 3 2" xfId="40887"/>
    <cellStyle name="Процентный 3 3 3 2 6 2 3 3" xfId="40888"/>
    <cellStyle name="Процентный 3 3 3 2 6 2 3 4" xfId="40889"/>
    <cellStyle name="Процентный 3 3 3 2 6 2 4" xfId="40890"/>
    <cellStyle name="Процентный 3 3 3 2 6 2 5" xfId="40891"/>
    <cellStyle name="Процентный 3 3 3 2 6 2 6" xfId="40892"/>
    <cellStyle name="Процентный 3 3 3 2 6 2 7" xfId="40893"/>
    <cellStyle name="Процентный 3 3 3 2 6 3" xfId="40894"/>
    <cellStyle name="Процентный 3 3 3 2 6 3 2" xfId="40895"/>
    <cellStyle name="Процентный 3 3 3 2 6 3 2 2" xfId="40896"/>
    <cellStyle name="Процентный 3 3 3 2 6 3 3" xfId="40897"/>
    <cellStyle name="Процентный 3 3 3 2 6 3 4" xfId="40898"/>
    <cellStyle name="Процентный 3 3 3 2 6 3 5" xfId="40899"/>
    <cellStyle name="Процентный 3 3 3 2 6 4" xfId="40900"/>
    <cellStyle name="Процентный 3 3 3 2 6 4 2" xfId="40901"/>
    <cellStyle name="Процентный 3 3 3 2 6 4 3" xfId="40902"/>
    <cellStyle name="Процентный 3 3 3 2 6 4 4" xfId="40903"/>
    <cellStyle name="Процентный 3 3 3 2 6 5" xfId="40904"/>
    <cellStyle name="Процентный 3 3 3 2 6 6" xfId="40905"/>
    <cellStyle name="Процентный 3 3 3 2 6 7" xfId="40906"/>
    <cellStyle name="Процентный 3 3 3 2 6 8" xfId="40907"/>
    <cellStyle name="Процентный 3 3 3 2 7" xfId="40908"/>
    <cellStyle name="Процентный 3 3 3 2 7 2" xfId="40909"/>
    <cellStyle name="Процентный 3 3 3 2 7 2 2" xfId="40910"/>
    <cellStyle name="Процентный 3 3 3 2 7 2 2 2" xfId="40911"/>
    <cellStyle name="Процентный 3 3 3 2 7 2 2 2 2" xfId="40912"/>
    <cellStyle name="Процентный 3 3 3 2 7 2 2 3" xfId="40913"/>
    <cellStyle name="Процентный 3 3 3 2 7 2 2 4" xfId="40914"/>
    <cellStyle name="Процентный 3 3 3 2 7 2 2 5" xfId="40915"/>
    <cellStyle name="Процентный 3 3 3 2 7 2 3" xfId="40916"/>
    <cellStyle name="Процентный 3 3 3 2 7 2 3 2" xfId="40917"/>
    <cellStyle name="Процентный 3 3 3 2 7 2 3 3" xfId="40918"/>
    <cellStyle name="Процентный 3 3 3 2 7 2 3 4" xfId="40919"/>
    <cellStyle name="Процентный 3 3 3 2 7 2 4" xfId="40920"/>
    <cellStyle name="Процентный 3 3 3 2 7 2 5" xfId="40921"/>
    <cellStyle name="Процентный 3 3 3 2 7 2 6" xfId="40922"/>
    <cellStyle name="Процентный 3 3 3 2 7 2 7" xfId="40923"/>
    <cellStyle name="Процентный 3 3 3 2 7 3" xfId="40924"/>
    <cellStyle name="Процентный 3 3 3 2 7 3 2" xfId="40925"/>
    <cellStyle name="Процентный 3 3 3 2 7 3 2 2" xfId="40926"/>
    <cellStyle name="Процентный 3 3 3 2 7 3 3" xfId="40927"/>
    <cellStyle name="Процентный 3 3 3 2 7 3 4" xfId="40928"/>
    <cellStyle name="Процентный 3 3 3 2 7 3 5" xfId="40929"/>
    <cellStyle name="Процентный 3 3 3 2 7 4" xfId="40930"/>
    <cellStyle name="Процентный 3 3 3 2 7 4 2" xfId="40931"/>
    <cellStyle name="Процентный 3 3 3 2 7 4 3" xfId="40932"/>
    <cellStyle name="Процентный 3 3 3 2 7 4 4" xfId="40933"/>
    <cellStyle name="Процентный 3 3 3 2 7 5" xfId="40934"/>
    <cellStyle name="Процентный 3 3 3 2 7 6" xfId="40935"/>
    <cellStyle name="Процентный 3 3 3 2 7 7" xfId="40936"/>
    <cellStyle name="Процентный 3 3 3 2 7 8" xfId="40937"/>
    <cellStyle name="Процентный 3 3 3 2 8" xfId="40938"/>
    <cellStyle name="Процентный 3 3 3 2 8 2" xfId="40939"/>
    <cellStyle name="Процентный 3 3 3 2 8 2 2" xfId="40940"/>
    <cellStyle name="Процентный 3 3 3 2 8 2 2 2" xfId="40941"/>
    <cellStyle name="Процентный 3 3 3 2 8 2 3" xfId="40942"/>
    <cellStyle name="Процентный 3 3 3 2 8 2 4" xfId="40943"/>
    <cellStyle name="Процентный 3 3 3 2 8 2 5" xfId="40944"/>
    <cellStyle name="Процентный 3 3 3 2 8 3" xfId="40945"/>
    <cellStyle name="Процентный 3 3 3 2 8 3 2" xfId="40946"/>
    <cellStyle name="Процентный 3 3 3 2 8 3 3" xfId="40947"/>
    <cellStyle name="Процентный 3 3 3 2 8 3 4" xfId="40948"/>
    <cellStyle name="Процентный 3 3 3 2 8 4" xfId="40949"/>
    <cellStyle name="Процентный 3 3 3 2 8 5" xfId="40950"/>
    <cellStyle name="Процентный 3 3 3 2 8 6" xfId="40951"/>
    <cellStyle name="Процентный 3 3 3 2 8 7" xfId="40952"/>
    <cellStyle name="Процентный 3 3 3 2 9" xfId="40953"/>
    <cellStyle name="Процентный 3 3 3 2 9 2" xfId="40954"/>
    <cellStyle name="Процентный 3 3 3 2 9 2 2" xfId="40955"/>
    <cellStyle name="Процентный 3 3 3 2 9 2 2 2" xfId="40956"/>
    <cellStyle name="Процентный 3 3 3 2 9 2 3" xfId="40957"/>
    <cellStyle name="Процентный 3 3 3 2 9 2 4" xfId="40958"/>
    <cellStyle name="Процентный 3 3 3 2 9 2 5" xfId="40959"/>
    <cellStyle name="Процентный 3 3 3 2 9 3" xfId="40960"/>
    <cellStyle name="Процентный 3 3 3 2 9 3 2" xfId="40961"/>
    <cellStyle name="Процентный 3 3 3 2 9 3 3" xfId="40962"/>
    <cellStyle name="Процентный 3 3 3 2 9 3 4" xfId="40963"/>
    <cellStyle name="Процентный 3 3 3 2 9 4" xfId="40964"/>
    <cellStyle name="Процентный 3 3 3 2 9 5" xfId="40965"/>
    <cellStyle name="Процентный 3 3 3 2 9 6" xfId="40966"/>
    <cellStyle name="Процентный 3 3 3 2 9 7" xfId="40967"/>
    <cellStyle name="Процентный 3 3 3 3" xfId="40968"/>
    <cellStyle name="Процентный 3 3 3 3 2" xfId="40969"/>
    <cellStyle name="Процентный 3 3 3 3 2 2" xfId="40970"/>
    <cellStyle name="Процентный 3 3 3 3 2 2 2" xfId="40971"/>
    <cellStyle name="Процентный 3 3 3 3 2 2 2 2" xfId="40972"/>
    <cellStyle name="Процентный 3 3 3 3 2 2 3" xfId="40973"/>
    <cellStyle name="Процентный 3 3 3 3 2 2 4" xfId="40974"/>
    <cellStyle name="Процентный 3 3 3 3 2 2 5" xfId="40975"/>
    <cellStyle name="Процентный 3 3 3 3 2 3" xfId="40976"/>
    <cellStyle name="Процентный 3 3 3 3 2 3 2" xfId="40977"/>
    <cellStyle name="Процентный 3 3 3 3 2 3 3" xfId="40978"/>
    <cellStyle name="Процентный 3 3 3 3 2 3 4" xfId="40979"/>
    <cellStyle name="Процентный 3 3 3 3 2 4" xfId="40980"/>
    <cellStyle name="Процентный 3 3 3 3 2 5" xfId="40981"/>
    <cellStyle name="Процентный 3 3 3 3 2 6" xfId="40982"/>
    <cellStyle name="Процентный 3 3 3 3 2 7" xfId="40983"/>
    <cellStyle name="Процентный 3 3 3 3 3" xfId="40984"/>
    <cellStyle name="Процентный 3 3 3 3 3 2" xfId="40985"/>
    <cellStyle name="Процентный 3 3 3 3 3 2 2" xfId="40986"/>
    <cellStyle name="Процентный 3 3 3 3 3 3" xfId="40987"/>
    <cellStyle name="Процентный 3 3 3 3 3 4" xfId="40988"/>
    <cellStyle name="Процентный 3 3 3 3 3 5" xfId="40989"/>
    <cellStyle name="Процентный 3 3 3 3 4" xfId="40990"/>
    <cellStyle name="Процентный 3 3 3 3 4 2" xfId="40991"/>
    <cellStyle name="Процентный 3 3 3 3 4 2 2" xfId="40992"/>
    <cellStyle name="Процентный 3 3 3 3 4 3" xfId="40993"/>
    <cellStyle name="Процентный 3 3 3 3 4 4" xfId="40994"/>
    <cellStyle name="Процентный 3 3 3 3 4 5" xfId="40995"/>
    <cellStyle name="Процентный 3 3 3 3 5" xfId="40996"/>
    <cellStyle name="Процентный 3 3 3 3 5 2" xfId="40997"/>
    <cellStyle name="Процентный 3 3 3 3 5 3" xfId="40998"/>
    <cellStyle name="Процентный 3 3 3 3 5 4" xfId="40999"/>
    <cellStyle name="Процентный 3 3 3 3 6" xfId="41000"/>
    <cellStyle name="Процентный 3 3 3 3 7" xfId="41001"/>
    <cellStyle name="Процентный 3 3 3 3 8" xfId="41002"/>
    <cellStyle name="Процентный 3 3 3 3 9" xfId="41003"/>
    <cellStyle name="Процентный 3 3 3 4" xfId="41004"/>
    <cellStyle name="Процентный 3 3 3 4 2" xfId="41005"/>
    <cellStyle name="Процентный 3 3 3 4 2 2" xfId="41006"/>
    <cellStyle name="Процентный 3 3 3 4 2 2 2" xfId="41007"/>
    <cellStyle name="Процентный 3 3 3 4 2 2 2 2" xfId="41008"/>
    <cellStyle name="Процентный 3 3 3 4 2 2 3" xfId="41009"/>
    <cellStyle name="Процентный 3 3 3 4 2 2 4" xfId="41010"/>
    <cellStyle name="Процентный 3 3 3 4 2 2 5" xfId="41011"/>
    <cellStyle name="Процентный 3 3 3 4 2 3" xfId="41012"/>
    <cellStyle name="Процентный 3 3 3 4 2 3 2" xfId="41013"/>
    <cellStyle name="Процентный 3 3 3 4 2 3 3" xfId="41014"/>
    <cellStyle name="Процентный 3 3 3 4 2 3 4" xfId="41015"/>
    <cellStyle name="Процентный 3 3 3 4 2 4" xfId="41016"/>
    <cellStyle name="Процентный 3 3 3 4 2 5" xfId="41017"/>
    <cellStyle name="Процентный 3 3 3 4 2 6" xfId="41018"/>
    <cellStyle name="Процентный 3 3 3 4 2 7" xfId="41019"/>
    <cellStyle name="Процентный 3 3 3 4 3" xfId="41020"/>
    <cellStyle name="Процентный 3 3 3 4 3 2" xfId="41021"/>
    <cellStyle name="Процентный 3 3 3 4 3 2 2" xfId="41022"/>
    <cellStyle name="Процентный 3 3 3 4 3 3" xfId="41023"/>
    <cellStyle name="Процентный 3 3 3 4 3 4" xfId="41024"/>
    <cellStyle name="Процентный 3 3 3 4 3 5" xfId="41025"/>
    <cellStyle name="Процентный 3 3 3 4 4" xfId="41026"/>
    <cellStyle name="Процентный 3 3 3 4 4 2" xfId="41027"/>
    <cellStyle name="Процентный 3 3 3 4 4 2 2" xfId="41028"/>
    <cellStyle name="Процентный 3 3 3 4 4 3" xfId="41029"/>
    <cellStyle name="Процентный 3 3 3 4 4 4" xfId="41030"/>
    <cellStyle name="Процентный 3 3 3 4 4 5" xfId="41031"/>
    <cellStyle name="Процентный 3 3 3 4 5" xfId="41032"/>
    <cellStyle name="Процентный 3 3 3 4 5 2" xfId="41033"/>
    <cellStyle name="Процентный 3 3 3 4 5 3" xfId="41034"/>
    <cellStyle name="Процентный 3 3 3 4 5 4" xfId="41035"/>
    <cellStyle name="Процентный 3 3 3 4 6" xfId="41036"/>
    <cellStyle name="Процентный 3 3 3 4 7" xfId="41037"/>
    <cellStyle name="Процентный 3 3 3 4 8" xfId="41038"/>
    <cellStyle name="Процентный 3 3 3 4 9" xfId="41039"/>
    <cellStyle name="Процентный 3 3 3 5" xfId="41040"/>
    <cellStyle name="Процентный 3 3 3 5 2" xfId="41041"/>
    <cellStyle name="Процентный 3 3 3 5 2 2" xfId="41042"/>
    <cellStyle name="Процентный 3 3 3 5 2 2 2" xfId="41043"/>
    <cellStyle name="Процентный 3 3 3 5 2 2 2 2" xfId="41044"/>
    <cellStyle name="Процентный 3 3 3 5 2 2 3" xfId="41045"/>
    <cellStyle name="Процентный 3 3 3 5 2 2 4" xfId="41046"/>
    <cellStyle name="Процентный 3 3 3 5 2 2 5" xfId="41047"/>
    <cellStyle name="Процентный 3 3 3 5 2 3" xfId="41048"/>
    <cellStyle name="Процентный 3 3 3 5 2 3 2" xfId="41049"/>
    <cellStyle name="Процентный 3 3 3 5 2 3 3" xfId="41050"/>
    <cellStyle name="Процентный 3 3 3 5 2 3 4" xfId="41051"/>
    <cellStyle name="Процентный 3 3 3 5 2 4" xfId="41052"/>
    <cellStyle name="Процентный 3 3 3 5 2 5" xfId="41053"/>
    <cellStyle name="Процентный 3 3 3 5 2 6" xfId="41054"/>
    <cellStyle name="Процентный 3 3 3 5 2 7" xfId="41055"/>
    <cellStyle name="Процентный 3 3 3 5 3" xfId="41056"/>
    <cellStyle name="Процентный 3 3 3 5 3 2" xfId="41057"/>
    <cellStyle name="Процентный 3 3 3 5 3 2 2" xfId="41058"/>
    <cellStyle name="Процентный 3 3 3 5 3 3" xfId="41059"/>
    <cellStyle name="Процентный 3 3 3 5 3 4" xfId="41060"/>
    <cellStyle name="Процентный 3 3 3 5 3 5" xfId="41061"/>
    <cellStyle name="Процентный 3 3 3 5 4" xfId="41062"/>
    <cellStyle name="Процентный 3 3 3 5 4 2" xfId="41063"/>
    <cellStyle name="Процентный 3 3 3 5 4 2 2" xfId="41064"/>
    <cellStyle name="Процентный 3 3 3 5 4 3" xfId="41065"/>
    <cellStyle name="Процентный 3 3 3 5 4 4" xfId="41066"/>
    <cellStyle name="Процентный 3 3 3 5 4 5" xfId="41067"/>
    <cellStyle name="Процентный 3 3 3 5 5" xfId="41068"/>
    <cellStyle name="Процентный 3 3 3 5 5 2" xfId="41069"/>
    <cellStyle name="Процентный 3 3 3 5 5 3" xfId="41070"/>
    <cellStyle name="Процентный 3 3 3 5 5 4" xfId="41071"/>
    <cellStyle name="Процентный 3 3 3 5 6" xfId="41072"/>
    <cellStyle name="Процентный 3 3 3 5 7" xfId="41073"/>
    <cellStyle name="Процентный 3 3 3 5 8" xfId="41074"/>
    <cellStyle name="Процентный 3 3 3 5 9" xfId="41075"/>
    <cellStyle name="Процентный 3 3 3 6" xfId="41076"/>
    <cellStyle name="Процентный 3 3 3 6 2" xfId="41077"/>
    <cellStyle name="Процентный 3 3 3 6 2 2" xfId="41078"/>
    <cellStyle name="Процентный 3 3 3 6 2 2 2" xfId="41079"/>
    <cellStyle name="Процентный 3 3 3 6 2 2 2 2" xfId="41080"/>
    <cellStyle name="Процентный 3 3 3 6 2 2 3" xfId="41081"/>
    <cellStyle name="Процентный 3 3 3 6 2 2 4" xfId="41082"/>
    <cellStyle name="Процентный 3 3 3 6 2 2 5" xfId="41083"/>
    <cellStyle name="Процентный 3 3 3 6 2 3" xfId="41084"/>
    <cellStyle name="Процентный 3 3 3 6 2 3 2" xfId="41085"/>
    <cellStyle name="Процентный 3 3 3 6 2 3 3" xfId="41086"/>
    <cellStyle name="Процентный 3 3 3 6 2 3 4" xfId="41087"/>
    <cellStyle name="Процентный 3 3 3 6 2 4" xfId="41088"/>
    <cellStyle name="Процентный 3 3 3 6 2 5" xfId="41089"/>
    <cellStyle name="Процентный 3 3 3 6 2 6" xfId="41090"/>
    <cellStyle name="Процентный 3 3 3 6 2 7" xfId="41091"/>
    <cellStyle name="Процентный 3 3 3 6 3" xfId="41092"/>
    <cellStyle name="Процентный 3 3 3 6 3 2" xfId="41093"/>
    <cellStyle name="Процентный 3 3 3 6 3 2 2" xfId="41094"/>
    <cellStyle name="Процентный 3 3 3 6 3 3" xfId="41095"/>
    <cellStyle name="Процентный 3 3 3 6 3 4" xfId="41096"/>
    <cellStyle name="Процентный 3 3 3 6 3 5" xfId="41097"/>
    <cellStyle name="Процентный 3 3 3 6 4" xfId="41098"/>
    <cellStyle name="Процентный 3 3 3 6 4 2" xfId="41099"/>
    <cellStyle name="Процентный 3 3 3 6 4 3" xfId="41100"/>
    <cellStyle name="Процентный 3 3 3 6 4 4" xfId="41101"/>
    <cellStyle name="Процентный 3 3 3 6 5" xfId="41102"/>
    <cellStyle name="Процентный 3 3 3 6 6" xfId="41103"/>
    <cellStyle name="Процентный 3 3 3 6 7" xfId="41104"/>
    <cellStyle name="Процентный 3 3 3 6 8" xfId="41105"/>
    <cellStyle name="Процентный 3 3 3 7" xfId="41106"/>
    <cellStyle name="Процентный 3 3 3 7 2" xfId="41107"/>
    <cellStyle name="Процентный 3 3 3 7 2 2" xfId="41108"/>
    <cellStyle name="Процентный 3 3 3 7 2 2 2" xfId="41109"/>
    <cellStyle name="Процентный 3 3 3 7 2 2 2 2" xfId="41110"/>
    <cellStyle name="Процентный 3 3 3 7 2 2 3" xfId="41111"/>
    <cellStyle name="Процентный 3 3 3 7 2 2 4" xfId="41112"/>
    <cellStyle name="Процентный 3 3 3 7 2 2 5" xfId="41113"/>
    <cellStyle name="Процентный 3 3 3 7 2 3" xfId="41114"/>
    <cellStyle name="Процентный 3 3 3 7 2 3 2" xfId="41115"/>
    <cellStyle name="Процентный 3 3 3 7 2 3 3" xfId="41116"/>
    <cellStyle name="Процентный 3 3 3 7 2 3 4" xfId="41117"/>
    <cellStyle name="Процентный 3 3 3 7 2 4" xfId="41118"/>
    <cellStyle name="Процентный 3 3 3 7 2 5" xfId="41119"/>
    <cellStyle name="Процентный 3 3 3 7 2 6" xfId="41120"/>
    <cellStyle name="Процентный 3 3 3 7 2 7" xfId="41121"/>
    <cellStyle name="Процентный 3 3 3 7 3" xfId="41122"/>
    <cellStyle name="Процентный 3 3 3 7 3 2" xfId="41123"/>
    <cellStyle name="Процентный 3 3 3 7 3 2 2" xfId="41124"/>
    <cellStyle name="Процентный 3 3 3 7 3 3" xfId="41125"/>
    <cellStyle name="Процентный 3 3 3 7 3 4" xfId="41126"/>
    <cellStyle name="Процентный 3 3 3 7 3 5" xfId="41127"/>
    <cellStyle name="Процентный 3 3 3 7 4" xfId="41128"/>
    <cellStyle name="Процентный 3 3 3 7 4 2" xfId="41129"/>
    <cellStyle name="Процентный 3 3 3 7 4 3" xfId="41130"/>
    <cellStyle name="Процентный 3 3 3 7 4 4" xfId="41131"/>
    <cellStyle name="Процентный 3 3 3 7 5" xfId="41132"/>
    <cellStyle name="Процентный 3 3 3 7 6" xfId="41133"/>
    <cellStyle name="Процентный 3 3 3 7 7" xfId="41134"/>
    <cellStyle name="Процентный 3 3 3 7 8" xfId="41135"/>
    <cellStyle name="Процентный 3 3 3 8" xfId="41136"/>
    <cellStyle name="Процентный 3 3 3 8 2" xfId="41137"/>
    <cellStyle name="Процентный 3 3 3 8 2 2" xfId="41138"/>
    <cellStyle name="Процентный 3 3 3 8 2 2 2" xfId="41139"/>
    <cellStyle name="Процентный 3 3 3 8 2 2 2 2" xfId="41140"/>
    <cellStyle name="Процентный 3 3 3 8 2 2 3" xfId="41141"/>
    <cellStyle name="Процентный 3 3 3 8 2 2 4" xfId="41142"/>
    <cellStyle name="Процентный 3 3 3 8 2 2 5" xfId="41143"/>
    <cellStyle name="Процентный 3 3 3 8 2 3" xfId="41144"/>
    <cellStyle name="Процентный 3 3 3 8 2 3 2" xfId="41145"/>
    <cellStyle name="Процентный 3 3 3 8 2 3 3" xfId="41146"/>
    <cellStyle name="Процентный 3 3 3 8 2 3 4" xfId="41147"/>
    <cellStyle name="Процентный 3 3 3 8 2 4" xfId="41148"/>
    <cellStyle name="Процентный 3 3 3 8 2 5" xfId="41149"/>
    <cellStyle name="Процентный 3 3 3 8 2 6" xfId="41150"/>
    <cellStyle name="Процентный 3 3 3 8 2 7" xfId="41151"/>
    <cellStyle name="Процентный 3 3 3 8 3" xfId="41152"/>
    <cellStyle name="Процентный 3 3 3 8 3 2" xfId="41153"/>
    <cellStyle name="Процентный 3 3 3 8 3 2 2" xfId="41154"/>
    <cellStyle name="Процентный 3 3 3 8 3 3" xfId="41155"/>
    <cellStyle name="Процентный 3 3 3 8 3 4" xfId="41156"/>
    <cellStyle name="Процентный 3 3 3 8 3 5" xfId="41157"/>
    <cellStyle name="Процентный 3 3 3 8 4" xfId="41158"/>
    <cellStyle name="Процентный 3 3 3 8 4 2" xfId="41159"/>
    <cellStyle name="Процентный 3 3 3 8 4 3" xfId="41160"/>
    <cellStyle name="Процентный 3 3 3 8 4 4" xfId="41161"/>
    <cellStyle name="Процентный 3 3 3 8 5" xfId="41162"/>
    <cellStyle name="Процентный 3 3 3 8 6" xfId="41163"/>
    <cellStyle name="Процентный 3 3 3 8 7" xfId="41164"/>
    <cellStyle name="Процентный 3 3 3 8 8" xfId="41165"/>
    <cellStyle name="Процентный 3 3 3 9" xfId="41166"/>
    <cellStyle name="Процентный 3 3 3 9 2" xfId="41167"/>
    <cellStyle name="Процентный 3 3 3 9 2 2" xfId="41168"/>
    <cellStyle name="Процентный 3 3 3 9 2 2 2" xfId="41169"/>
    <cellStyle name="Процентный 3 3 3 9 2 3" xfId="41170"/>
    <cellStyle name="Процентный 3 3 3 9 2 4" xfId="41171"/>
    <cellStyle name="Процентный 3 3 3 9 2 5" xfId="41172"/>
    <cellStyle name="Процентный 3 3 3 9 3" xfId="41173"/>
    <cellStyle name="Процентный 3 3 3 9 3 2" xfId="41174"/>
    <cellStyle name="Процентный 3 3 3 9 3 3" xfId="41175"/>
    <cellStyle name="Процентный 3 3 3 9 3 4" xfId="41176"/>
    <cellStyle name="Процентный 3 3 3 9 4" xfId="41177"/>
    <cellStyle name="Процентный 3 3 3 9 5" xfId="41178"/>
    <cellStyle name="Процентный 3 3 3 9 6" xfId="41179"/>
    <cellStyle name="Процентный 3 3 3 9 7" xfId="41180"/>
    <cellStyle name="Процентный 3 3 4" xfId="41181"/>
    <cellStyle name="Процентный 3 3 4 2" xfId="41182"/>
    <cellStyle name="Процентный 3 3 4 2 2" xfId="41183"/>
    <cellStyle name="Процентный 3 3 4 2 2 2" xfId="41184"/>
    <cellStyle name="Процентный 3 3 4 2 3" xfId="41185"/>
    <cellStyle name="Процентный 3 3 4 2 4" xfId="41186"/>
    <cellStyle name="Процентный 3 3 4 2 5" xfId="41187"/>
    <cellStyle name="Процентный 3 3 4 3" xfId="41188"/>
    <cellStyle name="Процентный 3 3 4 3 2" xfId="41189"/>
    <cellStyle name="Процентный 3 3 4 3 2 2" xfId="41190"/>
    <cellStyle name="Процентный 3 3 4 3 3" xfId="41191"/>
    <cellStyle name="Процентный 3 3 4 3 4" xfId="41192"/>
    <cellStyle name="Процентный 3 3 4 3 5" xfId="41193"/>
    <cellStyle name="Процентный 3 3 4 4" xfId="41194"/>
    <cellStyle name="Процентный 3 3 4 4 2" xfId="41195"/>
    <cellStyle name="Процентный 3 3 4 4 2 2" xfId="41196"/>
    <cellStyle name="Процентный 3 3 4 4 3" xfId="41197"/>
    <cellStyle name="Процентный 3 3 4 4 4" xfId="41198"/>
    <cellStyle name="Процентный 3 3 4 4 5" xfId="41199"/>
    <cellStyle name="Процентный 3 3 4 5" xfId="41200"/>
    <cellStyle name="Процентный 3 3 4 6" xfId="41201"/>
    <cellStyle name="Процентный 3 3 4 6 2" xfId="41202"/>
    <cellStyle name="Процентный 3 3 4 6 2 2" xfId="41203"/>
    <cellStyle name="Процентный 3 3 4 6 3" xfId="41204"/>
    <cellStyle name="Процентный 3 3 4 7" xfId="41205"/>
    <cellStyle name="Процентный 3 3 4 7 2" xfId="41206"/>
    <cellStyle name="Процентный 3 3 4 8" xfId="41207"/>
    <cellStyle name="Процентный 3 3 5" xfId="41208"/>
    <cellStyle name="Процентный 3 3 5 10" xfId="41209"/>
    <cellStyle name="Процентный 3 3 5 10 2" xfId="41210"/>
    <cellStyle name="Процентный 3 3 5 10 2 2" xfId="41211"/>
    <cellStyle name="Процентный 3 3 5 10 3" xfId="41212"/>
    <cellStyle name="Процентный 3 3 5 10 4" xfId="41213"/>
    <cellStyle name="Процентный 3 3 5 10 5" xfId="41214"/>
    <cellStyle name="Процентный 3 3 5 11" xfId="41215"/>
    <cellStyle name="Процентный 3 3 5 11 2" xfId="41216"/>
    <cellStyle name="Процентный 3 3 5 11 3" xfId="41217"/>
    <cellStyle name="Процентный 3 3 5 11 4" xfId="41218"/>
    <cellStyle name="Процентный 3 3 5 12" xfId="41219"/>
    <cellStyle name="Процентный 3 3 5 13" xfId="41220"/>
    <cellStyle name="Процентный 3 3 5 14" xfId="41221"/>
    <cellStyle name="Процентный 3 3 5 15" xfId="41222"/>
    <cellStyle name="Процентный 3 3 5 2" xfId="41223"/>
    <cellStyle name="Процентный 3 3 5 2 2" xfId="41224"/>
    <cellStyle name="Процентный 3 3 5 2 2 2" xfId="41225"/>
    <cellStyle name="Процентный 3 3 5 2 2 2 2" xfId="41226"/>
    <cellStyle name="Процентный 3 3 5 2 2 2 2 2" xfId="41227"/>
    <cellStyle name="Процентный 3 3 5 2 2 2 3" xfId="41228"/>
    <cellStyle name="Процентный 3 3 5 2 2 2 4" xfId="41229"/>
    <cellStyle name="Процентный 3 3 5 2 2 2 5" xfId="41230"/>
    <cellStyle name="Процентный 3 3 5 2 2 3" xfId="41231"/>
    <cellStyle name="Процентный 3 3 5 2 2 3 2" xfId="41232"/>
    <cellStyle name="Процентный 3 3 5 2 2 3 3" xfId="41233"/>
    <cellStyle name="Процентный 3 3 5 2 2 3 4" xfId="41234"/>
    <cellStyle name="Процентный 3 3 5 2 2 4" xfId="41235"/>
    <cellStyle name="Процентный 3 3 5 2 2 5" xfId="41236"/>
    <cellStyle name="Процентный 3 3 5 2 2 6" xfId="41237"/>
    <cellStyle name="Процентный 3 3 5 2 2 7" xfId="41238"/>
    <cellStyle name="Процентный 3 3 5 2 3" xfId="41239"/>
    <cellStyle name="Процентный 3 3 5 2 3 2" xfId="41240"/>
    <cellStyle name="Процентный 3 3 5 2 3 2 2" xfId="41241"/>
    <cellStyle name="Процентный 3 3 5 2 3 3" xfId="41242"/>
    <cellStyle name="Процентный 3 3 5 2 3 4" xfId="41243"/>
    <cellStyle name="Процентный 3 3 5 2 3 5" xfId="41244"/>
    <cellStyle name="Процентный 3 3 5 2 4" xfId="41245"/>
    <cellStyle name="Процентный 3 3 5 2 4 2" xfId="41246"/>
    <cellStyle name="Процентный 3 3 5 2 4 2 2" xfId="41247"/>
    <cellStyle name="Процентный 3 3 5 2 4 3" xfId="41248"/>
    <cellStyle name="Процентный 3 3 5 2 4 4" xfId="41249"/>
    <cellStyle name="Процентный 3 3 5 2 4 5" xfId="41250"/>
    <cellStyle name="Процентный 3 3 5 2 5" xfId="41251"/>
    <cellStyle name="Процентный 3 3 5 2 5 2" xfId="41252"/>
    <cellStyle name="Процентный 3 3 5 2 5 3" xfId="41253"/>
    <cellStyle name="Процентный 3 3 5 2 5 4" xfId="41254"/>
    <cellStyle name="Процентный 3 3 5 2 6" xfId="41255"/>
    <cellStyle name="Процентный 3 3 5 2 7" xfId="41256"/>
    <cellStyle name="Процентный 3 3 5 2 8" xfId="41257"/>
    <cellStyle name="Процентный 3 3 5 2 9" xfId="41258"/>
    <cellStyle name="Процентный 3 3 5 3" xfId="41259"/>
    <cellStyle name="Процентный 3 3 5 3 2" xfId="41260"/>
    <cellStyle name="Процентный 3 3 5 3 2 2" xfId="41261"/>
    <cellStyle name="Процентный 3 3 5 3 2 2 2" xfId="41262"/>
    <cellStyle name="Процентный 3 3 5 3 2 2 2 2" xfId="41263"/>
    <cellStyle name="Процентный 3 3 5 3 2 2 3" xfId="41264"/>
    <cellStyle name="Процентный 3 3 5 3 2 2 4" xfId="41265"/>
    <cellStyle name="Процентный 3 3 5 3 2 2 5" xfId="41266"/>
    <cellStyle name="Процентный 3 3 5 3 2 3" xfId="41267"/>
    <cellStyle name="Процентный 3 3 5 3 2 3 2" xfId="41268"/>
    <cellStyle name="Процентный 3 3 5 3 2 3 3" xfId="41269"/>
    <cellStyle name="Процентный 3 3 5 3 2 3 4" xfId="41270"/>
    <cellStyle name="Процентный 3 3 5 3 2 4" xfId="41271"/>
    <cellStyle name="Процентный 3 3 5 3 2 5" xfId="41272"/>
    <cellStyle name="Процентный 3 3 5 3 2 6" xfId="41273"/>
    <cellStyle name="Процентный 3 3 5 3 2 7" xfId="41274"/>
    <cellStyle name="Процентный 3 3 5 3 3" xfId="41275"/>
    <cellStyle name="Процентный 3 3 5 3 3 2" xfId="41276"/>
    <cellStyle name="Процентный 3 3 5 3 3 2 2" xfId="41277"/>
    <cellStyle name="Процентный 3 3 5 3 3 3" xfId="41278"/>
    <cellStyle name="Процентный 3 3 5 3 3 4" xfId="41279"/>
    <cellStyle name="Процентный 3 3 5 3 3 5" xfId="41280"/>
    <cellStyle name="Процентный 3 3 5 3 4" xfId="41281"/>
    <cellStyle name="Процентный 3 3 5 3 4 2" xfId="41282"/>
    <cellStyle name="Процентный 3 3 5 3 4 2 2" xfId="41283"/>
    <cellStyle name="Процентный 3 3 5 3 4 3" xfId="41284"/>
    <cellStyle name="Процентный 3 3 5 3 4 4" xfId="41285"/>
    <cellStyle name="Процентный 3 3 5 3 4 5" xfId="41286"/>
    <cellStyle name="Процентный 3 3 5 3 5" xfId="41287"/>
    <cellStyle name="Процентный 3 3 5 3 5 2" xfId="41288"/>
    <cellStyle name="Процентный 3 3 5 3 5 3" xfId="41289"/>
    <cellStyle name="Процентный 3 3 5 3 5 4" xfId="41290"/>
    <cellStyle name="Процентный 3 3 5 3 6" xfId="41291"/>
    <cellStyle name="Процентный 3 3 5 3 7" xfId="41292"/>
    <cellStyle name="Процентный 3 3 5 3 8" xfId="41293"/>
    <cellStyle name="Процентный 3 3 5 3 9" xfId="41294"/>
    <cellStyle name="Процентный 3 3 5 4" xfId="41295"/>
    <cellStyle name="Процентный 3 3 5 4 2" xfId="41296"/>
    <cellStyle name="Процентный 3 3 5 4 2 2" xfId="41297"/>
    <cellStyle name="Процентный 3 3 5 4 2 2 2" xfId="41298"/>
    <cellStyle name="Процентный 3 3 5 4 2 2 2 2" xfId="41299"/>
    <cellStyle name="Процентный 3 3 5 4 2 2 3" xfId="41300"/>
    <cellStyle name="Процентный 3 3 5 4 2 2 4" xfId="41301"/>
    <cellStyle name="Процентный 3 3 5 4 2 2 5" xfId="41302"/>
    <cellStyle name="Процентный 3 3 5 4 2 3" xfId="41303"/>
    <cellStyle name="Процентный 3 3 5 4 2 3 2" xfId="41304"/>
    <cellStyle name="Процентный 3 3 5 4 2 3 3" xfId="41305"/>
    <cellStyle name="Процентный 3 3 5 4 2 3 4" xfId="41306"/>
    <cellStyle name="Процентный 3 3 5 4 2 4" xfId="41307"/>
    <cellStyle name="Процентный 3 3 5 4 2 5" xfId="41308"/>
    <cellStyle name="Процентный 3 3 5 4 2 6" xfId="41309"/>
    <cellStyle name="Процентный 3 3 5 4 2 7" xfId="41310"/>
    <cellStyle name="Процентный 3 3 5 4 3" xfId="41311"/>
    <cellStyle name="Процентный 3 3 5 4 3 2" xfId="41312"/>
    <cellStyle name="Процентный 3 3 5 4 3 2 2" xfId="41313"/>
    <cellStyle name="Процентный 3 3 5 4 3 3" xfId="41314"/>
    <cellStyle name="Процентный 3 3 5 4 3 4" xfId="41315"/>
    <cellStyle name="Процентный 3 3 5 4 3 5" xfId="41316"/>
    <cellStyle name="Процентный 3 3 5 4 4" xfId="41317"/>
    <cellStyle name="Процентный 3 3 5 4 4 2" xfId="41318"/>
    <cellStyle name="Процентный 3 3 5 4 4 3" xfId="41319"/>
    <cellStyle name="Процентный 3 3 5 4 4 4" xfId="41320"/>
    <cellStyle name="Процентный 3 3 5 4 5" xfId="41321"/>
    <cellStyle name="Процентный 3 3 5 4 6" xfId="41322"/>
    <cellStyle name="Процентный 3 3 5 4 7" xfId="41323"/>
    <cellStyle name="Процентный 3 3 5 4 8" xfId="41324"/>
    <cellStyle name="Процентный 3 3 5 5" xfId="41325"/>
    <cellStyle name="Процентный 3 3 5 5 2" xfId="41326"/>
    <cellStyle name="Процентный 3 3 5 5 2 2" xfId="41327"/>
    <cellStyle name="Процентный 3 3 5 5 2 2 2" xfId="41328"/>
    <cellStyle name="Процентный 3 3 5 5 2 2 2 2" xfId="41329"/>
    <cellStyle name="Процентный 3 3 5 5 2 2 3" xfId="41330"/>
    <cellStyle name="Процентный 3 3 5 5 2 2 4" xfId="41331"/>
    <cellStyle name="Процентный 3 3 5 5 2 2 5" xfId="41332"/>
    <cellStyle name="Процентный 3 3 5 5 2 3" xfId="41333"/>
    <cellStyle name="Процентный 3 3 5 5 2 3 2" xfId="41334"/>
    <cellStyle name="Процентный 3 3 5 5 2 3 3" xfId="41335"/>
    <cellStyle name="Процентный 3 3 5 5 2 3 4" xfId="41336"/>
    <cellStyle name="Процентный 3 3 5 5 2 4" xfId="41337"/>
    <cellStyle name="Процентный 3 3 5 5 2 5" xfId="41338"/>
    <cellStyle name="Процентный 3 3 5 5 2 6" xfId="41339"/>
    <cellStyle name="Процентный 3 3 5 5 2 7" xfId="41340"/>
    <cellStyle name="Процентный 3 3 5 5 3" xfId="41341"/>
    <cellStyle name="Процентный 3 3 5 5 3 2" xfId="41342"/>
    <cellStyle name="Процентный 3 3 5 5 3 2 2" xfId="41343"/>
    <cellStyle name="Процентный 3 3 5 5 3 3" xfId="41344"/>
    <cellStyle name="Процентный 3 3 5 5 3 4" xfId="41345"/>
    <cellStyle name="Процентный 3 3 5 5 3 5" xfId="41346"/>
    <cellStyle name="Процентный 3 3 5 5 4" xfId="41347"/>
    <cellStyle name="Процентный 3 3 5 5 4 2" xfId="41348"/>
    <cellStyle name="Процентный 3 3 5 5 4 3" xfId="41349"/>
    <cellStyle name="Процентный 3 3 5 5 4 4" xfId="41350"/>
    <cellStyle name="Процентный 3 3 5 5 5" xfId="41351"/>
    <cellStyle name="Процентный 3 3 5 5 6" xfId="41352"/>
    <cellStyle name="Процентный 3 3 5 5 7" xfId="41353"/>
    <cellStyle name="Процентный 3 3 5 5 8" xfId="41354"/>
    <cellStyle name="Процентный 3 3 5 6" xfId="41355"/>
    <cellStyle name="Процентный 3 3 5 6 2" xfId="41356"/>
    <cellStyle name="Процентный 3 3 5 6 2 2" xfId="41357"/>
    <cellStyle name="Процентный 3 3 5 6 2 2 2" xfId="41358"/>
    <cellStyle name="Процентный 3 3 5 6 2 2 2 2" xfId="41359"/>
    <cellStyle name="Процентный 3 3 5 6 2 2 3" xfId="41360"/>
    <cellStyle name="Процентный 3 3 5 6 2 2 4" xfId="41361"/>
    <cellStyle name="Процентный 3 3 5 6 2 2 5" xfId="41362"/>
    <cellStyle name="Процентный 3 3 5 6 2 3" xfId="41363"/>
    <cellStyle name="Процентный 3 3 5 6 2 3 2" xfId="41364"/>
    <cellStyle name="Процентный 3 3 5 6 2 3 3" xfId="41365"/>
    <cellStyle name="Процентный 3 3 5 6 2 3 4" xfId="41366"/>
    <cellStyle name="Процентный 3 3 5 6 2 4" xfId="41367"/>
    <cellStyle name="Процентный 3 3 5 6 2 5" xfId="41368"/>
    <cellStyle name="Процентный 3 3 5 6 2 6" xfId="41369"/>
    <cellStyle name="Процентный 3 3 5 6 2 7" xfId="41370"/>
    <cellStyle name="Процентный 3 3 5 6 3" xfId="41371"/>
    <cellStyle name="Процентный 3 3 5 6 3 2" xfId="41372"/>
    <cellStyle name="Процентный 3 3 5 6 3 2 2" xfId="41373"/>
    <cellStyle name="Процентный 3 3 5 6 3 3" xfId="41374"/>
    <cellStyle name="Процентный 3 3 5 6 3 4" xfId="41375"/>
    <cellStyle name="Процентный 3 3 5 6 3 5" xfId="41376"/>
    <cellStyle name="Процентный 3 3 5 6 4" xfId="41377"/>
    <cellStyle name="Процентный 3 3 5 6 4 2" xfId="41378"/>
    <cellStyle name="Процентный 3 3 5 6 4 3" xfId="41379"/>
    <cellStyle name="Процентный 3 3 5 6 4 4" xfId="41380"/>
    <cellStyle name="Процентный 3 3 5 6 5" xfId="41381"/>
    <cellStyle name="Процентный 3 3 5 6 6" xfId="41382"/>
    <cellStyle name="Процентный 3 3 5 6 7" xfId="41383"/>
    <cellStyle name="Процентный 3 3 5 6 8" xfId="41384"/>
    <cellStyle name="Процентный 3 3 5 7" xfId="41385"/>
    <cellStyle name="Процентный 3 3 5 7 2" xfId="41386"/>
    <cellStyle name="Процентный 3 3 5 7 2 2" xfId="41387"/>
    <cellStyle name="Процентный 3 3 5 7 2 2 2" xfId="41388"/>
    <cellStyle name="Процентный 3 3 5 7 2 2 2 2" xfId="41389"/>
    <cellStyle name="Процентный 3 3 5 7 2 2 3" xfId="41390"/>
    <cellStyle name="Процентный 3 3 5 7 2 2 4" xfId="41391"/>
    <cellStyle name="Процентный 3 3 5 7 2 2 5" xfId="41392"/>
    <cellStyle name="Процентный 3 3 5 7 2 3" xfId="41393"/>
    <cellStyle name="Процентный 3 3 5 7 2 3 2" xfId="41394"/>
    <cellStyle name="Процентный 3 3 5 7 2 3 3" xfId="41395"/>
    <cellStyle name="Процентный 3 3 5 7 2 3 4" xfId="41396"/>
    <cellStyle name="Процентный 3 3 5 7 2 4" xfId="41397"/>
    <cellStyle name="Процентный 3 3 5 7 2 5" xfId="41398"/>
    <cellStyle name="Процентный 3 3 5 7 2 6" xfId="41399"/>
    <cellStyle name="Процентный 3 3 5 7 2 7" xfId="41400"/>
    <cellStyle name="Процентный 3 3 5 7 3" xfId="41401"/>
    <cellStyle name="Процентный 3 3 5 7 3 2" xfId="41402"/>
    <cellStyle name="Процентный 3 3 5 7 3 2 2" xfId="41403"/>
    <cellStyle name="Процентный 3 3 5 7 3 3" xfId="41404"/>
    <cellStyle name="Процентный 3 3 5 7 3 4" xfId="41405"/>
    <cellStyle name="Процентный 3 3 5 7 3 5" xfId="41406"/>
    <cellStyle name="Процентный 3 3 5 7 4" xfId="41407"/>
    <cellStyle name="Процентный 3 3 5 7 4 2" xfId="41408"/>
    <cellStyle name="Процентный 3 3 5 7 4 3" xfId="41409"/>
    <cellStyle name="Процентный 3 3 5 7 4 4" xfId="41410"/>
    <cellStyle name="Процентный 3 3 5 7 5" xfId="41411"/>
    <cellStyle name="Процентный 3 3 5 7 6" xfId="41412"/>
    <cellStyle name="Процентный 3 3 5 7 7" xfId="41413"/>
    <cellStyle name="Процентный 3 3 5 7 8" xfId="41414"/>
    <cellStyle name="Процентный 3 3 5 8" xfId="41415"/>
    <cellStyle name="Процентный 3 3 5 8 2" xfId="41416"/>
    <cellStyle name="Процентный 3 3 5 8 2 2" xfId="41417"/>
    <cellStyle name="Процентный 3 3 5 8 2 2 2" xfId="41418"/>
    <cellStyle name="Процентный 3 3 5 8 2 3" xfId="41419"/>
    <cellStyle name="Процентный 3 3 5 8 2 4" xfId="41420"/>
    <cellStyle name="Процентный 3 3 5 8 2 5" xfId="41421"/>
    <cellStyle name="Процентный 3 3 5 8 3" xfId="41422"/>
    <cellStyle name="Процентный 3 3 5 8 3 2" xfId="41423"/>
    <cellStyle name="Процентный 3 3 5 8 3 3" xfId="41424"/>
    <cellStyle name="Процентный 3 3 5 8 3 4" xfId="41425"/>
    <cellStyle name="Процентный 3 3 5 8 4" xfId="41426"/>
    <cellStyle name="Процентный 3 3 5 8 5" xfId="41427"/>
    <cellStyle name="Процентный 3 3 5 8 6" xfId="41428"/>
    <cellStyle name="Процентный 3 3 5 8 7" xfId="41429"/>
    <cellStyle name="Процентный 3 3 5 9" xfId="41430"/>
    <cellStyle name="Процентный 3 3 5 9 2" xfId="41431"/>
    <cellStyle name="Процентный 3 3 5 9 2 2" xfId="41432"/>
    <cellStyle name="Процентный 3 3 5 9 2 2 2" xfId="41433"/>
    <cellStyle name="Процентный 3 3 5 9 2 3" xfId="41434"/>
    <cellStyle name="Процентный 3 3 5 9 2 4" xfId="41435"/>
    <cellStyle name="Процентный 3 3 5 9 2 5" xfId="41436"/>
    <cellStyle name="Процентный 3 3 5 9 3" xfId="41437"/>
    <cellStyle name="Процентный 3 3 5 9 3 2" xfId="41438"/>
    <cellStyle name="Процентный 3 3 5 9 3 3" xfId="41439"/>
    <cellStyle name="Процентный 3 3 5 9 3 4" xfId="41440"/>
    <cellStyle name="Процентный 3 3 5 9 4" xfId="41441"/>
    <cellStyle name="Процентный 3 3 5 9 5" xfId="41442"/>
    <cellStyle name="Процентный 3 3 5 9 6" xfId="41443"/>
    <cellStyle name="Процентный 3 3 5 9 7" xfId="41444"/>
    <cellStyle name="Процентный 3 3 6" xfId="41445"/>
    <cellStyle name="Процентный 3 3 6 10" xfId="41446"/>
    <cellStyle name="Процентный 3 3 6 10 2" xfId="41447"/>
    <cellStyle name="Процентный 3 3 6 10 2 2" xfId="41448"/>
    <cellStyle name="Процентный 3 3 6 10 3" xfId="41449"/>
    <cellStyle name="Процентный 3 3 6 10 4" xfId="41450"/>
    <cellStyle name="Процентный 3 3 6 10 5" xfId="41451"/>
    <cellStyle name="Процентный 3 3 6 11" xfId="41452"/>
    <cellStyle name="Процентный 3 3 6 11 2" xfId="41453"/>
    <cellStyle name="Процентный 3 3 6 11 3" xfId="41454"/>
    <cellStyle name="Процентный 3 3 6 11 4" xfId="41455"/>
    <cellStyle name="Процентный 3 3 6 12" xfId="41456"/>
    <cellStyle name="Процентный 3 3 6 13" xfId="41457"/>
    <cellStyle name="Процентный 3 3 6 14" xfId="41458"/>
    <cellStyle name="Процентный 3 3 6 15" xfId="41459"/>
    <cellStyle name="Процентный 3 3 6 2" xfId="41460"/>
    <cellStyle name="Процентный 3 3 6 2 2" xfId="41461"/>
    <cellStyle name="Процентный 3 3 6 2 2 2" xfId="41462"/>
    <cellStyle name="Процентный 3 3 6 2 2 2 2" xfId="41463"/>
    <cellStyle name="Процентный 3 3 6 2 2 2 2 2" xfId="41464"/>
    <cellStyle name="Процентный 3 3 6 2 2 2 3" xfId="41465"/>
    <cellStyle name="Процентный 3 3 6 2 2 2 4" xfId="41466"/>
    <cellStyle name="Процентный 3 3 6 2 2 2 5" xfId="41467"/>
    <cellStyle name="Процентный 3 3 6 2 2 3" xfId="41468"/>
    <cellStyle name="Процентный 3 3 6 2 2 3 2" xfId="41469"/>
    <cellStyle name="Процентный 3 3 6 2 2 3 3" xfId="41470"/>
    <cellStyle name="Процентный 3 3 6 2 2 3 4" xfId="41471"/>
    <cellStyle name="Процентный 3 3 6 2 2 4" xfId="41472"/>
    <cellStyle name="Процентный 3 3 6 2 2 5" xfId="41473"/>
    <cellStyle name="Процентный 3 3 6 2 2 6" xfId="41474"/>
    <cellStyle name="Процентный 3 3 6 2 2 7" xfId="41475"/>
    <cellStyle name="Процентный 3 3 6 2 3" xfId="41476"/>
    <cellStyle name="Процентный 3 3 6 2 3 2" xfId="41477"/>
    <cellStyle name="Процентный 3 3 6 2 3 2 2" xfId="41478"/>
    <cellStyle name="Процентный 3 3 6 2 3 3" xfId="41479"/>
    <cellStyle name="Процентный 3 3 6 2 3 4" xfId="41480"/>
    <cellStyle name="Процентный 3 3 6 2 3 5" xfId="41481"/>
    <cellStyle name="Процентный 3 3 6 2 4" xfId="41482"/>
    <cellStyle name="Процентный 3 3 6 2 4 2" xfId="41483"/>
    <cellStyle name="Процентный 3 3 6 2 4 2 2" xfId="41484"/>
    <cellStyle name="Процентный 3 3 6 2 4 3" xfId="41485"/>
    <cellStyle name="Процентный 3 3 6 2 4 4" xfId="41486"/>
    <cellStyle name="Процентный 3 3 6 2 4 5" xfId="41487"/>
    <cellStyle name="Процентный 3 3 6 2 5" xfId="41488"/>
    <cellStyle name="Процентный 3 3 6 2 5 2" xfId="41489"/>
    <cellStyle name="Процентный 3 3 6 2 5 3" xfId="41490"/>
    <cellStyle name="Процентный 3 3 6 2 5 4" xfId="41491"/>
    <cellStyle name="Процентный 3 3 6 2 6" xfId="41492"/>
    <cellStyle name="Процентный 3 3 6 2 7" xfId="41493"/>
    <cellStyle name="Процентный 3 3 6 2 8" xfId="41494"/>
    <cellStyle name="Процентный 3 3 6 2 9" xfId="41495"/>
    <cellStyle name="Процентный 3 3 6 3" xfId="41496"/>
    <cellStyle name="Процентный 3 3 6 3 2" xfId="41497"/>
    <cellStyle name="Процентный 3 3 6 3 2 2" xfId="41498"/>
    <cellStyle name="Процентный 3 3 6 3 2 2 2" xfId="41499"/>
    <cellStyle name="Процентный 3 3 6 3 2 2 2 2" xfId="41500"/>
    <cellStyle name="Процентный 3 3 6 3 2 2 3" xfId="41501"/>
    <cellStyle name="Процентный 3 3 6 3 2 2 4" xfId="41502"/>
    <cellStyle name="Процентный 3 3 6 3 2 2 5" xfId="41503"/>
    <cellStyle name="Процентный 3 3 6 3 2 3" xfId="41504"/>
    <cellStyle name="Процентный 3 3 6 3 2 3 2" xfId="41505"/>
    <cellStyle name="Процентный 3 3 6 3 2 3 3" xfId="41506"/>
    <cellStyle name="Процентный 3 3 6 3 2 3 4" xfId="41507"/>
    <cellStyle name="Процентный 3 3 6 3 2 4" xfId="41508"/>
    <cellStyle name="Процентный 3 3 6 3 2 5" xfId="41509"/>
    <cellStyle name="Процентный 3 3 6 3 2 6" xfId="41510"/>
    <cellStyle name="Процентный 3 3 6 3 2 7" xfId="41511"/>
    <cellStyle name="Процентный 3 3 6 3 3" xfId="41512"/>
    <cellStyle name="Процентный 3 3 6 3 3 2" xfId="41513"/>
    <cellStyle name="Процентный 3 3 6 3 3 2 2" xfId="41514"/>
    <cellStyle name="Процентный 3 3 6 3 3 3" xfId="41515"/>
    <cellStyle name="Процентный 3 3 6 3 3 4" xfId="41516"/>
    <cellStyle name="Процентный 3 3 6 3 3 5" xfId="41517"/>
    <cellStyle name="Процентный 3 3 6 3 4" xfId="41518"/>
    <cellStyle name="Процентный 3 3 6 3 4 2" xfId="41519"/>
    <cellStyle name="Процентный 3 3 6 3 4 2 2" xfId="41520"/>
    <cellStyle name="Процентный 3 3 6 3 4 3" xfId="41521"/>
    <cellStyle name="Процентный 3 3 6 3 4 4" xfId="41522"/>
    <cellStyle name="Процентный 3 3 6 3 4 5" xfId="41523"/>
    <cellStyle name="Процентный 3 3 6 3 5" xfId="41524"/>
    <cellStyle name="Процентный 3 3 6 3 5 2" xfId="41525"/>
    <cellStyle name="Процентный 3 3 6 3 5 3" xfId="41526"/>
    <cellStyle name="Процентный 3 3 6 3 5 4" xfId="41527"/>
    <cellStyle name="Процентный 3 3 6 3 6" xfId="41528"/>
    <cellStyle name="Процентный 3 3 6 3 7" xfId="41529"/>
    <cellStyle name="Процентный 3 3 6 3 8" xfId="41530"/>
    <cellStyle name="Процентный 3 3 6 3 9" xfId="41531"/>
    <cellStyle name="Процентный 3 3 6 4" xfId="41532"/>
    <cellStyle name="Процентный 3 3 6 4 2" xfId="41533"/>
    <cellStyle name="Процентный 3 3 6 4 2 2" xfId="41534"/>
    <cellStyle name="Процентный 3 3 6 4 2 2 2" xfId="41535"/>
    <cellStyle name="Процентный 3 3 6 4 2 2 2 2" xfId="41536"/>
    <cellStyle name="Процентный 3 3 6 4 2 2 3" xfId="41537"/>
    <cellStyle name="Процентный 3 3 6 4 2 2 4" xfId="41538"/>
    <cellStyle name="Процентный 3 3 6 4 2 2 5" xfId="41539"/>
    <cellStyle name="Процентный 3 3 6 4 2 3" xfId="41540"/>
    <cellStyle name="Процентный 3 3 6 4 2 3 2" xfId="41541"/>
    <cellStyle name="Процентный 3 3 6 4 2 3 3" xfId="41542"/>
    <cellStyle name="Процентный 3 3 6 4 2 3 4" xfId="41543"/>
    <cellStyle name="Процентный 3 3 6 4 2 4" xfId="41544"/>
    <cellStyle name="Процентный 3 3 6 4 2 5" xfId="41545"/>
    <cellStyle name="Процентный 3 3 6 4 2 6" xfId="41546"/>
    <cellStyle name="Процентный 3 3 6 4 2 7" xfId="41547"/>
    <cellStyle name="Процентный 3 3 6 4 3" xfId="41548"/>
    <cellStyle name="Процентный 3 3 6 4 3 2" xfId="41549"/>
    <cellStyle name="Процентный 3 3 6 4 3 2 2" xfId="41550"/>
    <cellStyle name="Процентный 3 3 6 4 3 3" xfId="41551"/>
    <cellStyle name="Процентный 3 3 6 4 3 4" xfId="41552"/>
    <cellStyle name="Процентный 3 3 6 4 3 5" xfId="41553"/>
    <cellStyle name="Процентный 3 3 6 4 4" xfId="41554"/>
    <cellStyle name="Процентный 3 3 6 4 4 2" xfId="41555"/>
    <cellStyle name="Процентный 3 3 6 4 4 3" xfId="41556"/>
    <cellStyle name="Процентный 3 3 6 4 4 4" xfId="41557"/>
    <cellStyle name="Процентный 3 3 6 4 5" xfId="41558"/>
    <cellStyle name="Процентный 3 3 6 4 6" xfId="41559"/>
    <cellStyle name="Процентный 3 3 6 4 7" xfId="41560"/>
    <cellStyle name="Процентный 3 3 6 4 8" xfId="41561"/>
    <cellStyle name="Процентный 3 3 6 5" xfId="41562"/>
    <cellStyle name="Процентный 3 3 6 5 2" xfId="41563"/>
    <cellStyle name="Процентный 3 3 6 5 2 2" xfId="41564"/>
    <cellStyle name="Процентный 3 3 6 5 2 2 2" xfId="41565"/>
    <cellStyle name="Процентный 3 3 6 5 2 2 2 2" xfId="41566"/>
    <cellStyle name="Процентный 3 3 6 5 2 2 3" xfId="41567"/>
    <cellStyle name="Процентный 3 3 6 5 2 2 4" xfId="41568"/>
    <cellStyle name="Процентный 3 3 6 5 2 2 5" xfId="41569"/>
    <cellStyle name="Процентный 3 3 6 5 2 3" xfId="41570"/>
    <cellStyle name="Процентный 3 3 6 5 2 3 2" xfId="41571"/>
    <cellStyle name="Процентный 3 3 6 5 2 3 3" xfId="41572"/>
    <cellStyle name="Процентный 3 3 6 5 2 3 4" xfId="41573"/>
    <cellStyle name="Процентный 3 3 6 5 2 4" xfId="41574"/>
    <cellStyle name="Процентный 3 3 6 5 2 5" xfId="41575"/>
    <cellStyle name="Процентный 3 3 6 5 2 6" xfId="41576"/>
    <cellStyle name="Процентный 3 3 6 5 2 7" xfId="41577"/>
    <cellStyle name="Процентный 3 3 6 5 3" xfId="41578"/>
    <cellStyle name="Процентный 3 3 6 5 3 2" xfId="41579"/>
    <cellStyle name="Процентный 3 3 6 5 3 2 2" xfId="41580"/>
    <cellStyle name="Процентный 3 3 6 5 3 3" xfId="41581"/>
    <cellStyle name="Процентный 3 3 6 5 3 4" xfId="41582"/>
    <cellStyle name="Процентный 3 3 6 5 3 5" xfId="41583"/>
    <cellStyle name="Процентный 3 3 6 5 4" xfId="41584"/>
    <cellStyle name="Процентный 3 3 6 5 4 2" xfId="41585"/>
    <cellStyle name="Процентный 3 3 6 5 4 3" xfId="41586"/>
    <cellStyle name="Процентный 3 3 6 5 4 4" xfId="41587"/>
    <cellStyle name="Процентный 3 3 6 5 5" xfId="41588"/>
    <cellStyle name="Процентный 3 3 6 5 6" xfId="41589"/>
    <cellStyle name="Процентный 3 3 6 5 7" xfId="41590"/>
    <cellStyle name="Процентный 3 3 6 5 8" xfId="41591"/>
    <cellStyle name="Процентный 3 3 6 6" xfId="41592"/>
    <cellStyle name="Процентный 3 3 6 6 2" xfId="41593"/>
    <cellStyle name="Процентный 3 3 6 6 2 2" xfId="41594"/>
    <cellStyle name="Процентный 3 3 6 6 2 2 2" xfId="41595"/>
    <cellStyle name="Процентный 3 3 6 6 2 2 2 2" xfId="41596"/>
    <cellStyle name="Процентный 3 3 6 6 2 2 3" xfId="41597"/>
    <cellStyle name="Процентный 3 3 6 6 2 2 4" xfId="41598"/>
    <cellStyle name="Процентный 3 3 6 6 2 2 5" xfId="41599"/>
    <cellStyle name="Процентный 3 3 6 6 2 3" xfId="41600"/>
    <cellStyle name="Процентный 3 3 6 6 2 3 2" xfId="41601"/>
    <cellStyle name="Процентный 3 3 6 6 2 3 3" xfId="41602"/>
    <cellStyle name="Процентный 3 3 6 6 2 3 4" xfId="41603"/>
    <cellStyle name="Процентный 3 3 6 6 2 4" xfId="41604"/>
    <cellStyle name="Процентный 3 3 6 6 2 5" xfId="41605"/>
    <cellStyle name="Процентный 3 3 6 6 2 6" xfId="41606"/>
    <cellStyle name="Процентный 3 3 6 6 2 7" xfId="41607"/>
    <cellStyle name="Процентный 3 3 6 6 3" xfId="41608"/>
    <cellStyle name="Процентный 3 3 6 6 3 2" xfId="41609"/>
    <cellStyle name="Процентный 3 3 6 6 3 2 2" xfId="41610"/>
    <cellStyle name="Процентный 3 3 6 6 3 3" xfId="41611"/>
    <cellStyle name="Процентный 3 3 6 6 3 4" xfId="41612"/>
    <cellStyle name="Процентный 3 3 6 6 3 5" xfId="41613"/>
    <cellStyle name="Процентный 3 3 6 6 4" xfId="41614"/>
    <cellStyle name="Процентный 3 3 6 6 4 2" xfId="41615"/>
    <cellStyle name="Процентный 3 3 6 6 4 3" xfId="41616"/>
    <cellStyle name="Процентный 3 3 6 6 4 4" xfId="41617"/>
    <cellStyle name="Процентный 3 3 6 6 5" xfId="41618"/>
    <cellStyle name="Процентный 3 3 6 6 6" xfId="41619"/>
    <cellStyle name="Процентный 3 3 6 6 7" xfId="41620"/>
    <cellStyle name="Процентный 3 3 6 6 8" xfId="41621"/>
    <cellStyle name="Процентный 3 3 6 7" xfId="41622"/>
    <cellStyle name="Процентный 3 3 6 7 2" xfId="41623"/>
    <cellStyle name="Процентный 3 3 6 7 2 2" xfId="41624"/>
    <cellStyle name="Процентный 3 3 6 7 2 2 2" xfId="41625"/>
    <cellStyle name="Процентный 3 3 6 7 2 2 2 2" xfId="41626"/>
    <cellStyle name="Процентный 3 3 6 7 2 2 3" xfId="41627"/>
    <cellStyle name="Процентный 3 3 6 7 2 2 4" xfId="41628"/>
    <cellStyle name="Процентный 3 3 6 7 2 2 5" xfId="41629"/>
    <cellStyle name="Процентный 3 3 6 7 2 3" xfId="41630"/>
    <cellStyle name="Процентный 3 3 6 7 2 3 2" xfId="41631"/>
    <cellStyle name="Процентный 3 3 6 7 2 3 3" xfId="41632"/>
    <cellStyle name="Процентный 3 3 6 7 2 3 4" xfId="41633"/>
    <cellStyle name="Процентный 3 3 6 7 2 4" xfId="41634"/>
    <cellStyle name="Процентный 3 3 6 7 2 5" xfId="41635"/>
    <cellStyle name="Процентный 3 3 6 7 2 6" xfId="41636"/>
    <cellStyle name="Процентный 3 3 6 7 2 7" xfId="41637"/>
    <cellStyle name="Процентный 3 3 6 7 3" xfId="41638"/>
    <cellStyle name="Процентный 3 3 6 7 3 2" xfId="41639"/>
    <cellStyle name="Процентный 3 3 6 7 3 2 2" xfId="41640"/>
    <cellStyle name="Процентный 3 3 6 7 3 3" xfId="41641"/>
    <cellStyle name="Процентный 3 3 6 7 3 4" xfId="41642"/>
    <cellStyle name="Процентный 3 3 6 7 3 5" xfId="41643"/>
    <cellStyle name="Процентный 3 3 6 7 4" xfId="41644"/>
    <cellStyle name="Процентный 3 3 6 7 4 2" xfId="41645"/>
    <cellStyle name="Процентный 3 3 6 7 4 3" xfId="41646"/>
    <cellStyle name="Процентный 3 3 6 7 4 4" xfId="41647"/>
    <cellStyle name="Процентный 3 3 6 7 5" xfId="41648"/>
    <cellStyle name="Процентный 3 3 6 7 6" xfId="41649"/>
    <cellStyle name="Процентный 3 3 6 7 7" xfId="41650"/>
    <cellStyle name="Процентный 3 3 6 7 8" xfId="41651"/>
    <cellStyle name="Процентный 3 3 6 8" xfId="41652"/>
    <cellStyle name="Процентный 3 3 6 8 2" xfId="41653"/>
    <cellStyle name="Процентный 3 3 6 8 2 2" xfId="41654"/>
    <cellStyle name="Процентный 3 3 6 8 2 2 2" xfId="41655"/>
    <cellStyle name="Процентный 3 3 6 8 2 3" xfId="41656"/>
    <cellStyle name="Процентный 3 3 6 8 2 4" xfId="41657"/>
    <cellStyle name="Процентный 3 3 6 8 2 5" xfId="41658"/>
    <cellStyle name="Процентный 3 3 6 8 3" xfId="41659"/>
    <cellStyle name="Процентный 3 3 6 8 3 2" xfId="41660"/>
    <cellStyle name="Процентный 3 3 6 8 3 3" xfId="41661"/>
    <cellStyle name="Процентный 3 3 6 8 3 4" xfId="41662"/>
    <cellStyle name="Процентный 3 3 6 8 4" xfId="41663"/>
    <cellStyle name="Процентный 3 3 6 8 5" xfId="41664"/>
    <cellStyle name="Процентный 3 3 6 8 6" xfId="41665"/>
    <cellStyle name="Процентный 3 3 6 8 7" xfId="41666"/>
    <cellStyle name="Процентный 3 3 6 9" xfId="41667"/>
    <cellStyle name="Процентный 3 3 6 9 2" xfId="41668"/>
    <cellStyle name="Процентный 3 3 6 9 2 2" xfId="41669"/>
    <cellStyle name="Процентный 3 3 6 9 2 2 2" xfId="41670"/>
    <cellStyle name="Процентный 3 3 6 9 2 3" xfId="41671"/>
    <cellStyle name="Процентный 3 3 6 9 2 4" xfId="41672"/>
    <cellStyle name="Процентный 3 3 6 9 2 5" xfId="41673"/>
    <cellStyle name="Процентный 3 3 6 9 3" xfId="41674"/>
    <cellStyle name="Процентный 3 3 6 9 3 2" xfId="41675"/>
    <cellStyle name="Процентный 3 3 6 9 3 3" xfId="41676"/>
    <cellStyle name="Процентный 3 3 6 9 3 4" xfId="41677"/>
    <cellStyle name="Процентный 3 3 6 9 4" xfId="41678"/>
    <cellStyle name="Процентный 3 3 6 9 5" xfId="41679"/>
    <cellStyle name="Процентный 3 3 6 9 6" xfId="41680"/>
    <cellStyle name="Процентный 3 3 6 9 7" xfId="41681"/>
    <cellStyle name="Процентный 3 3 7" xfId="41682"/>
    <cellStyle name="Процентный 3 3 7 2" xfId="41683"/>
    <cellStyle name="Процентный 3 3 7 2 2" xfId="41684"/>
    <cellStyle name="Процентный 3 3 7 2 2 2" xfId="41685"/>
    <cellStyle name="Процентный 3 3 7 2 2 2 2" xfId="41686"/>
    <cellStyle name="Процентный 3 3 7 2 2 3" xfId="41687"/>
    <cellStyle name="Процентный 3 3 7 2 2 4" xfId="41688"/>
    <cellStyle name="Процентный 3 3 7 2 2 5" xfId="41689"/>
    <cellStyle name="Процентный 3 3 7 2 3" xfId="41690"/>
    <cellStyle name="Процентный 3 3 7 2 3 2" xfId="41691"/>
    <cellStyle name="Процентный 3 3 7 2 3 3" xfId="41692"/>
    <cellStyle name="Процентный 3 3 7 2 3 4" xfId="41693"/>
    <cellStyle name="Процентный 3 3 7 2 4" xfId="41694"/>
    <cellStyle name="Процентный 3 3 7 2 5" xfId="41695"/>
    <cellStyle name="Процентный 3 3 7 2 6" xfId="41696"/>
    <cellStyle name="Процентный 3 3 7 2 7" xfId="41697"/>
    <cellStyle name="Процентный 3 3 7 3" xfId="41698"/>
    <cellStyle name="Процентный 3 3 7 3 2" xfId="41699"/>
    <cellStyle name="Процентный 3 3 7 3 2 2" xfId="41700"/>
    <cellStyle name="Процентный 3 3 7 3 3" xfId="41701"/>
    <cellStyle name="Процентный 3 3 7 3 4" xfId="41702"/>
    <cellStyle name="Процентный 3 3 7 3 5" xfId="41703"/>
    <cellStyle name="Процентный 3 3 7 4" xfId="41704"/>
    <cellStyle name="Процентный 3 3 7 4 2" xfId="41705"/>
    <cellStyle name="Процентный 3 3 7 4 2 2" xfId="41706"/>
    <cellStyle name="Процентный 3 3 7 4 3" xfId="41707"/>
    <cellStyle name="Процентный 3 3 7 4 4" xfId="41708"/>
    <cellStyle name="Процентный 3 3 7 4 5" xfId="41709"/>
    <cellStyle name="Процентный 3 3 7 5" xfId="41710"/>
    <cellStyle name="Процентный 3 3 7 5 2" xfId="41711"/>
    <cellStyle name="Процентный 3 3 7 5 3" xfId="41712"/>
    <cellStyle name="Процентный 3 3 7 5 4" xfId="41713"/>
    <cellStyle name="Процентный 3 3 7 6" xfId="41714"/>
    <cellStyle name="Процентный 3 3 7 7" xfId="41715"/>
    <cellStyle name="Процентный 3 3 7 8" xfId="41716"/>
    <cellStyle name="Процентный 3 3 7 9" xfId="41717"/>
    <cellStyle name="Процентный 3 3 8" xfId="41718"/>
    <cellStyle name="Процентный 3 3 8 2" xfId="41719"/>
    <cellStyle name="Процентный 3 3 8 2 2" xfId="41720"/>
    <cellStyle name="Процентный 3 3 8 2 2 2" xfId="41721"/>
    <cellStyle name="Процентный 3 3 8 2 2 2 2" xfId="41722"/>
    <cellStyle name="Процентный 3 3 8 2 2 3" xfId="41723"/>
    <cellStyle name="Процентный 3 3 8 2 2 4" xfId="41724"/>
    <cellStyle name="Процентный 3 3 8 2 2 5" xfId="41725"/>
    <cellStyle name="Процентный 3 3 8 2 3" xfId="41726"/>
    <cellStyle name="Процентный 3 3 8 2 3 2" xfId="41727"/>
    <cellStyle name="Процентный 3 3 8 2 3 3" xfId="41728"/>
    <cellStyle name="Процентный 3 3 8 2 3 4" xfId="41729"/>
    <cellStyle name="Процентный 3 3 8 2 4" xfId="41730"/>
    <cellStyle name="Процентный 3 3 8 2 5" xfId="41731"/>
    <cellStyle name="Процентный 3 3 8 2 6" xfId="41732"/>
    <cellStyle name="Процентный 3 3 8 2 7" xfId="41733"/>
    <cellStyle name="Процентный 3 3 8 3" xfId="41734"/>
    <cellStyle name="Процентный 3 3 8 3 2" xfId="41735"/>
    <cellStyle name="Процентный 3 3 8 3 2 2" xfId="41736"/>
    <cellStyle name="Процентный 3 3 8 3 3" xfId="41737"/>
    <cellStyle name="Процентный 3 3 8 3 4" xfId="41738"/>
    <cellStyle name="Процентный 3 3 8 3 5" xfId="41739"/>
    <cellStyle name="Процентный 3 3 8 4" xfId="41740"/>
    <cellStyle name="Процентный 3 3 8 4 2" xfId="41741"/>
    <cellStyle name="Процентный 3 3 8 4 2 2" xfId="41742"/>
    <cellStyle name="Процентный 3 3 8 4 3" xfId="41743"/>
    <cellStyle name="Процентный 3 3 8 4 4" xfId="41744"/>
    <cellStyle name="Процентный 3 3 8 4 5" xfId="41745"/>
    <cellStyle name="Процентный 3 3 8 5" xfId="41746"/>
    <cellStyle name="Процентный 3 3 8 5 2" xfId="41747"/>
    <cellStyle name="Процентный 3 3 8 5 3" xfId="41748"/>
    <cellStyle name="Процентный 3 3 8 5 4" xfId="41749"/>
    <cellStyle name="Процентный 3 3 8 6" xfId="41750"/>
    <cellStyle name="Процентный 3 3 8 7" xfId="41751"/>
    <cellStyle name="Процентный 3 3 8 8" xfId="41752"/>
    <cellStyle name="Процентный 3 3 8 9" xfId="41753"/>
    <cellStyle name="Процентный 3 3 9" xfId="41754"/>
    <cellStyle name="Процентный 3 3 9 2" xfId="41755"/>
    <cellStyle name="Процентный 3 3 9 2 2" xfId="41756"/>
    <cellStyle name="Процентный 3 3 9 2 2 2" xfId="41757"/>
    <cellStyle name="Процентный 3 3 9 2 2 2 2" xfId="41758"/>
    <cellStyle name="Процентный 3 3 9 2 2 3" xfId="41759"/>
    <cellStyle name="Процентный 3 3 9 2 2 4" xfId="41760"/>
    <cellStyle name="Процентный 3 3 9 2 2 5" xfId="41761"/>
    <cellStyle name="Процентный 3 3 9 2 3" xfId="41762"/>
    <cellStyle name="Процентный 3 3 9 2 3 2" xfId="41763"/>
    <cellStyle name="Процентный 3 3 9 2 3 3" xfId="41764"/>
    <cellStyle name="Процентный 3 3 9 2 3 4" xfId="41765"/>
    <cellStyle name="Процентный 3 3 9 2 4" xfId="41766"/>
    <cellStyle name="Процентный 3 3 9 2 5" xfId="41767"/>
    <cellStyle name="Процентный 3 3 9 2 6" xfId="41768"/>
    <cellStyle name="Процентный 3 3 9 2 7" xfId="41769"/>
    <cellStyle name="Процентный 3 3 9 3" xfId="41770"/>
    <cellStyle name="Процентный 3 3 9 3 2" xfId="41771"/>
    <cellStyle name="Процентный 3 3 9 3 2 2" xfId="41772"/>
    <cellStyle name="Процентный 3 3 9 3 3" xfId="41773"/>
    <cellStyle name="Процентный 3 3 9 3 4" xfId="41774"/>
    <cellStyle name="Процентный 3 3 9 3 5" xfId="41775"/>
    <cellStyle name="Процентный 3 3 9 4" xfId="41776"/>
    <cellStyle name="Процентный 3 3 9 4 2" xfId="41777"/>
    <cellStyle name="Процентный 3 3 9 4 2 2" xfId="41778"/>
    <cellStyle name="Процентный 3 3 9 4 3" xfId="41779"/>
    <cellStyle name="Процентный 3 3 9 4 4" xfId="41780"/>
    <cellStyle name="Процентный 3 3 9 4 5" xfId="41781"/>
    <cellStyle name="Процентный 3 3 9 5" xfId="41782"/>
    <cellStyle name="Процентный 3 3 9 5 2" xfId="41783"/>
    <cellStyle name="Процентный 3 3 9 5 3" xfId="41784"/>
    <cellStyle name="Процентный 3 3 9 5 4" xfId="41785"/>
    <cellStyle name="Процентный 3 3 9 6" xfId="41786"/>
    <cellStyle name="Процентный 3 3 9 7" xfId="41787"/>
    <cellStyle name="Процентный 3 3 9 8" xfId="41788"/>
    <cellStyle name="Процентный 3 3 9 9" xfId="41789"/>
    <cellStyle name="Процентный 3 4" xfId="41790"/>
    <cellStyle name="Процентный 3 4 10" xfId="41791"/>
    <cellStyle name="Процентный 3 4 10 2" xfId="41792"/>
    <cellStyle name="Процентный 3 4 10 2 2" xfId="41793"/>
    <cellStyle name="Процентный 3 4 10 2 2 2" xfId="41794"/>
    <cellStyle name="Процентный 3 4 10 2 2 2 2" xfId="41795"/>
    <cellStyle name="Процентный 3 4 10 2 2 3" xfId="41796"/>
    <cellStyle name="Процентный 3 4 10 2 2 4" xfId="41797"/>
    <cellStyle name="Процентный 3 4 10 2 2 5" xfId="41798"/>
    <cellStyle name="Процентный 3 4 10 2 3" xfId="41799"/>
    <cellStyle name="Процентный 3 4 10 2 3 2" xfId="41800"/>
    <cellStyle name="Процентный 3 4 10 2 3 3" xfId="41801"/>
    <cellStyle name="Процентный 3 4 10 2 3 4" xfId="41802"/>
    <cellStyle name="Процентный 3 4 10 2 4" xfId="41803"/>
    <cellStyle name="Процентный 3 4 10 2 5" xfId="41804"/>
    <cellStyle name="Процентный 3 4 10 2 6" xfId="41805"/>
    <cellStyle name="Процентный 3 4 10 2 7" xfId="41806"/>
    <cellStyle name="Процентный 3 4 10 3" xfId="41807"/>
    <cellStyle name="Процентный 3 4 10 3 2" xfId="41808"/>
    <cellStyle name="Процентный 3 4 10 3 2 2" xfId="41809"/>
    <cellStyle name="Процентный 3 4 10 3 3" xfId="41810"/>
    <cellStyle name="Процентный 3 4 10 3 4" xfId="41811"/>
    <cellStyle name="Процентный 3 4 10 3 5" xfId="41812"/>
    <cellStyle name="Процентный 3 4 10 4" xfId="41813"/>
    <cellStyle name="Процентный 3 4 10 4 2" xfId="41814"/>
    <cellStyle name="Процентный 3 4 10 4 3" xfId="41815"/>
    <cellStyle name="Процентный 3 4 10 4 4" xfId="41816"/>
    <cellStyle name="Процентный 3 4 10 5" xfId="41817"/>
    <cellStyle name="Процентный 3 4 10 6" xfId="41818"/>
    <cellStyle name="Процентный 3 4 10 7" xfId="41819"/>
    <cellStyle name="Процентный 3 4 10 8" xfId="41820"/>
    <cellStyle name="Процентный 3 4 11" xfId="41821"/>
    <cellStyle name="Процентный 3 4 11 2" xfId="41822"/>
    <cellStyle name="Процентный 3 4 11 2 2" xfId="41823"/>
    <cellStyle name="Процентный 3 4 11 2 2 2" xfId="41824"/>
    <cellStyle name="Процентный 3 4 11 2 2 2 2" xfId="41825"/>
    <cellStyle name="Процентный 3 4 11 2 2 3" xfId="41826"/>
    <cellStyle name="Процентный 3 4 11 2 2 4" xfId="41827"/>
    <cellStyle name="Процентный 3 4 11 2 2 5" xfId="41828"/>
    <cellStyle name="Процентный 3 4 11 2 3" xfId="41829"/>
    <cellStyle name="Процентный 3 4 11 2 3 2" xfId="41830"/>
    <cellStyle name="Процентный 3 4 11 2 3 3" xfId="41831"/>
    <cellStyle name="Процентный 3 4 11 2 3 4" xfId="41832"/>
    <cellStyle name="Процентный 3 4 11 2 4" xfId="41833"/>
    <cellStyle name="Процентный 3 4 11 2 5" xfId="41834"/>
    <cellStyle name="Процентный 3 4 11 2 6" xfId="41835"/>
    <cellStyle name="Процентный 3 4 11 2 7" xfId="41836"/>
    <cellStyle name="Процентный 3 4 11 3" xfId="41837"/>
    <cellStyle name="Процентный 3 4 11 3 2" xfId="41838"/>
    <cellStyle name="Процентный 3 4 11 3 2 2" xfId="41839"/>
    <cellStyle name="Процентный 3 4 11 3 3" xfId="41840"/>
    <cellStyle name="Процентный 3 4 11 3 4" xfId="41841"/>
    <cellStyle name="Процентный 3 4 11 3 5" xfId="41842"/>
    <cellStyle name="Процентный 3 4 11 4" xfId="41843"/>
    <cellStyle name="Процентный 3 4 11 4 2" xfId="41844"/>
    <cellStyle name="Процентный 3 4 11 4 3" xfId="41845"/>
    <cellStyle name="Процентный 3 4 11 4 4" xfId="41846"/>
    <cellStyle name="Процентный 3 4 11 5" xfId="41847"/>
    <cellStyle name="Процентный 3 4 11 6" xfId="41848"/>
    <cellStyle name="Процентный 3 4 11 7" xfId="41849"/>
    <cellStyle name="Процентный 3 4 11 8" xfId="41850"/>
    <cellStyle name="Процентный 3 4 12" xfId="41851"/>
    <cellStyle name="Процентный 3 4 12 2" xfId="41852"/>
    <cellStyle name="Процентный 3 4 12 2 2" xfId="41853"/>
    <cellStyle name="Процентный 3 4 12 2 2 2" xfId="41854"/>
    <cellStyle name="Процентный 3 4 12 2 3" xfId="41855"/>
    <cellStyle name="Процентный 3 4 12 2 4" xfId="41856"/>
    <cellStyle name="Процентный 3 4 12 2 5" xfId="41857"/>
    <cellStyle name="Процентный 3 4 12 3" xfId="41858"/>
    <cellStyle name="Процентный 3 4 12 3 2" xfId="41859"/>
    <cellStyle name="Процентный 3 4 12 3 3" xfId="41860"/>
    <cellStyle name="Процентный 3 4 12 3 4" xfId="41861"/>
    <cellStyle name="Процентный 3 4 12 4" xfId="41862"/>
    <cellStyle name="Процентный 3 4 12 5" xfId="41863"/>
    <cellStyle name="Процентный 3 4 12 6" xfId="41864"/>
    <cellStyle name="Процентный 3 4 12 7" xfId="41865"/>
    <cellStyle name="Процентный 3 4 13" xfId="41866"/>
    <cellStyle name="Процентный 3 4 13 2" xfId="41867"/>
    <cellStyle name="Процентный 3 4 13 2 2" xfId="41868"/>
    <cellStyle name="Процентный 3 4 13 2 2 2" xfId="41869"/>
    <cellStyle name="Процентный 3 4 13 2 3" xfId="41870"/>
    <cellStyle name="Процентный 3 4 13 2 4" xfId="41871"/>
    <cellStyle name="Процентный 3 4 13 2 5" xfId="41872"/>
    <cellStyle name="Процентный 3 4 13 3" xfId="41873"/>
    <cellStyle name="Процентный 3 4 13 3 2" xfId="41874"/>
    <cellStyle name="Процентный 3 4 13 3 3" xfId="41875"/>
    <cellStyle name="Процентный 3 4 13 3 4" xfId="41876"/>
    <cellStyle name="Процентный 3 4 13 4" xfId="41877"/>
    <cellStyle name="Процентный 3 4 13 5" xfId="41878"/>
    <cellStyle name="Процентный 3 4 13 6" xfId="41879"/>
    <cellStyle name="Процентный 3 4 13 7" xfId="41880"/>
    <cellStyle name="Процентный 3 4 14" xfId="41881"/>
    <cellStyle name="Процентный 3 4 14 2" xfId="41882"/>
    <cellStyle name="Процентный 3 4 14 2 2" xfId="41883"/>
    <cellStyle name="Процентный 3 4 14 3" xfId="41884"/>
    <cellStyle name="Процентный 3 4 14 4" xfId="41885"/>
    <cellStyle name="Процентный 3 4 14 5" xfId="41886"/>
    <cellStyle name="Процентный 3 4 15" xfId="41887"/>
    <cellStyle name="Процентный 3 4 15 2" xfId="41888"/>
    <cellStyle name="Процентный 3 4 15 2 2" xfId="41889"/>
    <cellStyle name="Процентный 3 4 15 3" xfId="41890"/>
    <cellStyle name="Процентный 3 4 15 4" xfId="41891"/>
    <cellStyle name="Процентный 3 4 15 5" xfId="41892"/>
    <cellStyle name="Процентный 3 4 16" xfId="41893"/>
    <cellStyle name="Процентный 3 4 17" xfId="41894"/>
    <cellStyle name="Процентный 3 4 2" xfId="41895"/>
    <cellStyle name="Процентный 3 4 2 10" xfId="41896"/>
    <cellStyle name="Процентный 3 4 2 10 2" xfId="41897"/>
    <cellStyle name="Процентный 3 4 2 10 2 2" xfId="41898"/>
    <cellStyle name="Процентный 3 4 2 10 2 2 2" xfId="41899"/>
    <cellStyle name="Процентный 3 4 2 10 2 3" xfId="41900"/>
    <cellStyle name="Процентный 3 4 2 10 2 4" xfId="41901"/>
    <cellStyle name="Процентный 3 4 2 10 2 5" xfId="41902"/>
    <cellStyle name="Процентный 3 4 2 10 3" xfId="41903"/>
    <cellStyle name="Процентный 3 4 2 10 3 2" xfId="41904"/>
    <cellStyle name="Процентный 3 4 2 10 3 3" xfId="41905"/>
    <cellStyle name="Процентный 3 4 2 10 3 4" xfId="41906"/>
    <cellStyle name="Процентный 3 4 2 10 4" xfId="41907"/>
    <cellStyle name="Процентный 3 4 2 10 5" xfId="41908"/>
    <cellStyle name="Процентный 3 4 2 10 6" xfId="41909"/>
    <cellStyle name="Процентный 3 4 2 10 7" xfId="41910"/>
    <cellStyle name="Процентный 3 4 2 11" xfId="41911"/>
    <cellStyle name="Процентный 3 4 2 11 2" xfId="41912"/>
    <cellStyle name="Процентный 3 4 2 11 2 2" xfId="41913"/>
    <cellStyle name="Процентный 3 4 2 11 3" xfId="41914"/>
    <cellStyle name="Процентный 3 4 2 11 4" xfId="41915"/>
    <cellStyle name="Процентный 3 4 2 11 5" xfId="41916"/>
    <cellStyle name="Процентный 3 4 2 12" xfId="41917"/>
    <cellStyle name="Процентный 3 4 2 12 2" xfId="41918"/>
    <cellStyle name="Процентный 3 4 2 12 3" xfId="41919"/>
    <cellStyle name="Процентный 3 4 2 12 4" xfId="41920"/>
    <cellStyle name="Процентный 3 4 2 13" xfId="41921"/>
    <cellStyle name="Процентный 3 4 2 14" xfId="41922"/>
    <cellStyle name="Процентный 3 4 2 15" xfId="41923"/>
    <cellStyle name="Процентный 3 4 2 16" xfId="41924"/>
    <cellStyle name="Процентный 3 4 2 2" xfId="41925"/>
    <cellStyle name="Процентный 3 4 2 2 10" xfId="41926"/>
    <cellStyle name="Процентный 3 4 2 2 10 2" xfId="41927"/>
    <cellStyle name="Процентный 3 4 2 2 10 2 2" xfId="41928"/>
    <cellStyle name="Процентный 3 4 2 2 10 3" xfId="41929"/>
    <cellStyle name="Процентный 3 4 2 2 10 4" xfId="41930"/>
    <cellStyle name="Процентный 3 4 2 2 10 5" xfId="41931"/>
    <cellStyle name="Процентный 3 4 2 2 11" xfId="41932"/>
    <cellStyle name="Процентный 3 4 2 2 11 2" xfId="41933"/>
    <cellStyle name="Процентный 3 4 2 2 11 3" xfId="41934"/>
    <cellStyle name="Процентный 3 4 2 2 11 4" xfId="41935"/>
    <cellStyle name="Процентный 3 4 2 2 12" xfId="41936"/>
    <cellStyle name="Процентный 3 4 2 2 13" xfId="41937"/>
    <cellStyle name="Процентный 3 4 2 2 14" xfId="41938"/>
    <cellStyle name="Процентный 3 4 2 2 15" xfId="41939"/>
    <cellStyle name="Процентный 3 4 2 2 2" xfId="41940"/>
    <cellStyle name="Процентный 3 4 2 2 2 2" xfId="41941"/>
    <cellStyle name="Процентный 3 4 2 2 2 2 2" xfId="41942"/>
    <cellStyle name="Процентный 3 4 2 2 2 2 2 2" xfId="41943"/>
    <cellStyle name="Процентный 3 4 2 2 2 2 2 2 2" xfId="41944"/>
    <cellStyle name="Процентный 3 4 2 2 2 2 2 3" xfId="41945"/>
    <cellStyle name="Процентный 3 4 2 2 2 2 2 4" xfId="41946"/>
    <cellStyle name="Процентный 3 4 2 2 2 2 2 5" xfId="41947"/>
    <cellStyle name="Процентный 3 4 2 2 2 2 3" xfId="41948"/>
    <cellStyle name="Процентный 3 4 2 2 2 2 3 2" xfId="41949"/>
    <cellStyle name="Процентный 3 4 2 2 2 2 3 3" xfId="41950"/>
    <cellStyle name="Процентный 3 4 2 2 2 2 3 4" xfId="41951"/>
    <cellStyle name="Процентный 3 4 2 2 2 2 4" xfId="41952"/>
    <cellStyle name="Процентный 3 4 2 2 2 2 5" xfId="41953"/>
    <cellStyle name="Процентный 3 4 2 2 2 2 6" xfId="41954"/>
    <cellStyle name="Процентный 3 4 2 2 2 2 7" xfId="41955"/>
    <cellStyle name="Процентный 3 4 2 2 2 3" xfId="41956"/>
    <cellStyle name="Процентный 3 4 2 2 2 3 2" xfId="41957"/>
    <cellStyle name="Процентный 3 4 2 2 2 3 2 2" xfId="41958"/>
    <cellStyle name="Процентный 3 4 2 2 2 3 3" xfId="41959"/>
    <cellStyle name="Процентный 3 4 2 2 2 3 4" xfId="41960"/>
    <cellStyle name="Процентный 3 4 2 2 2 3 5" xfId="41961"/>
    <cellStyle name="Процентный 3 4 2 2 2 4" xfId="41962"/>
    <cellStyle name="Процентный 3 4 2 2 2 4 2" xfId="41963"/>
    <cellStyle name="Процентный 3 4 2 2 2 4 2 2" xfId="41964"/>
    <cellStyle name="Процентный 3 4 2 2 2 4 3" xfId="41965"/>
    <cellStyle name="Процентный 3 4 2 2 2 4 4" xfId="41966"/>
    <cellStyle name="Процентный 3 4 2 2 2 4 5" xfId="41967"/>
    <cellStyle name="Процентный 3 4 2 2 2 5" xfId="41968"/>
    <cellStyle name="Процентный 3 4 2 2 2 5 2" xfId="41969"/>
    <cellStyle name="Процентный 3 4 2 2 2 5 3" xfId="41970"/>
    <cellStyle name="Процентный 3 4 2 2 2 5 4" xfId="41971"/>
    <cellStyle name="Процентный 3 4 2 2 2 6" xfId="41972"/>
    <cellStyle name="Процентный 3 4 2 2 2 7" xfId="41973"/>
    <cellStyle name="Процентный 3 4 2 2 2 8" xfId="41974"/>
    <cellStyle name="Процентный 3 4 2 2 2 9" xfId="41975"/>
    <cellStyle name="Процентный 3 4 2 2 3" xfId="41976"/>
    <cellStyle name="Процентный 3 4 2 2 3 2" xfId="41977"/>
    <cellStyle name="Процентный 3 4 2 2 3 2 2" xfId="41978"/>
    <cellStyle name="Процентный 3 4 2 2 3 2 2 2" xfId="41979"/>
    <cellStyle name="Процентный 3 4 2 2 3 2 2 2 2" xfId="41980"/>
    <cellStyle name="Процентный 3 4 2 2 3 2 2 3" xfId="41981"/>
    <cellStyle name="Процентный 3 4 2 2 3 2 2 4" xfId="41982"/>
    <cellStyle name="Процентный 3 4 2 2 3 2 2 5" xfId="41983"/>
    <cellStyle name="Процентный 3 4 2 2 3 2 3" xfId="41984"/>
    <cellStyle name="Процентный 3 4 2 2 3 2 3 2" xfId="41985"/>
    <cellStyle name="Процентный 3 4 2 2 3 2 3 3" xfId="41986"/>
    <cellStyle name="Процентный 3 4 2 2 3 2 3 4" xfId="41987"/>
    <cellStyle name="Процентный 3 4 2 2 3 2 4" xfId="41988"/>
    <cellStyle name="Процентный 3 4 2 2 3 2 5" xfId="41989"/>
    <cellStyle name="Процентный 3 4 2 2 3 2 6" xfId="41990"/>
    <cellStyle name="Процентный 3 4 2 2 3 2 7" xfId="41991"/>
    <cellStyle name="Процентный 3 4 2 2 3 3" xfId="41992"/>
    <cellStyle name="Процентный 3 4 2 2 3 3 2" xfId="41993"/>
    <cellStyle name="Процентный 3 4 2 2 3 3 2 2" xfId="41994"/>
    <cellStyle name="Процентный 3 4 2 2 3 3 3" xfId="41995"/>
    <cellStyle name="Процентный 3 4 2 2 3 3 4" xfId="41996"/>
    <cellStyle name="Процентный 3 4 2 2 3 3 5" xfId="41997"/>
    <cellStyle name="Процентный 3 4 2 2 3 4" xfId="41998"/>
    <cellStyle name="Процентный 3 4 2 2 3 4 2" xfId="41999"/>
    <cellStyle name="Процентный 3 4 2 2 3 4 2 2" xfId="42000"/>
    <cellStyle name="Процентный 3 4 2 2 3 4 3" xfId="42001"/>
    <cellStyle name="Процентный 3 4 2 2 3 4 4" xfId="42002"/>
    <cellStyle name="Процентный 3 4 2 2 3 4 5" xfId="42003"/>
    <cellStyle name="Процентный 3 4 2 2 3 5" xfId="42004"/>
    <cellStyle name="Процентный 3 4 2 2 3 5 2" xfId="42005"/>
    <cellStyle name="Процентный 3 4 2 2 3 5 3" xfId="42006"/>
    <cellStyle name="Процентный 3 4 2 2 3 5 4" xfId="42007"/>
    <cellStyle name="Процентный 3 4 2 2 3 6" xfId="42008"/>
    <cellStyle name="Процентный 3 4 2 2 3 7" xfId="42009"/>
    <cellStyle name="Процентный 3 4 2 2 3 8" xfId="42010"/>
    <cellStyle name="Процентный 3 4 2 2 3 9" xfId="42011"/>
    <cellStyle name="Процентный 3 4 2 2 4" xfId="42012"/>
    <cellStyle name="Процентный 3 4 2 2 4 2" xfId="42013"/>
    <cellStyle name="Процентный 3 4 2 2 4 2 2" xfId="42014"/>
    <cellStyle name="Процентный 3 4 2 2 4 2 2 2" xfId="42015"/>
    <cellStyle name="Процентный 3 4 2 2 4 2 2 2 2" xfId="42016"/>
    <cellStyle name="Процентный 3 4 2 2 4 2 2 3" xfId="42017"/>
    <cellStyle name="Процентный 3 4 2 2 4 2 2 4" xfId="42018"/>
    <cellStyle name="Процентный 3 4 2 2 4 2 2 5" xfId="42019"/>
    <cellStyle name="Процентный 3 4 2 2 4 2 3" xfId="42020"/>
    <cellStyle name="Процентный 3 4 2 2 4 2 3 2" xfId="42021"/>
    <cellStyle name="Процентный 3 4 2 2 4 2 3 3" xfId="42022"/>
    <cellStyle name="Процентный 3 4 2 2 4 2 3 4" xfId="42023"/>
    <cellStyle name="Процентный 3 4 2 2 4 2 4" xfId="42024"/>
    <cellStyle name="Процентный 3 4 2 2 4 2 5" xfId="42025"/>
    <cellStyle name="Процентный 3 4 2 2 4 2 6" xfId="42026"/>
    <cellStyle name="Процентный 3 4 2 2 4 2 7" xfId="42027"/>
    <cellStyle name="Процентный 3 4 2 2 4 3" xfId="42028"/>
    <cellStyle name="Процентный 3 4 2 2 4 3 2" xfId="42029"/>
    <cellStyle name="Процентный 3 4 2 2 4 3 2 2" xfId="42030"/>
    <cellStyle name="Процентный 3 4 2 2 4 3 3" xfId="42031"/>
    <cellStyle name="Процентный 3 4 2 2 4 3 4" xfId="42032"/>
    <cellStyle name="Процентный 3 4 2 2 4 3 5" xfId="42033"/>
    <cellStyle name="Процентный 3 4 2 2 4 4" xfId="42034"/>
    <cellStyle name="Процентный 3 4 2 2 4 4 2" xfId="42035"/>
    <cellStyle name="Процентный 3 4 2 2 4 4 3" xfId="42036"/>
    <cellStyle name="Процентный 3 4 2 2 4 4 4" xfId="42037"/>
    <cellStyle name="Процентный 3 4 2 2 4 5" xfId="42038"/>
    <cellStyle name="Процентный 3 4 2 2 4 6" xfId="42039"/>
    <cellStyle name="Процентный 3 4 2 2 4 7" xfId="42040"/>
    <cellStyle name="Процентный 3 4 2 2 4 8" xfId="42041"/>
    <cellStyle name="Процентный 3 4 2 2 5" xfId="42042"/>
    <cellStyle name="Процентный 3 4 2 2 5 2" xfId="42043"/>
    <cellStyle name="Процентный 3 4 2 2 5 2 2" xfId="42044"/>
    <cellStyle name="Процентный 3 4 2 2 5 2 2 2" xfId="42045"/>
    <cellStyle name="Процентный 3 4 2 2 5 2 2 2 2" xfId="42046"/>
    <cellStyle name="Процентный 3 4 2 2 5 2 2 3" xfId="42047"/>
    <cellStyle name="Процентный 3 4 2 2 5 2 2 4" xfId="42048"/>
    <cellStyle name="Процентный 3 4 2 2 5 2 2 5" xfId="42049"/>
    <cellStyle name="Процентный 3 4 2 2 5 2 3" xfId="42050"/>
    <cellStyle name="Процентный 3 4 2 2 5 2 3 2" xfId="42051"/>
    <cellStyle name="Процентный 3 4 2 2 5 2 3 3" xfId="42052"/>
    <cellStyle name="Процентный 3 4 2 2 5 2 3 4" xfId="42053"/>
    <cellStyle name="Процентный 3 4 2 2 5 2 4" xfId="42054"/>
    <cellStyle name="Процентный 3 4 2 2 5 2 5" xfId="42055"/>
    <cellStyle name="Процентный 3 4 2 2 5 2 6" xfId="42056"/>
    <cellStyle name="Процентный 3 4 2 2 5 2 7" xfId="42057"/>
    <cellStyle name="Процентный 3 4 2 2 5 3" xfId="42058"/>
    <cellStyle name="Процентный 3 4 2 2 5 3 2" xfId="42059"/>
    <cellStyle name="Процентный 3 4 2 2 5 3 2 2" xfId="42060"/>
    <cellStyle name="Процентный 3 4 2 2 5 3 3" xfId="42061"/>
    <cellStyle name="Процентный 3 4 2 2 5 3 4" xfId="42062"/>
    <cellStyle name="Процентный 3 4 2 2 5 3 5" xfId="42063"/>
    <cellStyle name="Процентный 3 4 2 2 5 4" xfId="42064"/>
    <cellStyle name="Процентный 3 4 2 2 5 4 2" xfId="42065"/>
    <cellStyle name="Процентный 3 4 2 2 5 4 3" xfId="42066"/>
    <cellStyle name="Процентный 3 4 2 2 5 4 4" xfId="42067"/>
    <cellStyle name="Процентный 3 4 2 2 5 5" xfId="42068"/>
    <cellStyle name="Процентный 3 4 2 2 5 6" xfId="42069"/>
    <cellStyle name="Процентный 3 4 2 2 5 7" xfId="42070"/>
    <cellStyle name="Процентный 3 4 2 2 5 8" xfId="42071"/>
    <cellStyle name="Процентный 3 4 2 2 6" xfId="42072"/>
    <cellStyle name="Процентный 3 4 2 2 6 2" xfId="42073"/>
    <cellStyle name="Процентный 3 4 2 2 6 2 2" xfId="42074"/>
    <cellStyle name="Процентный 3 4 2 2 6 2 2 2" xfId="42075"/>
    <cellStyle name="Процентный 3 4 2 2 6 2 2 2 2" xfId="42076"/>
    <cellStyle name="Процентный 3 4 2 2 6 2 2 3" xfId="42077"/>
    <cellStyle name="Процентный 3 4 2 2 6 2 2 4" xfId="42078"/>
    <cellStyle name="Процентный 3 4 2 2 6 2 2 5" xfId="42079"/>
    <cellStyle name="Процентный 3 4 2 2 6 2 3" xfId="42080"/>
    <cellStyle name="Процентный 3 4 2 2 6 2 3 2" xfId="42081"/>
    <cellStyle name="Процентный 3 4 2 2 6 2 3 3" xfId="42082"/>
    <cellStyle name="Процентный 3 4 2 2 6 2 3 4" xfId="42083"/>
    <cellStyle name="Процентный 3 4 2 2 6 2 4" xfId="42084"/>
    <cellStyle name="Процентный 3 4 2 2 6 2 5" xfId="42085"/>
    <cellStyle name="Процентный 3 4 2 2 6 2 6" xfId="42086"/>
    <cellStyle name="Процентный 3 4 2 2 6 2 7" xfId="42087"/>
    <cellStyle name="Процентный 3 4 2 2 6 3" xfId="42088"/>
    <cellStyle name="Процентный 3 4 2 2 6 3 2" xfId="42089"/>
    <cellStyle name="Процентный 3 4 2 2 6 3 2 2" xfId="42090"/>
    <cellStyle name="Процентный 3 4 2 2 6 3 3" xfId="42091"/>
    <cellStyle name="Процентный 3 4 2 2 6 3 4" xfId="42092"/>
    <cellStyle name="Процентный 3 4 2 2 6 3 5" xfId="42093"/>
    <cellStyle name="Процентный 3 4 2 2 6 4" xfId="42094"/>
    <cellStyle name="Процентный 3 4 2 2 6 4 2" xfId="42095"/>
    <cellStyle name="Процентный 3 4 2 2 6 4 3" xfId="42096"/>
    <cellStyle name="Процентный 3 4 2 2 6 4 4" xfId="42097"/>
    <cellStyle name="Процентный 3 4 2 2 6 5" xfId="42098"/>
    <cellStyle name="Процентный 3 4 2 2 6 6" xfId="42099"/>
    <cellStyle name="Процентный 3 4 2 2 6 7" xfId="42100"/>
    <cellStyle name="Процентный 3 4 2 2 6 8" xfId="42101"/>
    <cellStyle name="Процентный 3 4 2 2 7" xfId="42102"/>
    <cellStyle name="Процентный 3 4 2 2 7 2" xfId="42103"/>
    <cellStyle name="Процентный 3 4 2 2 7 2 2" xfId="42104"/>
    <cellStyle name="Процентный 3 4 2 2 7 2 2 2" xfId="42105"/>
    <cellStyle name="Процентный 3 4 2 2 7 2 2 2 2" xfId="42106"/>
    <cellStyle name="Процентный 3 4 2 2 7 2 2 3" xfId="42107"/>
    <cellStyle name="Процентный 3 4 2 2 7 2 2 4" xfId="42108"/>
    <cellStyle name="Процентный 3 4 2 2 7 2 2 5" xfId="42109"/>
    <cellStyle name="Процентный 3 4 2 2 7 2 3" xfId="42110"/>
    <cellStyle name="Процентный 3 4 2 2 7 2 3 2" xfId="42111"/>
    <cellStyle name="Процентный 3 4 2 2 7 2 3 3" xfId="42112"/>
    <cellStyle name="Процентный 3 4 2 2 7 2 3 4" xfId="42113"/>
    <cellStyle name="Процентный 3 4 2 2 7 2 4" xfId="42114"/>
    <cellStyle name="Процентный 3 4 2 2 7 2 5" xfId="42115"/>
    <cellStyle name="Процентный 3 4 2 2 7 2 6" xfId="42116"/>
    <cellStyle name="Процентный 3 4 2 2 7 2 7" xfId="42117"/>
    <cellStyle name="Процентный 3 4 2 2 7 3" xfId="42118"/>
    <cellStyle name="Процентный 3 4 2 2 7 3 2" xfId="42119"/>
    <cellStyle name="Процентный 3 4 2 2 7 3 2 2" xfId="42120"/>
    <cellStyle name="Процентный 3 4 2 2 7 3 3" xfId="42121"/>
    <cellStyle name="Процентный 3 4 2 2 7 3 4" xfId="42122"/>
    <cellStyle name="Процентный 3 4 2 2 7 3 5" xfId="42123"/>
    <cellStyle name="Процентный 3 4 2 2 7 4" xfId="42124"/>
    <cellStyle name="Процентный 3 4 2 2 7 4 2" xfId="42125"/>
    <cellStyle name="Процентный 3 4 2 2 7 4 3" xfId="42126"/>
    <cellStyle name="Процентный 3 4 2 2 7 4 4" xfId="42127"/>
    <cellStyle name="Процентный 3 4 2 2 7 5" xfId="42128"/>
    <cellStyle name="Процентный 3 4 2 2 7 6" xfId="42129"/>
    <cellStyle name="Процентный 3 4 2 2 7 7" xfId="42130"/>
    <cellStyle name="Процентный 3 4 2 2 7 8" xfId="42131"/>
    <cellStyle name="Процентный 3 4 2 2 8" xfId="42132"/>
    <cellStyle name="Процентный 3 4 2 2 8 2" xfId="42133"/>
    <cellStyle name="Процентный 3 4 2 2 8 2 2" xfId="42134"/>
    <cellStyle name="Процентный 3 4 2 2 8 2 2 2" xfId="42135"/>
    <cellStyle name="Процентный 3 4 2 2 8 2 3" xfId="42136"/>
    <cellStyle name="Процентный 3 4 2 2 8 2 4" xfId="42137"/>
    <cellStyle name="Процентный 3 4 2 2 8 2 5" xfId="42138"/>
    <cellStyle name="Процентный 3 4 2 2 8 3" xfId="42139"/>
    <cellStyle name="Процентный 3 4 2 2 8 3 2" xfId="42140"/>
    <cellStyle name="Процентный 3 4 2 2 8 3 3" xfId="42141"/>
    <cellStyle name="Процентный 3 4 2 2 8 3 4" xfId="42142"/>
    <cellStyle name="Процентный 3 4 2 2 8 4" xfId="42143"/>
    <cellStyle name="Процентный 3 4 2 2 8 5" xfId="42144"/>
    <cellStyle name="Процентный 3 4 2 2 8 6" xfId="42145"/>
    <cellStyle name="Процентный 3 4 2 2 8 7" xfId="42146"/>
    <cellStyle name="Процентный 3 4 2 2 9" xfId="42147"/>
    <cellStyle name="Процентный 3 4 2 2 9 2" xfId="42148"/>
    <cellStyle name="Процентный 3 4 2 2 9 2 2" xfId="42149"/>
    <cellStyle name="Процентный 3 4 2 2 9 2 2 2" xfId="42150"/>
    <cellStyle name="Процентный 3 4 2 2 9 2 3" xfId="42151"/>
    <cellStyle name="Процентный 3 4 2 2 9 2 4" xfId="42152"/>
    <cellStyle name="Процентный 3 4 2 2 9 2 5" xfId="42153"/>
    <cellStyle name="Процентный 3 4 2 2 9 3" xfId="42154"/>
    <cellStyle name="Процентный 3 4 2 2 9 3 2" xfId="42155"/>
    <cellStyle name="Процентный 3 4 2 2 9 3 3" xfId="42156"/>
    <cellStyle name="Процентный 3 4 2 2 9 3 4" xfId="42157"/>
    <cellStyle name="Процентный 3 4 2 2 9 4" xfId="42158"/>
    <cellStyle name="Процентный 3 4 2 2 9 5" xfId="42159"/>
    <cellStyle name="Процентный 3 4 2 2 9 6" xfId="42160"/>
    <cellStyle name="Процентный 3 4 2 2 9 7" xfId="42161"/>
    <cellStyle name="Процентный 3 4 2 3" xfId="42162"/>
    <cellStyle name="Процентный 3 4 2 3 2" xfId="42163"/>
    <cellStyle name="Процентный 3 4 2 3 2 2" xfId="42164"/>
    <cellStyle name="Процентный 3 4 2 3 2 2 2" xfId="42165"/>
    <cellStyle name="Процентный 3 4 2 3 2 2 2 2" xfId="42166"/>
    <cellStyle name="Процентный 3 4 2 3 2 2 3" xfId="42167"/>
    <cellStyle name="Процентный 3 4 2 3 2 2 4" xfId="42168"/>
    <cellStyle name="Процентный 3 4 2 3 2 2 5" xfId="42169"/>
    <cellStyle name="Процентный 3 4 2 3 2 3" xfId="42170"/>
    <cellStyle name="Процентный 3 4 2 3 2 3 2" xfId="42171"/>
    <cellStyle name="Процентный 3 4 2 3 2 3 3" xfId="42172"/>
    <cellStyle name="Процентный 3 4 2 3 2 3 4" xfId="42173"/>
    <cellStyle name="Процентный 3 4 2 3 2 4" xfId="42174"/>
    <cellStyle name="Процентный 3 4 2 3 2 5" xfId="42175"/>
    <cellStyle name="Процентный 3 4 2 3 2 6" xfId="42176"/>
    <cellStyle name="Процентный 3 4 2 3 2 7" xfId="42177"/>
    <cellStyle name="Процентный 3 4 2 3 3" xfId="42178"/>
    <cellStyle name="Процентный 3 4 2 3 3 2" xfId="42179"/>
    <cellStyle name="Процентный 3 4 2 3 3 2 2" xfId="42180"/>
    <cellStyle name="Процентный 3 4 2 3 3 3" xfId="42181"/>
    <cellStyle name="Процентный 3 4 2 3 3 4" xfId="42182"/>
    <cellStyle name="Процентный 3 4 2 3 3 5" xfId="42183"/>
    <cellStyle name="Процентный 3 4 2 3 4" xfId="42184"/>
    <cellStyle name="Процентный 3 4 2 3 4 2" xfId="42185"/>
    <cellStyle name="Процентный 3 4 2 3 4 2 2" xfId="42186"/>
    <cellStyle name="Процентный 3 4 2 3 4 3" xfId="42187"/>
    <cellStyle name="Процентный 3 4 2 3 4 4" xfId="42188"/>
    <cellStyle name="Процентный 3 4 2 3 4 5" xfId="42189"/>
    <cellStyle name="Процентный 3 4 2 3 5" xfId="42190"/>
    <cellStyle name="Процентный 3 4 2 3 5 2" xfId="42191"/>
    <cellStyle name="Процентный 3 4 2 3 5 3" xfId="42192"/>
    <cellStyle name="Процентный 3 4 2 3 5 4" xfId="42193"/>
    <cellStyle name="Процентный 3 4 2 3 6" xfId="42194"/>
    <cellStyle name="Процентный 3 4 2 3 7" xfId="42195"/>
    <cellStyle name="Процентный 3 4 2 3 8" xfId="42196"/>
    <cellStyle name="Процентный 3 4 2 3 9" xfId="42197"/>
    <cellStyle name="Процентный 3 4 2 4" xfId="42198"/>
    <cellStyle name="Процентный 3 4 2 4 2" xfId="42199"/>
    <cellStyle name="Процентный 3 4 2 4 2 2" xfId="42200"/>
    <cellStyle name="Процентный 3 4 2 4 2 2 2" xfId="42201"/>
    <cellStyle name="Процентный 3 4 2 4 2 2 2 2" xfId="42202"/>
    <cellStyle name="Процентный 3 4 2 4 2 2 3" xfId="42203"/>
    <cellStyle name="Процентный 3 4 2 4 2 2 4" xfId="42204"/>
    <cellStyle name="Процентный 3 4 2 4 2 2 5" xfId="42205"/>
    <cellStyle name="Процентный 3 4 2 4 2 3" xfId="42206"/>
    <cellStyle name="Процентный 3 4 2 4 2 3 2" xfId="42207"/>
    <cellStyle name="Процентный 3 4 2 4 2 3 3" xfId="42208"/>
    <cellStyle name="Процентный 3 4 2 4 2 3 4" xfId="42209"/>
    <cellStyle name="Процентный 3 4 2 4 2 4" xfId="42210"/>
    <cellStyle name="Процентный 3 4 2 4 2 5" xfId="42211"/>
    <cellStyle name="Процентный 3 4 2 4 2 6" xfId="42212"/>
    <cellStyle name="Процентный 3 4 2 4 2 7" xfId="42213"/>
    <cellStyle name="Процентный 3 4 2 4 3" xfId="42214"/>
    <cellStyle name="Процентный 3 4 2 4 3 2" xfId="42215"/>
    <cellStyle name="Процентный 3 4 2 4 3 2 2" xfId="42216"/>
    <cellStyle name="Процентный 3 4 2 4 3 3" xfId="42217"/>
    <cellStyle name="Процентный 3 4 2 4 3 4" xfId="42218"/>
    <cellStyle name="Процентный 3 4 2 4 3 5" xfId="42219"/>
    <cellStyle name="Процентный 3 4 2 4 4" xfId="42220"/>
    <cellStyle name="Процентный 3 4 2 4 4 2" xfId="42221"/>
    <cellStyle name="Процентный 3 4 2 4 4 2 2" xfId="42222"/>
    <cellStyle name="Процентный 3 4 2 4 4 3" xfId="42223"/>
    <cellStyle name="Процентный 3 4 2 4 4 4" xfId="42224"/>
    <cellStyle name="Процентный 3 4 2 4 4 5" xfId="42225"/>
    <cellStyle name="Процентный 3 4 2 4 5" xfId="42226"/>
    <cellStyle name="Процентный 3 4 2 4 5 2" xfId="42227"/>
    <cellStyle name="Процентный 3 4 2 4 5 3" xfId="42228"/>
    <cellStyle name="Процентный 3 4 2 4 5 4" xfId="42229"/>
    <cellStyle name="Процентный 3 4 2 4 6" xfId="42230"/>
    <cellStyle name="Процентный 3 4 2 4 7" xfId="42231"/>
    <cellStyle name="Процентный 3 4 2 4 8" xfId="42232"/>
    <cellStyle name="Процентный 3 4 2 4 9" xfId="42233"/>
    <cellStyle name="Процентный 3 4 2 5" xfId="42234"/>
    <cellStyle name="Процентный 3 4 2 5 2" xfId="42235"/>
    <cellStyle name="Процентный 3 4 2 5 2 2" xfId="42236"/>
    <cellStyle name="Процентный 3 4 2 5 2 2 2" xfId="42237"/>
    <cellStyle name="Процентный 3 4 2 5 2 2 2 2" xfId="42238"/>
    <cellStyle name="Процентный 3 4 2 5 2 2 3" xfId="42239"/>
    <cellStyle name="Процентный 3 4 2 5 2 2 4" xfId="42240"/>
    <cellStyle name="Процентный 3 4 2 5 2 2 5" xfId="42241"/>
    <cellStyle name="Процентный 3 4 2 5 2 3" xfId="42242"/>
    <cellStyle name="Процентный 3 4 2 5 2 3 2" xfId="42243"/>
    <cellStyle name="Процентный 3 4 2 5 2 3 3" xfId="42244"/>
    <cellStyle name="Процентный 3 4 2 5 2 3 4" xfId="42245"/>
    <cellStyle name="Процентный 3 4 2 5 2 4" xfId="42246"/>
    <cellStyle name="Процентный 3 4 2 5 2 5" xfId="42247"/>
    <cellStyle name="Процентный 3 4 2 5 2 6" xfId="42248"/>
    <cellStyle name="Процентный 3 4 2 5 2 7" xfId="42249"/>
    <cellStyle name="Процентный 3 4 2 5 3" xfId="42250"/>
    <cellStyle name="Процентный 3 4 2 5 3 2" xfId="42251"/>
    <cellStyle name="Процентный 3 4 2 5 3 2 2" xfId="42252"/>
    <cellStyle name="Процентный 3 4 2 5 3 3" xfId="42253"/>
    <cellStyle name="Процентный 3 4 2 5 3 4" xfId="42254"/>
    <cellStyle name="Процентный 3 4 2 5 3 5" xfId="42255"/>
    <cellStyle name="Процентный 3 4 2 5 4" xfId="42256"/>
    <cellStyle name="Процентный 3 4 2 5 4 2" xfId="42257"/>
    <cellStyle name="Процентный 3 4 2 5 4 3" xfId="42258"/>
    <cellStyle name="Процентный 3 4 2 5 4 4" xfId="42259"/>
    <cellStyle name="Процентный 3 4 2 5 5" xfId="42260"/>
    <cellStyle name="Процентный 3 4 2 5 6" xfId="42261"/>
    <cellStyle name="Процентный 3 4 2 5 7" xfId="42262"/>
    <cellStyle name="Процентный 3 4 2 5 8" xfId="42263"/>
    <cellStyle name="Процентный 3 4 2 6" xfId="42264"/>
    <cellStyle name="Процентный 3 4 2 6 2" xfId="42265"/>
    <cellStyle name="Процентный 3 4 2 6 2 2" xfId="42266"/>
    <cellStyle name="Процентный 3 4 2 6 2 2 2" xfId="42267"/>
    <cellStyle name="Процентный 3 4 2 6 2 2 2 2" xfId="42268"/>
    <cellStyle name="Процентный 3 4 2 6 2 2 3" xfId="42269"/>
    <cellStyle name="Процентный 3 4 2 6 2 2 4" xfId="42270"/>
    <cellStyle name="Процентный 3 4 2 6 2 2 5" xfId="42271"/>
    <cellStyle name="Процентный 3 4 2 6 2 3" xfId="42272"/>
    <cellStyle name="Процентный 3 4 2 6 2 3 2" xfId="42273"/>
    <cellStyle name="Процентный 3 4 2 6 2 3 3" xfId="42274"/>
    <cellStyle name="Процентный 3 4 2 6 2 3 4" xfId="42275"/>
    <cellStyle name="Процентный 3 4 2 6 2 4" xfId="42276"/>
    <cellStyle name="Процентный 3 4 2 6 2 5" xfId="42277"/>
    <cellStyle name="Процентный 3 4 2 6 2 6" xfId="42278"/>
    <cellStyle name="Процентный 3 4 2 6 2 7" xfId="42279"/>
    <cellStyle name="Процентный 3 4 2 6 3" xfId="42280"/>
    <cellStyle name="Процентный 3 4 2 6 3 2" xfId="42281"/>
    <cellStyle name="Процентный 3 4 2 6 3 2 2" xfId="42282"/>
    <cellStyle name="Процентный 3 4 2 6 3 3" xfId="42283"/>
    <cellStyle name="Процентный 3 4 2 6 3 4" xfId="42284"/>
    <cellStyle name="Процентный 3 4 2 6 3 5" xfId="42285"/>
    <cellStyle name="Процентный 3 4 2 6 4" xfId="42286"/>
    <cellStyle name="Процентный 3 4 2 6 4 2" xfId="42287"/>
    <cellStyle name="Процентный 3 4 2 6 4 3" xfId="42288"/>
    <cellStyle name="Процентный 3 4 2 6 4 4" xfId="42289"/>
    <cellStyle name="Процентный 3 4 2 6 5" xfId="42290"/>
    <cellStyle name="Процентный 3 4 2 6 6" xfId="42291"/>
    <cellStyle name="Процентный 3 4 2 6 7" xfId="42292"/>
    <cellStyle name="Процентный 3 4 2 6 8" xfId="42293"/>
    <cellStyle name="Процентный 3 4 2 7" xfId="42294"/>
    <cellStyle name="Процентный 3 4 2 7 2" xfId="42295"/>
    <cellStyle name="Процентный 3 4 2 7 2 2" xfId="42296"/>
    <cellStyle name="Процентный 3 4 2 7 2 2 2" xfId="42297"/>
    <cellStyle name="Процентный 3 4 2 7 2 2 2 2" xfId="42298"/>
    <cellStyle name="Процентный 3 4 2 7 2 2 3" xfId="42299"/>
    <cellStyle name="Процентный 3 4 2 7 2 2 4" xfId="42300"/>
    <cellStyle name="Процентный 3 4 2 7 2 2 5" xfId="42301"/>
    <cellStyle name="Процентный 3 4 2 7 2 3" xfId="42302"/>
    <cellStyle name="Процентный 3 4 2 7 2 3 2" xfId="42303"/>
    <cellStyle name="Процентный 3 4 2 7 2 3 3" xfId="42304"/>
    <cellStyle name="Процентный 3 4 2 7 2 3 4" xfId="42305"/>
    <cellStyle name="Процентный 3 4 2 7 2 4" xfId="42306"/>
    <cellStyle name="Процентный 3 4 2 7 2 5" xfId="42307"/>
    <cellStyle name="Процентный 3 4 2 7 2 6" xfId="42308"/>
    <cellStyle name="Процентный 3 4 2 7 2 7" xfId="42309"/>
    <cellStyle name="Процентный 3 4 2 7 3" xfId="42310"/>
    <cellStyle name="Процентный 3 4 2 7 3 2" xfId="42311"/>
    <cellStyle name="Процентный 3 4 2 7 3 2 2" xfId="42312"/>
    <cellStyle name="Процентный 3 4 2 7 3 3" xfId="42313"/>
    <cellStyle name="Процентный 3 4 2 7 3 4" xfId="42314"/>
    <cellStyle name="Процентный 3 4 2 7 3 5" xfId="42315"/>
    <cellStyle name="Процентный 3 4 2 7 4" xfId="42316"/>
    <cellStyle name="Процентный 3 4 2 7 4 2" xfId="42317"/>
    <cellStyle name="Процентный 3 4 2 7 4 3" xfId="42318"/>
    <cellStyle name="Процентный 3 4 2 7 4 4" xfId="42319"/>
    <cellStyle name="Процентный 3 4 2 7 5" xfId="42320"/>
    <cellStyle name="Процентный 3 4 2 7 6" xfId="42321"/>
    <cellStyle name="Процентный 3 4 2 7 7" xfId="42322"/>
    <cellStyle name="Процентный 3 4 2 7 8" xfId="42323"/>
    <cellStyle name="Процентный 3 4 2 8" xfId="42324"/>
    <cellStyle name="Процентный 3 4 2 8 2" xfId="42325"/>
    <cellStyle name="Процентный 3 4 2 8 2 2" xfId="42326"/>
    <cellStyle name="Процентный 3 4 2 8 2 2 2" xfId="42327"/>
    <cellStyle name="Процентный 3 4 2 8 2 2 2 2" xfId="42328"/>
    <cellStyle name="Процентный 3 4 2 8 2 2 3" xfId="42329"/>
    <cellStyle name="Процентный 3 4 2 8 2 2 4" xfId="42330"/>
    <cellStyle name="Процентный 3 4 2 8 2 2 5" xfId="42331"/>
    <cellStyle name="Процентный 3 4 2 8 2 3" xfId="42332"/>
    <cellStyle name="Процентный 3 4 2 8 2 3 2" xfId="42333"/>
    <cellStyle name="Процентный 3 4 2 8 2 3 3" xfId="42334"/>
    <cellStyle name="Процентный 3 4 2 8 2 3 4" xfId="42335"/>
    <cellStyle name="Процентный 3 4 2 8 2 4" xfId="42336"/>
    <cellStyle name="Процентный 3 4 2 8 2 5" xfId="42337"/>
    <cellStyle name="Процентный 3 4 2 8 2 6" xfId="42338"/>
    <cellStyle name="Процентный 3 4 2 8 2 7" xfId="42339"/>
    <cellStyle name="Процентный 3 4 2 8 3" xfId="42340"/>
    <cellStyle name="Процентный 3 4 2 8 3 2" xfId="42341"/>
    <cellStyle name="Процентный 3 4 2 8 3 2 2" xfId="42342"/>
    <cellStyle name="Процентный 3 4 2 8 3 3" xfId="42343"/>
    <cellStyle name="Процентный 3 4 2 8 3 4" xfId="42344"/>
    <cellStyle name="Процентный 3 4 2 8 3 5" xfId="42345"/>
    <cellStyle name="Процентный 3 4 2 8 4" xfId="42346"/>
    <cellStyle name="Процентный 3 4 2 8 4 2" xfId="42347"/>
    <cellStyle name="Процентный 3 4 2 8 4 3" xfId="42348"/>
    <cellStyle name="Процентный 3 4 2 8 4 4" xfId="42349"/>
    <cellStyle name="Процентный 3 4 2 8 5" xfId="42350"/>
    <cellStyle name="Процентный 3 4 2 8 6" xfId="42351"/>
    <cellStyle name="Процентный 3 4 2 8 7" xfId="42352"/>
    <cellStyle name="Процентный 3 4 2 8 8" xfId="42353"/>
    <cellStyle name="Процентный 3 4 2 9" xfId="42354"/>
    <cellStyle name="Процентный 3 4 2 9 2" xfId="42355"/>
    <cellStyle name="Процентный 3 4 2 9 2 2" xfId="42356"/>
    <cellStyle name="Процентный 3 4 2 9 2 2 2" xfId="42357"/>
    <cellStyle name="Процентный 3 4 2 9 2 3" xfId="42358"/>
    <cellStyle name="Процентный 3 4 2 9 2 4" xfId="42359"/>
    <cellStyle name="Процентный 3 4 2 9 2 5" xfId="42360"/>
    <cellStyle name="Процентный 3 4 2 9 3" xfId="42361"/>
    <cellStyle name="Процентный 3 4 2 9 3 2" xfId="42362"/>
    <cellStyle name="Процентный 3 4 2 9 3 3" xfId="42363"/>
    <cellStyle name="Процентный 3 4 2 9 3 4" xfId="42364"/>
    <cellStyle name="Процентный 3 4 2 9 4" xfId="42365"/>
    <cellStyle name="Процентный 3 4 2 9 5" xfId="42366"/>
    <cellStyle name="Процентный 3 4 2 9 6" xfId="42367"/>
    <cellStyle name="Процентный 3 4 2 9 7" xfId="42368"/>
    <cellStyle name="Процентный 3 4 3" xfId="42369"/>
    <cellStyle name="Процентный 3 4 4" xfId="42370"/>
    <cellStyle name="Процентный 3 4 4 10" xfId="42371"/>
    <cellStyle name="Процентный 3 4 4 10 2" xfId="42372"/>
    <cellStyle name="Процентный 3 4 4 10 2 2" xfId="42373"/>
    <cellStyle name="Процентный 3 4 4 10 3" xfId="42374"/>
    <cellStyle name="Процентный 3 4 4 10 4" xfId="42375"/>
    <cellStyle name="Процентный 3 4 4 10 5" xfId="42376"/>
    <cellStyle name="Процентный 3 4 4 11" xfId="42377"/>
    <cellStyle name="Процентный 3 4 4 11 2" xfId="42378"/>
    <cellStyle name="Процентный 3 4 4 11 3" xfId="42379"/>
    <cellStyle name="Процентный 3 4 4 11 4" xfId="42380"/>
    <cellStyle name="Процентный 3 4 4 12" xfId="42381"/>
    <cellStyle name="Процентный 3 4 4 13" xfId="42382"/>
    <cellStyle name="Процентный 3 4 4 14" xfId="42383"/>
    <cellStyle name="Процентный 3 4 4 15" xfId="42384"/>
    <cellStyle name="Процентный 3 4 4 2" xfId="42385"/>
    <cellStyle name="Процентный 3 4 4 2 2" xfId="42386"/>
    <cellStyle name="Процентный 3 4 4 2 2 2" xfId="42387"/>
    <cellStyle name="Процентный 3 4 4 2 2 2 2" xfId="42388"/>
    <cellStyle name="Процентный 3 4 4 2 2 2 2 2" xfId="42389"/>
    <cellStyle name="Процентный 3 4 4 2 2 2 3" xfId="42390"/>
    <cellStyle name="Процентный 3 4 4 2 2 2 4" xfId="42391"/>
    <cellStyle name="Процентный 3 4 4 2 2 2 5" xfId="42392"/>
    <cellStyle name="Процентный 3 4 4 2 2 3" xfId="42393"/>
    <cellStyle name="Процентный 3 4 4 2 2 3 2" xfId="42394"/>
    <cellStyle name="Процентный 3 4 4 2 2 3 3" xfId="42395"/>
    <cellStyle name="Процентный 3 4 4 2 2 3 4" xfId="42396"/>
    <cellStyle name="Процентный 3 4 4 2 2 4" xfId="42397"/>
    <cellStyle name="Процентный 3 4 4 2 2 5" xfId="42398"/>
    <cellStyle name="Процентный 3 4 4 2 2 6" xfId="42399"/>
    <cellStyle name="Процентный 3 4 4 2 2 7" xfId="42400"/>
    <cellStyle name="Процентный 3 4 4 2 3" xfId="42401"/>
    <cellStyle name="Процентный 3 4 4 2 3 2" xfId="42402"/>
    <cellStyle name="Процентный 3 4 4 2 3 2 2" xfId="42403"/>
    <cellStyle name="Процентный 3 4 4 2 3 3" xfId="42404"/>
    <cellStyle name="Процентный 3 4 4 2 3 4" xfId="42405"/>
    <cellStyle name="Процентный 3 4 4 2 3 5" xfId="42406"/>
    <cellStyle name="Процентный 3 4 4 2 4" xfId="42407"/>
    <cellStyle name="Процентный 3 4 4 2 4 2" xfId="42408"/>
    <cellStyle name="Процентный 3 4 4 2 4 2 2" xfId="42409"/>
    <cellStyle name="Процентный 3 4 4 2 4 3" xfId="42410"/>
    <cellStyle name="Процентный 3 4 4 2 4 4" xfId="42411"/>
    <cellStyle name="Процентный 3 4 4 2 4 5" xfId="42412"/>
    <cellStyle name="Процентный 3 4 4 2 5" xfId="42413"/>
    <cellStyle name="Процентный 3 4 4 2 5 2" xfId="42414"/>
    <cellStyle name="Процентный 3 4 4 2 5 3" xfId="42415"/>
    <cellStyle name="Процентный 3 4 4 2 5 4" xfId="42416"/>
    <cellStyle name="Процентный 3 4 4 2 6" xfId="42417"/>
    <cellStyle name="Процентный 3 4 4 2 7" xfId="42418"/>
    <cellStyle name="Процентный 3 4 4 2 8" xfId="42419"/>
    <cellStyle name="Процентный 3 4 4 2 9" xfId="42420"/>
    <cellStyle name="Процентный 3 4 4 3" xfId="42421"/>
    <cellStyle name="Процентный 3 4 4 3 2" xfId="42422"/>
    <cellStyle name="Процентный 3 4 4 3 2 2" xfId="42423"/>
    <cellStyle name="Процентный 3 4 4 3 2 2 2" xfId="42424"/>
    <cellStyle name="Процентный 3 4 4 3 2 2 2 2" xfId="42425"/>
    <cellStyle name="Процентный 3 4 4 3 2 2 3" xfId="42426"/>
    <cellStyle name="Процентный 3 4 4 3 2 2 4" xfId="42427"/>
    <cellStyle name="Процентный 3 4 4 3 2 2 5" xfId="42428"/>
    <cellStyle name="Процентный 3 4 4 3 2 3" xfId="42429"/>
    <cellStyle name="Процентный 3 4 4 3 2 3 2" xfId="42430"/>
    <cellStyle name="Процентный 3 4 4 3 2 3 3" xfId="42431"/>
    <cellStyle name="Процентный 3 4 4 3 2 3 4" xfId="42432"/>
    <cellStyle name="Процентный 3 4 4 3 2 4" xfId="42433"/>
    <cellStyle name="Процентный 3 4 4 3 2 5" xfId="42434"/>
    <cellStyle name="Процентный 3 4 4 3 2 6" xfId="42435"/>
    <cellStyle name="Процентный 3 4 4 3 2 7" xfId="42436"/>
    <cellStyle name="Процентный 3 4 4 3 3" xfId="42437"/>
    <cellStyle name="Процентный 3 4 4 3 3 2" xfId="42438"/>
    <cellStyle name="Процентный 3 4 4 3 3 2 2" xfId="42439"/>
    <cellStyle name="Процентный 3 4 4 3 3 3" xfId="42440"/>
    <cellStyle name="Процентный 3 4 4 3 3 4" xfId="42441"/>
    <cellStyle name="Процентный 3 4 4 3 3 5" xfId="42442"/>
    <cellStyle name="Процентный 3 4 4 3 4" xfId="42443"/>
    <cellStyle name="Процентный 3 4 4 3 4 2" xfId="42444"/>
    <cellStyle name="Процентный 3 4 4 3 4 2 2" xfId="42445"/>
    <cellStyle name="Процентный 3 4 4 3 4 3" xfId="42446"/>
    <cellStyle name="Процентный 3 4 4 3 4 4" xfId="42447"/>
    <cellStyle name="Процентный 3 4 4 3 4 5" xfId="42448"/>
    <cellStyle name="Процентный 3 4 4 3 5" xfId="42449"/>
    <cellStyle name="Процентный 3 4 4 3 5 2" xfId="42450"/>
    <cellStyle name="Процентный 3 4 4 3 5 3" xfId="42451"/>
    <cellStyle name="Процентный 3 4 4 3 5 4" xfId="42452"/>
    <cellStyle name="Процентный 3 4 4 3 6" xfId="42453"/>
    <cellStyle name="Процентный 3 4 4 3 7" xfId="42454"/>
    <cellStyle name="Процентный 3 4 4 3 8" xfId="42455"/>
    <cellStyle name="Процентный 3 4 4 3 9" xfId="42456"/>
    <cellStyle name="Процентный 3 4 4 4" xfId="42457"/>
    <cellStyle name="Процентный 3 4 4 4 2" xfId="42458"/>
    <cellStyle name="Процентный 3 4 4 4 2 2" xfId="42459"/>
    <cellStyle name="Процентный 3 4 4 4 2 2 2" xfId="42460"/>
    <cellStyle name="Процентный 3 4 4 4 2 2 2 2" xfId="42461"/>
    <cellStyle name="Процентный 3 4 4 4 2 2 3" xfId="42462"/>
    <cellStyle name="Процентный 3 4 4 4 2 2 4" xfId="42463"/>
    <cellStyle name="Процентный 3 4 4 4 2 2 5" xfId="42464"/>
    <cellStyle name="Процентный 3 4 4 4 2 3" xfId="42465"/>
    <cellStyle name="Процентный 3 4 4 4 2 3 2" xfId="42466"/>
    <cellStyle name="Процентный 3 4 4 4 2 3 3" xfId="42467"/>
    <cellStyle name="Процентный 3 4 4 4 2 3 4" xfId="42468"/>
    <cellStyle name="Процентный 3 4 4 4 2 4" xfId="42469"/>
    <cellStyle name="Процентный 3 4 4 4 2 5" xfId="42470"/>
    <cellStyle name="Процентный 3 4 4 4 2 6" xfId="42471"/>
    <cellStyle name="Процентный 3 4 4 4 2 7" xfId="42472"/>
    <cellStyle name="Процентный 3 4 4 4 3" xfId="42473"/>
    <cellStyle name="Процентный 3 4 4 4 3 2" xfId="42474"/>
    <cellStyle name="Процентный 3 4 4 4 3 2 2" xfId="42475"/>
    <cellStyle name="Процентный 3 4 4 4 3 3" xfId="42476"/>
    <cellStyle name="Процентный 3 4 4 4 3 4" xfId="42477"/>
    <cellStyle name="Процентный 3 4 4 4 3 5" xfId="42478"/>
    <cellStyle name="Процентный 3 4 4 4 4" xfId="42479"/>
    <cellStyle name="Процентный 3 4 4 4 4 2" xfId="42480"/>
    <cellStyle name="Процентный 3 4 4 4 4 3" xfId="42481"/>
    <cellStyle name="Процентный 3 4 4 4 4 4" xfId="42482"/>
    <cellStyle name="Процентный 3 4 4 4 5" xfId="42483"/>
    <cellStyle name="Процентный 3 4 4 4 6" xfId="42484"/>
    <cellStyle name="Процентный 3 4 4 4 7" xfId="42485"/>
    <cellStyle name="Процентный 3 4 4 4 8" xfId="42486"/>
    <cellStyle name="Процентный 3 4 4 5" xfId="42487"/>
    <cellStyle name="Процентный 3 4 4 5 2" xfId="42488"/>
    <cellStyle name="Процентный 3 4 4 5 2 2" xfId="42489"/>
    <cellStyle name="Процентный 3 4 4 5 2 2 2" xfId="42490"/>
    <cellStyle name="Процентный 3 4 4 5 2 2 2 2" xfId="42491"/>
    <cellStyle name="Процентный 3 4 4 5 2 2 3" xfId="42492"/>
    <cellStyle name="Процентный 3 4 4 5 2 2 4" xfId="42493"/>
    <cellStyle name="Процентный 3 4 4 5 2 2 5" xfId="42494"/>
    <cellStyle name="Процентный 3 4 4 5 2 3" xfId="42495"/>
    <cellStyle name="Процентный 3 4 4 5 2 3 2" xfId="42496"/>
    <cellStyle name="Процентный 3 4 4 5 2 3 3" xfId="42497"/>
    <cellStyle name="Процентный 3 4 4 5 2 3 4" xfId="42498"/>
    <cellStyle name="Процентный 3 4 4 5 2 4" xfId="42499"/>
    <cellStyle name="Процентный 3 4 4 5 2 5" xfId="42500"/>
    <cellStyle name="Процентный 3 4 4 5 2 6" xfId="42501"/>
    <cellStyle name="Процентный 3 4 4 5 2 7" xfId="42502"/>
    <cellStyle name="Процентный 3 4 4 5 3" xfId="42503"/>
    <cellStyle name="Процентный 3 4 4 5 3 2" xfId="42504"/>
    <cellStyle name="Процентный 3 4 4 5 3 2 2" xfId="42505"/>
    <cellStyle name="Процентный 3 4 4 5 3 3" xfId="42506"/>
    <cellStyle name="Процентный 3 4 4 5 3 4" xfId="42507"/>
    <cellStyle name="Процентный 3 4 4 5 3 5" xfId="42508"/>
    <cellStyle name="Процентный 3 4 4 5 4" xfId="42509"/>
    <cellStyle name="Процентный 3 4 4 5 4 2" xfId="42510"/>
    <cellStyle name="Процентный 3 4 4 5 4 3" xfId="42511"/>
    <cellStyle name="Процентный 3 4 4 5 4 4" xfId="42512"/>
    <cellStyle name="Процентный 3 4 4 5 5" xfId="42513"/>
    <cellStyle name="Процентный 3 4 4 5 6" xfId="42514"/>
    <cellStyle name="Процентный 3 4 4 5 7" xfId="42515"/>
    <cellStyle name="Процентный 3 4 4 5 8" xfId="42516"/>
    <cellStyle name="Процентный 3 4 4 6" xfId="42517"/>
    <cellStyle name="Процентный 3 4 4 6 2" xfId="42518"/>
    <cellStyle name="Процентный 3 4 4 6 2 2" xfId="42519"/>
    <cellStyle name="Процентный 3 4 4 6 2 2 2" xfId="42520"/>
    <cellStyle name="Процентный 3 4 4 6 2 2 2 2" xfId="42521"/>
    <cellStyle name="Процентный 3 4 4 6 2 2 3" xfId="42522"/>
    <cellStyle name="Процентный 3 4 4 6 2 2 4" xfId="42523"/>
    <cellStyle name="Процентный 3 4 4 6 2 2 5" xfId="42524"/>
    <cellStyle name="Процентный 3 4 4 6 2 3" xfId="42525"/>
    <cellStyle name="Процентный 3 4 4 6 2 3 2" xfId="42526"/>
    <cellStyle name="Процентный 3 4 4 6 2 3 3" xfId="42527"/>
    <cellStyle name="Процентный 3 4 4 6 2 3 4" xfId="42528"/>
    <cellStyle name="Процентный 3 4 4 6 2 4" xfId="42529"/>
    <cellStyle name="Процентный 3 4 4 6 2 5" xfId="42530"/>
    <cellStyle name="Процентный 3 4 4 6 2 6" xfId="42531"/>
    <cellStyle name="Процентный 3 4 4 6 2 7" xfId="42532"/>
    <cellStyle name="Процентный 3 4 4 6 3" xfId="42533"/>
    <cellStyle name="Процентный 3 4 4 6 3 2" xfId="42534"/>
    <cellStyle name="Процентный 3 4 4 6 3 2 2" xfId="42535"/>
    <cellStyle name="Процентный 3 4 4 6 3 3" xfId="42536"/>
    <cellStyle name="Процентный 3 4 4 6 3 4" xfId="42537"/>
    <cellStyle name="Процентный 3 4 4 6 3 5" xfId="42538"/>
    <cellStyle name="Процентный 3 4 4 6 4" xfId="42539"/>
    <cellStyle name="Процентный 3 4 4 6 4 2" xfId="42540"/>
    <cellStyle name="Процентный 3 4 4 6 4 3" xfId="42541"/>
    <cellStyle name="Процентный 3 4 4 6 4 4" xfId="42542"/>
    <cellStyle name="Процентный 3 4 4 6 5" xfId="42543"/>
    <cellStyle name="Процентный 3 4 4 6 6" xfId="42544"/>
    <cellStyle name="Процентный 3 4 4 6 7" xfId="42545"/>
    <cellStyle name="Процентный 3 4 4 6 8" xfId="42546"/>
    <cellStyle name="Процентный 3 4 4 7" xfId="42547"/>
    <cellStyle name="Процентный 3 4 4 7 2" xfId="42548"/>
    <cellStyle name="Процентный 3 4 4 7 2 2" xfId="42549"/>
    <cellStyle name="Процентный 3 4 4 7 2 2 2" xfId="42550"/>
    <cellStyle name="Процентный 3 4 4 7 2 2 2 2" xfId="42551"/>
    <cellStyle name="Процентный 3 4 4 7 2 2 3" xfId="42552"/>
    <cellStyle name="Процентный 3 4 4 7 2 2 4" xfId="42553"/>
    <cellStyle name="Процентный 3 4 4 7 2 2 5" xfId="42554"/>
    <cellStyle name="Процентный 3 4 4 7 2 3" xfId="42555"/>
    <cellStyle name="Процентный 3 4 4 7 2 3 2" xfId="42556"/>
    <cellStyle name="Процентный 3 4 4 7 2 3 3" xfId="42557"/>
    <cellStyle name="Процентный 3 4 4 7 2 3 4" xfId="42558"/>
    <cellStyle name="Процентный 3 4 4 7 2 4" xfId="42559"/>
    <cellStyle name="Процентный 3 4 4 7 2 5" xfId="42560"/>
    <cellStyle name="Процентный 3 4 4 7 2 6" xfId="42561"/>
    <cellStyle name="Процентный 3 4 4 7 2 7" xfId="42562"/>
    <cellStyle name="Процентный 3 4 4 7 3" xfId="42563"/>
    <cellStyle name="Процентный 3 4 4 7 3 2" xfId="42564"/>
    <cellStyle name="Процентный 3 4 4 7 3 2 2" xfId="42565"/>
    <cellStyle name="Процентный 3 4 4 7 3 3" xfId="42566"/>
    <cellStyle name="Процентный 3 4 4 7 3 4" xfId="42567"/>
    <cellStyle name="Процентный 3 4 4 7 3 5" xfId="42568"/>
    <cellStyle name="Процентный 3 4 4 7 4" xfId="42569"/>
    <cellStyle name="Процентный 3 4 4 7 4 2" xfId="42570"/>
    <cellStyle name="Процентный 3 4 4 7 4 3" xfId="42571"/>
    <cellStyle name="Процентный 3 4 4 7 4 4" xfId="42572"/>
    <cellStyle name="Процентный 3 4 4 7 5" xfId="42573"/>
    <cellStyle name="Процентный 3 4 4 7 6" xfId="42574"/>
    <cellStyle name="Процентный 3 4 4 7 7" xfId="42575"/>
    <cellStyle name="Процентный 3 4 4 7 8" xfId="42576"/>
    <cellStyle name="Процентный 3 4 4 8" xfId="42577"/>
    <cellStyle name="Процентный 3 4 4 8 2" xfId="42578"/>
    <cellStyle name="Процентный 3 4 4 8 2 2" xfId="42579"/>
    <cellStyle name="Процентный 3 4 4 8 2 2 2" xfId="42580"/>
    <cellStyle name="Процентный 3 4 4 8 2 3" xfId="42581"/>
    <cellStyle name="Процентный 3 4 4 8 2 4" xfId="42582"/>
    <cellStyle name="Процентный 3 4 4 8 2 5" xfId="42583"/>
    <cellStyle name="Процентный 3 4 4 8 3" xfId="42584"/>
    <cellStyle name="Процентный 3 4 4 8 3 2" xfId="42585"/>
    <cellStyle name="Процентный 3 4 4 8 3 3" xfId="42586"/>
    <cellStyle name="Процентный 3 4 4 8 3 4" xfId="42587"/>
    <cellStyle name="Процентный 3 4 4 8 4" xfId="42588"/>
    <cellStyle name="Процентный 3 4 4 8 5" xfId="42589"/>
    <cellStyle name="Процентный 3 4 4 8 6" xfId="42590"/>
    <cellStyle name="Процентный 3 4 4 8 7" xfId="42591"/>
    <cellStyle name="Процентный 3 4 4 9" xfId="42592"/>
    <cellStyle name="Процентный 3 4 4 9 2" xfId="42593"/>
    <cellStyle name="Процентный 3 4 4 9 2 2" xfId="42594"/>
    <cellStyle name="Процентный 3 4 4 9 2 2 2" xfId="42595"/>
    <cellStyle name="Процентный 3 4 4 9 2 3" xfId="42596"/>
    <cellStyle name="Процентный 3 4 4 9 2 4" xfId="42597"/>
    <cellStyle name="Процентный 3 4 4 9 2 5" xfId="42598"/>
    <cellStyle name="Процентный 3 4 4 9 3" xfId="42599"/>
    <cellStyle name="Процентный 3 4 4 9 3 2" xfId="42600"/>
    <cellStyle name="Процентный 3 4 4 9 3 3" xfId="42601"/>
    <cellStyle name="Процентный 3 4 4 9 3 4" xfId="42602"/>
    <cellStyle name="Процентный 3 4 4 9 4" xfId="42603"/>
    <cellStyle name="Процентный 3 4 4 9 5" xfId="42604"/>
    <cellStyle name="Процентный 3 4 4 9 6" xfId="42605"/>
    <cellStyle name="Процентный 3 4 4 9 7" xfId="42606"/>
    <cellStyle name="Процентный 3 4 5" xfId="42607"/>
    <cellStyle name="Процентный 3 4 5 10" xfId="42608"/>
    <cellStyle name="Процентный 3 4 5 10 2" xfId="42609"/>
    <cellStyle name="Процентный 3 4 5 10 2 2" xfId="42610"/>
    <cellStyle name="Процентный 3 4 5 10 3" xfId="42611"/>
    <cellStyle name="Процентный 3 4 5 10 4" xfId="42612"/>
    <cellStyle name="Процентный 3 4 5 10 5" xfId="42613"/>
    <cellStyle name="Процентный 3 4 5 11" xfId="42614"/>
    <cellStyle name="Процентный 3 4 5 11 2" xfId="42615"/>
    <cellStyle name="Процентный 3 4 5 11 3" xfId="42616"/>
    <cellStyle name="Процентный 3 4 5 11 4" xfId="42617"/>
    <cellStyle name="Процентный 3 4 5 12" xfId="42618"/>
    <cellStyle name="Процентный 3 4 5 13" xfId="42619"/>
    <cellStyle name="Процентный 3 4 5 14" xfId="42620"/>
    <cellStyle name="Процентный 3 4 5 15" xfId="42621"/>
    <cellStyle name="Процентный 3 4 5 2" xfId="42622"/>
    <cellStyle name="Процентный 3 4 5 2 2" xfId="42623"/>
    <cellStyle name="Процентный 3 4 5 2 2 2" xfId="42624"/>
    <cellStyle name="Процентный 3 4 5 2 2 2 2" xfId="42625"/>
    <cellStyle name="Процентный 3 4 5 2 2 2 2 2" xfId="42626"/>
    <cellStyle name="Процентный 3 4 5 2 2 2 3" xfId="42627"/>
    <cellStyle name="Процентный 3 4 5 2 2 2 4" xfId="42628"/>
    <cellStyle name="Процентный 3 4 5 2 2 2 5" xfId="42629"/>
    <cellStyle name="Процентный 3 4 5 2 2 3" xfId="42630"/>
    <cellStyle name="Процентный 3 4 5 2 2 3 2" xfId="42631"/>
    <cellStyle name="Процентный 3 4 5 2 2 3 3" xfId="42632"/>
    <cellStyle name="Процентный 3 4 5 2 2 3 4" xfId="42633"/>
    <cellStyle name="Процентный 3 4 5 2 2 4" xfId="42634"/>
    <cellStyle name="Процентный 3 4 5 2 2 5" xfId="42635"/>
    <cellStyle name="Процентный 3 4 5 2 2 6" xfId="42636"/>
    <cellStyle name="Процентный 3 4 5 2 2 7" xfId="42637"/>
    <cellStyle name="Процентный 3 4 5 2 3" xfId="42638"/>
    <cellStyle name="Процентный 3 4 5 2 3 2" xfId="42639"/>
    <cellStyle name="Процентный 3 4 5 2 3 2 2" xfId="42640"/>
    <cellStyle name="Процентный 3 4 5 2 3 3" xfId="42641"/>
    <cellStyle name="Процентный 3 4 5 2 3 4" xfId="42642"/>
    <cellStyle name="Процентный 3 4 5 2 3 5" xfId="42643"/>
    <cellStyle name="Процентный 3 4 5 2 4" xfId="42644"/>
    <cellStyle name="Процентный 3 4 5 2 4 2" xfId="42645"/>
    <cellStyle name="Процентный 3 4 5 2 4 2 2" xfId="42646"/>
    <cellStyle name="Процентный 3 4 5 2 4 3" xfId="42647"/>
    <cellStyle name="Процентный 3 4 5 2 4 4" xfId="42648"/>
    <cellStyle name="Процентный 3 4 5 2 4 5" xfId="42649"/>
    <cellStyle name="Процентный 3 4 5 2 5" xfId="42650"/>
    <cellStyle name="Процентный 3 4 5 2 5 2" xfId="42651"/>
    <cellStyle name="Процентный 3 4 5 2 5 3" xfId="42652"/>
    <cellStyle name="Процентный 3 4 5 2 5 4" xfId="42653"/>
    <cellStyle name="Процентный 3 4 5 2 6" xfId="42654"/>
    <cellStyle name="Процентный 3 4 5 2 7" xfId="42655"/>
    <cellStyle name="Процентный 3 4 5 2 8" xfId="42656"/>
    <cellStyle name="Процентный 3 4 5 2 9" xfId="42657"/>
    <cellStyle name="Процентный 3 4 5 3" xfId="42658"/>
    <cellStyle name="Процентный 3 4 5 3 2" xfId="42659"/>
    <cellStyle name="Процентный 3 4 5 3 2 2" xfId="42660"/>
    <cellStyle name="Процентный 3 4 5 3 2 2 2" xfId="42661"/>
    <cellStyle name="Процентный 3 4 5 3 2 2 2 2" xfId="42662"/>
    <cellStyle name="Процентный 3 4 5 3 2 2 3" xfId="42663"/>
    <cellStyle name="Процентный 3 4 5 3 2 2 4" xfId="42664"/>
    <cellStyle name="Процентный 3 4 5 3 2 2 5" xfId="42665"/>
    <cellStyle name="Процентный 3 4 5 3 2 3" xfId="42666"/>
    <cellStyle name="Процентный 3 4 5 3 2 3 2" xfId="42667"/>
    <cellStyle name="Процентный 3 4 5 3 2 3 3" xfId="42668"/>
    <cellStyle name="Процентный 3 4 5 3 2 3 4" xfId="42669"/>
    <cellStyle name="Процентный 3 4 5 3 2 4" xfId="42670"/>
    <cellStyle name="Процентный 3 4 5 3 2 5" xfId="42671"/>
    <cellStyle name="Процентный 3 4 5 3 2 6" xfId="42672"/>
    <cellStyle name="Процентный 3 4 5 3 2 7" xfId="42673"/>
    <cellStyle name="Процентный 3 4 5 3 3" xfId="42674"/>
    <cellStyle name="Процентный 3 4 5 3 3 2" xfId="42675"/>
    <cellStyle name="Процентный 3 4 5 3 3 2 2" xfId="42676"/>
    <cellStyle name="Процентный 3 4 5 3 3 3" xfId="42677"/>
    <cellStyle name="Процентный 3 4 5 3 3 4" xfId="42678"/>
    <cellStyle name="Процентный 3 4 5 3 3 5" xfId="42679"/>
    <cellStyle name="Процентный 3 4 5 3 4" xfId="42680"/>
    <cellStyle name="Процентный 3 4 5 3 4 2" xfId="42681"/>
    <cellStyle name="Процентный 3 4 5 3 4 2 2" xfId="42682"/>
    <cellStyle name="Процентный 3 4 5 3 4 3" xfId="42683"/>
    <cellStyle name="Процентный 3 4 5 3 4 4" xfId="42684"/>
    <cellStyle name="Процентный 3 4 5 3 4 5" xfId="42685"/>
    <cellStyle name="Процентный 3 4 5 3 5" xfId="42686"/>
    <cellStyle name="Процентный 3 4 5 3 5 2" xfId="42687"/>
    <cellStyle name="Процентный 3 4 5 3 5 3" xfId="42688"/>
    <cellStyle name="Процентный 3 4 5 3 5 4" xfId="42689"/>
    <cellStyle name="Процентный 3 4 5 3 6" xfId="42690"/>
    <cellStyle name="Процентный 3 4 5 3 7" xfId="42691"/>
    <cellStyle name="Процентный 3 4 5 3 8" xfId="42692"/>
    <cellStyle name="Процентный 3 4 5 3 9" xfId="42693"/>
    <cellStyle name="Процентный 3 4 5 4" xfId="42694"/>
    <cellStyle name="Процентный 3 4 5 4 2" xfId="42695"/>
    <cellStyle name="Процентный 3 4 5 4 2 2" xfId="42696"/>
    <cellStyle name="Процентный 3 4 5 4 2 2 2" xfId="42697"/>
    <cellStyle name="Процентный 3 4 5 4 2 2 2 2" xfId="42698"/>
    <cellStyle name="Процентный 3 4 5 4 2 2 3" xfId="42699"/>
    <cellStyle name="Процентный 3 4 5 4 2 2 4" xfId="42700"/>
    <cellStyle name="Процентный 3 4 5 4 2 2 5" xfId="42701"/>
    <cellStyle name="Процентный 3 4 5 4 2 3" xfId="42702"/>
    <cellStyle name="Процентный 3 4 5 4 2 3 2" xfId="42703"/>
    <cellStyle name="Процентный 3 4 5 4 2 3 3" xfId="42704"/>
    <cellStyle name="Процентный 3 4 5 4 2 3 4" xfId="42705"/>
    <cellStyle name="Процентный 3 4 5 4 2 4" xfId="42706"/>
    <cellStyle name="Процентный 3 4 5 4 2 5" xfId="42707"/>
    <cellStyle name="Процентный 3 4 5 4 2 6" xfId="42708"/>
    <cellStyle name="Процентный 3 4 5 4 2 7" xfId="42709"/>
    <cellStyle name="Процентный 3 4 5 4 3" xfId="42710"/>
    <cellStyle name="Процентный 3 4 5 4 3 2" xfId="42711"/>
    <cellStyle name="Процентный 3 4 5 4 3 2 2" xfId="42712"/>
    <cellStyle name="Процентный 3 4 5 4 3 3" xfId="42713"/>
    <cellStyle name="Процентный 3 4 5 4 3 4" xfId="42714"/>
    <cellStyle name="Процентный 3 4 5 4 3 5" xfId="42715"/>
    <cellStyle name="Процентный 3 4 5 4 4" xfId="42716"/>
    <cellStyle name="Процентный 3 4 5 4 4 2" xfId="42717"/>
    <cellStyle name="Процентный 3 4 5 4 4 3" xfId="42718"/>
    <cellStyle name="Процентный 3 4 5 4 4 4" xfId="42719"/>
    <cellStyle name="Процентный 3 4 5 4 5" xfId="42720"/>
    <cellStyle name="Процентный 3 4 5 4 6" xfId="42721"/>
    <cellStyle name="Процентный 3 4 5 4 7" xfId="42722"/>
    <cellStyle name="Процентный 3 4 5 4 8" xfId="42723"/>
    <cellStyle name="Процентный 3 4 5 5" xfId="42724"/>
    <cellStyle name="Процентный 3 4 5 5 2" xfId="42725"/>
    <cellStyle name="Процентный 3 4 5 5 2 2" xfId="42726"/>
    <cellStyle name="Процентный 3 4 5 5 2 2 2" xfId="42727"/>
    <cellStyle name="Процентный 3 4 5 5 2 2 2 2" xfId="42728"/>
    <cellStyle name="Процентный 3 4 5 5 2 2 3" xfId="42729"/>
    <cellStyle name="Процентный 3 4 5 5 2 2 4" xfId="42730"/>
    <cellStyle name="Процентный 3 4 5 5 2 2 5" xfId="42731"/>
    <cellStyle name="Процентный 3 4 5 5 2 3" xfId="42732"/>
    <cellStyle name="Процентный 3 4 5 5 2 3 2" xfId="42733"/>
    <cellStyle name="Процентный 3 4 5 5 2 3 3" xfId="42734"/>
    <cellStyle name="Процентный 3 4 5 5 2 3 4" xfId="42735"/>
    <cellStyle name="Процентный 3 4 5 5 2 4" xfId="42736"/>
    <cellStyle name="Процентный 3 4 5 5 2 5" xfId="42737"/>
    <cellStyle name="Процентный 3 4 5 5 2 6" xfId="42738"/>
    <cellStyle name="Процентный 3 4 5 5 2 7" xfId="42739"/>
    <cellStyle name="Процентный 3 4 5 5 3" xfId="42740"/>
    <cellStyle name="Процентный 3 4 5 5 3 2" xfId="42741"/>
    <cellStyle name="Процентный 3 4 5 5 3 2 2" xfId="42742"/>
    <cellStyle name="Процентный 3 4 5 5 3 3" xfId="42743"/>
    <cellStyle name="Процентный 3 4 5 5 3 4" xfId="42744"/>
    <cellStyle name="Процентный 3 4 5 5 3 5" xfId="42745"/>
    <cellStyle name="Процентный 3 4 5 5 4" xfId="42746"/>
    <cellStyle name="Процентный 3 4 5 5 4 2" xfId="42747"/>
    <cellStyle name="Процентный 3 4 5 5 4 3" xfId="42748"/>
    <cellStyle name="Процентный 3 4 5 5 4 4" xfId="42749"/>
    <cellStyle name="Процентный 3 4 5 5 5" xfId="42750"/>
    <cellStyle name="Процентный 3 4 5 5 6" xfId="42751"/>
    <cellStyle name="Процентный 3 4 5 5 7" xfId="42752"/>
    <cellStyle name="Процентный 3 4 5 5 8" xfId="42753"/>
    <cellStyle name="Процентный 3 4 5 6" xfId="42754"/>
    <cellStyle name="Процентный 3 4 5 6 2" xfId="42755"/>
    <cellStyle name="Процентный 3 4 5 6 2 2" xfId="42756"/>
    <cellStyle name="Процентный 3 4 5 6 2 2 2" xfId="42757"/>
    <cellStyle name="Процентный 3 4 5 6 2 2 2 2" xfId="42758"/>
    <cellStyle name="Процентный 3 4 5 6 2 2 3" xfId="42759"/>
    <cellStyle name="Процентный 3 4 5 6 2 2 4" xfId="42760"/>
    <cellStyle name="Процентный 3 4 5 6 2 2 5" xfId="42761"/>
    <cellStyle name="Процентный 3 4 5 6 2 3" xfId="42762"/>
    <cellStyle name="Процентный 3 4 5 6 2 3 2" xfId="42763"/>
    <cellStyle name="Процентный 3 4 5 6 2 3 3" xfId="42764"/>
    <cellStyle name="Процентный 3 4 5 6 2 3 4" xfId="42765"/>
    <cellStyle name="Процентный 3 4 5 6 2 4" xfId="42766"/>
    <cellStyle name="Процентный 3 4 5 6 2 5" xfId="42767"/>
    <cellStyle name="Процентный 3 4 5 6 2 6" xfId="42768"/>
    <cellStyle name="Процентный 3 4 5 6 2 7" xfId="42769"/>
    <cellStyle name="Процентный 3 4 5 6 3" xfId="42770"/>
    <cellStyle name="Процентный 3 4 5 6 3 2" xfId="42771"/>
    <cellStyle name="Процентный 3 4 5 6 3 2 2" xfId="42772"/>
    <cellStyle name="Процентный 3 4 5 6 3 3" xfId="42773"/>
    <cellStyle name="Процентный 3 4 5 6 3 4" xfId="42774"/>
    <cellStyle name="Процентный 3 4 5 6 3 5" xfId="42775"/>
    <cellStyle name="Процентный 3 4 5 6 4" xfId="42776"/>
    <cellStyle name="Процентный 3 4 5 6 4 2" xfId="42777"/>
    <cellStyle name="Процентный 3 4 5 6 4 3" xfId="42778"/>
    <cellStyle name="Процентный 3 4 5 6 4 4" xfId="42779"/>
    <cellStyle name="Процентный 3 4 5 6 5" xfId="42780"/>
    <cellStyle name="Процентный 3 4 5 6 6" xfId="42781"/>
    <cellStyle name="Процентный 3 4 5 6 7" xfId="42782"/>
    <cellStyle name="Процентный 3 4 5 6 8" xfId="42783"/>
    <cellStyle name="Процентный 3 4 5 7" xfId="42784"/>
    <cellStyle name="Процентный 3 4 5 7 2" xfId="42785"/>
    <cellStyle name="Процентный 3 4 5 7 2 2" xfId="42786"/>
    <cellStyle name="Процентный 3 4 5 7 2 2 2" xfId="42787"/>
    <cellStyle name="Процентный 3 4 5 7 2 2 2 2" xfId="42788"/>
    <cellStyle name="Процентный 3 4 5 7 2 2 3" xfId="42789"/>
    <cellStyle name="Процентный 3 4 5 7 2 2 4" xfId="42790"/>
    <cellStyle name="Процентный 3 4 5 7 2 2 5" xfId="42791"/>
    <cellStyle name="Процентный 3 4 5 7 2 3" xfId="42792"/>
    <cellStyle name="Процентный 3 4 5 7 2 3 2" xfId="42793"/>
    <cellStyle name="Процентный 3 4 5 7 2 3 3" xfId="42794"/>
    <cellStyle name="Процентный 3 4 5 7 2 3 4" xfId="42795"/>
    <cellStyle name="Процентный 3 4 5 7 2 4" xfId="42796"/>
    <cellStyle name="Процентный 3 4 5 7 2 5" xfId="42797"/>
    <cellStyle name="Процентный 3 4 5 7 2 6" xfId="42798"/>
    <cellStyle name="Процентный 3 4 5 7 2 7" xfId="42799"/>
    <cellStyle name="Процентный 3 4 5 7 3" xfId="42800"/>
    <cellStyle name="Процентный 3 4 5 7 3 2" xfId="42801"/>
    <cellStyle name="Процентный 3 4 5 7 3 2 2" xfId="42802"/>
    <cellStyle name="Процентный 3 4 5 7 3 3" xfId="42803"/>
    <cellStyle name="Процентный 3 4 5 7 3 4" xfId="42804"/>
    <cellStyle name="Процентный 3 4 5 7 3 5" xfId="42805"/>
    <cellStyle name="Процентный 3 4 5 7 4" xfId="42806"/>
    <cellStyle name="Процентный 3 4 5 7 4 2" xfId="42807"/>
    <cellStyle name="Процентный 3 4 5 7 4 3" xfId="42808"/>
    <cellStyle name="Процентный 3 4 5 7 4 4" xfId="42809"/>
    <cellStyle name="Процентный 3 4 5 7 5" xfId="42810"/>
    <cellStyle name="Процентный 3 4 5 7 6" xfId="42811"/>
    <cellStyle name="Процентный 3 4 5 7 7" xfId="42812"/>
    <cellStyle name="Процентный 3 4 5 7 8" xfId="42813"/>
    <cellStyle name="Процентный 3 4 5 8" xfId="42814"/>
    <cellStyle name="Процентный 3 4 5 8 2" xfId="42815"/>
    <cellStyle name="Процентный 3 4 5 8 2 2" xfId="42816"/>
    <cellStyle name="Процентный 3 4 5 8 2 2 2" xfId="42817"/>
    <cellStyle name="Процентный 3 4 5 8 2 3" xfId="42818"/>
    <cellStyle name="Процентный 3 4 5 8 2 4" xfId="42819"/>
    <cellStyle name="Процентный 3 4 5 8 2 5" xfId="42820"/>
    <cellStyle name="Процентный 3 4 5 8 3" xfId="42821"/>
    <cellStyle name="Процентный 3 4 5 8 3 2" xfId="42822"/>
    <cellStyle name="Процентный 3 4 5 8 3 3" xfId="42823"/>
    <cellStyle name="Процентный 3 4 5 8 3 4" xfId="42824"/>
    <cellStyle name="Процентный 3 4 5 8 4" xfId="42825"/>
    <cellStyle name="Процентный 3 4 5 8 5" xfId="42826"/>
    <cellStyle name="Процентный 3 4 5 8 6" xfId="42827"/>
    <cellStyle name="Процентный 3 4 5 8 7" xfId="42828"/>
    <cellStyle name="Процентный 3 4 5 9" xfId="42829"/>
    <cellStyle name="Процентный 3 4 5 9 2" xfId="42830"/>
    <cellStyle name="Процентный 3 4 5 9 2 2" xfId="42831"/>
    <cellStyle name="Процентный 3 4 5 9 2 2 2" xfId="42832"/>
    <cellStyle name="Процентный 3 4 5 9 2 3" xfId="42833"/>
    <cellStyle name="Процентный 3 4 5 9 2 4" xfId="42834"/>
    <cellStyle name="Процентный 3 4 5 9 2 5" xfId="42835"/>
    <cellStyle name="Процентный 3 4 5 9 3" xfId="42836"/>
    <cellStyle name="Процентный 3 4 5 9 3 2" xfId="42837"/>
    <cellStyle name="Процентный 3 4 5 9 3 3" xfId="42838"/>
    <cellStyle name="Процентный 3 4 5 9 3 4" xfId="42839"/>
    <cellStyle name="Процентный 3 4 5 9 4" xfId="42840"/>
    <cellStyle name="Процентный 3 4 5 9 5" xfId="42841"/>
    <cellStyle name="Процентный 3 4 5 9 6" xfId="42842"/>
    <cellStyle name="Процентный 3 4 5 9 7" xfId="42843"/>
    <cellStyle name="Процентный 3 4 6" xfId="42844"/>
    <cellStyle name="Процентный 3 4 6 2" xfId="42845"/>
    <cellStyle name="Процентный 3 4 6 2 2" xfId="42846"/>
    <cellStyle name="Процентный 3 4 6 2 2 2" xfId="42847"/>
    <cellStyle name="Процентный 3 4 6 2 2 2 2" xfId="42848"/>
    <cellStyle name="Процентный 3 4 6 2 2 3" xfId="42849"/>
    <cellStyle name="Процентный 3 4 6 2 2 4" xfId="42850"/>
    <cellStyle name="Процентный 3 4 6 2 2 5" xfId="42851"/>
    <cellStyle name="Процентный 3 4 6 2 3" xfId="42852"/>
    <cellStyle name="Процентный 3 4 6 2 3 2" xfId="42853"/>
    <cellStyle name="Процентный 3 4 6 2 3 3" xfId="42854"/>
    <cellStyle name="Процентный 3 4 6 2 3 4" xfId="42855"/>
    <cellStyle name="Процентный 3 4 6 2 4" xfId="42856"/>
    <cellStyle name="Процентный 3 4 6 2 5" xfId="42857"/>
    <cellStyle name="Процентный 3 4 6 2 6" xfId="42858"/>
    <cellStyle name="Процентный 3 4 6 2 7" xfId="42859"/>
    <cellStyle name="Процентный 3 4 6 3" xfId="42860"/>
    <cellStyle name="Процентный 3 4 6 3 2" xfId="42861"/>
    <cellStyle name="Процентный 3 4 6 3 2 2" xfId="42862"/>
    <cellStyle name="Процентный 3 4 6 3 3" xfId="42863"/>
    <cellStyle name="Процентный 3 4 6 3 4" xfId="42864"/>
    <cellStyle name="Процентный 3 4 6 3 5" xfId="42865"/>
    <cellStyle name="Процентный 3 4 6 4" xfId="42866"/>
    <cellStyle name="Процентный 3 4 6 4 2" xfId="42867"/>
    <cellStyle name="Процентный 3 4 6 4 2 2" xfId="42868"/>
    <cellStyle name="Процентный 3 4 6 4 3" xfId="42869"/>
    <cellStyle name="Процентный 3 4 6 4 4" xfId="42870"/>
    <cellStyle name="Процентный 3 4 6 4 5" xfId="42871"/>
    <cellStyle name="Процентный 3 4 6 5" xfId="42872"/>
    <cellStyle name="Процентный 3 4 6 5 2" xfId="42873"/>
    <cellStyle name="Процентный 3 4 6 5 3" xfId="42874"/>
    <cellStyle name="Процентный 3 4 6 5 4" xfId="42875"/>
    <cellStyle name="Процентный 3 4 6 6" xfId="42876"/>
    <cellStyle name="Процентный 3 4 6 7" xfId="42877"/>
    <cellStyle name="Процентный 3 4 6 8" xfId="42878"/>
    <cellStyle name="Процентный 3 4 6 9" xfId="42879"/>
    <cellStyle name="Процентный 3 4 7" xfId="42880"/>
    <cellStyle name="Процентный 3 4 7 2" xfId="42881"/>
    <cellStyle name="Процентный 3 4 7 2 2" xfId="42882"/>
    <cellStyle name="Процентный 3 4 7 2 2 2" xfId="42883"/>
    <cellStyle name="Процентный 3 4 7 2 2 2 2" xfId="42884"/>
    <cellStyle name="Процентный 3 4 7 2 2 3" xfId="42885"/>
    <cellStyle name="Процентный 3 4 7 2 2 4" xfId="42886"/>
    <cellStyle name="Процентный 3 4 7 2 2 5" xfId="42887"/>
    <cellStyle name="Процентный 3 4 7 2 3" xfId="42888"/>
    <cellStyle name="Процентный 3 4 7 2 3 2" xfId="42889"/>
    <cellStyle name="Процентный 3 4 7 2 3 3" xfId="42890"/>
    <cellStyle name="Процентный 3 4 7 2 3 4" xfId="42891"/>
    <cellStyle name="Процентный 3 4 7 2 4" xfId="42892"/>
    <cellStyle name="Процентный 3 4 7 2 5" xfId="42893"/>
    <cellStyle name="Процентный 3 4 7 2 6" xfId="42894"/>
    <cellStyle name="Процентный 3 4 7 2 7" xfId="42895"/>
    <cellStyle name="Процентный 3 4 7 3" xfId="42896"/>
    <cellStyle name="Процентный 3 4 7 3 2" xfId="42897"/>
    <cellStyle name="Процентный 3 4 7 3 2 2" xfId="42898"/>
    <cellStyle name="Процентный 3 4 7 3 3" xfId="42899"/>
    <cellStyle name="Процентный 3 4 7 3 4" xfId="42900"/>
    <cellStyle name="Процентный 3 4 7 3 5" xfId="42901"/>
    <cellStyle name="Процентный 3 4 7 4" xfId="42902"/>
    <cellStyle name="Процентный 3 4 7 4 2" xfId="42903"/>
    <cellStyle name="Процентный 3 4 7 4 2 2" xfId="42904"/>
    <cellStyle name="Процентный 3 4 7 4 3" xfId="42905"/>
    <cellStyle name="Процентный 3 4 7 4 4" xfId="42906"/>
    <cellStyle name="Процентный 3 4 7 4 5" xfId="42907"/>
    <cellStyle name="Процентный 3 4 7 5" xfId="42908"/>
    <cellStyle name="Процентный 3 4 7 5 2" xfId="42909"/>
    <cellStyle name="Процентный 3 4 7 5 3" xfId="42910"/>
    <cellStyle name="Процентный 3 4 7 5 4" xfId="42911"/>
    <cellStyle name="Процентный 3 4 7 6" xfId="42912"/>
    <cellStyle name="Процентный 3 4 7 7" xfId="42913"/>
    <cellStyle name="Процентный 3 4 7 8" xfId="42914"/>
    <cellStyle name="Процентный 3 4 7 9" xfId="42915"/>
    <cellStyle name="Процентный 3 4 8" xfId="42916"/>
    <cellStyle name="Процентный 3 4 8 2" xfId="42917"/>
    <cellStyle name="Процентный 3 4 8 2 2" xfId="42918"/>
    <cellStyle name="Процентный 3 4 8 2 2 2" xfId="42919"/>
    <cellStyle name="Процентный 3 4 8 2 2 2 2" xfId="42920"/>
    <cellStyle name="Процентный 3 4 8 2 2 3" xfId="42921"/>
    <cellStyle name="Процентный 3 4 8 2 2 4" xfId="42922"/>
    <cellStyle name="Процентный 3 4 8 2 2 5" xfId="42923"/>
    <cellStyle name="Процентный 3 4 8 2 3" xfId="42924"/>
    <cellStyle name="Процентный 3 4 8 2 3 2" xfId="42925"/>
    <cellStyle name="Процентный 3 4 8 2 3 3" xfId="42926"/>
    <cellStyle name="Процентный 3 4 8 2 3 4" xfId="42927"/>
    <cellStyle name="Процентный 3 4 8 2 4" xfId="42928"/>
    <cellStyle name="Процентный 3 4 8 2 5" xfId="42929"/>
    <cellStyle name="Процентный 3 4 8 2 6" xfId="42930"/>
    <cellStyle name="Процентный 3 4 8 2 7" xfId="42931"/>
    <cellStyle name="Процентный 3 4 8 3" xfId="42932"/>
    <cellStyle name="Процентный 3 4 8 3 2" xfId="42933"/>
    <cellStyle name="Процентный 3 4 8 3 2 2" xfId="42934"/>
    <cellStyle name="Процентный 3 4 8 3 3" xfId="42935"/>
    <cellStyle name="Процентный 3 4 8 3 4" xfId="42936"/>
    <cellStyle name="Процентный 3 4 8 3 5" xfId="42937"/>
    <cellStyle name="Процентный 3 4 8 4" xfId="42938"/>
    <cellStyle name="Процентный 3 4 8 4 2" xfId="42939"/>
    <cellStyle name="Процентный 3 4 8 4 2 2" xfId="42940"/>
    <cellStyle name="Процентный 3 4 8 4 3" xfId="42941"/>
    <cellStyle name="Процентный 3 4 8 4 4" xfId="42942"/>
    <cellStyle name="Процентный 3 4 8 4 5" xfId="42943"/>
    <cellStyle name="Процентный 3 4 8 5" xfId="42944"/>
    <cellStyle name="Процентный 3 4 8 5 2" xfId="42945"/>
    <cellStyle name="Процентный 3 4 8 5 3" xfId="42946"/>
    <cellStyle name="Процентный 3 4 9" xfId="42947"/>
    <cellStyle name="Процентный 3 4 9 2" xfId="42948"/>
    <cellStyle name="Процентный 3 4 9 2 2" xfId="42949"/>
    <cellStyle name="Процентный 3 4 9 2 2 2" xfId="42950"/>
    <cellStyle name="Процентный 3 4 9 2 2 2 2" xfId="42951"/>
    <cellStyle name="Процентный 3 4 9 2 2 3" xfId="42952"/>
    <cellStyle name="Процентный 3 4 9 2 2 4" xfId="42953"/>
    <cellStyle name="Процентный 3 4 9 2 2 5" xfId="42954"/>
    <cellStyle name="Процентный 3 4 9 2 3" xfId="42955"/>
    <cellStyle name="Процентный 3 4 9 2 3 2" xfId="42956"/>
    <cellStyle name="Процентный 3 4 9 2 3 3" xfId="42957"/>
    <cellStyle name="Процентный 3 4 9 2 3 4" xfId="42958"/>
    <cellStyle name="Процентный 3 4 9 2 4" xfId="42959"/>
    <cellStyle name="Процентный 3 4 9 2 5" xfId="42960"/>
    <cellStyle name="Процентный 3 4 9 2 6" xfId="42961"/>
    <cellStyle name="Процентный 3 4 9 2 7" xfId="42962"/>
    <cellStyle name="Процентный 3 4 9 3" xfId="42963"/>
    <cellStyle name="Процентный 3 4 9 3 2" xfId="42964"/>
    <cellStyle name="Процентный 3 4 9 3 2 2" xfId="42965"/>
    <cellStyle name="Процентный 3 4 9 3 3" xfId="42966"/>
    <cellStyle name="Процентный 3 4 9 3 4" xfId="42967"/>
    <cellStyle name="Процентный 3 4 9 3 5" xfId="42968"/>
    <cellStyle name="Процентный 3 4 9 4" xfId="42969"/>
    <cellStyle name="Процентный 3 4 9 4 2" xfId="42970"/>
    <cellStyle name="Процентный 3 4 9 4 3" xfId="42971"/>
    <cellStyle name="Процентный 3 4 9 4 4" xfId="42972"/>
    <cellStyle name="Процентный 3 4 9 5" xfId="42973"/>
    <cellStyle name="Процентный 3 4 9 6" xfId="42974"/>
    <cellStyle name="Процентный 3 4 9 7" xfId="42975"/>
    <cellStyle name="Процентный 3 4 9 8" xfId="42976"/>
    <cellStyle name="Процентный 3 5" xfId="42977"/>
    <cellStyle name="Процентный 3 5 10" xfId="42978"/>
    <cellStyle name="Процентный 3 5 10 2" xfId="42979"/>
    <cellStyle name="Процентный 3 5 10 2 2" xfId="42980"/>
    <cellStyle name="Процентный 3 5 10 2 2 2" xfId="42981"/>
    <cellStyle name="Процентный 3 5 10 2 2 2 2" xfId="42982"/>
    <cellStyle name="Процентный 3 5 10 2 2 3" xfId="42983"/>
    <cellStyle name="Процентный 3 5 10 2 2 4" xfId="42984"/>
    <cellStyle name="Процентный 3 5 10 2 2 5" xfId="42985"/>
    <cellStyle name="Процентный 3 5 10 2 3" xfId="42986"/>
    <cellStyle name="Процентный 3 5 10 2 3 2" xfId="42987"/>
    <cellStyle name="Процентный 3 5 10 2 3 3" xfId="42988"/>
    <cellStyle name="Процентный 3 5 10 2 3 4" xfId="42989"/>
    <cellStyle name="Процентный 3 5 10 2 4" xfId="42990"/>
    <cellStyle name="Процентный 3 5 10 2 5" xfId="42991"/>
    <cellStyle name="Процентный 3 5 10 2 6" xfId="42992"/>
    <cellStyle name="Процентный 3 5 10 2 7" xfId="42993"/>
    <cellStyle name="Процентный 3 5 10 3" xfId="42994"/>
    <cellStyle name="Процентный 3 5 10 3 2" xfId="42995"/>
    <cellStyle name="Процентный 3 5 10 3 2 2" xfId="42996"/>
    <cellStyle name="Процентный 3 5 10 3 3" xfId="42997"/>
    <cellStyle name="Процентный 3 5 10 3 4" xfId="42998"/>
    <cellStyle name="Процентный 3 5 10 3 5" xfId="42999"/>
    <cellStyle name="Процентный 3 5 10 4" xfId="43000"/>
    <cellStyle name="Процентный 3 5 10 4 2" xfId="43001"/>
    <cellStyle name="Процентный 3 5 10 4 3" xfId="43002"/>
    <cellStyle name="Процентный 3 5 10 4 4" xfId="43003"/>
    <cellStyle name="Процентный 3 5 10 5" xfId="43004"/>
    <cellStyle name="Процентный 3 5 10 6" xfId="43005"/>
    <cellStyle name="Процентный 3 5 10 7" xfId="43006"/>
    <cellStyle name="Процентный 3 5 10 8" xfId="43007"/>
    <cellStyle name="Процентный 3 5 11" xfId="43008"/>
    <cellStyle name="Процентный 3 5 11 2" xfId="43009"/>
    <cellStyle name="Процентный 3 5 11 2 2" xfId="43010"/>
    <cellStyle name="Процентный 3 5 11 2 2 2" xfId="43011"/>
    <cellStyle name="Процентный 3 5 11 2 2 2 2" xfId="43012"/>
    <cellStyle name="Процентный 3 5 11 2 2 3" xfId="43013"/>
    <cellStyle name="Процентный 3 5 11 2 2 4" xfId="43014"/>
    <cellStyle name="Процентный 3 5 11 2 2 5" xfId="43015"/>
    <cellStyle name="Процентный 3 5 11 2 3" xfId="43016"/>
    <cellStyle name="Процентный 3 5 11 2 3 2" xfId="43017"/>
    <cellStyle name="Процентный 3 5 11 2 3 3" xfId="43018"/>
    <cellStyle name="Процентный 3 5 11 2 3 4" xfId="43019"/>
    <cellStyle name="Процентный 3 5 11 2 4" xfId="43020"/>
    <cellStyle name="Процентный 3 5 11 2 5" xfId="43021"/>
    <cellStyle name="Процентный 3 5 11 2 6" xfId="43022"/>
    <cellStyle name="Процентный 3 5 11 2 7" xfId="43023"/>
    <cellStyle name="Процентный 3 5 11 3" xfId="43024"/>
    <cellStyle name="Процентный 3 5 11 3 2" xfId="43025"/>
    <cellStyle name="Процентный 3 5 11 3 2 2" xfId="43026"/>
    <cellStyle name="Процентный 3 5 11 3 3" xfId="43027"/>
    <cellStyle name="Процентный 3 5 11 3 4" xfId="43028"/>
    <cellStyle name="Процентный 3 5 11 3 5" xfId="43029"/>
    <cellStyle name="Процентный 3 5 11 4" xfId="43030"/>
    <cellStyle name="Процентный 3 5 11 4 2" xfId="43031"/>
    <cellStyle name="Процентный 3 5 11 4 3" xfId="43032"/>
    <cellStyle name="Процентный 3 5 11 4 4" xfId="43033"/>
    <cellStyle name="Процентный 3 5 11 5" xfId="43034"/>
    <cellStyle name="Процентный 3 5 11 6" xfId="43035"/>
    <cellStyle name="Процентный 3 5 11 7" xfId="43036"/>
    <cellStyle name="Процентный 3 5 11 8" xfId="43037"/>
    <cellStyle name="Процентный 3 5 12" xfId="43038"/>
    <cellStyle name="Процентный 3 5 12 2" xfId="43039"/>
    <cellStyle name="Процентный 3 5 12 2 2" xfId="43040"/>
    <cellStyle name="Процентный 3 5 12 2 2 2" xfId="43041"/>
    <cellStyle name="Процентный 3 5 12 2 3" xfId="43042"/>
    <cellStyle name="Процентный 3 5 12 2 4" xfId="43043"/>
    <cellStyle name="Процентный 3 5 12 2 5" xfId="43044"/>
    <cellStyle name="Процентный 3 5 12 3" xfId="43045"/>
    <cellStyle name="Процентный 3 5 12 3 2" xfId="43046"/>
    <cellStyle name="Процентный 3 5 12 3 3" xfId="43047"/>
    <cellStyle name="Процентный 3 5 12 3 4" xfId="43048"/>
    <cellStyle name="Процентный 3 5 12 4" xfId="43049"/>
    <cellStyle name="Процентный 3 5 12 5" xfId="43050"/>
    <cellStyle name="Процентный 3 5 12 6" xfId="43051"/>
    <cellStyle name="Процентный 3 5 12 7" xfId="43052"/>
    <cellStyle name="Процентный 3 5 13" xfId="43053"/>
    <cellStyle name="Процентный 3 5 13 2" xfId="43054"/>
    <cellStyle name="Процентный 3 5 13 2 2" xfId="43055"/>
    <cellStyle name="Процентный 3 5 13 2 2 2" xfId="43056"/>
    <cellStyle name="Процентный 3 5 13 2 3" xfId="43057"/>
    <cellStyle name="Процентный 3 5 13 2 4" xfId="43058"/>
    <cellStyle name="Процентный 3 5 13 2 5" xfId="43059"/>
    <cellStyle name="Процентный 3 5 13 3" xfId="43060"/>
    <cellStyle name="Процентный 3 5 13 3 2" xfId="43061"/>
    <cellStyle name="Процентный 3 5 13 3 3" xfId="43062"/>
    <cellStyle name="Процентный 3 5 13 3 4" xfId="43063"/>
    <cellStyle name="Процентный 3 5 13 4" xfId="43064"/>
    <cellStyle name="Процентный 3 5 13 5" xfId="43065"/>
    <cellStyle name="Процентный 3 5 13 6" xfId="43066"/>
    <cellStyle name="Процентный 3 5 13 7" xfId="43067"/>
    <cellStyle name="Процентный 3 5 14" xfId="43068"/>
    <cellStyle name="Процентный 3 5 14 2" xfId="43069"/>
    <cellStyle name="Процентный 3 5 14 2 2" xfId="43070"/>
    <cellStyle name="Процентный 3 5 14 3" xfId="43071"/>
    <cellStyle name="Процентный 3 5 14 4" xfId="43072"/>
    <cellStyle name="Процентный 3 5 14 5" xfId="43073"/>
    <cellStyle name="Процентный 3 5 15" xfId="43074"/>
    <cellStyle name="Процентный 3 5 15 2" xfId="43075"/>
    <cellStyle name="Процентный 3 5 15 2 2" xfId="43076"/>
    <cellStyle name="Процентный 3 5 15 3" xfId="43077"/>
    <cellStyle name="Процентный 3 5 15 4" xfId="43078"/>
    <cellStyle name="Процентный 3 5 15 5" xfId="43079"/>
    <cellStyle name="Процентный 3 5 16" xfId="43080"/>
    <cellStyle name="Процентный 3 5 16 2" xfId="43081"/>
    <cellStyle name="Процентный 3 5 16 2 2" xfId="43082"/>
    <cellStyle name="Процентный 3 5 16 3" xfId="43083"/>
    <cellStyle name="Процентный 3 5 17" xfId="43084"/>
    <cellStyle name="Процентный 3 5 17 2" xfId="43085"/>
    <cellStyle name="Процентный 3 5 18" xfId="43086"/>
    <cellStyle name="Процентный 3 5 19" xfId="43087"/>
    <cellStyle name="Процентный 3 5 2" xfId="43088"/>
    <cellStyle name="Процентный 3 5 2 10" xfId="43089"/>
    <cellStyle name="Процентный 3 5 2 10 2" xfId="43090"/>
    <cellStyle name="Процентный 3 5 2 10 2 2" xfId="43091"/>
    <cellStyle name="Процентный 3 5 2 10 2 2 2" xfId="43092"/>
    <cellStyle name="Процентный 3 5 2 10 2 3" xfId="43093"/>
    <cellStyle name="Процентный 3 5 2 10 2 4" xfId="43094"/>
    <cellStyle name="Процентный 3 5 2 10 2 5" xfId="43095"/>
    <cellStyle name="Процентный 3 5 2 10 3" xfId="43096"/>
    <cellStyle name="Процентный 3 5 2 10 3 2" xfId="43097"/>
    <cellStyle name="Процентный 3 5 2 10 3 3" xfId="43098"/>
    <cellStyle name="Процентный 3 5 2 10 3 4" xfId="43099"/>
    <cellStyle name="Процентный 3 5 2 10 4" xfId="43100"/>
    <cellStyle name="Процентный 3 5 2 10 5" xfId="43101"/>
    <cellStyle name="Процентный 3 5 2 10 6" xfId="43102"/>
    <cellStyle name="Процентный 3 5 2 10 7" xfId="43103"/>
    <cellStyle name="Процентный 3 5 2 11" xfId="43104"/>
    <cellStyle name="Процентный 3 5 2 11 2" xfId="43105"/>
    <cellStyle name="Процентный 3 5 2 11 2 2" xfId="43106"/>
    <cellStyle name="Процентный 3 5 2 11 3" xfId="43107"/>
    <cellStyle name="Процентный 3 5 2 11 4" xfId="43108"/>
    <cellStyle name="Процентный 3 5 2 11 5" xfId="43109"/>
    <cellStyle name="Процентный 3 5 2 12" xfId="43110"/>
    <cellStyle name="Процентный 3 5 2 12 2" xfId="43111"/>
    <cellStyle name="Процентный 3 5 2 12 2 2" xfId="43112"/>
    <cellStyle name="Процентный 3 5 2 12 3" xfId="43113"/>
    <cellStyle name="Процентный 3 5 2 12 4" xfId="43114"/>
    <cellStyle name="Процентный 3 5 2 12 5" xfId="43115"/>
    <cellStyle name="Процентный 3 5 2 13" xfId="43116"/>
    <cellStyle name="Процентный 3 5 2 13 2" xfId="43117"/>
    <cellStyle name="Процентный 3 5 2 13 2 2" xfId="43118"/>
    <cellStyle name="Процентный 3 5 2 13 3" xfId="43119"/>
    <cellStyle name="Процентный 3 5 2 14" xfId="43120"/>
    <cellStyle name="Процентный 3 5 2 14 2" xfId="43121"/>
    <cellStyle name="Процентный 3 5 2 15" xfId="43122"/>
    <cellStyle name="Процентный 3 5 2 16" xfId="43123"/>
    <cellStyle name="Процентный 3 5 2 2" xfId="43124"/>
    <cellStyle name="Процентный 3 5 2 2 10" xfId="43125"/>
    <cellStyle name="Процентный 3 5 2 2 10 2" xfId="43126"/>
    <cellStyle name="Процентный 3 5 2 2 10 2 2" xfId="43127"/>
    <cellStyle name="Процентный 3 5 2 2 10 3" xfId="43128"/>
    <cellStyle name="Процентный 3 5 2 2 10 4" xfId="43129"/>
    <cellStyle name="Процентный 3 5 2 2 10 5" xfId="43130"/>
    <cellStyle name="Процентный 3 5 2 2 11" xfId="43131"/>
    <cellStyle name="Процентный 3 5 2 2 11 2" xfId="43132"/>
    <cellStyle name="Процентный 3 5 2 2 11 2 2" xfId="43133"/>
    <cellStyle name="Процентный 3 5 2 2 11 3" xfId="43134"/>
    <cellStyle name="Процентный 3 5 2 2 11 4" xfId="43135"/>
    <cellStyle name="Процентный 3 5 2 2 11 5" xfId="43136"/>
    <cellStyle name="Процентный 3 5 2 2 12" xfId="43137"/>
    <cellStyle name="Процентный 3 5 2 2 12 2" xfId="43138"/>
    <cellStyle name="Процентный 3 5 2 2 12 2 2" xfId="43139"/>
    <cellStyle name="Процентный 3 5 2 2 12 3" xfId="43140"/>
    <cellStyle name="Процентный 3 5 2 2 13" xfId="43141"/>
    <cellStyle name="Процентный 3 5 2 2 13 2" xfId="43142"/>
    <cellStyle name="Процентный 3 5 2 2 14" xfId="43143"/>
    <cellStyle name="Процентный 3 5 2 2 15" xfId="43144"/>
    <cellStyle name="Процентный 3 5 2 2 2" xfId="43145"/>
    <cellStyle name="Процентный 3 5 2 2 2 2" xfId="43146"/>
    <cellStyle name="Процентный 3 5 2 2 2 2 2" xfId="43147"/>
    <cellStyle name="Процентный 3 5 2 2 2 2 2 2" xfId="43148"/>
    <cellStyle name="Процентный 3 5 2 2 2 2 2 2 2" xfId="43149"/>
    <cellStyle name="Процентный 3 5 2 2 2 2 2 3" xfId="43150"/>
    <cellStyle name="Процентный 3 5 2 2 2 2 2 4" xfId="43151"/>
    <cellStyle name="Процентный 3 5 2 2 2 2 2 5" xfId="43152"/>
    <cellStyle name="Процентный 3 5 2 2 2 2 3" xfId="43153"/>
    <cellStyle name="Процентный 3 5 2 2 2 2 3 2" xfId="43154"/>
    <cellStyle name="Процентный 3 5 2 2 2 2 3 3" xfId="43155"/>
    <cellStyle name="Процентный 3 5 2 2 2 2 3 4" xfId="43156"/>
    <cellStyle name="Процентный 3 5 2 2 2 2 4" xfId="43157"/>
    <cellStyle name="Процентный 3 5 2 2 2 2 5" xfId="43158"/>
    <cellStyle name="Процентный 3 5 2 2 2 2 6" xfId="43159"/>
    <cellStyle name="Процентный 3 5 2 2 2 2 7" xfId="43160"/>
    <cellStyle name="Процентный 3 5 2 2 2 3" xfId="43161"/>
    <cellStyle name="Процентный 3 5 2 2 2 3 2" xfId="43162"/>
    <cellStyle name="Процентный 3 5 2 2 2 3 2 2" xfId="43163"/>
    <cellStyle name="Процентный 3 5 2 2 2 3 3" xfId="43164"/>
    <cellStyle name="Процентный 3 5 2 2 2 3 4" xfId="43165"/>
    <cellStyle name="Процентный 3 5 2 2 2 3 5" xfId="43166"/>
    <cellStyle name="Процентный 3 5 2 2 2 4" xfId="43167"/>
    <cellStyle name="Процентный 3 5 2 2 2 4 2" xfId="43168"/>
    <cellStyle name="Процентный 3 5 2 2 2 4 2 2" xfId="43169"/>
    <cellStyle name="Процентный 3 5 2 2 2 4 3" xfId="43170"/>
    <cellStyle name="Процентный 3 5 2 2 2 4 4" xfId="43171"/>
    <cellStyle name="Процентный 3 5 2 2 2 4 5" xfId="43172"/>
    <cellStyle name="Процентный 3 5 2 2 2 5" xfId="43173"/>
    <cellStyle name="Процентный 3 5 2 2 2 5 2" xfId="43174"/>
    <cellStyle name="Процентный 3 5 2 2 2 5 3" xfId="43175"/>
    <cellStyle name="Процентный 3 5 2 2 2 5 4" xfId="43176"/>
    <cellStyle name="Процентный 3 5 2 2 2 6" xfId="43177"/>
    <cellStyle name="Процентный 3 5 2 2 2 7" xfId="43178"/>
    <cellStyle name="Процентный 3 5 2 2 2 8" xfId="43179"/>
    <cellStyle name="Процентный 3 5 2 2 2 9" xfId="43180"/>
    <cellStyle name="Процентный 3 5 2 2 3" xfId="43181"/>
    <cellStyle name="Процентный 3 5 2 2 3 2" xfId="43182"/>
    <cellStyle name="Процентный 3 5 2 2 3 2 2" xfId="43183"/>
    <cellStyle name="Процентный 3 5 2 2 3 2 2 2" xfId="43184"/>
    <cellStyle name="Процентный 3 5 2 2 3 2 2 2 2" xfId="43185"/>
    <cellStyle name="Процентный 3 5 2 2 3 2 2 3" xfId="43186"/>
    <cellStyle name="Процентный 3 5 2 2 3 2 2 4" xfId="43187"/>
    <cellStyle name="Процентный 3 5 2 2 3 2 2 5" xfId="43188"/>
    <cellStyle name="Процентный 3 5 2 2 3 2 3" xfId="43189"/>
    <cellStyle name="Процентный 3 5 2 2 3 2 3 2" xfId="43190"/>
    <cellStyle name="Процентный 3 5 2 2 3 2 3 3" xfId="43191"/>
    <cellStyle name="Процентный 3 5 2 2 3 2 3 4" xfId="43192"/>
    <cellStyle name="Процентный 3 5 2 2 3 2 4" xfId="43193"/>
    <cellStyle name="Процентный 3 5 2 2 3 2 5" xfId="43194"/>
    <cellStyle name="Процентный 3 5 2 2 3 2 6" xfId="43195"/>
    <cellStyle name="Процентный 3 5 2 2 3 2 7" xfId="43196"/>
    <cellStyle name="Процентный 3 5 2 2 3 3" xfId="43197"/>
    <cellStyle name="Процентный 3 5 2 2 3 3 2" xfId="43198"/>
    <cellStyle name="Процентный 3 5 2 2 3 3 2 2" xfId="43199"/>
    <cellStyle name="Процентный 3 5 2 2 3 3 3" xfId="43200"/>
    <cellStyle name="Процентный 3 5 2 2 3 3 4" xfId="43201"/>
    <cellStyle name="Процентный 3 5 2 2 3 3 5" xfId="43202"/>
    <cellStyle name="Процентный 3 5 2 2 3 4" xfId="43203"/>
    <cellStyle name="Процентный 3 5 2 2 3 4 2" xfId="43204"/>
    <cellStyle name="Процентный 3 5 2 2 3 4 2 2" xfId="43205"/>
    <cellStyle name="Процентный 3 5 2 2 3 4 3" xfId="43206"/>
    <cellStyle name="Процентный 3 5 2 2 3 4 4" xfId="43207"/>
    <cellStyle name="Процентный 3 5 2 2 3 4 5" xfId="43208"/>
    <cellStyle name="Процентный 3 5 2 2 3 5" xfId="43209"/>
    <cellStyle name="Процентный 3 5 2 2 3 5 2" xfId="43210"/>
    <cellStyle name="Процентный 3 5 2 2 3 5 3" xfId="43211"/>
    <cellStyle name="Процентный 3 5 2 2 3 5 4" xfId="43212"/>
    <cellStyle name="Процентный 3 5 2 2 3 6" xfId="43213"/>
    <cellStyle name="Процентный 3 5 2 2 3 7" xfId="43214"/>
    <cellStyle name="Процентный 3 5 2 2 3 8" xfId="43215"/>
    <cellStyle name="Процентный 3 5 2 2 3 9" xfId="43216"/>
    <cellStyle name="Процентный 3 5 2 2 4" xfId="43217"/>
    <cellStyle name="Процентный 3 5 2 2 4 2" xfId="43218"/>
    <cellStyle name="Процентный 3 5 2 2 4 2 2" xfId="43219"/>
    <cellStyle name="Процентный 3 5 2 2 4 2 2 2" xfId="43220"/>
    <cellStyle name="Процентный 3 5 2 2 4 2 2 2 2" xfId="43221"/>
    <cellStyle name="Процентный 3 5 2 2 4 2 2 3" xfId="43222"/>
    <cellStyle name="Процентный 3 5 2 2 4 2 2 4" xfId="43223"/>
    <cellStyle name="Процентный 3 5 2 2 4 2 2 5" xfId="43224"/>
    <cellStyle name="Процентный 3 5 2 2 4 2 3" xfId="43225"/>
    <cellStyle name="Процентный 3 5 2 2 4 2 3 2" xfId="43226"/>
    <cellStyle name="Процентный 3 5 2 2 4 2 3 3" xfId="43227"/>
    <cellStyle name="Процентный 3 5 2 2 4 2 3 4" xfId="43228"/>
    <cellStyle name="Процентный 3 5 2 2 4 2 4" xfId="43229"/>
    <cellStyle name="Процентный 3 5 2 2 4 2 5" xfId="43230"/>
    <cellStyle name="Процентный 3 5 2 2 4 2 6" xfId="43231"/>
    <cellStyle name="Процентный 3 5 2 2 4 2 7" xfId="43232"/>
    <cellStyle name="Процентный 3 5 2 2 4 3" xfId="43233"/>
    <cellStyle name="Процентный 3 5 2 2 4 3 2" xfId="43234"/>
    <cellStyle name="Процентный 3 5 2 2 4 3 2 2" xfId="43235"/>
    <cellStyle name="Процентный 3 5 2 2 4 3 3" xfId="43236"/>
    <cellStyle name="Процентный 3 5 2 2 4 3 4" xfId="43237"/>
    <cellStyle name="Процентный 3 5 2 2 4 3 5" xfId="43238"/>
    <cellStyle name="Процентный 3 5 2 2 4 4" xfId="43239"/>
    <cellStyle name="Процентный 3 5 2 2 4 4 2" xfId="43240"/>
    <cellStyle name="Процентный 3 5 2 2 4 4 2 2" xfId="43241"/>
    <cellStyle name="Процентный 3 5 2 2 4 4 3" xfId="43242"/>
    <cellStyle name="Процентный 3 5 2 2 4 4 4" xfId="43243"/>
    <cellStyle name="Процентный 3 5 2 2 4 4 5" xfId="43244"/>
    <cellStyle name="Процентный 3 5 2 2 4 5" xfId="43245"/>
    <cellStyle name="Процентный 3 5 2 2 4 5 2" xfId="43246"/>
    <cellStyle name="Процентный 3 5 2 2 4 5 3" xfId="43247"/>
    <cellStyle name="Процентный 3 5 2 2 4 5 4" xfId="43248"/>
    <cellStyle name="Процентный 3 5 2 2 4 6" xfId="43249"/>
    <cellStyle name="Процентный 3 5 2 2 4 7" xfId="43250"/>
    <cellStyle name="Процентный 3 5 2 2 4 8" xfId="43251"/>
    <cellStyle name="Процентный 3 5 2 2 4 9" xfId="43252"/>
    <cellStyle name="Процентный 3 5 2 2 5" xfId="43253"/>
    <cellStyle name="Процентный 3 5 2 2 5 2" xfId="43254"/>
    <cellStyle name="Процентный 3 5 2 2 5 2 2" xfId="43255"/>
    <cellStyle name="Процентный 3 5 2 2 5 2 2 2" xfId="43256"/>
    <cellStyle name="Процентный 3 5 2 2 5 2 2 2 2" xfId="43257"/>
    <cellStyle name="Процентный 3 5 2 2 5 2 2 3" xfId="43258"/>
    <cellStyle name="Процентный 3 5 2 2 5 2 2 4" xfId="43259"/>
    <cellStyle name="Процентный 3 5 2 2 5 2 2 5" xfId="43260"/>
    <cellStyle name="Процентный 3 5 2 2 5 2 3" xfId="43261"/>
    <cellStyle name="Процентный 3 5 2 2 5 2 3 2" xfId="43262"/>
    <cellStyle name="Процентный 3 5 2 2 5 2 3 3" xfId="43263"/>
    <cellStyle name="Процентный 3 5 2 2 5 2 3 4" xfId="43264"/>
    <cellStyle name="Процентный 3 5 2 2 5 2 4" xfId="43265"/>
    <cellStyle name="Процентный 3 5 2 2 5 2 5" xfId="43266"/>
    <cellStyle name="Процентный 3 5 2 2 5 2 6" xfId="43267"/>
    <cellStyle name="Процентный 3 5 2 2 5 2 7" xfId="43268"/>
    <cellStyle name="Процентный 3 5 2 2 5 3" xfId="43269"/>
    <cellStyle name="Процентный 3 5 2 2 5 3 2" xfId="43270"/>
    <cellStyle name="Процентный 3 5 2 2 5 3 2 2" xfId="43271"/>
    <cellStyle name="Процентный 3 5 2 2 5 3 3" xfId="43272"/>
    <cellStyle name="Процентный 3 5 2 2 5 3 4" xfId="43273"/>
    <cellStyle name="Процентный 3 5 2 2 5 3 5" xfId="43274"/>
    <cellStyle name="Процентный 3 5 2 2 5 4" xfId="43275"/>
    <cellStyle name="Процентный 3 5 2 2 5 4 2" xfId="43276"/>
    <cellStyle name="Процентный 3 5 2 2 5 4 3" xfId="43277"/>
    <cellStyle name="Процентный 3 5 2 2 5 4 4" xfId="43278"/>
    <cellStyle name="Процентный 3 5 2 2 5 5" xfId="43279"/>
    <cellStyle name="Процентный 3 5 2 2 5 6" xfId="43280"/>
    <cellStyle name="Процентный 3 5 2 2 5 7" xfId="43281"/>
    <cellStyle name="Процентный 3 5 2 2 5 8" xfId="43282"/>
    <cellStyle name="Процентный 3 5 2 2 6" xfId="43283"/>
    <cellStyle name="Процентный 3 5 2 2 6 2" xfId="43284"/>
    <cellStyle name="Процентный 3 5 2 2 6 2 2" xfId="43285"/>
    <cellStyle name="Процентный 3 5 2 2 6 2 2 2" xfId="43286"/>
    <cellStyle name="Процентный 3 5 2 2 6 2 2 2 2" xfId="43287"/>
    <cellStyle name="Процентный 3 5 2 2 6 2 2 3" xfId="43288"/>
    <cellStyle name="Процентный 3 5 2 2 6 2 2 4" xfId="43289"/>
    <cellStyle name="Процентный 3 5 2 2 6 2 2 5" xfId="43290"/>
    <cellStyle name="Процентный 3 5 2 2 6 2 3" xfId="43291"/>
    <cellStyle name="Процентный 3 5 2 2 6 2 3 2" xfId="43292"/>
    <cellStyle name="Процентный 3 5 2 2 6 2 3 3" xfId="43293"/>
    <cellStyle name="Процентный 3 5 2 2 6 2 3 4" xfId="43294"/>
    <cellStyle name="Процентный 3 5 2 2 6 2 4" xfId="43295"/>
    <cellStyle name="Процентный 3 5 2 2 6 2 5" xfId="43296"/>
    <cellStyle name="Процентный 3 5 2 2 6 2 6" xfId="43297"/>
    <cellStyle name="Процентный 3 5 2 2 6 2 7" xfId="43298"/>
    <cellStyle name="Процентный 3 5 2 2 6 3" xfId="43299"/>
    <cellStyle name="Процентный 3 5 2 2 6 3 2" xfId="43300"/>
    <cellStyle name="Процентный 3 5 2 2 6 3 2 2" xfId="43301"/>
    <cellStyle name="Процентный 3 5 2 2 6 3 3" xfId="43302"/>
    <cellStyle name="Процентный 3 5 2 2 6 3 4" xfId="43303"/>
    <cellStyle name="Процентный 3 5 2 2 6 3 5" xfId="43304"/>
    <cellStyle name="Процентный 3 5 2 2 6 4" xfId="43305"/>
    <cellStyle name="Процентный 3 5 2 2 6 4 2" xfId="43306"/>
    <cellStyle name="Процентный 3 5 2 2 6 4 3" xfId="43307"/>
    <cellStyle name="Процентный 3 5 2 2 6 4 4" xfId="43308"/>
    <cellStyle name="Процентный 3 5 2 2 6 5" xfId="43309"/>
    <cellStyle name="Процентный 3 5 2 2 6 6" xfId="43310"/>
    <cellStyle name="Процентный 3 5 2 2 6 7" xfId="43311"/>
    <cellStyle name="Процентный 3 5 2 2 6 8" xfId="43312"/>
    <cellStyle name="Процентный 3 5 2 2 7" xfId="43313"/>
    <cellStyle name="Процентный 3 5 2 2 7 2" xfId="43314"/>
    <cellStyle name="Процентный 3 5 2 2 7 2 2" xfId="43315"/>
    <cellStyle name="Процентный 3 5 2 2 7 2 2 2" xfId="43316"/>
    <cellStyle name="Процентный 3 5 2 2 7 2 2 2 2" xfId="43317"/>
    <cellStyle name="Процентный 3 5 2 2 7 2 2 3" xfId="43318"/>
    <cellStyle name="Процентный 3 5 2 2 7 2 2 4" xfId="43319"/>
    <cellStyle name="Процентный 3 5 2 2 7 2 2 5" xfId="43320"/>
    <cellStyle name="Процентный 3 5 2 2 7 2 3" xfId="43321"/>
    <cellStyle name="Процентный 3 5 2 2 7 2 3 2" xfId="43322"/>
    <cellStyle name="Процентный 3 5 2 2 7 2 3 3" xfId="43323"/>
    <cellStyle name="Процентный 3 5 2 2 7 2 3 4" xfId="43324"/>
    <cellStyle name="Процентный 3 5 2 2 7 2 4" xfId="43325"/>
    <cellStyle name="Процентный 3 5 2 2 7 2 5" xfId="43326"/>
    <cellStyle name="Процентный 3 5 2 2 7 2 6" xfId="43327"/>
    <cellStyle name="Процентный 3 5 2 2 7 2 7" xfId="43328"/>
    <cellStyle name="Процентный 3 5 2 2 7 3" xfId="43329"/>
    <cellStyle name="Процентный 3 5 2 2 7 3 2" xfId="43330"/>
    <cellStyle name="Процентный 3 5 2 2 7 3 2 2" xfId="43331"/>
    <cellStyle name="Процентный 3 5 2 2 7 3 3" xfId="43332"/>
    <cellStyle name="Процентный 3 5 2 2 7 3 4" xfId="43333"/>
    <cellStyle name="Процентный 3 5 2 2 7 3 5" xfId="43334"/>
    <cellStyle name="Процентный 3 5 2 2 7 4" xfId="43335"/>
    <cellStyle name="Процентный 3 5 2 2 7 4 2" xfId="43336"/>
    <cellStyle name="Процентный 3 5 2 2 7 4 3" xfId="43337"/>
    <cellStyle name="Процентный 3 5 2 2 7 4 4" xfId="43338"/>
    <cellStyle name="Процентный 3 5 2 2 7 5" xfId="43339"/>
    <cellStyle name="Процентный 3 5 2 2 7 6" xfId="43340"/>
    <cellStyle name="Процентный 3 5 2 2 7 7" xfId="43341"/>
    <cellStyle name="Процентный 3 5 2 2 7 8" xfId="43342"/>
    <cellStyle name="Процентный 3 5 2 2 8" xfId="43343"/>
    <cellStyle name="Процентный 3 5 2 2 8 2" xfId="43344"/>
    <cellStyle name="Процентный 3 5 2 2 8 2 2" xfId="43345"/>
    <cellStyle name="Процентный 3 5 2 2 8 2 2 2" xfId="43346"/>
    <cellStyle name="Процентный 3 5 2 2 8 2 3" xfId="43347"/>
    <cellStyle name="Процентный 3 5 2 2 8 2 4" xfId="43348"/>
    <cellStyle name="Процентный 3 5 2 2 8 2 5" xfId="43349"/>
    <cellStyle name="Процентный 3 5 2 2 8 3" xfId="43350"/>
    <cellStyle name="Процентный 3 5 2 2 8 3 2" xfId="43351"/>
    <cellStyle name="Процентный 3 5 2 2 8 3 3" xfId="43352"/>
    <cellStyle name="Процентный 3 5 2 2 8 3 4" xfId="43353"/>
    <cellStyle name="Процентный 3 5 2 2 8 4" xfId="43354"/>
    <cellStyle name="Процентный 3 5 2 2 8 5" xfId="43355"/>
    <cellStyle name="Процентный 3 5 2 2 8 6" xfId="43356"/>
    <cellStyle name="Процентный 3 5 2 2 8 7" xfId="43357"/>
    <cellStyle name="Процентный 3 5 2 2 9" xfId="43358"/>
    <cellStyle name="Процентный 3 5 2 2 9 2" xfId="43359"/>
    <cellStyle name="Процентный 3 5 2 2 9 2 2" xfId="43360"/>
    <cellStyle name="Процентный 3 5 2 2 9 2 2 2" xfId="43361"/>
    <cellStyle name="Процентный 3 5 2 2 9 2 3" xfId="43362"/>
    <cellStyle name="Процентный 3 5 2 2 9 2 4" xfId="43363"/>
    <cellStyle name="Процентный 3 5 2 2 9 2 5" xfId="43364"/>
    <cellStyle name="Процентный 3 5 2 2 9 3" xfId="43365"/>
    <cellStyle name="Процентный 3 5 2 2 9 3 2" xfId="43366"/>
    <cellStyle name="Процентный 3 5 2 2 9 3 3" xfId="43367"/>
    <cellStyle name="Процентный 3 5 2 2 9 3 4" xfId="43368"/>
    <cellStyle name="Процентный 3 5 2 2 9 4" xfId="43369"/>
    <cellStyle name="Процентный 3 5 2 2 9 5" xfId="43370"/>
    <cellStyle name="Процентный 3 5 2 2 9 6" xfId="43371"/>
    <cellStyle name="Процентный 3 5 2 2 9 7" xfId="43372"/>
    <cellStyle name="Процентный 3 5 2 3" xfId="43373"/>
    <cellStyle name="Процентный 3 5 2 3 2" xfId="43374"/>
    <cellStyle name="Процентный 3 5 2 3 2 2" xfId="43375"/>
    <cellStyle name="Процентный 3 5 2 3 2 2 2" xfId="43376"/>
    <cellStyle name="Процентный 3 5 2 3 2 2 2 2" xfId="43377"/>
    <cellStyle name="Процентный 3 5 2 3 2 2 3" xfId="43378"/>
    <cellStyle name="Процентный 3 5 2 3 2 2 4" xfId="43379"/>
    <cellStyle name="Процентный 3 5 2 3 2 2 5" xfId="43380"/>
    <cellStyle name="Процентный 3 5 2 3 2 3" xfId="43381"/>
    <cellStyle name="Процентный 3 5 2 3 2 3 2" xfId="43382"/>
    <cellStyle name="Процентный 3 5 2 3 2 3 2 2" xfId="43383"/>
    <cellStyle name="Процентный 3 5 2 3 2 3 3" xfId="43384"/>
    <cellStyle name="Процентный 3 5 2 3 2 3 4" xfId="43385"/>
    <cellStyle name="Процентный 3 5 2 3 2 3 5" xfId="43386"/>
    <cellStyle name="Процентный 3 5 2 3 2 4" xfId="43387"/>
    <cellStyle name="Процентный 3 5 2 3 2 4 2" xfId="43388"/>
    <cellStyle name="Процентный 3 5 2 3 2 4 3" xfId="43389"/>
    <cellStyle name="Процентный 3 5 2 3 2 4 4" xfId="43390"/>
    <cellStyle name="Процентный 3 5 2 3 2 5" xfId="43391"/>
    <cellStyle name="Процентный 3 5 2 3 2 6" xfId="43392"/>
    <cellStyle name="Процентный 3 5 2 3 2 7" xfId="43393"/>
    <cellStyle name="Процентный 3 5 2 3 2 8" xfId="43394"/>
    <cellStyle name="Процентный 3 5 2 3 3" xfId="43395"/>
    <cellStyle name="Процентный 3 5 2 3 3 2" xfId="43396"/>
    <cellStyle name="Процентный 3 5 2 3 3 2 2" xfId="43397"/>
    <cellStyle name="Процентный 3 5 2 3 3 3" xfId="43398"/>
    <cellStyle name="Процентный 3 5 2 3 3 4" xfId="43399"/>
    <cellStyle name="Процентный 3 5 2 3 3 5" xfId="43400"/>
    <cellStyle name="Процентный 3 5 2 3 4" xfId="43401"/>
    <cellStyle name="Процентный 3 5 2 3 4 2" xfId="43402"/>
    <cellStyle name="Процентный 3 5 2 3 4 2 2" xfId="43403"/>
    <cellStyle name="Процентный 3 5 2 3 4 3" xfId="43404"/>
    <cellStyle name="Процентный 3 5 2 3 4 4" xfId="43405"/>
    <cellStyle name="Процентный 3 5 2 3 4 5" xfId="43406"/>
    <cellStyle name="Процентный 3 5 2 3 5" xfId="43407"/>
    <cellStyle name="Процентный 3 5 2 3 5 2" xfId="43408"/>
    <cellStyle name="Процентный 3 5 2 3 5 2 2" xfId="43409"/>
    <cellStyle name="Процентный 3 5 2 3 5 3" xfId="43410"/>
    <cellStyle name="Процентный 3 5 2 3 5 4" xfId="43411"/>
    <cellStyle name="Процентный 3 5 2 3 5 5" xfId="43412"/>
    <cellStyle name="Процентный 3 5 2 3 6" xfId="43413"/>
    <cellStyle name="Процентный 3 5 2 3 6 2" xfId="43414"/>
    <cellStyle name="Процентный 3 5 2 3 6 2 2" xfId="43415"/>
    <cellStyle name="Процентный 3 5 2 3 6 3" xfId="43416"/>
    <cellStyle name="Процентный 3 5 2 3 7" xfId="43417"/>
    <cellStyle name="Процентный 3 5 2 3 7 2" xfId="43418"/>
    <cellStyle name="Процентный 3 5 2 3 8" xfId="43419"/>
    <cellStyle name="Процентный 3 5 2 3 9" xfId="43420"/>
    <cellStyle name="Процентный 3 5 2 4" xfId="43421"/>
    <cellStyle name="Процентный 3 5 2 4 2" xfId="43422"/>
    <cellStyle name="Процентный 3 5 2 4 2 2" xfId="43423"/>
    <cellStyle name="Процентный 3 5 2 4 2 2 2" xfId="43424"/>
    <cellStyle name="Процентный 3 5 2 4 2 2 2 2" xfId="43425"/>
    <cellStyle name="Процентный 3 5 2 4 2 2 3" xfId="43426"/>
    <cellStyle name="Процентный 3 5 2 4 2 2 4" xfId="43427"/>
    <cellStyle name="Процентный 3 5 2 4 2 2 5" xfId="43428"/>
    <cellStyle name="Процентный 3 5 2 4 2 3" xfId="43429"/>
    <cellStyle name="Процентный 3 5 2 4 2 3 2" xfId="43430"/>
    <cellStyle name="Процентный 3 5 2 4 2 3 3" xfId="43431"/>
    <cellStyle name="Процентный 3 5 2 4 2 3 4" xfId="43432"/>
    <cellStyle name="Процентный 3 5 2 4 2 4" xfId="43433"/>
    <cellStyle name="Процентный 3 5 2 4 2 5" xfId="43434"/>
    <cellStyle name="Процентный 3 5 2 4 2 6" xfId="43435"/>
    <cellStyle name="Процентный 3 5 2 4 2 7" xfId="43436"/>
    <cellStyle name="Процентный 3 5 2 4 3" xfId="43437"/>
    <cellStyle name="Процентный 3 5 2 4 3 2" xfId="43438"/>
    <cellStyle name="Процентный 3 5 2 4 3 2 2" xfId="43439"/>
    <cellStyle name="Процентный 3 5 2 4 3 3" xfId="43440"/>
    <cellStyle name="Процентный 3 5 2 4 3 4" xfId="43441"/>
    <cellStyle name="Процентный 3 5 2 4 3 5" xfId="43442"/>
    <cellStyle name="Процентный 3 5 2 4 4" xfId="43443"/>
    <cellStyle name="Процентный 3 5 2 4 4 2" xfId="43444"/>
    <cellStyle name="Процентный 3 5 2 4 4 2 2" xfId="43445"/>
    <cellStyle name="Процентный 3 5 2 4 4 3" xfId="43446"/>
    <cellStyle name="Процентный 3 5 2 4 4 4" xfId="43447"/>
    <cellStyle name="Процентный 3 5 2 4 4 5" xfId="43448"/>
    <cellStyle name="Процентный 3 5 2 4 5" xfId="43449"/>
    <cellStyle name="Процентный 3 5 2 4 5 2" xfId="43450"/>
    <cellStyle name="Процентный 3 5 2 4 5 3" xfId="43451"/>
    <cellStyle name="Процентный 3 5 2 4 5 4" xfId="43452"/>
    <cellStyle name="Процентный 3 5 2 4 6" xfId="43453"/>
    <cellStyle name="Процентный 3 5 2 4 7" xfId="43454"/>
    <cellStyle name="Процентный 3 5 2 4 8" xfId="43455"/>
    <cellStyle name="Процентный 3 5 2 4 9" xfId="43456"/>
    <cellStyle name="Процентный 3 5 2 5" xfId="43457"/>
    <cellStyle name="Процентный 3 5 2 5 2" xfId="43458"/>
    <cellStyle name="Процентный 3 5 2 5 2 2" xfId="43459"/>
    <cellStyle name="Процентный 3 5 2 5 2 2 2" xfId="43460"/>
    <cellStyle name="Процентный 3 5 2 5 2 2 2 2" xfId="43461"/>
    <cellStyle name="Процентный 3 5 2 5 2 2 3" xfId="43462"/>
    <cellStyle name="Процентный 3 5 2 5 2 2 4" xfId="43463"/>
    <cellStyle name="Процентный 3 5 2 5 2 2 5" xfId="43464"/>
    <cellStyle name="Процентный 3 5 2 5 2 3" xfId="43465"/>
    <cellStyle name="Процентный 3 5 2 5 2 3 2" xfId="43466"/>
    <cellStyle name="Процентный 3 5 2 5 2 3 3" xfId="43467"/>
    <cellStyle name="Процентный 3 5 2 5 2 3 4" xfId="43468"/>
    <cellStyle name="Процентный 3 5 2 5 2 4" xfId="43469"/>
    <cellStyle name="Процентный 3 5 2 5 2 5" xfId="43470"/>
    <cellStyle name="Процентный 3 5 2 5 2 6" xfId="43471"/>
    <cellStyle name="Процентный 3 5 2 5 2 7" xfId="43472"/>
    <cellStyle name="Процентный 3 5 2 5 3" xfId="43473"/>
    <cellStyle name="Процентный 3 5 2 5 3 2" xfId="43474"/>
    <cellStyle name="Процентный 3 5 2 5 3 2 2" xfId="43475"/>
    <cellStyle name="Процентный 3 5 2 5 3 3" xfId="43476"/>
    <cellStyle name="Процентный 3 5 2 5 3 4" xfId="43477"/>
    <cellStyle name="Процентный 3 5 2 5 3 5" xfId="43478"/>
    <cellStyle name="Процентный 3 5 2 5 4" xfId="43479"/>
    <cellStyle name="Процентный 3 5 2 5 4 2" xfId="43480"/>
    <cellStyle name="Процентный 3 5 2 5 4 2 2" xfId="43481"/>
    <cellStyle name="Процентный 3 5 2 5 4 3" xfId="43482"/>
    <cellStyle name="Процентный 3 5 2 5 4 4" xfId="43483"/>
    <cellStyle name="Процентный 3 5 2 5 4 5" xfId="43484"/>
    <cellStyle name="Процентный 3 5 2 5 5" xfId="43485"/>
    <cellStyle name="Процентный 3 5 2 5 5 2" xfId="43486"/>
    <cellStyle name="Процентный 3 5 2 5 5 3" xfId="43487"/>
    <cellStyle name="Процентный 3 5 2 5 5 4" xfId="43488"/>
    <cellStyle name="Процентный 3 5 2 5 6" xfId="43489"/>
    <cellStyle name="Процентный 3 5 2 5 7" xfId="43490"/>
    <cellStyle name="Процентный 3 5 2 5 8" xfId="43491"/>
    <cellStyle name="Процентный 3 5 2 5 9" xfId="43492"/>
    <cellStyle name="Процентный 3 5 2 6" xfId="43493"/>
    <cellStyle name="Процентный 3 5 2 6 2" xfId="43494"/>
    <cellStyle name="Процентный 3 5 2 6 2 2" xfId="43495"/>
    <cellStyle name="Процентный 3 5 2 6 2 2 2" xfId="43496"/>
    <cellStyle name="Процентный 3 5 2 6 2 2 2 2" xfId="43497"/>
    <cellStyle name="Процентный 3 5 2 6 2 2 3" xfId="43498"/>
    <cellStyle name="Процентный 3 5 2 6 2 2 4" xfId="43499"/>
    <cellStyle name="Процентный 3 5 2 6 2 2 5" xfId="43500"/>
    <cellStyle name="Процентный 3 5 2 6 2 3" xfId="43501"/>
    <cellStyle name="Процентный 3 5 2 6 2 3 2" xfId="43502"/>
    <cellStyle name="Процентный 3 5 2 6 2 3 3" xfId="43503"/>
    <cellStyle name="Процентный 3 5 2 6 2 3 4" xfId="43504"/>
    <cellStyle name="Процентный 3 5 2 6 2 4" xfId="43505"/>
    <cellStyle name="Процентный 3 5 2 6 2 5" xfId="43506"/>
    <cellStyle name="Процентный 3 5 2 6 2 6" xfId="43507"/>
    <cellStyle name="Процентный 3 5 2 6 2 7" xfId="43508"/>
    <cellStyle name="Процентный 3 5 2 6 3" xfId="43509"/>
    <cellStyle name="Процентный 3 5 2 6 3 2" xfId="43510"/>
    <cellStyle name="Процентный 3 5 2 6 3 2 2" xfId="43511"/>
    <cellStyle name="Процентный 3 5 2 6 3 3" xfId="43512"/>
    <cellStyle name="Процентный 3 5 2 6 3 4" xfId="43513"/>
    <cellStyle name="Процентный 3 5 2 6 3 5" xfId="43514"/>
    <cellStyle name="Процентный 3 5 2 6 4" xfId="43515"/>
    <cellStyle name="Процентный 3 5 2 6 4 2" xfId="43516"/>
    <cellStyle name="Процентный 3 5 2 6 4 3" xfId="43517"/>
    <cellStyle name="Процентный 3 5 2 6 4 4" xfId="43518"/>
    <cellStyle name="Процентный 3 5 2 6 5" xfId="43519"/>
    <cellStyle name="Процентный 3 5 2 6 6" xfId="43520"/>
    <cellStyle name="Процентный 3 5 2 6 7" xfId="43521"/>
    <cellStyle name="Процентный 3 5 2 6 8" xfId="43522"/>
    <cellStyle name="Процентный 3 5 2 7" xfId="43523"/>
    <cellStyle name="Процентный 3 5 2 7 2" xfId="43524"/>
    <cellStyle name="Процентный 3 5 2 7 2 2" xfId="43525"/>
    <cellStyle name="Процентный 3 5 2 7 2 2 2" xfId="43526"/>
    <cellStyle name="Процентный 3 5 2 7 2 2 2 2" xfId="43527"/>
    <cellStyle name="Процентный 3 5 2 7 2 2 3" xfId="43528"/>
    <cellStyle name="Процентный 3 5 2 7 2 2 4" xfId="43529"/>
    <cellStyle name="Процентный 3 5 2 7 2 2 5" xfId="43530"/>
    <cellStyle name="Процентный 3 5 2 7 2 3" xfId="43531"/>
    <cellStyle name="Процентный 3 5 2 7 2 3 2" xfId="43532"/>
    <cellStyle name="Процентный 3 5 2 7 2 3 3" xfId="43533"/>
    <cellStyle name="Процентный 3 5 2 7 2 3 4" xfId="43534"/>
    <cellStyle name="Процентный 3 5 2 7 2 4" xfId="43535"/>
    <cellStyle name="Процентный 3 5 2 7 2 5" xfId="43536"/>
    <cellStyle name="Процентный 3 5 2 7 2 6" xfId="43537"/>
    <cellStyle name="Процентный 3 5 2 7 2 7" xfId="43538"/>
    <cellStyle name="Процентный 3 5 2 7 3" xfId="43539"/>
    <cellStyle name="Процентный 3 5 2 7 3 2" xfId="43540"/>
    <cellStyle name="Процентный 3 5 2 7 3 2 2" xfId="43541"/>
    <cellStyle name="Процентный 3 5 2 7 3 3" xfId="43542"/>
    <cellStyle name="Процентный 3 5 2 7 3 4" xfId="43543"/>
    <cellStyle name="Процентный 3 5 2 7 3 5" xfId="43544"/>
    <cellStyle name="Процентный 3 5 2 7 4" xfId="43545"/>
    <cellStyle name="Процентный 3 5 2 7 4 2" xfId="43546"/>
    <cellStyle name="Процентный 3 5 2 7 4 3" xfId="43547"/>
    <cellStyle name="Процентный 3 5 2 7 4 4" xfId="43548"/>
    <cellStyle name="Процентный 3 5 2 7 5" xfId="43549"/>
    <cellStyle name="Процентный 3 5 2 7 6" xfId="43550"/>
    <cellStyle name="Процентный 3 5 2 7 7" xfId="43551"/>
    <cellStyle name="Процентный 3 5 2 7 8" xfId="43552"/>
    <cellStyle name="Процентный 3 5 2 8" xfId="43553"/>
    <cellStyle name="Процентный 3 5 2 8 2" xfId="43554"/>
    <cellStyle name="Процентный 3 5 2 8 2 2" xfId="43555"/>
    <cellStyle name="Процентный 3 5 2 8 2 2 2" xfId="43556"/>
    <cellStyle name="Процентный 3 5 2 8 2 2 2 2" xfId="43557"/>
    <cellStyle name="Процентный 3 5 2 8 2 2 3" xfId="43558"/>
    <cellStyle name="Процентный 3 5 2 8 2 2 4" xfId="43559"/>
    <cellStyle name="Процентный 3 5 2 8 2 2 5" xfId="43560"/>
    <cellStyle name="Процентный 3 5 2 8 2 3" xfId="43561"/>
    <cellStyle name="Процентный 3 5 2 8 2 3 2" xfId="43562"/>
    <cellStyle name="Процентный 3 5 2 8 2 3 3" xfId="43563"/>
    <cellStyle name="Процентный 3 5 2 8 2 3 4" xfId="43564"/>
    <cellStyle name="Процентный 3 5 2 8 2 4" xfId="43565"/>
    <cellStyle name="Процентный 3 5 2 8 2 5" xfId="43566"/>
    <cellStyle name="Процентный 3 5 2 8 2 6" xfId="43567"/>
    <cellStyle name="Процентный 3 5 2 8 2 7" xfId="43568"/>
    <cellStyle name="Процентный 3 5 2 8 3" xfId="43569"/>
    <cellStyle name="Процентный 3 5 2 8 3 2" xfId="43570"/>
    <cellStyle name="Процентный 3 5 2 8 3 2 2" xfId="43571"/>
    <cellStyle name="Процентный 3 5 2 8 3 3" xfId="43572"/>
    <cellStyle name="Процентный 3 5 2 8 3 4" xfId="43573"/>
    <cellStyle name="Процентный 3 5 2 8 3 5" xfId="43574"/>
    <cellStyle name="Процентный 3 5 2 8 4" xfId="43575"/>
    <cellStyle name="Процентный 3 5 2 8 4 2" xfId="43576"/>
    <cellStyle name="Процентный 3 5 2 8 4 3" xfId="43577"/>
    <cellStyle name="Процентный 3 5 2 8 4 4" xfId="43578"/>
    <cellStyle name="Процентный 3 5 2 8 5" xfId="43579"/>
    <cellStyle name="Процентный 3 5 2 8 6" xfId="43580"/>
    <cellStyle name="Процентный 3 5 2 8 7" xfId="43581"/>
    <cellStyle name="Процентный 3 5 2 8 8" xfId="43582"/>
    <cellStyle name="Процентный 3 5 2 9" xfId="43583"/>
    <cellStyle name="Процентный 3 5 2 9 2" xfId="43584"/>
    <cellStyle name="Процентный 3 5 2 9 2 2" xfId="43585"/>
    <cellStyle name="Процентный 3 5 2 9 2 2 2" xfId="43586"/>
    <cellStyle name="Процентный 3 5 2 9 2 3" xfId="43587"/>
    <cellStyle name="Процентный 3 5 2 9 2 4" xfId="43588"/>
    <cellStyle name="Процентный 3 5 2 9 2 5" xfId="43589"/>
    <cellStyle name="Процентный 3 5 2 9 3" xfId="43590"/>
    <cellStyle name="Процентный 3 5 2 9 3 2" xfId="43591"/>
    <cellStyle name="Процентный 3 5 2 9 3 3" xfId="43592"/>
    <cellStyle name="Процентный 3 5 2 9 3 4" xfId="43593"/>
    <cellStyle name="Процентный 3 5 2 9 4" xfId="43594"/>
    <cellStyle name="Процентный 3 5 2 9 5" xfId="43595"/>
    <cellStyle name="Процентный 3 5 2 9 6" xfId="43596"/>
    <cellStyle name="Процентный 3 5 2 9 7" xfId="43597"/>
    <cellStyle name="Процентный 3 5 3" xfId="43598"/>
    <cellStyle name="Процентный 3 5 3 2" xfId="43599"/>
    <cellStyle name="Процентный 3 5 3 2 2" xfId="43600"/>
    <cellStyle name="Процентный 3 5 3 2 2 2" xfId="43601"/>
    <cellStyle name="Процентный 3 5 3 2 3" xfId="43602"/>
    <cellStyle name="Процентный 3 5 3 2 4" xfId="43603"/>
    <cellStyle name="Процентный 3 5 3 2 5" xfId="43604"/>
    <cellStyle name="Процентный 3 5 3 3" xfId="43605"/>
    <cellStyle name="Процентный 3 5 3 3 2" xfId="43606"/>
    <cellStyle name="Процентный 3 5 3 3 2 2" xfId="43607"/>
    <cellStyle name="Процентный 3 5 3 3 3" xfId="43608"/>
    <cellStyle name="Процентный 3 5 3 3 4" xfId="43609"/>
    <cellStyle name="Процентный 3 5 3 3 5" xfId="43610"/>
    <cellStyle name="Процентный 3 5 3 4" xfId="43611"/>
    <cellStyle name="Процентный 3 5 3 4 2" xfId="43612"/>
    <cellStyle name="Процентный 3 5 3 4 2 2" xfId="43613"/>
    <cellStyle name="Процентный 3 5 3 4 3" xfId="43614"/>
    <cellStyle name="Процентный 3 5 3 4 4" xfId="43615"/>
    <cellStyle name="Процентный 3 5 3 4 5" xfId="43616"/>
    <cellStyle name="Процентный 3 5 3 5" xfId="43617"/>
    <cellStyle name="Процентный 3 5 3 6" xfId="43618"/>
    <cellStyle name="Процентный 3 5 3 6 2" xfId="43619"/>
    <cellStyle name="Процентный 3 5 3 6 2 2" xfId="43620"/>
    <cellStyle name="Процентный 3 5 3 6 3" xfId="43621"/>
    <cellStyle name="Процентный 3 5 3 7" xfId="43622"/>
    <cellStyle name="Процентный 3 5 3 7 2" xfId="43623"/>
    <cellStyle name="Процентный 3 5 3 8" xfId="43624"/>
    <cellStyle name="Процентный 3 5 4" xfId="43625"/>
    <cellStyle name="Процентный 3 5 4 10" xfId="43626"/>
    <cellStyle name="Процентный 3 5 4 10 2" xfId="43627"/>
    <cellStyle name="Процентный 3 5 4 10 2 2" xfId="43628"/>
    <cellStyle name="Процентный 3 5 4 10 3" xfId="43629"/>
    <cellStyle name="Процентный 3 5 4 10 4" xfId="43630"/>
    <cellStyle name="Процентный 3 5 4 10 5" xfId="43631"/>
    <cellStyle name="Процентный 3 5 4 11" xfId="43632"/>
    <cellStyle name="Процентный 3 5 4 11 2" xfId="43633"/>
    <cellStyle name="Процентный 3 5 4 11 2 2" xfId="43634"/>
    <cellStyle name="Процентный 3 5 4 11 3" xfId="43635"/>
    <cellStyle name="Процентный 3 5 4 11 4" xfId="43636"/>
    <cellStyle name="Процентный 3 5 4 11 5" xfId="43637"/>
    <cellStyle name="Процентный 3 5 4 12" xfId="43638"/>
    <cellStyle name="Процентный 3 5 4 12 2" xfId="43639"/>
    <cellStyle name="Процентный 3 5 4 12 2 2" xfId="43640"/>
    <cellStyle name="Процентный 3 5 4 12 3" xfId="43641"/>
    <cellStyle name="Процентный 3 5 4 13" xfId="43642"/>
    <cellStyle name="Процентный 3 5 4 13 2" xfId="43643"/>
    <cellStyle name="Процентный 3 5 4 14" xfId="43644"/>
    <cellStyle name="Процентный 3 5 4 15" xfId="43645"/>
    <cellStyle name="Процентный 3 5 4 2" xfId="43646"/>
    <cellStyle name="Процентный 3 5 4 2 2" xfId="43647"/>
    <cellStyle name="Процентный 3 5 4 2 2 2" xfId="43648"/>
    <cellStyle name="Процентный 3 5 4 2 2 2 2" xfId="43649"/>
    <cellStyle name="Процентный 3 5 4 2 2 2 2 2" xfId="43650"/>
    <cellStyle name="Процентный 3 5 4 2 2 2 3" xfId="43651"/>
    <cellStyle name="Процентный 3 5 4 2 2 2 4" xfId="43652"/>
    <cellStyle name="Процентный 3 5 4 2 2 2 5" xfId="43653"/>
    <cellStyle name="Процентный 3 5 4 2 2 3" xfId="43654"/>
    <cellStyle name="Процентный 3 5 4 2 2 3 2" xfId="43655"/>
    <cellStyle name="Процентный 3 5 4 2 2 3 3" xfId="43656"/>
    <cellStyle name="Процентный 3 5 4 2 2 3 4" xfId="43657"/>
    <cellStyle name="Процентный 3 5 4 2 2 4" xfId="43658"/>
    <cellStyle name="Процентный 3 5 4 2 2 5" xfId="43659"/>
    <cellStyle name="Процентный 3 5 4 2 2 6" xfId="43660"/>
    <cellStyle name="Процентный 3 5 4 2 2 7" xfId="43661"/>
    <cellStyle name="Процентный 3 5 4 2 3" xfId="43662"/>
    <cellStyle name="Процентный 3 5 4 2 3 2" xfId="43663"/>
    <cellStyle name="Процентный 3 5 4 2 3 2 2" xfId="43664"/>
    <cellStyle name="Процентный 3 5 4 2 3 3" xfId="43665"/>
    <cellStyle name="Процентный 3 5 4 2 3 4" xfId="43666"/>
    <cellStyle name="Процентный 3 5 4 2 3 5" xfId="43667"/>
    <cellStyle name="Процентный 3 5 4 2 4" xfId="43668"/>
    <cellStyle name="Процентный 3 5 4 2 4 2" xfId="43669"/>
    <cellStyle name="Процентный 3 5 4 2 4 2 2" xfId="43670"/>
    <cellStyle name="Процентный 3 5 4 2 4 3" xfId="43671"/>
    <cellStyle name="Процентный 3 5 4 2 4 4" xfId="43672"/>
    <cellStyle name="Процентный 3 5 4 2 4 5" xfId="43673"/>
    <cellStyle name="Процентный 3 5 4 2 5" xfId="43674"/>
    <cellStyle name="Процентный 3 5 4 2 5 2" xfId="43675"/>
    <cellStyle name="Процентный 3 5 4 2 5 3" xfId="43676"/>
    <cellStyle name="Процентный 3 5 4 2 5 4" xfId="43677"/>
    <cellStyle name="Процентный 3 5 4 2 6" xfId="43678"/>
    <cellStyle name="Процентный 3 5 4 2 7" xfId="43679"/>
    <cellStyle name="Процентный 3 5 4 2 8" xfId="43680"/>
    <cellStyle name="Процентный 3 5 4 2 9" xfId="43681"/>
    <cellStyle name="Процентный 3 5 4 3" xfId="43682"/>
    <cellStyle name="Процентный 3 5 4 3 2" xfId="43683"/>
    <cellStyle name="Процентный 3 5 4 3 2 2" xfId="43684"/>
    <cellStyle name="Процентный 3 5 4 3 2 2 2" xfId="43685"/>
    <cellStyle name="Процентный 3 5 4 3 2 2 2 2" xfId="43686"/>
    <cellStyle name="Процентный 3 5 4 3 2 2 3" xfId="43687"/>
    <cellStyle name="Процентный 3 5 4 3 2 2 4" xfId="43688"/>
    <cellStyle name="Процентный 3 5 4 3 2 2 5" xfId="43689"/>
    <cellStyle name="Процентный 3 5 4 3 2 3" xfId="43690"/>
    <cellStyle name="Процентный 3 5 4 3 2 3 2" xfId="43691"/>
    <cellStyle name="Процентный 3 5 4 3 2 3 3" xfId="43692"/>
    <cellStyle name="Процентный 3 5 4 3 2 3 4" xfId="43693"/>
    <cellStyle name="Процентный 3 5 4 3 2 4" xfId="43694"/>
    <cellStyle name="Процентный 3 5 4 3 2 5" xfId="43695"/>
    <cellStyle name="Процентный 3 5 4 3 2 6" xfId="43696"/>
    <cellStyle name="Процентный 3 5 4 3 2 7" xfId="43697"/>
    <cellStyle name="Процентный 3 5 4 3 3" xfId="43698"/>
    <cellStyle name="Процентный 3 5 4 3 3 2" xfId="43699"/>
    <cellStyle name="Процентный 3 5 4 3 3 2 2" xfId="43700"/>
    <cellStyle name="Процентный 3 5 4 3 3 3" xfId="43701"/>
    <cellStyle name="Процентный 3 5 4 3 3 4" xfId="43702"/>
    <cellStyle name="Процентный 3 5 4 3 3 5" xfId="43703"/>
    <cellStyle name="Процентный 3 5 4 3 4" xfId="43704"/>
    <cellStyle name="Процентный 3 5 4 3 4 2" xfId="43705"/>
    <cellStyle name="Процентный 3 5 4 3 4 2 2" xfId="43706"/>
    <cellStyle name="Процентный 3 5 4 3 4 3" xfId="43707"/>
    <cellStyle name="Процентный 3 5 4 3 4 4" xfId="43708"/>
    <cellStyle name="Процентный 3 5 4 3 4 5" xfId="43709"/>
    <cellStyle name="Процентный 3 5 4 3 5" xfId="43710"/>
    <cellStyle name="Процентный 3 5 4 3 5 2" xfId="43711"/>
    <cellStyle name="Процентный 3 5 4 3 5 3" xfId="43712"/>
    <cellStyle name="Процентный 3 5 4 3 5 4" xfId="43713"/>
    <cellStyle name="Процентный 3 5 4 3 6" xfId="43714"/>
    <cellStyle name="Процентный 3 5 4 3 7" xfId="43715"/>
    <cellStyle name="Процентный 3 5 4 3 8" xfId="43716"/>
    <cellStyle name="Процентный 3 5 4 3 9" xfId="43717"/>
    <cellStyle name="Процентный 3 5 4 4" xfId="43718"/>
    <cellStyle name="Процентный 3 5 4 4 2" xfId="43719"/>
    <cellStyle name="Процентный 3 5 4 4 2 2" xfId="43720"/>
    <cellStyle name="Процентный 3 5 4 4 2 2 2" xfId="43721"/>
    <cellStyle name="Процентный 3 5 4 4 2 2 2 2" xfId="43722"/>
    <cellStyle name="Процентный 3 5 4 4 2 2 3" xfId="43723"/>
    <cellStyle name="Процентный 3 5 4 4 2 2 4" xfId="43724"/>
    <cellStyle name="Процентный 3 5 4 4 2 2 5" xfId="43725"/>
    <cellStyle name="Процентный 3 5 4 4 2 3" xfId="43726"/>
    <cellStyle name="Процентный 3 5 4 4 2 3 2" xfId="43727"/>
    <cellStyle name="Процентный 3 5 4 4 2 3 3" xfId="43728"/>
    <cellStyle name="Процентный 3 5 4 4 2 3 4" xfId="43729"/>
    <cellStyle name="Процентный 3 5 4 4 2 4" xfId="43730"/>
    <cellStyle name="Процентный 3 5 4 4 2 5" xfId="43731"/>
    <cellStyle name="Процентный 3 5 4 4 2 6" xfId="43732"/>
    <cellStyle name="Процентный 3 5 4 4 2 7" xfId="43733"/>
    <cellStyle name="Процентный 3 5 4 4 3" xfId="43734"/>
    <cellStyle name="Процентный 3 5 4 4 3 2" xfId="43735"/>
    <cellStyle name="Процентный 3 5 4 4 3 2 2" xfId="43736"/>
    <cellStyle name="Процентный 3 5 4 4 3 3" xfId="43737"/>
    <cellStyle name="Процентный 3 5 4 4 3 4" xfId="43738"/>
    <cellStyle name="Процентный 3 5 4 4 3 5" xfId="43739"/>
    <cellStyle name="Процентный 3 5 4 4 4" xfId="43740"/>
    <cellStyle name="Процентный 3 5 4 4 4 2" xfId="43741"/>
    <cellStyle name="Процентный 3 5 4 4 4 2 2" xfId="43742"/>
    <cellStyle name="Процентный 3 5 4 4 4 3" xfId="43743"/>
    <cellStyle name="Процентный 3 5 4 4 4 4" xfId="43744"/>
    <cellStyle name="Процентный 3 5 4 4 4 5" xfId="43745"/>
    <cellStyle name="Процентный 3 5 4 4 5" xfId="43746"/>
    <cellStyle name="Процентный 3 5 4 4 5 2" xfId="43747"/>
    <cellStyle name="Процентный 3 5 4 4 5 3" xfId="43748"/>
    <cellStyle name="Процентный 3 5 4 4 5 4" xfId="43749"/>
    <cellStyle name="Процентный 3 5 4 4 6" xfId="43750"/>
    <cellStyle name="Процентный 3 5 4 4 7" xfId="43751"/>
    <cellStyle name="Процентный 3 5 4 4 8" xfId="43752"/>
    <cellStyle name="Процентный 3 5 4 4 9" xfId="43753"/>
    <cellStyle name="Процентный 3 5 4 5" xfId="43754"/>
    <cellStyle name="Процентный 3 5 4 5 2" xfId="43755"/>
    <cellStyle name="Процентный 3 5 4 5 2 2" xfId="43756"/>
    <cellStyle name="Процентный 3 5 4 5 2 2 2" xfId="43757"/>
    <cellStyle name="Процентный 3 5 4 5 2 2 2 2" xfId="43758"/>
    <cellStyle name="Процентный 3 5 4 5 2 2 3" xfId="43759"/>
    <cellStyle name="Процентный 3 5 4 5 2 2 4" xfId="43760"/>
    <cellStyle name="Процентный 3 5 4 5 2 2 5" xfId="43761"/>
    <cellStyle name="Процентный 3 5 4 5 2 3" xfId="43762"/>
    <cellStyle name="Процентный 3 5 4 5 2 3 2" xfId="43763"/>
    <cellStyle name="Процентный 3 5 4 5 2 3 3" xfId="43764"/>
    <cellStyle name="Процентный 3 5 4 5 2 3 4" xfId="43765"/>
    <cellStyle name="Процентный 3 5 4 5 2 4" xfId="43766"/>
    <cellStyle name="Процентный 3 5 4 5 2 5" xfId="43767"/>
    <cellStyle name="Процентный 3 5 4 5 2 6" xfId="43768"/>
    <cellStyle name="Процентный 3 5 4 5 2 7" xfId="43769"/>
    <cellStyle name="Процентный 3 5 4 5 3" xfId="43770"/>
    <cellStyle name="Процентный 3 5 4 5 3 2" xfId="43771"/>
    <cellStyle name="Процентный 3 5 4 5 3 2 2" xfId="43772"/>
    <cellStyle name="Процентный 3 5 4 5 3 3" xfId="43773"/>
    <cellStyle name="Процентный 3 5 4 5 3 4" xfId="43774"/>
    <cellStyle name="Процентный 3 5 4 5 3 5" xfId="43775"/>
    <cellStyle name="Процентный 3 5 4 5 4" xfId="43776"/>
    <cellStyle name="Процентный 3 5 4 5 4 2" xfId="43777"/>
    <cellStyle name="Процентный 3 5 4 5 4 3" xfId="43778"/>
    <cellStyle name="Процентный 3 5 4 5 4 4" xfId="43779"/>
    <cellStyle name="Процентный 3 5 4 5 5" xfId="43780"/>
    <cellStyle name="Процентный 3 5 4 5 6" xfId="43781"/>
    <cellStyle name="Процентный 3 5 4 5 7" xfId="43782"/>
    <cellStyle name="Процентный 3 5 4 5 8" xfId="43783"/>
    <cellStyle name="Процентный 3 5 4 6" xfId="43784"/>
    <cellStyle name="Процентный 3 5 4 6 2" xfId="43785"/>
    <cellStyle name="Процентный 3 5 4 6 2 2" xfId="43786"/>
    <cellStyle name="Процентный 3 5 4 6 2 2 2" xfId="43787"/>
    <cellStyle name="Процентный 3 5 4 6 2 2 2 2" xfId="43788"/>
    <cellStyle name="Процентный 3 5 4 6 2 2 3" xfId="43789"/>
    <cellStyle name="Процентный 3 5 4 6 2 2 4" xfId="43790"/>
    <cellStyle name="Процентный 3 5 4 6 2 2 5" xfId="43791"/>
    <cellStyle name="Процентный 3 5 4 6 2 3" xfId="43792"/>
    <cellStyle name="Процентный 3 5 4 6 2 3 2" xfId="43793"/>
    <cellStyle name="Процентный 3 5 4 6 2 3 3" xfId="43794"/>
    <cellStyle name="Процентный 3 5 4 6 2 3 4" xfId="43795"/>
    <cellStyle name="Процентный 3 5 4 6 2 4" xfId="43796"/>
    <cellStyle name="Процентный 3 5 4 6 2 5" xfId="43797"/>
    <cellStyle name="Процентный 3 5 4 6 2 6" xfId="43798"/>
    <cellStyle name="Процентный 3 5 4 6 2 7" xfId="43799"/>
    <cellStyle name="Процентный 3 5 4 6 3" xfId="43800"/>
    <cellStyle name="Процентный 3 5 4 6 3 2" xfId="43801"/>
    <cellStyle name="Процентный 3 5 4 6 3 2 2" xfId="43802"/>
    <cellStyle name="Процентный 3 5 4 6 3 3" xfId="43803"/>
    <cellStyle name="Процентный 3 5 4 6 3 4" xfId="43804"/>
    <cellStyle name="Процентный 3 5 4 6 3 5" xfId="43805"/>
    <cellStyle name="Процентный 3 5 4 6 4" xfId="43806"/>
    <cellStyle name="Процентный 3 5 4 6 4 2" xfId="43807"/>
    <cellStyle name="Процентный 3 5 4 6 4 3" xfId="43808"/>
    <cellStyle name="Процентный 3 5 4 6 4 4" xfId="43809"/>
    <cellStyle name="Процентный 3 5 4 6 5" xfId="43810"/>
    <cellStyle name="Процентный 3 5 4 6 6" xfId="43811"/>
    <cellStyle name="Процентный 3 5 4 6 7" xfId="43812"/>
    <cellStyle name="Процентный 3 5 4 6 8" xfId="43813"/>
    <cellStyle name="Процентный 3 5 4 7" xfId="43814"/>
    <cellStyle name="Процентный 3 5 4 7 2" xfId="43815"/>
    <cellStyle name="Процентный 3 5 4 7 2 2" xfId="43816"/>
    <cellStyle name="Процентный 3 5 4 7 2 2 2" xfId="43817"/>
    <cellStyle name="Процентный 3 5 4 7 2 2 2 2" xfId="43818"/>
    <cellStyle name="Процентный 3 5 4 7 2 2 3" xfId="43819"/>
    <cellStyle name="Процентный 3 5 4 7 2 2 4" xfId="43820"/>
    <cellStyle name="Процентный 3 5 4 7 2 2 5" xfId="43821"/>
    <cellStyle name="Процентный 3 5 4 7 2 3" xfId="43822"/>
    <cellStyle name="Процентный 3 5 4 7 2 3 2" xfId="43823"/>
    <cellStyle name="Процентный 3 5 4 7 2 3 3" xfId="43824"/>
    <cellStyle name="Процентный 3 5 4 7 2 3 4" xfId="43825"/>
    <cellStyle name="Процентный 3 5 4 7 2 4" xfId="43826"/>
    <cellStyle name="Процентный 3 5 4 7 2 5" xfId="43827"/>
    <cellStyle name="Процентный 3 5 4 7 2 6" xfId="43828"/>
    <cellStyle name="Процентный 3 5 4 7 2 7" xfId="43829"/>
    <cellStyle name="Процентный 3 5 4 7 3" xfId="43830"/>
    <cellStyle name="Процентный 3 5 4 7 3 2" xfId="43831"/>
    <cellStyle name="Процентный 3 5 4 7 3 2 2" xfId="43832"/>
    <cellStyle name="Процентный 3 5 4 7 3 3" xfId="43833"/>
    <cellStyle name="Процентный 3 5 4 7 3 4" xfId="43834"/>
    <cellStyle name="Процентный 3 5 4 7 3 5" xfId="43835"/>
    <cellStyle name="Процентный 3 5 4 7 4" xfId="43836"/>
    <cellStyle name="Процентный 3 5 4 7 4 2" xfId="43837"/>
    <cellStyle name="Процентный 3 5 4 7 4 3" xfId="43838"/>
    <cellStyle name="Процентный 3 5 4 7 4 4" xfId="43839"/>
    <cellStyle name="Процентный 3 5 4 7 5" xfId="43840"/>
    <cellStyle name="Процентный 3 5 4 7 6" xfId="43841"/>
    <cellStyle name="Процентный 3 5 4 7 7" xfId="43842"/>
    <cellStyle name="Процентный 3 5 4 7 8" xfId="43843"/>
    <cellStyle name="Процентный 3 5 4 8" xfId="43844"/>
    <cellStyle name="Процентный 3 5 4 8 2" xfId="43845"/>
    <cellStyle name="Процентный 3 5 4 8 2 2" xfId="43846"/>
    <cellStyle name="Процентный 3 5 4 8 2 2 2" xfId="43847"/>
    <cellStyle name="Процентный 3 5 4 8 2 3" xfId="43848"/>
    <cellStyle name="Процентный 3 5 4 8 2 4" xfId="43849"/>
    <cellStyle name="Процентный 3 5 4 8 2 5" xfId="43850"/>
    <cellStyle name="Процентный 3 5 4 8 3" xfId="43851"/>
    <cellStyle name="Процентный 3 5 4 8 3 2" xfId="43852"/>
    <cellStyle name="Процентный 3 5 4 8 3 3" xfId="43853"/>
    <cellStyle name="Процентный 3 5 4 8 3 4" xfId="43854"/>
    <cellStyle name="Процентный 3 5 4 8 4" xfId="43855"/>
    <cellStyle name="Процентный 3 5 4 8 5" xfId="43856"/>
    <cellStyle name="Процентный 3 5 4 8 6" xfId="43857"/>
    <cellStyle name="Процентный 3 5 4 8 7" xfId="43858"/>
    <cellStyle name="Процентный 3 5 4 9" xfId="43859"/>
    <cellStyle name="Процентный 3 5 4 9 2" xfId="43860"/>
    <cellStyle name="Процентный 3 5 4 9 2 2" xfId="43861"/>
    <cellStyle name="Процентный 3 5 4 9 2 2 2" xfId="43862"/>
    <cellStyle name="Процентный 3 5 4 9 2 3" xfId="43863"/>
    <cellStyle name="Процентный 3 5 4 9 2 4" xfId="43864"/>
    <cellStyle name="Процентный 3 5 4 9 2 5" xfId="43865"/>
    <cellStyle name="Процентный 3 5 4 9 3" xfId="43866"/>
    <cellStyle name="Процентный 3 5 4 9 3 2" xfId="43867"/>
    <cellStyle name="Процентный 3 5 4 9 3 3" xfId="43868"/>
    <cellStyle name="Процентный 3 5 4 9 3 4" xfId="43869"/>
    <cellStyle name="Процентный 3 5 4 9 4" xfId="43870"/>
    <cellStyle name="Процентный 3 5 4 9 5" xfId="43871"/>
    <cellStyle name="Процентный 3 5 4 9 6" xfId="43872"/>
    <cellStyle name="Процентный 3 5 4 9 7" xfId="43873"/>
    <cellStyle name="Процентный 3 5 5" xfId="43874"/>
    <cellStyle name="Процентный 3 5 5 10" xfId="43875"/>
    <cellStyle name="Процентный 3 5 5 10 2" xfId="43876"/>
    <cellStyle name="Процентный 3 5 5 10 2 2" xfId="43877"/>
    <cellStyle name="Процентный 3 5 5 10 3" xfId="43878"/>
    <cellStyle name="Процентный 3 5 5 10 4" xfId="43879"/>
    <cellStyle name="Процентный 3 5 5 10 5" xfId="43880"/>
    <cellStyle name="Процентный 3 5 5 11" xfId="43881"/>
    <cellStyle name="Процентный 3 5 5 11 2" xfId="43882"/>
    <cellStyle name="Процентный 3 5 5 11 3" xfId="43883"/>
    <cellStyle name="Процентный 3 5 5 11 4" xfId="43884"/>
    <cellStyle name="Процентный 3 5 5 12" xfId="43885"/>
    <cellStyle name="Процентный 3 5 5 13" xfId="43886"/>
    <cellStyle name="Процентный 3 5 5 14" xfId="43887"/>
    <cellStyle name="Процентный 3 5 5 15" xfId="43888"/>
    <cellStyle name="Процентный 3 5 5 2" xfId="43889"/>
    <cellStyle name="Процентный 3 5 5 2 2" xfId="43890"/>
    <cellStyle name="Процентный 3 5 5 2 2 2" xfId="43891"/>
    <cellStyle name="Процентный 3 5 5 2 2 2 2" xfId="43892"/>
    <cellStyle name="Процентный 3 5 5 2 2 2 2 2" xfId="43893"/>
    <cellStyle name="Процентный 3 5 5 2 2 2 3" xfId="43894"/>
    <cellStyle name="Процентный 3 5 5 2 2 2 4" xfId="43895"/>
    <cellStyle name="Процентный 3 5 5 2 2 2 5" xfId="43896"/>
    <cellStyle name="Процентный 3 5 5 2 2 3" xfId="43897"/>
    <cellStyle name="Процентный 3 5 5 2 2 3 2" xfId="43898"/>
    <cellStyle name="Процентный 3 5 5 2 2 3 3" xfId="43899"/>
    <cellStyle name="Процентный 3 5 5 2 2 3 4" xfId="43900"/>
    <cellStyle name="Процентный 3 5 5 2 2 4" xfId="43901"/>
    <cellStyle name="Процентный 3 5 5 2 2 5" xfId="43902"/>
    <cellStyle name="Процентный 3 5 5 2 2 6" xfId="43903"/>
    <cellStyle name="Процентный 3 5 5 2 2 7" xfId="43904"/>
    <cellStyle name="Процентный 3 5 5 2 3" xfId="43905"/>
    <cellStyle name="Процентный 3 5 5 2 3 2" xfId="43906"/>
    <cellStyle name="Процентный 3 5 5 2 3 2 2" xfId="43907"/>
    <cellStyle name="Процентный 3 5 5 2 3 3" xfId="43908"/>
    <cellStyle name="Процентный 3 5 5 2 3 4" xfId="43909"/>
    <cellStyle name="Процентный 3 5 5 2 3 5" xfId="43910"/>
    <cellStyle name="Процентный 3 5 5 2 4" xfId="43911"/>
    <cellStyle name="Процентный 3 5 5 2 4 2" xfId="43912"/>
    <cellStyle name="Процентный 3 5 5 2 4 2 2" xfId="43913"/>
    <cellStyle name="Процентный 3 5 5 2 4 3" xfId="43914"/>
    <cellStyle name="Процентный 3 5 5 2 4 4" xfId="43915"/>
    <cellStyle name="Процентный 3 5 5 2 4 5" xfId="43916"/>
    <cellStyle name="Процентный 3 5 5 2 5" xfId="43917"/>
    <cellStyle name="Процентный 3 5 5 2 5 2" xfId="43918"/>
    <cellStyle name="Процентный 3 5 5 2 5 3" xfId="43919"/>
    <cellStyle name="Процентный 3 5 5 2 5 4" xfId="43920"/>
    <cellStyle name="Процентный 3 5 5 2 6" xfId="43921"/>
    <cellStyle name="Процентный 3 5 5 2 7" xfId="43922"/>
    <cellStyle name="Процентный 3 5 5 2 8" xfId="43923"/>
    <cellStyle name="Процентный 3 5 5 2 9" xfId="43924"/>
    <cellStyle name="Процентный 3 5 5 3" xfId="43925"/>
    <cellStyle name="Процентный 3 5 5 3 2" xfId="43926"/>
    <cellStyle name="Процентный 3 5 5 3 2 2" xfId="43927"/>
    <cellStyle name="Процентный 3 5 5 3 2 2 2" xfId="43928"/>
    <cellStyle name="Процентный 3 5 5 3 2 2 2 2" xfId="43929"/>
    <cellStyle name="Процентный 3 5 5 3 2 2 3" xfId="43930"/>
    <cellStyle name="Процентный 3 5 5 3 2 2 4" xfId="43931"/>
    <cellStyle name="Процентный 3 5 5 3 2 2 5" xfId="43932"/>
    <cellStyle name="Процентный 3 5 5 3 2 3" xfId="43933"/>
    <cellStyle name="Процентный 3 5 5 3 2 3 2" xfId="43934"/>
    <cellStyle name="Процентный 3 5 5 3 2 3 3" xfId="43935"/>
    <cellStyle name="Процентный 3 5 5 3 2 3 4" xfId="43936"/>
    <cellStyle name="Процентный 3 5 5 3 2 4" xfId="43937"/>
    <cellStyle name="Процентный 3 5 5 3 2 5" xfId="43938"/>
    <cellStyle name="Процентный 3 5 5 3 2 6" xfId="43939"/>
    <cellStyle name="Процентный 3 5 5 3 2 7" xfId="43940"/>
    <cellStyle name="Процентный 3 5 5 3 3" xfId="43941"/>
    <cellStyle name="Процентный 3 5 5 3 3 2" xfId="43942"/>
    <cellStyle name="Процентный 3 5 5 3 3 2 2" xfId="43943"/>
    <cellStyle name="Процентный 3 5 5 3 3 3" xfId="43944"/>
    <cellStyle name="Процентный 3 5 5 3 3 4" xfId="43945"/>
    <cellStyle name="Процентный 3 5 5 3 3 5" xfId="43946"/>
    <cellStyle name="Процентный 3 5 5 3 4" xfId="43947"/>
    <cellStyle name="Процентный 3 5 5 3 4 2" xfId="43948"/>
    <cellStyle name="Процентный 3 5 5 3 4 2 2" xfId="43949"/>
    <cellStyle name="Процентный 3 5 5 3 4 3" xfId="43950"/>
    <cellStyle name="Процентный 3 5 5 3 4 4" xfId="43951"/>
    <cellStyle name="Процентный 3 5 5 3 4 5" xfId="43952"/>
    <cellStyle name="Процентный 3 5 5 3 5" xfId="43953"/>
    <cellStyle name="Процентный 3 5 5 3 5 2" xfId="43954"/>
    <cellStyle name="Процентный 3 5 5 3 5 3" xfId="43955"/>
    <cellStyle name="Процентный 3 5 5 3 5 4" xfId="43956"/>
    <cellStyle name="Процентный 3 5 5 3 6" xfId="43957"/>
    <cellStyle name="Процентный 3 5 5 3 7" xfId="43958"/>
    <cellStyle name="Процентный 3 5 5 3 8" xfId="43959"/>
    <cellStyle name="Процентный 3 5 5 3 9" xfId="43960"/>
    <cellStyle name="Процентный 3 5 5 4" xfId="43961"/>
    <cellStyle name="Процентный 3 5 5 4 2" xfId="43962"/>
    <cellStyle name="Процентный 3 5 5 4 2 2" xfId="43963"/>
    <cellStyle name="Процентный 3 5 5 4 2 2 2" xfId="43964"/>
    <cellStyle name="Процентный 3 5 5 4 2 2 2 2" xfId="43965"/>
    <cellStyle name="Процентный 3 5 5 4 2 2 3" xfId="43966"/>
    <cellStyle name="Процентный 3 5 5 4 2 2 4" xfId="43967"/>
    <cellStyle name="Процентный 3 5 5 4 2 2 5" xfId="43968"/>
    <cellStyle name="Процентный 3 5 5 4 2 3" xfId="43969"/>
    <cellStyle name="Процентный 3 5 5 4 2 3 2" xfId="43970"/>
    <cellStyle name="Процентный 3 5 5 4 2 3 3" xfId="43971"/>
    <cellStyle name="Процентный 3 5 5 4 2 3 4" xfId="43972"/>
    <cellStyle name="Процентный 3 5 5 4 2 4" xfId="43973"/>
    <cellStyle name="Процентный 3 5 5 4 2 5" xfId="43974"/>
    <cellStyle name="Процентный 3 5 5 4 2 6" xfId="43975"/>
    <cellStyle name="Процентный 3 5 5 4 2 7" xfId="43976"/>
    <cellStyle name="Процентный 3 5 5 4 3" xfId="43977"/>
    <cellStyle name="Процентный 3 5 5 4 3 2" xfId="43978"/>
    <cellStyle name="Процентный 3 5 5 4 3 2 2" xfId="43979"/>
    <cellStyle name="Процентный 3 5 5 4 3 3" xfId="43980"/>
    <cellStyle name="Процентный 3 5 5 4 3 4" xfId="43981"/>
    <cellStyle name="Процентный 3 5 5 4 3 5" xfId="43982"/>
    <cellStyle name="Процентный 3 5 5 4 4" xfId="43983"/>
    <cellStyle name="Процентный 3 5 5 4 4 2" xfId="43984"/>
    <cellStyle name="Процентный 3 5 5 4 4 3" xfId="43985"/>
    <cellStyle name="Процентный 3 5 5 4 4 4" xfId="43986"/>
    <cellStyle name="Процентный 3 5 5 4 5" xfId="43987"/>
    <cellStyle name="Процентный 3 5 5 4 6" xfId="43988"/>
    <cellStyle name="Процентный 3 5 5 4 7" xfId="43989"/>
    <cellStyle name="Процентный 3 5 5 4 8" xfId="43990"/>
    <cellStyle name="Процентный 3 5 5 5" xfId="43991"/>
    <cellStyle name="Процентный 3 5 5 5 2" xfId="43992"/>
    <cellStyle name="Процентный 3 5 5 5 2 2" xfId="43993"/>
    <cellStyle name="Процентный 3 5 5 5 2 2 2" xfId="43994"/>
    <cellStyle name="Процентный 3 5 5 5 2 2 2 2" xfId="43995"/>
    <cellStyle name="Процентный 3 5 5 5 2 2 3" xfId="43996"/>
    <cellStyle name="Процентный 3 5 5 5 2 2 4" xfId="43997"/>
    <cellStyle name="Процентный 3 5 5 5 2 2 5" xfId="43998"/>
    <cellStyle name="Процентный 3 5 5 5 2 3" xfId="43999"/>
    <cellStyle name="Процентный 3 5 5 5 2 3 2" xfId="44000"/>
    <cellStyle name="Процентный 3 5 5 5 2 3 3" xfId="44001"/>
    <cellStyle name="Процентный 3 5 5 5 2 3 4" xfId="44002"/>
    <cellStyle name="Процентный 3 5 5 5 2 4" xfId="44003"/>
    <cellStyle name="Процентный 3 5 5 5 2 5" xfId="44004"/>
    <cellStyle name="Процентный 3 5 5 5 2 6" xfId="44005"/>
    <cellStyle name="Процентный 3 5 5 5 2 7" xfId="44006"/>
    <cellStyle name="Процентный 3 5 5 5 3" xfId="44007"/>
    <cellStyle name="Процентный 3 5 5 5 3 2" xfId="44008"/>
    <cellStyle name="Процентный 3 5 5 5 3 2 2" xfId="44009"/>
    <cellStyle name="Процентный 3 5 5 5 3 3" xfId="44010"/>
    <cellStyle name="Процентный 3 5 5 5 3 4" xfId="44011"/>
    <cellStyle name="Процентный 3 5 5 5 3 5" xfId="44012"/>
    <cellStyle name="Процентный 3 5 5 5 4" xfId="44013"/>
    <cellStyle name="Процентный 3 5 5 5 4 2" xfId="44014"/>
    <cellStyle name="Процентный 3 5 5 5 4 3" xfId="44015"/>
    <cellStyle name="Процентный 3 5 5 5 4 4" xfId="44016"/>
    <cellStyle name="Процентный 3 5 5 5 5" xfId="44017"/>
    <cellStyle name="Процентный 3 5 5 5 6" xfId="44018"/>
    <cellStyle name="Процентный 3 5 5 5 7" xfId="44019"/>
    <cellStyle name="Процентный 3 5 5 5 8" xfId="44020"/>
    <cellStyle name="Процентный 3 5 5 6" xfId="44021"/>
    <cellStyle name="Процентный 3 5 5 6 2" xfId="44022"/>
    <cellStyle name="Процентный 3 5 5 6 2 2" xfId="44023"/>
    <cellStyle name="Процентный 3 5 5 6 2 2 2" xfId="44024"/>
    <cellStyle name="Процентный 3 5 5 6 2 2 2 2" xfId="44025"/>
    <cellStyle name="Процентный 3 5 5 6 2 2 3" xfId="44026"/>
    <cellStyle name="Процентный 3 5 5 6 2 2 4" xfId="44027"/>
    <cellStyle name="Процентный 3 5 5 6 2 2 5" xfId="44028"/>
    <cellStyle name="Процентный 3 5 5 6 2 3" xfId="44029"/>
    <cellStyle name="Процентный 3 5 5 6 2 3 2" xfId="44030"/>
    <cellStyle name="Процентный 3 5 5 6 2 3 3" xfId="44031"/>
    <cellStyle name="Процентный 3 5 5 6 2 3 4" xfId="44032"/>
    <cellStyle name="Процентный 3 5 5 6 2 4" xfId="44033"/>
    <cellStyle name="Процентный 3 5 5 6 2 5" xfId="44034"/>
    <cellStyle name="Процентный 3 5 5 6 2 6" xfId="44035"/>
    <cellStyle name="Процентный 3 5 5 6 2 7" xfId="44036"/>
    <cellStyle name="Процентный 3 5 5 6 3" xfId="44037"/>
    <cellStyle name="Процентный 3 5 5 6 3 2" xfId="44038"/>
    <cellStyle name="Процентный 3 5 5 6 3 2 2" xfId="44039"/>
    <cellStyle name="Процентный 3 5 5 6 3 3" xfId="44040"/>
    <cellStyle name="Процентный 3 5 5 6 3 4" xfId="44041"/>
    <cellStyle name="Процентный 3 5 5 6 3 5" xfId="44042"/>
    <cellStyle name="Процентный 3 5 5 6 4" xfId="44043"/>
    <cellStyle name="Процентный 3 5 5 6 4 2" xfId="44044"/>
    <cellStyle name="Процентный 3 5 5 6 4 3" xfId="44045"/>
    <cellStyle name="Процентный 3 5 5 6 4 4" xfId="44046"/>
    <cellStyle name="Процентный 3 5 5 6 5" xfId="44047"/>
    <cellStyle name="Процентный 3 5 5 6 6" xfId="44048"/>
    <cellStyle name="Процентный 3 5 5 6 7" xfId="44049"/>
    <cellStyle name="Процентный 3 5 5 6 8" xfId="44050"/>
    <cellStyle name="Процентный 3 5 5 7" xfId="44051"/>
    <cellStyle name="Процентный 3 5 5 7 2" xfId="44052"/>
    <cellStyle name="Процентный 3 5 5 7 2 2" xfId="44053"/>
    <cellStyle name="Процентный 3 5 5 7 2 2 2" xfId="44054"/>
    <cellStyle name="Процентный 3 5 5 7 2 2 2 2" xfId="44055"/>
    <cellStyle name="Процентный 3 5 5 7 2 2 3" xfId="44056"/>
    <cellStyle name="Процентный 3 5 5 7 2 2 4" xfId="44057"/>
    <cellStyle name="Процентный 3 5 5 7 2 2 5" xfId="44058"/>
    <cellStyle name="Процентный 3 5 5 7 2 3" xfId="44059"/>
    <cellStyle name="Процентный 3 5 5 7 2 3 2" xfId="44060"/>
    <cellStyle name="Процентный 3 5 5 7 2 3 3" xfId="44061"/>
    <cellStyle name="Процентный 3 5 5 7 2 3 4" xfId="44062"/>
    <cellStyle name="Процентный 3 5 5 7 2 4" xfId="44063"/>
    <cellStyle name="Процентный 3 5 5 7 2 5" xfId="44064"/>
    <cellStyle name="Процентный 3 5 5 7 2 6" xfId="44065"/>
    <cellStyle name="Процентный 3 5 5 7 2 7" xfId="44066"/>
    <cellStyle name="Процентный 3 5 5 7 3" xfId="44067"/>
    <cellStyle name="Процентный 3 5 5 7 3 2" xfId="44068"/>
    <cellStyle name="Процентный 3 5 5 7 3 2 2" xfId="44069"/>
    <cellStyle name="Процентный 3 5 5 7 3 3" xfId="44070"/>
    <cellStyle name="Процентный 3 5 5 7 3 4" xfId="44071"/>
    <cellStyle name="Процентный 3 5 5 7 3 5" xfId="44072"/>
    <cellStyle name="Процентный 3 5 5 7 4" xfId="44073"/>
    <cellStyle name="Процентный 3 5 5 7 4 2" xfId="44074"/>
    <cellStyle name="Процентный 3 5 5 7 4 3" xfId="44075"/>
    <cellStyle name="Процентный 3 5 5 7 4 4" xfId="44076"/>
    <cellStyle name="Процентный 3 5 5 7 5" xfId="44077"/>
    <cellStyle name="Процентный 3 5 5 7 6" xfId="44078"/>
    <cellStyle name="Процентный 3 5 5 7 7" xfId="44079"/>
    <cellStyle name="Процентный 3 5 5 7 8" xfId="44080"/>
    <cellStyle name="Процентный 3 5 5 8" xfId="44081"/>
    <cellStyle name="Процентный 3 5 5 8 2" xfId="44082"/>
    <cellStyle name="Процентный 3 5 5 8 2 2" xfId="44083"/>
    <cellStyle name="Процентный 3 5 5 8 2 2 2" xfId="44084"/>
    <cellStyle name="Процентный 3 5 5 8 2 3" xfId="44085"/>
    <cellStyle name="Процентный 3 5 5 8 2 4" xfId="44086"/>
    <cellStyle name="Процентный 3 5 5 8 2 5" xfId="44087"/>
    <cellStyle name="Процентный 3 5 5 8 3" xfId="44088"/>
    <cellStyle name="Процентный 3 5 5 8 3 2" xfId="44089"/>
    <cellStyle name="Процентный 3 5 5 8 3 3" xfId="44090"/>
    <cellStyle name="Процентный 3 5 5 8 3 4" xfId="44091"/>
    <cellStyle name="Процентный 3 5 5 8 4" xfId="44092"/>
    <cellStyle name="Процентный 3 5 5 8 5" xfId="44093"/>
    <cellStyle name="Процентный 3 5 5 8 6" xfId="44094"/>
    <cellStyle name="Процентный 3 5 5 8 7" xfId="44095"/>
    <cellStyle name="Процентный 3 5 5 9" xfId="44096"/>
    <cellStyle name="Процентный 3 5 5 9 2" xfId="44097"/>
    <cellStyle name="Процентный 3 5 5 9 2 2" xfId="44098"/>
    <cellStyle name="Процентный 3 5 5 9 2 2 2" xfId="44099"/>
    <cellStyle name="Процентный 3 5 5 9 2 3" xfId="44100"/>
    <cellStyle name="Процентный 3 5 5 9 2 4" xfId="44101"/>
    <cellStyle name="Процентный 3 5 5 9 2 5" xfId="44102"/>
    <cellStyle name="Процентный 3 5 5 9 3" xfId="44103"/>
    <cellStyle name="Процентный 3 5 5 9 3 2" xfId="44104"/>
    <cellStyle name="Процентный 3 5 5 9 3 3" xfId="44105"/>
    <cellStyle name="Процентный 3 5 5 9 3 4" xfId="44106"/>
    <cellStyle name="Процентный 3 5 5 9 4" xfId="44107"/>
    <cellStyle name="Процентный 3 5 5 9 5" xfId="44108"/>
    <cellStyle name="Процентный 3 5 5 9 6" xfId="44109"/>
    <cellStyle name="Процентный 3 5 5 9 7" xfId="44110"/>
    <cellStyle name="Процентный 3 5 6" xfId="44111"/>
    <cellStyle name="Процентный 3 5 6 2" xfId="44112"/>
    <cellStyle name="Процентный 3 5 6 2 2" xfId="44113"/>
    <cellStyle name="Процентный 3 5 6 2 2 2" xfId="44114"/>
    <cellStyle name="Процентный 3 5 6 2 2 2 2" xfId="44115"/>
    <cellStyle name="Процентный 3 5 6 2 2 3" xfId="44116"/>
    <cellStyle name="Процентный 3 5 6 2 2 4" xfId="44117"/>
    <cellStyle name="Процентный 3 5 6 2 2 5" xfId="44118"/>
    <cellStyle name="Процентный 3 5 6 2 3" xfId="44119"/>
    <cellStyle name="Процентный 3 5 6 2 3 2" xfId="44120"/>
    <cellStyle name="Процентный 3 5 6 2 3 3" xfId="44121"/>
    <cellStyle name="Процентный 3 5 6 2 3 4" xfId="44122"/>
    <cellStyle name="Процентный 3 5 6 2 4" xfId="44123"/>
    <cellStyle name="Процентный 3 5 6 2 5" xfId="44124"/>
    <cellStyle name="Процентный 3 5 6 2 6" xfId="44125"/>
    <cellStyle name="Процентный 3 5 6 2 7" xfId="44126"/>
    <cellStyle name="Процентный 3 5 6 3" xfId="44127"/>
    <cellStyle name="Процентный 3 5 6 3 2" xfId="44128"/>
    <cellStyle name="Процентный 3 5 6 3 2 2" xfId="44129"/>
    <cellStyle name="Процентный 3 5 6 3 3" xfId="44130"/>
    <cellStyle name="Процентный 3 5 6 3 4" xfId="44131"/>
    <cellStyle name="Процентный 3 5 6 3 5" xfId="44132"/>
    <cellStyle name="Процентный 3 5 6 4" xfId="44133"/>
    <cellStyle name="Процентный 3 5 6 4 2" xfId="44134"/>
    <cellStyle name="Процентный 3 5 6 4 2 2" xfId="44135"/>
    <cellStyle name="Процентный 3 5 6 4 3" xfId="44136"/>
    <cellStyle name="Процентный 3 5 6 4 4" xfId="44137"/>
    <cellStyle name="Процентный 3 5 6 4 5" xfId="44138"/>
    <cellStyle name="Процентный 3 5 6 5" xfId="44139"/>
    <cellStyle name="Процентный 3 5 6 5 2" xfId="44140"/>
    <cellStyle name="Процентный 3 5 6 5 3" xfId="44141"/>
    <cellStyle name="Процентный 3 5 6 5 4" xfId="44142"/>
    <cellStyle name="Процентный 3 5 6 6" xfId="44143"/>
    <cellStyle name="Процентный 3 5 6 7" xfId="44144"/>
    <cellStyle name="Процентный 3 5 6 8" xfId="44145"/>
    <cellStyle name="Процентный 3 5 6 9" xfId="44146"/>
    <cellStyle name="Процентный 3 5 7" xfId="44147"/>
    <cellStyle name="Процентный 3 5 7 2" xfId="44148"/>
    <cellStyle name="Процентный 3 5 7 2 2" xfId="44149"/>
    <cellStyle name="Процентный 3 5 7 2 2 2" xfId="44150"/>
    <cellStyle name="Процентный 3 5 7 2 2 2 2" xfId="44151"/>
    <cellStyle name="Процентный 3 5 7 2 2 3" xfId="44152"/>
    <cellStyle name="Процентный 3 5 7 2 2 4" xfId="44153"/>
    <cellStyle name="Процентный 3 5 7 2 2 5" xfId="44154"/>
    <cellStyle name="Процентный 3 5 7 2 3" xfId="44155"/>
    <cellStyle name="Процентный 3 5 7 2 3 2" xfId="44156"/>
    <cellStyle name="Процентный 3 5 7 2 3 3" xfId="44157"/>
    <cellStyle name="Процентный 3 5 7 2 3 4" xfId="44158"/>
    <cellStyle name="Процентный 3 5 7 2 4" xfId="44159"/>
    <cellStyle name="Процентный 3 5 7 2 5" xfId="44160"/>
    <cellStyle name="Процентный 3 5 7 2 6" xfId="44161"/>
    <cellStyle name="Процентный 3 5 7 2 7" xfId="44162"/>
    <cellStyle name="Процентный 3 5 7 3" xfId="44163"/>
    <cellStyle name="Процентный 3 5 7 3 2" xfId="44164"/>
    <cellStyle name="Процентный 3 5 7 3 2 2" xfId="44165"/>
    <cellStyle name="Процентный 3 5 7 3 3" xfId="44166"/>
    <cellStyle name="Процентный 3 5 7 3 4" xfId="44167"/>
    <cellStyle name="Процентный 3 5 7 3 5" xfId="44168"/>
    <cellStyle name="Процентный 3 5 7 4" xfId="44169"/>
    <cellStyle name="Процентный 3 5 7 4 2" xfId="44170"/>
    <cellStyle name="Процентный 3 5 7 4 2 2" xfId="44171"/>
    <cellStyle name="Процентный 3 5 7 4 3" xfId="44172"/>
    <cellStyle name="Процентный 3 5 7 4 4" xfId="44173"/>
    <cellStyle name="Процентный 3 5 7 4 5" xfId="44174"/>
    <cellStyle name="Процентный 3 5 7 5" xfId="44175"/>
    <cellStyle name="Процентный 3 5 7 5 2" xfId="44176"/>
    <cellStyle name="Процентный 3 5 7 5 3" xfId="44177"/>
    <cellStyle name="Процентный 3 5 7 5 4" xfId="44178"/>
    <cellStyle name="Процентный 3 5 7 6" xfId="44179"/>
    <cellStyle name="Процентный 3 5 7 7" xfId="44180"/>
    <cellStyle name="Процентный 3 5 7 8" xfId="44181"/>
    <cellStyle name="Процентный 3 5 7 9" xfId="44182"/>
    <cellStyle name="Процентный 3 5 8" xfId="44183"/>
    <cellStyle name="Процентный 3 5 8 2" xfId="44184"/>
    <cellStyle name="Процентный 3 5 8 2 2" xfId="44185"/>
    <cellStyle name="Процентный 3 5 8 2 2 2" xfId="44186"/>
    <cellStyle name="Процентный 3 5 8 2 2 2 2" xfId="44187"/>
    <cellStyle name="Процентный 3 5 8 2 2 3" xfId="44188"/>
    <cellStyle name="Процентный 3 5 8 2 2 4" xfId="44189"/>
    <cellStyle name="Процентный 3 5 8 2 2 5" xfId="44190"/>
    <cellStyle name="Процентный 3 5 8 2 3" xfId="44191"/>
    <cellStyle name="Процентный 3 5 8 2 3 2" xfId="44192"/>
    <cellStyle name="Процентный 3 5 8 2 3 3" xfId="44193"/>
    <cellStyle name="Процентный 3 5 8 2 3 4" xfId="44194"/>
    <cellStyle name="Процентный 3 5 8 2 4" xfId="44195"/>
    <cellStyle name="Процентный 3 5 8 2 5" xfId="44196"/>
    <cellStyle name="Процентный 3 5 8 2 6" xfId="44197"/>
    <cellStyle name="Процентный 3 5 8 2 7" xfId="44198"/>
    <cellStyle name="Процентный 3 5 8 3" xfId="44199"/>
    <cellStyle name="Процентный 3 5 8 3 2" xfId="44200"/>
    <cellStyle name="Процентный 3 5 8 3 2 2" xfId="44201"/>
    <cellStyle name="Процентный 3 5 8 3 3" xfId="44202"/>
    <cellStyle name="Процентный 3 5 8 3 4" xfId="44203"/>
    <cellStyle name="Процентный 3 5 8 3 5" xfId="44204"/>
    <cellStyle name="Процентный 3 5 8 4" xfId="44205"/>
    <cellStyle name="Процентный 3 5 8 4 2" xfId="44206"/>
    <cellStyle name="Процентный 3 5 8 4 2 2" xfId="44207"/>
    <cellStyle name="Процентный 3 5 8 4 3" xfId="44208"/>
    <cellStyle name="Процентный 3 5 8 4 4" xfId="44209"/>
    <cellStyle name="Процентный 3 5 8 4 5" xfId="44210"/>
    <cellStyle name="Процентный 3 5 8 5" xfId="44211"/>
    <cellStyle name="Процентный 3 5 8 5 2" xfId="44212"/>
    <cellStyle name="Процентный 3 5 8 5 3" xfId="44213"/>
    <cellStyle name="Процентный 3 5 8 5 4" xfId="44214"/>
    <cellStyle name="Процентный 3 5 8 6" xfId="44215"/>
    <cellStyle name="Процентный 3 5 8 7" xfId="44216"/>
    <cellStyle name="Процентный 3 5 8 8" xfId="44217"/>
    <cellStyle name="Процентный 3 5 8 9" xfId="44218"/>
    <cellStyle name="Процентный 3 5 9" xfId="44219"/>
    <cellStyle name="Процентный 3 5 9 2" xfId="44220"/>
    <cellStyle name="Процентный 3 5 9 2 2" xfId="44221"/>
    <cellStyle name="Процентный 3 5 9 2 2 2" xfId="44222"/>
    <cellStyle name="Процентный 3 5 9 2 2 2 2" xfId="44223"/>
    <cellStyle name="Процентный 3 5 9 2 2 3" xfId="44224"/>
    <cellStyle name="Процентный 3 5 9 2 2 4" xfId="44225"/>
    <cellStyle name="Процентный 3 5 9 2 2 5" xfId="44226"/>
    <cellStyle name="Процентный 3 5 9 2 3" xfId="44227"/>
    <cellStyle name="Процентный 3 5 9 2 3 2" xfId="44228"/>
    <cellStyle name="Процентный 3 5 9 2 3 3" xfId="44229"/>
    <cellStyle name="Процентный 3 5 9 2 3 4" xfId="44230"/>
    <cellStyle name="Процентный 3 5 9 2 4" xfId="44231"/>
    <cellStyle name="Процентный 3 5 9 2 5" xfId="44232"/>
    <cellStyle name="Процентный 3 5 9 2 6" xfId="44233"/>
    <cellStyle name="Процентный 3 5 9 2 7" xfId="44234"/>
    <cellStyle name="Процентный 3 5 9 3" xfId="44235"/>
    <cellStyle name="Процентный 3 5 9 3 2" xfId="44236"/>
    <cellStyle name="Процентный 3 5 9 3 2 2" xfId="44237"/>
    <cellStyle name="Процентный 3 5 9 3 3" xfId="44238"/>
    <cellStyle name="Процентный 3 5 9 3 4" xfId="44239"/>
    <cellStyle name="Процентный 3 5 9 3 5" xfId="44240"/>
    <cellStyle name="Процентный 3 5 9 4" xfId="44241"/>
    <cellStyle name="Процентный 3 5 9 4 2" xfId="44242"/>
    <cellStyle name="Процентный 3 5 9 4 3" xfId="44243"/>
    <cellStyle name="Процентный 3 5 9 4 4" xfId="44244"/>
    <cellStyle name="Процентный 3 5 9 5" xfId="44245"/>
    <cellStyle name="Процентный 3 5 9 6" xfId="44246"/>
    <cellStyle name="Процентный 3 5 9 7" xfId="44247"/>
    <cellStyle name="Процентный 3 5 9 8" xfId="44248"/>
    <cellStyle name="Процентный 3 6" xfId="44249"/>
    <cellStyle name="Процентный 3 6 10" xfId="44250"/>
    <cellStyle name="Процентный 3 6 10 2" xfId="44251"/>
    <cellStyle name="Процентный 3 6 10 2 2" xfId="44252"/>
    <cellStyle name="Процентный 3 6 10 3" xfId="44253"/>
    <cellStyle name="Процентный 3 6 10 4" xfId="44254"/>
    <cellStyle name="Процентный 3 6 10 5" xfId="44255"/>
    <cellStyle name="Процентный 3 6 11" xfId="44256"/>
    <cellStyle name="Процентный 3 6 11 2" xfId="44257"/>
    <cellStyle name="Процентный 3 6 11 2 2" xfId="44258"/>
    <cellStyle name="Процентный 3 6 11 3" xfId="44259"/>
    <cellStyle name="Процентный 3 6 11 4" xfId="44260"/>
    <cellStyle name="Процентный 3 6 11 5" xfId="44261"/>
    <cellStyle name="Процентный 3 6 12" xfId="44262"/>
    <cellStyle name="Процентный 3 6 12 2" xfId="44263"/>
    <cellStyle name="Процентный 3 6 12 2 2" xfId="44264"/>
    <cellStyle name="Процентный 3 6 12 3" xfId="44265"/>
    <cellStyle name="Процентный 3 6 13" xfId="44266"/>
    <cellStyle name="Процентный 3 6 13 2" xfId="44267"/>
    <cellStyle name="Процентный 3 6 14" xfId="44268"/>
    <cellStyle name="Процентный 3 6 15" xfId="44269"/>
    <cellStyle name="Процентный 3 6 2" xfId="44270"/>
    <cellStyle name="Процентный 3 6 2 10" xfId="44271"/>
    <cellStyle name="Процентный 3 6 2 11" xfId="44272"/>
    <cellStyle name="Процентный 3 6 2 2" xfId="44273"/>
    <cellStyle name="Процентный 3 6 2 2 2" xfId="44274"/>
    <cellStyle name="Процентный 3 6 2 2 2 2" xfId="44275"/>
    <cellStyle name="Процентный 3 6 2 2 2 2 2" xfId="44276"/>
    <cellStyle name="Процентный 3 6 2 2 2 3" xfId="44277"/>
    <cellStyle name="Процентный 3 6 2 2 2 4" xfId="44278"/>
    <cellStyle name="Процентный 3 6 2 2 2 5" xfId="44279"/>
    <cellStyle name="Процентный 3 6 2 2 3" xfId="44280"/>
    <cellStyle name="Процентный 3 6 2 2 3 2" xfId="44281"/>
    <cellStyle name="Процентный 3 6 2 2 3 2 2" xfId="44282"/>
    <cellStyle name="Процентный 3 6 2 2 3 3" xfId="44283"/>
    <cellStyle name="Процентный 3 6 2 2 3 4" xfId="44284"/>
    <cellStyle name="Процентный 3 6 2 2 3 5" xfId="44285"/>
    <cellStyle name="Процентный 3 6 2 2 4" xfId="44286"/>
    <cellStyle name="Процентный 3 6 2 2 4 2" xfId="44287"/>
    <cellStyle name="Процентный 3 6 2 2 4 2 2" xfId="44288"/>
    <cellStyle name="Процентный 3 6 2 2 4 3" xfId="44289"/>
    <cellStyle name="Процентный 3 6 2 2 4 4" xfId="44290"/>
    <cellStyle name="Процентный 3 6 2 2 4 5" xfId="44291"/>
    <cellStyle name="Процентный 3 6 2 2 5" xfId="44292"/>
    <cellStyle name="Процентный 3 6 2 2 5 2" xfId="44293"/>
    <cellStyle name="Процентный 3 6 2 2 5 2 2" xfId="44294"/>
    <cellStyle name="Процентный 3 6 2 2 5 3" xfId="44295"/>
    <cellStyle name="Процентный 3 6 2 2 6" xfId="44296"/>
    <cellStyle name="Процентный 3 6 2 2 6 2" xfId="44297"/>
    <cellStyle name="Процентный 3 6 2 2 7" xfId="44298"/>
    <cellStyle name="Процентный 3 6 2 2 8" xfId="44299"/>
    <cellStyle name="Процентный 3 6 2 3" xfId="44300"/>
    <cellStyle name="Процентный 3 6 2 3 2" xfId="44301"/>
    <cellStyle name="Процентный 3 6 2 3 2 2" xfId="44302"/>
    <cellStyle name="Процентный 3 6 2 3 2 2 2" xfId="44303"/>
    <cellStyle name="Процентный 3 6 2 3 2 3" xfId="44304"/>
    <cellStyle name="Процентный 3 6 2 3 2 4" xfId="44305"/>
    <cellStyle name="Процентный 3 6 2 3 2 5" xfId="44306"/>
    <cellStyle name="Процентный 3 6 2 3 3" xfId="44307"/>
    <cellStyle name="Процентный 3 6 2 3 3 2" xfId="44308"/>
    <cellStyle name="Процентный 3 6 2 3 3 2 2" xfId="44309"/>
    <cellStyle name="Процентный 3 6 2 3 3 3" xfId="44310"/>
    <cellStyle name="Процентный 3 6 2 3 3 4" xfId="44311"/>
    <cellStyle name="Процентный 3 6 2 3 3 5" xfId="44312"/>
    <cellStyle name="Процентный 3 6 2 3 4" xfId="44313"/>
    <cellStyle name="Процентный 3 6 2 3 4 2" xfId="44314"/>
    <cellStyle name="Процентный 3 6 2 3 4 2 2" xfId="44315"/>
    <cellStyle name="Процентный 3 6 2 3 4 3" xfId="44316"/>
    <cellStyle name="Процентный 3 6 2 3 5" xfId="44317"/>
    <cellStyle name="Процентный 3 6 2 3 5 2" xfId="44318"/>
    <cellStyle name="Процентный 3 6 2 3 5 2 2" xfId="44319"/>
    <cellStyle name="Процентный 3 6 2 3 5 3" xfId="44320"/>
    <cellStyle name="Процентный 3 6 2 3 6" xfId="44321"/>
    <cellStyle name="Процентный 3 6 2 3 6 2" xfId="44322"/>
    <cellStyle name="Процентный 3 6 2 3 7" xfId="44323"/>
    <cellStyle name="Процентный 3 6 2 4" xfId="44324"/>
    <cellStyle name="Процентный 3 6 2 4 2" xfId="44325"/>
    <cellStyle name="Процентный 3 6 2 4 2 2" xfId="44326"/>
    <cellStyle name="Процентный 3 6 2 4 3" xfId="44327"/>
    <cellStyle name="Процентный 3 6 2 4 4" xfId="44328"/>
    <cellStyle name="Процентный 3 6 2 4 5" xfId="44329"/>
    <cellStyle name="Процентный 3 6 2 5" xfId="44330"/>
    <cellStyle name="Процентный 3 6 2 5 2" xfId="44331"/>
    <cellStyle name="Процентный 3 6 2 5 2 2" xfId="44332"/>
    <cellStyle name="Процентный 3 6 2 5 3" xfId="44333"/>
    <cellStyle name="Процентный 3 6 2 5 4" xfId="44334"/>
    <cellStyle name="Процентный 3 6 2 5 5" xfId="44335"/>
    <cellStyle name="Процентный 3 6 2 6" xfId="44336"/>
    <cellStyle name="Процентный 3 6 2 6 2" xfId="44337"/>
    <cellStyle name="Процентный 3 6 2 6 2 2" xfId="44338"/>
    <cellStyle name="Процентный 3 6 2 6 3" xfId="44339"/>
    <cellStyle name="Процентный 3 6 2 6 4" xfId="44340"/>
    <cellStyle name="Процентный 3 6 2 6 5" xfId="44341"/>
    <cellStyle name="Процентный 3 6 2 7" xfId="44342"/>
    <cellStyle name="Процентный 3 6 2 7 2" xfId="44343"/>
    <cellStyle name="Процентный 3 6 2 7 2 2" xfId="44344"/>
    <cellStyle name="Процентный 3 6 2 7 3" xfId="44345"/>
    <cellStyle name="Процентный 3 6 2 7 4" xfId="44346"/>
    <cellStyle name="Процентный 3 6 2 7 5" xfId="44347"/>
    <cellStyle name="Процентный 3 6 2 8" xfId="44348"/>
    <cellStyle name="Процентный 3 6 2 8 2" xfId="44349"/>
    <cellStyle name="Процентный 3 6 2 8 2 2" xfId="44350"/>
    <cellStyle name="Процентный 3 6 2 8 3" xfId="44351"/>
    <cellStyle name="Процентный 3 6 2 9" xfId="44352"/>
    <cellStyle name="Процентный 3 6 2 9 2" xfId="44353"/>
    <cellStyle name="Процентный 3 6 3" xfId="44354"/>
    <cellStyle name="Процентный 3 6 3 2" xfId="44355"/>
    <cellStyle name="Процентный 3 6 3 2 2" xfId="44356"/>
    <cellStyle name="Процентный 3 6 3 2 2 2" xfId="44357"/>
    <cellStyle name="Процентный 3 6 3 2 2 2 2" xfId="44358"/>
    <cellStyle name="Процентный 3 6 3 2 2 3" xfId="44359"/>
    <cellStyle name="Процентный 3 6 3 2 2 4" xfId="44360"/>
    <cellStyle name="Процентный 3 6 3 2 2 5" xfId="44361"/>
    <cellStyle name="Процентный 3 6 3 2 3" xfId="44362"/>
    <cellStyle name="Процентный 3 6 3 2 3 2" xfId="44363"/>
    <cellStyle name="Процентный 3 6 3 2 3 2 2" xfId="44364"/>
    <cellStyle name="Процентный 3 6 3 2 3 3" xfId="44365"/>
    <cellStyle name="Процентный 3 6 3 2 3 4" xfId="44366"/>
    <cellStyle name="Процентный 3 6 3 2 3 5" xfId="44367"/>
    <cellStyle name="Процентный 3 6 3 2 4" xfId="44368"/>
    <cellStyle name="Процентный 3 6 3 2 4 2" xfId="44369"/>
    <cellStyle name="Процентный 3 6 3 2 4 3" xfId="44370"/>
    <cellStyle name="Процентный 3 6 3 2 4 4" xfId="44371"/>
    <cellStyle name="Процентный 3 6 3 2 5" xfId="44372"/>
    <cellStyle name="Процентный 3 6 3 2 6" xfId="44373"/>
    <cellStyle name="Процентный 3 6 3 2 7" xfId="44374"/>
    <cellStyle name="Процентный 3 6 3 2 8" xfId="44375"/>
    <cellStyle name="Процентный 3 6 3 3" xfId="44376"/>
    <cellStyle name="Процентный 3 6 3 3 2" xfId="44377"/>
    <cellStyle name="Процентный 3 6 3 3 2 2" xfId="44378"/>
    <cellStyle name="Процентный 3 6 3 3 3" xfId="44379"/>
    <cellStyle name="Процентный 3 6 3 3 4" xfId="44380"/>
    <cellStyle name="Процентный 3 6 3 3 5" xfId="44381"/>
    <cellStyle name="Процентный 3 6 3 4" xfId="44382"/>
    <cellStyle name="Процентный 3 6 3 4 2" xfId="44383"/>
    <cellStyle name="Процентный 3 6 3 4 2 2" xfId="44384"/>
    <cellStyle name="Процентный 3 6 3 4 3" xfId="44385"/>
    <cellStyle name="Процентный 3 6 3 4 4" xfId="44386"/>
    <cellStyle name="Процентный 3 6 3 4 5" xfId="44387"/>
    <cellStyle name="Процентный 3 6 3 5" xfId="44388"/>
    <cellStyle name="Процентный 3 6 3 5 2" xfId="44389"/>
    <cellStyle name="Процентный 3 6 3 5 2 2" xfId="44390"/>
    <cellStyle name="Процентный 3 6 3 5 3" xfId="44391"/>
    <cellStyle name="Процентный 3 6 3 5 4" xfId="44392"/>
    <cellStyle name="Процентный 3 6 3 5 5" xfId="44393"/>
    <cellStyle name="Процентный 3 6 3 6" xfId="44394"/>
    <cellStyle name="Процентный 3 6 3 6 2" xfId="44395"/>
    <cellStyle name="Процентный 3 6 3 6 2 2" xfId="44396"/>
    <cellStyle name="Процентный 3 6 3 6 3" xfId="44397"/>
    <cellStyle name="Процентный 3 6 3 7" xfId="44398"/>
    <cellStyle name="Процентный 3 6 3 7 2" xfId="44399"/>
    <cellStyle name="Процентный 3 6 3 8" xfId="44400"/>
    <cellStyle name="Процентный 3 6 3 9" xfId="44401"/>
    <cellStyle name="Процентный 3 6 4" xfId="44402"/>
    <cellStyle name="Процентный 3 6 4 2" xfId="44403"/>
    <cellStyle name="Процентный 3 6 4 2 2" xfId="44404"/>
    <cellStyle name="Процентный 3 6 4 2 2 2" xfId="44405"/>
    <cellStyle name="Процентный 3 6 4 2 2 2 2" xfId="44406"/>
    <cellStyle name="Процентный 3 6 4 2 2 3" xfId="44407"/>
    <cellStyle name="Процентный 3 6 4 2 2 4" xfId="44408"/>
    <cellStyle name="Процентный 3 6 4 2 2 5" xfId="44409"/>
    <cellStyle name="Процентный 3 6 4 2 3" xfId="44410"/>
    <cellStyle name="Процентный 3 6 4 2 3 2" xfId="44411"/>
    <cellStyle name="Процентный 3 6 4 2 3 3" xfId="44412"/>
    <cellStyle name="Процентный 3 6 4 2 3 4" xfId="44413"/>
    <cellStyle name="Процентный 3 6 4 2 4" xfId="44414"/>
    <cellStyle name="Процентный 3 6 4 2 5" xfId="44415"/>
    <cellStyle name="Процентный 3 6 4 2 6" xfId="44416"/>
    <cellStyle name="Процентный 3 6 4 2 7" xfId="44417"/>
    <cellStyle name="Процентный 3 6 4 3" xfId="44418"/>
    <cellStyle name="Процентный 3 6 4 3 2" xfId="44419"/>
    <cellStyle name="Процентный 3 6 4 3 2 2" xfId="44420"/>
    <cellStyle name="Процентный 3 6 4 3 3" xfId="44421"/>
    <cellStyle name="Процентный 3 6 4 3 4" xfId="44422"/>
    <cellStyle name="Процентный 3 6 4 3 5" xfId="44423"/>
    <cellStyle name="Процентный 3 6 4 4" xfId="44424"/>
    <cellStyle name="Процентный 3 6 4 4 2" xfId="44425"/>
    <cellStyle name="Процентный 3 6 4 4 2 2" xfId="44426"/>
    <cellStyle name="Процентный 3 6 4 4 3" xfId="44427"/>
    <cellStyle name="Процентный 3 6 4 4 4" xfId="44428"/>
    <cellStyle name="Процентный 3 6 4 4 5" xfId="44429"/>
    <cellStyle name="Процентный 3 6 4 5" xfId="44430"/>
    <cellStyle name="Процентный 3 6 4 5 2" xfId="44431"/>
    <cellStyle name="Процентный 3 6 4 5 2 2" xfId="44432"/>
    <cellStyle name="Процентный 3 6 4 5 3" xfId="44433"/>
    <cellStyle name="Процентный 3 6 4 5 4" xfId="44434"/>
    <cellStyle name="Процентный 3 6 4 5 5" xfId="44435"/>
    <cellStyle name="Процентный 3 6 4 6" xfId="44436"/>
    <cellStyle name="Процентный 3 6 4 6 2" xfId="44437"/>
    <cellStyle name="Процентный 3 6 4 6 2 2" xfId="44438"/>
    <cellStyle name="Процентный 3 6 4 6 3" xfId="44439"/>
    <cellStyle name="Процентный 3 6 4 7" xfId="44440"/>
    <cellStyle name="Процентный 3 6 4 7 2" xfId="44441"/>
    <cellStyle name="Процентный 3 6 4 8" xfId="44442"/>
    <cellStyle name="Процентный 3 6 4 9" xfId="44443"/>
    <cellStyle name="Процентный 3 6 5" xfId="44444"/>
    <cellStyle name="Процентный 3 6 5 2" xfId="44445"/>
    <cellStyle name="Процентный 3 6 5 2 2" xfId="44446"/>
    <cellStyle name="Процентный 3 6 5 2 2 2" xfId="44447"/>
    <cellStyle name="Процентный 3 6 5 2 2 2 2" xfId="44448"/>
    <cellStyle name="Процентный 3 6 5 2 2 3" xfId="44449"/>
    <cellStyle name="Процентный 3 6 5 2 2 4" xfId="44450"/>
    <cellStyle name="Процентный 3 6 5 2 2 5" xfId="44451"/>
    <cellStyle name="Процентный 3 6 5 2 3" xfId="44452"/>
    <cellStyle name="Процентный 3 6 5 2 3 2" xfId="44453"/>
    <cellStyle name="Процентный 3 6 5 2 3 3" xfId="44454"/>
    <cellStyle name="Процентный 3 6 5 2 3 4" xfId="44455"/>
    <cellStyle name="Процентный 3 6 5 2 4" xfId="44456"/>
    <cellStyle name="Процентный 3 6 5 2 5" xfId="44457"/>
    <cellStyle name="Процентный 3 6 5 2 6" xfId="44458"/>
    <cellStyle name="Процентный 3 6 5 2 7" xfId="44459"/>
    <cellStyle name="Процентный 3 6 5 3" xfId="44460"/>
    <cellStyle name="Процентный 3 6 5 3 2" xfId="44461"/>
    <cellStyle name="Процентный 3 6 5 3 2 2" xfId="44462"/>
    <cellStyle name="Процентный 3 6 5 3 3" xfId="44463"/>
    <cellStyle name="Процентный 3 6 5 3 4" xfId="44464"/>
    <cellStyle name="Процентный 3 6 5 3 5" xfId="44465"/>
    <cellStyle name="Процентный 3 6 5 4" xfId="44466"/>
    <cellStyle name="Процентный 3 6 5 4 2" xfId="44467"/>
    <cellStyle name="Процентный 3 6 5 4 2 2" xfId="44468"/>
    <cellStyle name="Процентный 3 6 5 4 3" xfId="44469"/>
    <cellStyle name="Процентный 3 6 5 4 4" xfId="44470"/>
    <cellStyle name="Процентный 3 6 5 4 5" xfId="44471"/>
    <cellStyle name="Процентный 3 6 5 5" xfId="44472"/>
    <cellStyle name="Процентный 3 6 5 5 2" xfId="44473"/>
    <cellStyle name="Процентный 3 6 5 5 3" xfId="44474"/>
    <cellStyle name="Процентный 3 6 5 5 4" xfId="44475"/>
    <cellStyle name="Процентный 3 6 5 6" xfId="44476"/>
    <cellStyle name="Процентный 3 6 5 7" xfId="44477"/>
    <cellStyle name="Процентный 3 6 5 8" xfId="44478"/>
    <cellStyle name="Процентный 3 6 5 9" xfId="44479"/>
    <cellStyle name="Процентный 3 6 6" xfId="44480"/>
    <cellStyle name="Процентный 3 6 6 2" xfId="44481"/>
    <cellStyle name="Процентный 3 6 6 2 2" xfId="44482"/>
    <cellStyle name="Процентный 3 6 6 2 2 2" xfId="44483"/>
    <cellStyle name="Процентный 3 6 6 2 2 2 2" xfId="44484"/>
    <cellStyle name="Процентный 3 6 6 2 2 3" xfId="44485"/>
    <cellStyle name="Процентный 3 6 6 2 2 4" xfId="44486"/>
    <cellStyle name="Процентный 3 6 6 2 2 5" xfId="44487"/>
    <cellStyle name="Процентный 3 6 6 2 3" xfId="44488"/>
    <cellStyle name="Процентный 3 6 6 2 3 2" xfId="44489"/>
    <cellStyle name="Процентный 3 6 6 2 3 3" xfId="44490"/>
    <cellStyle name="Процентный 3 6 6 2 3 4" xfId="44491"/>
    <cellStyle name="Процентный 3 6 6 2 4" xfId="44492"/>
    <cellStyle name="Процентный 3 6 6 2 5" xfId="44493"/>
    <cellStyle name="Процентный 3 6 6 2 6" xfId="44494"/>
    <cellStyle name="Процентный 3 6 6 2 7" xfId="44495"/>
    <cellStyle name="Процентный 3 6 6 3" xfId="44496"/>
    <cellStyle name="Процентный 3 6 6 3 2" xfId="44497"/>
    <cellStyle name="Процентный 3 6 6 3 2 2" xfId="44498"/>
    <cellStyle name="Процентный 3 6 6 3 3" xfId="44499"/>
    <cellStyle name="Процентный 3 6 6 3 4" xfId="44500"/>
    <cellStyle name="Процентный 3 6 6 3 5" xfId="44501"/>
    <cellStyle name="Процентный 3 6 6 4" xfId="44502"/>
    <cellStyle name="Процентный 3 6 6 4 2" xfId="44503"/>
    <cellStyle name="Процентный 3 6 6 4 3" xfId="44504"/>
    <cellStyle name="Процентный 3 6 6 4 4" xfId="44505"/>
    <cellStyle name="Процентный 3 6 6 5" xfId="44506"/>
    <cellStyle name="Процентный 3 6 6 6" xfId="44507"/>
    <cellStyle name="Процентный 3 6 6 7" xfId="44508"/>
    <cellStyle name="Процентный 3 6 6 8" xfId="44509"/>
    <cellStyle name="Процентный 3 6 7" xfId="44510"/>
    <cellStyle name="Процентный 3 6 7 2" xfId="44511"/>
    <cellStyle name="Процентный 3 6 7 2 2" xfId="44512"/>
    <cellStyle name="Процентный 3 6 7 2 2 2" xfId="44513"/>
    <cellStyle name="Процентный 3 6 7 2 2 2 2" xfId="44514"/>
    <cellStyle name="Процентный 3 6 7 2 2 3" xfId="44515"/>
    <cellStyle name="Процентный 3 6 7 2 2 4" xfId="44516"/>
    <cellStyle name="Процентный 3 6 7 2 2 5" xfId="44517"/>
    <cellStyle name="Процентный 3 6 7 2 3" xfId="44518"/>
    <cellStyle name="Процентный 3 6 7 2 3 2" xfId="44519"/>
    <cellStyle name="Процентный 3 6 7 2 3 3" xfId="44520"/>
    <cellStyle name="Процентный 3 6 7 2 3 4" xfId="44521"/>
    <cellStyle name="Процентный 3 6 7 2 4" xfId="44522"/>
    <cellStyle name="Процентный 3 6 7 2 5" xfId="44523"/>
    <cellStyle name="Процентный 3 6 7 2 6" xfId="44524"/>
    <cellStyle name="Процентный 3 6 7 2 7" xfId="44525"/>
    <cellStyle name="Процентный 3 6 7 3" xfId="44526"/>
    <cellStyle name="Процентный 3 6 7 3 2" xfId="44527"/>
    <cellStyle name="Процентный 3 6 7 3 2 2" xfId="44528"/>
    <cellStyle name="Процентный 3 6 7 3 3" xfId="44529"/>
    <cellStyle name="Процентный 3 6 7 3 4" xfId="44530"/>
    <cellStyle name="Процентный 3 6 7 3 5" xfId="44531"/>
    <cellStyle name="Процентный 3 6 7 4" xfId="44532"/>
    <cellStyle name="Процентный 3 6 7 4 2" xfId="44533"/>
    <cellStyle name="Процентный 3 6 7 4 3" xfId="44534"/>
    <cellStyle name="Процентный 3 6 7 4 4" xfId="44535"/>
    <cellStyle name="Процентный 3 6 7 5" xfId="44536"/>
    <cellStyle name="Процентный 3 6 7 6" xfId="44537"/>
    <cellStyle name="Процентный 3 6 7 7" xfId="44538"/>
    <cellStyle name="Процентный 3 6 7 8" xfId="44539"/>
    <cellStyle name="Процентный 3 6 8" xfId="44540"/>
    <cellStyle name="Процентный 3 6 8 2" xfId="44541"/>
    <cellStyle name="Процентный 3 6 8 2 2" xfId="44542"/>
    <cellStyle name="Процентный 3 6 8 2 2 2" xfId="44543"/>
    <cellStyle name="Процентный 3 6 8 2 3" xfId="44544"/>
    <cellStyle name="Процентный 3 6 8 2 4" xfId="44545"/>
    <cellStyle name="Процентный 3 6 8 2 5" xfId="44546"/>
    <cellStyle name="Процентный 3 6 8 3" xfId="44547"/>
    <cellStyle name="Процентный 3 6 8 3 2" xfId="44548"/>
    <cellStyle name="Процентный 3 6 8 3 3" xfId="44549"/>
    <cellStyle name="Процентный 3 6 8 3 4" xfId="44550"/>
    <cellStyle name="Процентный 3 6 8 4" xfId="44551"/>
    <cellStyle name="Процентный 3 6 8 5" xfId="44552"/>
    <cellStyle name="Процентный 3 6 8 6" xfId="44553"/>
    <cellStyle name="Процентный 3 6 8 7" xfId="44554"/>
    <cellStyle name="Процентный 3 6 9" xfId="44555"/>
    <cellStyle name="Процентный 3 6 9 2" xfId="44556"/>
    <cellStyle name="Процентный 3 6 9 2 2" xfId="44557"/>
    <cellStyle name="Процентный 3 6 9 2 2 2" xfId="44558"/>
    <cellStyle name="Процентный 3 6 9 2 3" xfId="44559"/>
    <cellStyle name="Процентный 3 6 9 2 4" xfId="44560"/>
    <cellStyle name="Процентный 3 6 9 2 5" xfId="44561"/>
    <cellStyle name="Процентный 3 6 9 3" xfId="44562"/>
    <cellStyle name="Процентный 3 6 9 3 2" xfId="44563"/>
    <cellStyle name="Процентный 3 6 9 3 3" xfId="44564"/>
    <cellStyle name="Процентный 3 6 9 3 4" xfId="44565"/>
    <cellStyle name="Процентный 3 6 9 4" xfId="44566"/>
    <cellStyle name="Процентный 3 6 9 5" xfId="44567"/>
    <cellStyle name="Процентный 3 6 9 6" xfId="44568"/>
    <cellStyle name="Процентный 3 6 9 7" xfId="44569"/>
    <cellStyle name="Процентный 3 7" xfId="44570"/>
    <cellStyle name="Процентный 3 7 10" xfId="44571"/>
    <cellStyle name="Процентный 3 7 10 2" xfId="44572"/>
    <cellStyle name="Процентный 3 7 10 2 2" xfId="44573"/>
    <cellStyle name="Процентный 3 7 10 3" xfId="44574"/>
    <cellStyle name="Процентный 3 7 10 4" xfId="44575"/>
    <cellStyle name="Процентный 3 7 10 5" xfId="44576"/>
    <cellStyle name="Процентный 3 7 11" xfId="44577"/>
    <cellStyle name="Процентный 3 7 11 2" xfId="44578"/>
    <cellStyle name="Процентный 3 7 11 2 2" xfId="44579"/>
    <cellStyle name="Процентный 3 7 11 3" xfId="44580"/>
    <cellStyle name="Процентный 3 7 11 4" xfId="44581"/>
    <cellStyle name="Процентный 3 7 11 5" xfId="44582"/>
    <cellStyle name="Процентный 3 7 12" xfId="44583"/>
    <cellStyle name="Процентный 3 7 12 2" xfId="44584"/>
    <cellStyle name="Процентный 3 7 12 2 2" xfId="44585"/>
    <cellStyle name="Процентный 3 7 12 3" xfId="44586"/>
    <cellStyle name="Процентный 3 7 13" xfId="44587"/>
    <cellStyle name="Процентный 3 7 13 2" xfId="44588"/>
    <cellStyle name="Процентный 3 7 14" xfId="44589"/>
    <cellStyle name="Процентный 3 7 15" xfId="44590"/>
    <cellStyle name="Процентный 3 7 2" xfId="44591"/>
    <cellStyle name="Процентный 3 7 2 2" xfId="44592"/>
    <cellStyle name="Процентный 3 7 2 2 2" xfId="44593"/>
    <cellStyle name="Процентный 3 7 2 2 2 2" xfId="44594"/>
    <cellStyle name="Процентный 3 7 2 2 2 2 2" xfId="44595"/>
    <cellStyle name="Процентный 3 7 2 2 2 3" xfId="44596"/>
    <cellStyle name="Процентный 3 7 2 2 2 4" xfId="44597"/>
    <cellStyle name="Процентный 3 7 2 2 2 5" xfId="44598"/>
    <cellStyle name="Процентный 3 7 2 2 3" xfId="44599"/>
    <cellStyle name="Процентный 3 7 2 2 3 2" xfId="44600"/>
    <cellStyle name="Процентный 3 7 2 2 3 2 2" xfId="44601"/>
    <cellStyle name="Процентный 3 7 2 2 3 3" xfId="44602"/>
    <cellStyle name="Процентный 3 7 2 2 3 4" xfId="44603"/>
    <cellStyle name="Процентный 3 7 2 2 3 5" xfId="44604"/>
    <cellStyle name="Процентный 3 7 2 2 4" xfId="44605"/>
    <cellStyle name="Процентный 3 7 2 2 4 2" xfId="44606"/>
    <cellStyle name="Процентный 3 7 2 2 4 3" xfId="44607"/>
    <cellStyle name="Процентный 3 7 2 2 4 4" xfId="44608"/>
    <cellStyle name="Процентный 3 7 2 2 5" xfId="44609"/>
    <cellStyle name="Процентный 3 7 2 2 6" xfId="44610"/>
    <cellStyle name="Процентный 3 7 2 2 7" xfId="44611"/>
    <cellStyle name="Процентный 3 7 2 2 8" xfId="44612"/>
    <cellStyle name="Процентный 3 7 2 3" xfId="44613"/>
    <cellStyle name="Процентный 3 7 2 3 2" xfId="44614"/>
    <cellStyle name="Процентный 3 7 2 3 2 2" xfId="44615"/>
    <cellStyle name="Процентный 3 7 2 3 3" xfId="44616"/>
    <cellStyle name="Процентный 3 7 2 3 4" xfId="44617"/>
    <cellStyle name="Процентный 3 7 2 3 5" xfId="44618"/>
    <cellStyle name="Процентный 3 7 2 4" xfId="44619"/>
    <cellStyle name="Процентный 3 7 2 4 2" xfId="44620"/>
    <cellStyle name="Процентный 3 7 2 4 2 2" xfId="44621"/>
    <cellStyle name="Процентный 3 7 2 4 3" xfId="44622"/>
    <cellStyle name="Процентный 3 7 2 4 4" xfId="44623"/>
    <cellStyle name="Процентный 3 7 2 4 5" xfId="44624"/>
    <cellStyle name="Процентный 3 7 2 5" xfId="44625"/>
    <cellStyle name="Процентный 3 7 2 5 2" xfId="44626"/>
    <cellStyle name="Процентный 3 7 2 5 2 2" xfId="44627"/>
    <cellStyle name="Процентный 3 7 2 5 3" xfId="44628"/>
    <cellStyle name="Процентный 3 7 2 5 4" xfId="44629"/>
    <cellStyle name="Процентный 3 7 2 5 5" xfId="44630"/>
    <cellStyle name="Процентный 3 7 2 6" xfId="44631"/>
    <cellStyle name="Процентный 3 7 2 6 2" xfId="44632"/>
    <cellStyle name="Процентный 3 7 2 6 2 2" xfId="44633"/>
    <cellStyle name="Процентный 3 7 2 6 3" xfId="44634"/>
    <cellStyle name="Процентный 3 7 2 7" xfId="44635"/>
    <cellStyle name="Процентный 3 7 2 7 2" xfId="44636"/>
    <cellStyle name="Процентный 3 7 2 8" xfId="44637"/>
    <cellStyle name="Процентный 3 7 2 9" xfId="44638"/>
    <cellStyle name="Процентный 3 7 3" xfId="44639"/>
    <cellStyle name="Процентный 3 7 3 2" xfId="44640"/>
    <cellStyle name="Процентный 3 7 3 2 2" xfId="44641"/>
    <cellStyle name="Процентный 3 7 3 2 2 2" xfId="44642"/>
    <cellStyle name="Процентный 3 7 3 2 2 2 2" xfId="44643"/>
    <cellStyle name="Процентный 3 7 3 2 2 3" xfId="44644"/>
    <cellStyle name="Процентный 3 7 3 2 2 4" xfId="44645"/>
    <cellStyle name="Процентный 3 7 3 2 2 5" xfId="44646"/>
    <cellStyle name="Процентный 3 7 3 2 3" xfId="44647"/>
    <cellStyle name="Процентный 3 7 3 2 3 2" xfId="44648"/>
    <cellStyle name="Процентный 3 7 3 2 3 2 2" xfId="44649"/>
    <cellStyle name="Процентный 3 7 3 2 3 3" xfId="44650"/>
    <cellStyle name="Процентный 3 7 3 2 3 4" xfId="44651"/>
    <cellStyle name="Процентный 3 7 3 2 3 5" xfId="44652"/>
    <cellStyle name="Процентный 3 7 3 2 4" xfId="44653"/>
    <cellStyle name="Процентный 3 7 3 2 4 2" xfId="44654"/>
    <cellStyle name="Процентный 3 7 3 2 4 3" xfId="44655"/>
    <cellStyle name="Процентный 3 7 3 2 4 4" xfId="44656"/>
    <cellStyle name="Процентный 3 7 3 2 5" xfId="44657"/>
    <cellStyle name="Процентный 3 7 3 2 6" xfId="44658"/>
    <cellStyle name="Процентный 3 7 3 2 7" xfId="44659"/>
    <cellStyle name="Процентный 3 7 3 2 8" xfId="44660"/>
    <cellStyle name="Процентный 3 7 3 3" xfId="44661"/>
    <cellStyle name="Процентный 3 7 3 3 2" xfId="44662"/>
    <cellStyle name="Процентный 3 7 3 3 2 2" xfId="44663"/>
    <cellStyle name="Процентный 3 7 3 3 3" xfId="44664"/>
    <cellStyle name="Процентный 3 7 3 3 4" xfId="44665"/>
    <cellStyle name="Процентный 3 7 3 3 5" xfId="44666"/>
    <cellStyle name="Процентный 3 7 3 4" xfId="44667"/>
    <cellStyle name="Процентный 3 7 3 4 2" xfId="44668"/>
    <cellStyle name="Процентный 3 7 3 4 2 2" xfId="44669"/>
    <cellStyle name="Процентный 3 7 3 4 3" xfId="44670"/>
    <cellStyle name="Процентный 3 7 3 4 4" xfId="44671"/>
    <cellStyle name="Процентный 3 7 3 4 5" xfId="44672"/>
    <cellStyle name="Процентный 3 7 3 5" xfId="44673"/>
    <cellStyle name="Процентный 3 7 3 5 2" xfId="44674"/>
    <cellStyle name="Процентный 3 7 3 5 2 2" xfId="44675"/>
    <cellStyle name="Процентный 3 7 3 5 3" xfId="44676"/>
    <cellStyle name="Процентный 3 7 3 5 4" xfId="44677"/>
    <cellStyle name="Процентный 3 7 3 5 5" xfId="44678"/>
    <cellStyle name="Процентный 3 7 3 6" xfId="44679"/>
    <cellStyle name="Процентный 3 7 3 6 2" xfId="44680"/>
    <cellStyle name="Процентный 3 7 3 6 2 2" xfId="44681"/>
    <cellStyle name="Процентный 3 7 3 6 3" xfId="44682"/>
    <cellStyle name="Процентный 3 7 3 7" xfId="44683"/>
    <cellStyle name="Процентный 3 7 3 7 2" xfId="44684"/>
    <cellStyle name="Процентный 3 7 3 8" xfId="44685"/>
    <cellStyle name="Процентный 3 7 3 9" xfId="44686"/>
    <cellStyle name="Процентный 3 7 4" xfId="44687"/>
    <cellStyle name="Процентный 3 7 4 2" xfId="44688"/>
    <cellStyle name="Процентный 3 7 4 2 2" xfId="44689"/>
    <cellStyle name="Процентный 3 7 4 2 2 2" xfId="44690"/>
    <cellStyle name="Процентный 3 7 4 2 2 2 2" xfId="44691"/>
    <cellStyle name="Процентный 3 7 4 2 2 3" xfId="44692"/>
    <cellStyle name="Процентный 3 7 4 2 2 4" xfId="44693"/>
    <cellStyle name="Процентный 3 7 4 2 2 5" xfId="44694"/>
    <cellStyle name="Процентный 3 7 4 2 3" xfId="44695"/>
    <cellStyle name="Процентный 3 7 4 2 3 2" xfId="44696"/>
    <cellStyle name="Процентный 3 7 4 2 3 3" xfId="44697"/>
    <cellStyle name="Процентный 3 7 4 2 3 4" xfId="44698"/>
    <cellStyle name="Процентный 3 7 4 2 4" xfId="44699"/>
    <cellStyle name="Процентный 3 7 4 2 5" xfId="44700"/>
    <cellStyle name="Процентный 3 7 4 2 6" xfId="44701"/>
    <cellStyle name="Процентный 3 7 4 2 7" xfId="44702"/>
    <cellStyle name="Процентный 3 7 4 3" xfId="44703"/>
    <cellStyle name="Процентный 3 7 4 3 2" xfId="44704"/>
    <cellStyle name="Процентный 3 7 4 3 2 2" xfId="44705"/>
    <cellStyle name="Процентный 3 7 4 3 3" xfId="44706"/>
    <cellStyle name="Процентный 3 7 4 3 4" xfId="44707"/>
    <cellStyle name="Процентный 3 7 4 3 5" xfId="44708"/>
    <cellStyle name="Процентный 3 7 4 4" xfId="44709"/>
    <cellStyle name="Процентный 3 7 4 4 2" xfId="44710"/>
    <cellStyle name="Процентный 3 7 4 4 2 2" xfId="44711"/>
    <cellStyle name="Процентный 3 7 4 4 3" xfId="44712"/>
    <cellStyle name="Процентный 3 7 4 4 4" xfId="44713"/>
    <cellStyle name="Процентный 3 7 4 4 5" xfId="44714"/>
    <cellStyle name="Процентный 3 7 4 5" xfId="44715"/>
    <cellStyle name="Процентный 3 7 4 5 2" xfId="44716"/>
    <cellStyle name="Процентный 3 7 4 5 3" xfId="44717"/>
    <cellStyle name="Процентный 3 7 4 5 4" xfId="44718"/>
    <cellStyle name="Процентный 3 7 4 6" xfId="44719"/>
    <cellStyle name="Процентный 3 7 4 7" xfId="44720"/>
    <cellStyle name="Процентный 3 7 4 8" xfId="44721"/>
    <cellStyle name="Процентный 3 7 4 9" xfId="44722"/>
    <cellStyle name="Процентный 3 7 5" xfId="44723"/>
    <cellStyle name="Процентный 3 7 5 2" xfId="44724"/>
    <cellStyle name="Процентный 3 7 5 2 2" xfId="44725"/>
    <cellStyle name="Процентный 3 7 5 2 2 2" xfId="44726"/>
    <cellStyle name="Процентный 3 7 5 2 2 2 2" xfId="44727"/>
    <cellStyle name="Процентный 3 7 5 2 2 3" xfId="44728"/>
    <cellStyle name="Процентный 3 7 5 2 2 4" xfId="44729"/>
    <cellStyle name="Процентный 3 7 5 2 2 5" xfId="44730"/>
    <cellStyle name="Процентный 3 7 5 2 3" xfId="44731"/>
    <cellStyle name="Процентный 3 7 5 2 3 2" xfId="44732"/>
    <cellStyle name="Процентный 3 7 5 2 3 3" xfId="44733"/>
    <cellStyle name="Процентный 3 7 5 2 3 4" xfId="44734"/>
    <cellStyle name="Процентный 3 7 5 2 4" xfId="44735"/>
    <cellStyle name="Процентный 3 7 5 2 5" xfId="44736"/>
    <cellStyle name="Процентный 3 7 5 2 6" xfId="44737"/>
    <cellStyle name="Процентный 3 7 5 2 7" xfId="44738"/>
    <cellStyle name="Процентный 3 7 5 3" xfId="44739"/>
    <cellStyle name="Процентный 3 7 5 3 2" xfId="44740"/>
    <cellStyle name="Процентный 3 7 5 3 2 2" xfId="44741"/>
    <cellStyle name="Процентный 3 7 5 3 3" xfId="44742"/>
    <cellStyle name="Процентный 3 7 5 3 4" xfId="44743"/>
    <cellStyle name="Процентный 3 7 5 3 5" xfId="44744"/>
    <cellStyle name="Процентный 3 7 5 4" xfId="44745"/>
    <cellStyle name="Процентный 3 7 5 4 2" xfId="44746"/>
    <cellStyle name="Процентный 3 7 5 4 3" xfId="44747"/>
    <cellStyle name="Процентный 3 7 5 4 4" xfId="44748"/>
    <cellStyle name="Процентный 3 7 5 5" xfId="44749"/>
    <cellStyle name="Процентный 3 7 5 6" xfId="44750"/>
    <cellStyle name="Процентный 3 7 5 7" xfId="44751"/>
    <cellStyle name="Процентный 3 7 5 8" xfId="44752"/>
    <cellStyle name="Процентный 3 7 6" xfId="44753"/>
    <cellStyle name="Процентный 3 7 6 2" xfId="44754"/>
    <cellStyle name="Процентный 3 7 6 2 2" xfId="44755"/>
    <cellStyle name="Процентный 3 7 6 2 2 2" xfId="44756"/>
    <cellStyle name="Процентный 3 7 6 2 2 2 2" xfId="44757"/>
    <cellStyle name="Процентный 3 7 6 2 2 3" xfId="44758"/>
    <cellStyle name="Процентный 3 7 6 2 2 4" xfId="44759"/>
    <cellStyle name="Процентный 3 7 6 2 2 5" xfId="44760"/>
    <cellStyle name="Процентный 3 7 6 2 3" xfId="44761"/>
    <cellStyle name="Процентный 3 7 6 2 3 2" xfId="44762"/>
    <cellStyle name="Процентный 3 7 6 2 3 3" xfId="44763"/>
    <cellStyle name="Процентный 3 7 6 2 3 4" xfId="44764"/>
    <cellStyle name="Процентный 3 7 6 2 4" xfId="44765"/>
    <cellStyle name="Процентный 3 7 6 2 5" xfId="44766"/>
    <cellStyle name="Процентный 3 7 6 2 6" xfId="44767"/>
    <cellStyle name="Процентный 3 7 6 2 7" xfId="44768"/>
    <cellStyle name="Процентный 3 7 6 3" xfId="44769"/>
    <cellStyle name="Процентный 3 7 6 3 2" xfId="44770"/>
    <cellStyle name="Процентный 3 7 6 3 2 2" xfId="44771"/>
    <cellStyle name="Процентный 3 7 6 3 3" xfId="44772"/>
    <cellStyle name="Процентный 3 7 6 3 4" xfId="44773"/>
    <cellStyle name="Процентный 3 7 6 3 5" xfId="44774"/>
    <cellStyle name="Процентный 3 7 6 4" xfId="44775"/>
    <cellStyle name="Процентный 3 7 6 4 2" xfId="44776"/>
    <cellStyle name="Процентный 3 7 6 4 3" xfId="44777"/>
    <cellStyle name="Процентный 3 7 6 4 4" xfId="44778"/>
    <cellStyle name="Процентный 3 7 6 5" xfId="44779"/>
    <cellStyle name="Процентный 3 7 6 6" xfId="44780"/>
    <cellStyle name="Процентный 3 7 6 7" xfId="44781"/>
    <cellStyle name="Процентный 3 7 6 8" xfId="44782"/>
    <cellStyle name="Процентный 3 7 7" xfId="44783"/>
    <cellStyle name="Процентный 3 7 7 2" xfId="44784"/>
    <cellStyle name="Процентный 3 7 7 2 2" xfId="44785"/>
    <cellStyle name="Процентный 3 7 7 2 2 2" xfId="44786"/>
    <cellStyle name="Процентный 3 7 7 2 2 2 2" xfId="44787"/>
    <cellStyle name="Процентный 3 7 7 2 2 3" xfId="44788"/>
    <cellStyle name="Процентный 3 7 7 2 2 4" xfId="44789"/>
    <cellStyle name="Процентный 3 7 7 2 2 5" xfId="44790"/>
    <cellStyle name="Процентный 3 7 7 2 3" xfId="44791"/>
    <cellStyle name="Процентный 3 7 7 2 3 2" xfId="44792"/>
    <cellStyle name="Процентный 3 7 7 2 3 3" xfId="44793"/>
    <cellStyle name="Процентный 3 7 7 2 3 4" xfId="44794"/>
    <cellStyle name="Процентный 3 7 7 2 4" xfId="44795"/>
    <cellStyle name="Процентный 3 7 7 2 5" xfId="44796"/>
    <cellStyle name="Процентный 3 7 7 2 6" xfId="44797"/>
    <cellStyle name="Процентный 3 7 7 2 7" xfId="44798"/>
    <cellStyle name="Процентный 3 7 7 3" xfId="44799"/>
    <cellStyle name="Процентный 3 7 7 3 2" xfId="44800"/>
    <cellStyle name="Процентный 3 7 7 3 2 2" xfId="44801"/>
    <cellStyle name="Процентный 3 7 7 3 3" xfId="44802"/>
    <cellStyle name="Процентный 3 7 7 3 4" xfId="44803"/>
    <cellStyle name="Процентный 3 7 7 3 5" xfId="44804"/>
    <cellStyle name="Процентный 3 7 7 4" xfId="44805"/>
    <cellStyle name="Процентный 3 7 7 4 2" xfId="44806"/>
    <cellStyle name="Процентный 3 7 7 4 3" xfId="44807"/>
    <cellStyle name="Процентный 3 7 7 4 4" xfId="44808"/>
    <cellStyle name="Процентный 3 7 7 5" xfId="44809"/>
    <cellStyle name="Процентный 3 7 7 6" xfId="44810"/>
    <cellStyle name="Процентный 3 7 7 7" xfId="44811"/>
    <cellStyle name="Процентный 3 7 7 8" xfId="44812"/>
    <cellStyle name="Процентный 3 7 8" xfId="44813"/>
    <cellStyle name="Процентный 3 7 8 2" xfId="44814"/>
    <cellStyle name="Процентный 3 7 8 2 2" xfId="44815"/>
    <cellStyle name="Процентный 3 7 8 2 2 2" xfId="44816"/>
    <cellStyle name="Процентный 3 7 8 2 3" xfId="44817"/>
    <cellStyle name="Процентный 3 7 8 2 4" xfId="44818"/>
    <cellStyle name="Процентный 3 7 8 2 5" xfId="44819"/>
    <cellStyle name="Процентный 3 7 8 3" xfId="44820"/>
    <cellStyle name="Процентный 3 7 8 3 2" xfId="44821"/>
    <cellStyle name="Процентный 3 7 8 3 3" xfId="44822"/>
    <cellStyle name="Процентный 3 7 8 3 4" xfId="44823"/>
    <cellStyle name="Процентный 3 7 8 4" xfId="44824"/>
    <cellStyle name="Процентный 3 7 8 5" xfId="44825"/>
    <cellStyle name="Процентный 3 7 8 6" xfId="44826"/>
    <cellStyle name="Процентный 3 7 8 7" xfId="44827"/>
    <cellStyle name="Процентный 3 7 9" xfId="44828"/>
    <cellStyle name="Процентный 3 7 9 2" xfId="44829"/>
    <cellStyle name="Процентный 3 7 9 2 2" xfId="44830"/>
    <cellStyle name="Процентный 3 7 9 2 2 2" xfId="44831"/>
    <cellStyle name="Процентный 3 7 9 2 3" xfId="44832"/>
    <cellStyle name="Процентный 3 7 9 2 4" xfId="44833"/>
    <cellStyle name="Процентный 3 7 9 2 5" xfId="44834"/>
    <cellStyle name="Процентный 3 7 9 3" xfId="44835"/>
    <cellStyle name="Процентный 3 7 9 3 2" xfId="44836"/>
    <cellStyle name="Процентный 3 7 9 3 3" xfId="44837"/>
    <cellStyle name="Процентный 3 7 9 3 4" xfId="44838"/>
    <cellStyle name="Процентный 3 7 9 4" xfId="44839"/>
    <cellStyle name="Процентный 3 7 9 5" xfId="44840"/>
    <cellStyle name="Процентный 3 7 9 6" xfId="44841"/>
    <cellStyle name="Процентный 3 7 9 7" xfId="44842"/>
    <cellStyle name="Процентный 3 8" xfId="44843"/>
    <cellStyle name="Процентный 3 8 10" xfId="44844"/>
    <cellStyle name="Процентный 3 8 11" xfId="44845"/>
    <cellStyle name="Процентный 3 8 2" xfId="44846"/>
    <cellStyle name="Процентный 3 8 2 2" xfId="44847"/>
    <cellStyle name="Процентный 3 8 2 2 2" xfId="44848"/>
    <cellStyle name="Процентный 3 8 2 2 2 2" xfId="44849"/>
    <cellStyle name="Процентный 3 8 2 2 2 2 2" xfId="44850"/>
    <cellStyle name="Процентный 3 8 2 2 2 3" xfId="44851"/>
    <cellStyle name="Процентный 3 8 2 2 2 4" xfId="44852"/>
    <cellStyle name="Процентный 3 8 2 2 2 5" xfId="44853"/>
    <cellStyle name="Процентный 3 8 2 2 3" xfId="44854"/>
    <cellStyle name="Процентный 3 8 2 2 3 2" xfId="44855"/>
    <cellStyle name="Процентный 3 8 2 2 3 3" xfId="44856"/>
    <cellStyle name="Процентный 3 8 2 2 3 4" xfId="44857"/>
    <cellStyle name="Процентный 3 8 2 2 4" xfId="44858"/>
    <cellStyle name="Процентный 3 8 2 2 5" xfId="44859"/>
    <cellStyle name="Процентный 3 8 2 2 6" xfId="44860"/>
    <cellStyle name="Процентный 3 8 2 2 7" xfId="44861"/>
    <cellStyle name="Процентный 3 8 2 3" xfId="44862"/>
    <cellStyle name="Процентный 3 8 2 3 2" xfId="44863"/>
    <cellStyle name="Процентный 3 8 2 3 2 2" xfId="44864"/>
    <cellStyle name="Процентный 3 8 2 3 3" xfId="44865"/>
    <cellStyle name="Процентный 3 8 2 3 4" xfId="44866"/>
    <cellStyle name="Процентный 3 8 2 3 5" xfId="44867"/>
    <cellStyle name="Процентный 3 8 2 4" xfId="44868"/>
    <cellStyle name="Процентный 3 8 2 4 2" xfId="44869"/>
    <cellStyle name="Процентный 3 8 2 4 2 2" xfId="44870"/>
    <cellStyle name="Процентный 3 8 2 4 3" xfId="44871"/>
    <cellStyle name="Процентный 3 8 2 4 4" xfId="44872"/>
    <cellStyle name="Процентный 3 8 2 4 5" xfId="44873"/>
    <cellStyle name="Процентный 3 8 2 5" xfId="44874"/>
    <cellStyle name="Процентный 3 8 2 5 2" xfId="44875"/>
    <cellStyle name="Процентный 3 8 2 5 3" xfId="44876"/>
    <cellStyle name="Процентный 3 8 2 5 4" xfId="44877"/>
    <cellStyle name="Процентный 3 8 2 6" xfId="44878"/>
    <cellStyle name="Процентный 3 8 2 7" xfId="44879"/>
    <cellStyle name="Процентный 3 8 2 8" xfId="44880"/>
    <cellStyle name="Процентный 3 8 2 9" xfId="44881"/>
    <cellStyle name="Процентный 3 8 3" xfId="44882"/>
    <cellStyle name="Процентный 3 8 3 2" xfId="44883"/>
    <cellStyle name="Процентный 3 8 3 2 2" xfId="44884"/>
    <cellStyle name="Процентный 3 8 3 2 2 2" xfId="44885"/>
    <cellStyle name="Процентный 3 8 3 2 2 2 2" xfId="44886"/>
    <cellStyle name="Процентный 3 8 3 2 2 3" xfId="44887"/>
    <cellStyle name="Процентный 3 8 3 2 2 4" xfId="44888"/>
    <cellStyle name="Процентный 3 8 3 2 2 5" xfId="44889"/>
    <cellStyle name="Процентный 3 8 3 2 3" xfId="44890"/>
    <cellStyle name="Процентный 3 8 3 2 3 2" xfId="44891"/>
    <cellStyle name="Процентный 3 8 3 2 3 3" xfId="44892"/>
    <cellStyle name="Процентный 3 8 3 2 3 4" xfId="44893"/>
    <cellStyle name="Процентный 3 8 3 2 4" xfId="44894"/>
    <cellStyle name="Процентный 3 8 3 2 5" xfId="44895"/>
    <cellStyle name="Процентный 3 8 3 2 6" xfId="44896"/>
    <cellStyle name="Процентный 3 8 3 2 7" xfId="44897"/>
    <cellStyle name="Процентный 3 8 3 3" xfId="44898"/>
    <cellStyle name="Процентный 3 8 3 3 2" xfId="44899"/>
    <cellStyle name="Процентный 3 8 3 3 2 2" xfId="44900"/>
    <cellStyle name="Процентный 3 8 3 3 3" xfId="44901"/>
    <cellStyle name="Процентный 3 8 3 3 4" xfId="44902"/>
    <cellStyle name="Процентный 3 8 3 3 5" xfId="44903"/>
    <cellStyle name="Процентный 3 8 3 4" xfId="44904"/>
    <cellStyle name="Процентный 3 8 3 4 2" xfId="44905"/>
    <cellStyle name="Процентный 3 8 3 4 2 2" xfId="44906"/>
    <cellStyle name="Процентный 3 8 3 4 3" xfId="44907"/>
    <cellStyle name="Процентный 3 8 3 4 4" xfId="44908"/>
    <cellStyle name="Процентный 3 8 3 4 5" xfId="44909"/>
    <cellStyle name="Процентный 3 8 3 5" xfId="44910"/>
    <cellStyle name="Процентный 3 8 3 5 2" xfId="44911"/>
    <cellStyle name="Процентный 3 8 3 5 3" xfId="44912"/>
    <cellStyle name="Процентный 3 8 3 5 4" xfId="44913"/>
    <cellStyle name="Процентный 3 8 3 6" xfId="44914"/>
    <cellStyle name="Процентный 3 8 3 7" xfId="44915"/>
    <cellStyle name="Процентный 3 8 3 8" xfId="44916"/>
    <cellStyle name="Процентный 3 8 3 9" xfId="44917"/>
    <cellStyle name="Процентный 3 8 4" xfId="44918"/>
    <cellStyle name="Процентный 3 8 4 2" xfId="44919"/>
    <cellStyle name="Процентный 3 8 4 2 2" xfId="44920"/>
    <cellStyle name="Процентный 3 8 4 2 2 2" xfId="44921"/>
    <cellStyle name="Процентный 3 8 4 2 3" xfId="44922"/>
    <cellStyle name="Процентный 3 8 4 2 4" xfId="44923"/>
    <cellStyle name="Процентный 3 8 4 2 5" xfId="44924"/>
    <cellStyle name="Процентный 3 8 4 3" xfId="44925"/>
    <cellStyle name="Процентный 3 8 4 3 2" xfId="44926"/>
    <cellStyle name="Процентный 3 8 4 3 3" xfId="44927"/>
    <cellStyle name="Процентный 3 8 4 3 4" xfId="44928"/>
    <cellStyle name="Процентный 3 8 4 4" xfId="44929"/>
    <cellStyle name="Процентный 3 8 4 5" xfId="44930"/>
    <cellStyle name="Процентный 3 8 4 6" xfId="44931"/>
    <cellStyle name="Процентный 3 8 4 7" xfId="44932"/>
    <cellStyle name="Процентный 3 8 5" xfId="44933"/>
    <cellStyle name="Процентный 3 8 5 2" xfId="44934"/>
    <cellStyle name="Процентный 3 8 5 3" xfId="44935"/>
    <cellStyle name="Процентный 3 8 5 3 2" xfId="44936"/>
    <cellStyle name="Процентный 3 8 5 4" xfId="44937"/>
    <cellStyle name="Процентный 3 8 5 5" xfId="44938"/>
    <cellStyle name="Процентный 3 8 5 6" xfId="44939"/>
    <cellStyle name="Процентный 3 8 6" xfId="44940"/>
    <cellStyle name="Процентный 3 8 6 2" xfId="44941"/>
    <cellStyle name="Процентный 3 8 6 2 2" xfId="44942"/>
    <cellStyle name="Процентный 3 8 6 3" xfId="44943"/>
    <cellStyle name="Процентный 3 8 6 4" xfId="44944"/>
    <cellStyle name="Процентный 3 8 6 5" xfId="44945"/>
    <cellStyle name="Процентный 3 8 7" xfId="44946"/>
    <cellStyle name="Процентный 3 8 7 2" xfId="44947"/>
    <cellStyle name="Процентный 3 8 7 2 2" xfId="44948"/>
    <cellStyle name="Процентный 3 8 7 3" xfId="44949"/>
    <cellStyle name="Процентный 3 8 7 4" xfId="44950"/>
    <cellStyle name="Процентный 3 8 7 5" xfId="44951"/>
    <cellStyle name="Процентный 3 8 8" xfId="44952"/>
    <cellStyle name="Процентный 3 8 8 2" xfId="44953"/>
    <cellStyle name="Процентный 3 8 8 2 2" xfId="44954"/>
    <cellStyle name="Процентный 3 8 8 3" xfId="44955"/>
    <cellStyle name="Процентный 3 8 9" xfId="44956"/>
    <cellStyle name="Процентный 3 8 9 2" xfId="44957"/>
    <cellStyle name="Процентный 3 9" xfId="44958"/>
    <cellStyle name="Процентный 3 9 2" xfId="44959"/>
    <cellStyle name="Процентный 3 9 2 2" xfId="44960"/>
    <cellStyle name="Процентный 3 9 2 2 2" xfId="44961"/>
    <cellStyle name="Процентный 3 9 2 2 2 2" xfId="44962"/>
    <cellStyle name="Процентный 3 9 2 2 3" xfId="44963"/>
    <cellStyle name="Процентный 3 9 2 2 4" xfId="44964"/>
    <cellStyle name="Процентный 3 9 2 2 5" xfId="44965"/>
    <cellStyle name="Процентный 3 9 2 3" xfId="44966"/>
    <cellStyle name="Процентный 3 9 2 3 2" xfId="44967"/>
    <cellStyle name="Процентный 3 9 2 3 3" xfId="44968"/>
    <cellStyle name="Процентный 3 9 2 3 4" xfId="44969"/>
    <cellStyle name="Процентный 3 9 2 4" xfId="44970"/>
    <cellStyle name="Процентный 3 9 2 5" xfId="44971"/>
    <cellStyle name="Процентный 3 9 2 6" xfId="44972"/>
    <cellStyle name="Процентный 3 9 2 7" xfId="44973"/>
    <cellStyle name="Процентный 3 9 3" xfId="44974"/>
    <cellStyle name="Процентный 3 9 3 2" xfId="44975"/>
    <cellStyle name="Процентный 3 9 3 2 2" xfId="44976"/>
    <cellStyle name="Процентный 3 9 3 3" xfId="44977"/>
    <cellStyle name="Процентный 3 9 3 4" xfId="44978"/>
    <cellStyle name="Процентный 3 9 3 5" xfId="44979"/>
    <cellStyle name="Процентный 3 9 4" xfId="44980"/>
    <cellStyle name="Процентный 3 9 4 2" xfId="44981"/>
    <cellStyle name="Процентный 3 9 4 2 2" xfId="44982"/>
    <cellStyle name="Процентный 3 9 4 3" xfId="44983"/>
    <cellStyle name="Процентный 3 9 4 4" xfId="44984"/>
    <cellStyle name="Процентный 3 9 4 5" xfId="44985"/>
    <cellStyle name="Процентный 3 9 5" xfId="44986"/>
    <cellStyle name="Процентный 3 9 5 2" xfId="44987"/>
    <cellStyle name="Процентный 3 9 5 2 2" xfId="44988"/>
    <cellStyle name="Процентный 3 9 5 3" xfId="44989"/>
    <cellStyle name="Процентный 3 9 5 4" xfId="44990"/>
    <cellStyle name="Процентный 3 9 5 5" xfId="44991"/>
    <cellStyle name="Процентный 3 9 6" xfId="44992"/>
    <cellStyle name="Процентный 3 9 6 2" xfId="44993"/>
    <cellStyle name="Процентный 3 9 6 2 2" xfId="44994"/>
    <cellStyle name="Процентный 3 9 6 3" xfId="44995"/>
    <cellStyle name="Процентный 3 9 7" xfId="44996"/>
    <cellStyle name="Процентный 3 9 7 2" xfId="44997"/>
    <cellStyle name="Процентный 3 9 8" xfId="44998"/>
    <cellStyle name="Процентный 3 9 9" xfId="44999"/>
    <cellStyle name="Процентный 4" xfId="45000"/>
    <cellStyle name="Процентный 4 2" xfId="45001"/>
    <cellStyle name="Процентный 4 2 2" xfId="45002"/>
    <cellStyle name="Процентный 4 2 3" xfId="45003"/>
    <cellStyle name="Процентный 4 2 4" xfId="45004"/>
    <cellStyle name="Процентный 4 3" xfId="45005"/>
    <cellStyle name="Процентный 4 4" xfId="45006"/>
    <cellStyle name="Процентный 4 5" xfId="59879"/>
    <cellStyle name="Процентный 5" xfId="45007"/>
    <cellStyle name="Процентный 5 10" xfId="59916"/>
    <cellStyle name="Процентный 5 2" xfId="45008"/>
    <cellStyle name="Процентный 5 2 2" xfId="45009"/>
    <cellStyle name="Процентный 5 2 2 2" xfId="45010"/>
    <cellStyle name="Процентный 5 2 2 2 2" xfId="45011"/>
    <cellStyle name="Процентный 5 2 2 3" xfId="45012"/>
    <cellStyle name="Процентный 5 2 2 4" xfId="45013"/>
    <cellStyle name="Процентный 5 2 2 5" xfId="45014"/>
    <cellStyle name="Процентный 5 2 3" xfId="45015"/>
    <cellStyle name="Процентный 5 2 3 2" xfId="45016"/>
    <cellStyle name="Процентный 5 2 3 2 2" xfId="45017"/>
    <cellStyle name="Процентный 5 2 3 3" xfId="45018"/>
    <cellStyle name="Процентный 5 2 3 4" xfId="45019"/>
    <cellStyle name="Процентный 5 2 3 5" xfId="45020"/>
    <cellStyle name="Процентный 5 2 4" xfId="45021"/>
    <cellStyle name="Процентный 5 2 4 2" xfId="45022"/>
    <cellStyle name="Процентный 5 2 4 2 2" xfId="45023"/>
    <cellStyle name="Процентный 5 2 4 3" xfId="45024"/>
    <cellStyle name="Процентный 5 2 5" xfId="45025"/>
    <cellStyle name="Процентный 5 2 5 2" xfId="45026"/>
    <cellStyle name="Процентный 5 2 5 2 2" xfId="45027"/>
    <cellStyle name="Процентный 5 2 5 3" xfId="45028"/>
    <cellStyle name="Процентный 5 2 6" xfId="45029"/>
    <cellStyle name="Процентный 5 2 6 2" xfId="45030"/>
    <cellStyle name="Процентный 5 2 7" xfId="45031"/>
    <cellStyle name="Процентный 5 3" xfId="45032"/>
    <cellStyle name="Процентный 5 3 2" xfId="45033"/>
    <cellStyle name="Процентный 5 3 2 2" xfId="45034"/>
    <cellStyle name="Процентный 5 3 2 2 2" xfId="45035"/>
    <cellStyle name="Процентный 5 3 2 3" xfId="45036"/>
    <cellStyle name="Процентный 5 3 2 4" xfId="45037"/>
    <cellStyle name="Процентный 5 3 2 5" xfId="45038"/>
    <cellStyle name="Процентный 5 3 3" xfId="45039"/>
    <cellStyle name="Процентный 5 3 3 2" xfId="45040"/>
    <cellStyle name="Процентный 5 3 3 2 2" xfId="45041"/>
    <cellStyle name="Процентный 5 3 3 3" xfId="45042"/>
    <cellStyle name="Процентный 5 3 3 4" xfId="45043"/>
    <cellStyle name="Процентный 5 3 3 5" xfId="45044"/>
    <cellStyle name="Процентный 5 3 4" xfId="45045"/>
    <cellStyle name="Процентный 5 3 4 2" xfId="45046"/>
    <cellStyle name="Процентный 5 3 4 2 2" xfId="45047"/>
    <cellStyle name="Процентный 5 3 4 3" xfId="45048"/>
    <cellStyle name="Процентный 5 3 5" xfId="45049"/>
    <cellStyle name="Процентный 5 3 5 2" xfId="45050"/>
    <cellStyle name="Процентный 5 3 5 2 2" xfId="45051"/>
    <cellStyle name="Процентный 5 3 5 3" xfId="45052"/>
    <cellStyle name="Процентный 5 3 6" xfId="45053"/>
    <cellStyle name="Процентный 5 3 6 2" xfId="45054"/>
    <cellStyle name="Процентный 5 3 7" xfId="45055"/>
    <cellStyle name="Процентный 5 4" xfId="45056"/>
    <cellStyle name="Процентный 5 4 2" xfId="45057"/>
    <cellStyle name="Процентный 5 4 2 2" xfId="45058"/>
    <cellStyle name="Процентный 5 4 2 2 2" xfId="45059"/>
    <cellStyle name="Процентный 5 4 2 3" xfId="45060"/>
    <cellStyle name="Процентный 5 4 3" xfId="45061"/>
    <cellStyle name="Процентный 5 4 4" xfId="45062"/>
    <cellStyle name="Процентный 5 5" xfId="45063"/>
    <cellStyle name="Процентный 5 5 2" xfId="45064"/>
    <cellStyle name="Процентный 5 5 2 2" xfId="45065"/>
    <cellStyle name="Процентный 5 5 3" xfId="45066"/>
    <cellStyle name="Процентный 5 5 4" xfId="45067"/>
    <cellStyle name="Процентный 5 5 5" xfId="45068"/>
    <cellStyle name="Процентный 5 6" xfId="45069"/>
    <cellStyle name="Процентный 5 6 2" xfId="45070"/>
    <cellStyle name="Процентный 5 6 2 2" xfId="45071"/>
    <cellStyle name="Процентный 5 6 3" xfId="45072"/>
    <cellStyle name="Процентный 5 7" xfId="45073"/>
    <cellStyle name="Процентный 5 7 2" xfId="45074"/>
    <cellStyle name="Процентный 5 7 2 2" xfId="45075"/>
    <cellStyle name="Процентный 5 7 3" xfId="45076"/>
    <cellStyle name="Процентный 5 8" xfId="45077"/>
    <cellStyle name="Процентный 5 8 2" xfId="45078"/>
    <cellStyle name="Процентный 5 9" xfId="45079"/>
    <cellStyle name="Процентный 6" xfId="45080"/>
    <cellStyle name="Процентный 6 2" xfId="45081"/>
    <cellStyle name="Процентный 6 3" xfId="45082"/>
    <cellStyle name="Процентный 6 3 2" xfId="45083"/>
    <cellStyle name="Процентный 6 3 2 2" xfId="45084"/>
    <cellStyle name="Процентный 6 3 3" xfId="45085"/>
    <cellStyle name="Процентный 6 4" xfId="45086"/>
    <cellStyle name="Процентный 6 4 2" xfId="45087"/>
    <cellStyle name="Процентный 6 5" xfId="45088"/>
    <cellStyle name="Процентный 7" xfId="45089"/>
    <cellStyle name="Процентный 7 2" xfId="45090"/>
    <cellStyle name="Процентный 8" xfId="45091"/>
    <cellStyle name="Процентный 8 2" xfId="45092"/>
    <cellStyle name="Процентный 8 2 2" xfId="45093"/>
    <cellStyle name="Процентный 8 3" xfId="45094"/>
    <cellStyle name="Процентный 9" xfId="45095"/>
    <cellStyle name="Процентный 9 2" xfId="45096"/>
    <cellStyle name="Процентный 9 3" xfId="45097"/>
    <cellStyle name="Регламент_УК_Холдинга" xfId="45098"/>
    <cellStyle name="РесСмета" xfId="45099"/>
    <cellStyle name="СводкаСтоимРаб" xfId="45100"/>
    <cellStyle name="Связанная ячейка 10" xfId="45101"/>
    <cellStyle name="Связанная ячейка 11" xfId="45102"/>
    <cellStyle name="Связанная ячейка 12" xfId="45103"/>
    <cellStyle name="Связанная ячейка 13" xfId="45104"/>
    <cellStyle name="Связанная ячейка 14" xfId="45105"/>
    <cellStyle name="Связанная ячейка 15" xfId="45106"/>
    <cellStyle name="Связанная ячейка 16" xfId="45107"/>
    <cellStyle name="Связанная ячейка 17" xfId="45108"/>
    <cellStyle name="Связанная ячейка 18" xfId="45109"/>
    <cellStyle name="Связанная ячейка 19" xfId="45110"/>
    <cellStyle name="Связанная ячейка 2" xfId="45111"/>
    <cellStyle name="Связанная ячейка 2 10" xfId="45112"/>
    <cellStyle name="Связанная ячейка 2 11" xfId="45113"/>
    <cellStyle name="Связанная ячейка 2 12" xfId="45114"/>
    <cellStyle name="Связанная ячейка 2 2" xfId="45115"/>
    <cellStyle name="Связанная ячейка 2 3" xfId="45116"/>
    <cellStyle name="Связанная ячейка 2 4" xfId="45117"/>
    <cellStyle name="Связанная ячейка 2 5" xfId="45118"/>
    <cellStyle name="Связанная ячейка 2 6" xfId="45119"/>
    <cellStyle name="Связанная ячейка 2 7" xfId="45120"/>
    <cellStyle name="Связанная ячейка 2 8" xfId="45121"/>
    <cellStyle name="Связанная ячейка 2 9" xfId="45122"/>
    <cellStyle name="Связанная ячейка 2_46EE.2011(v1.0)" xfId="45123"/>
    <cellStyle name="Связанная ячейка 20" xfId="45124"/>
    <cellStyle name="Связанная ячейка 3" xfId="45125"/>
    <cellStyle name="Связанная ячейка 3 2" xfId="45126"/>
    <cellStyle name="Связанная ячейка 3_46EE.2011(v1.0)" xfId="45127"/>
    <cellStyle name="Связанная ячейка 4" xfId="45128"/>
    <cellStyle name="Связанная ячейка 4 2" xfId="45129"/>
    <cellStyle name="Связанная ячейка 4_46EE.2011(v1.0)" xfId="45130"/>
    <cellStyle name="Связанная ячейка 5" xfId="45131"/>
    <cellStyle name="Связанная ячейка 5 2" xfId="45132"/>
    <cellStyle name="Связанная ячейка 5_46EE.2011(v1.0)" xfId="45133"/>
    <cellStyle name="Связанная ячейка 6" xfId="45134"/>
    <cellStyle name="Связанная ячейка 6 2" xfId="45135"/>
    <cellStyle name="Связанная ячейка 6_46EE.2011(v1.0)" xfId="45136"/>
    <cellStyle name="Связанная ячейка 7" xfId="45137"/>
    <cellStyle name="Связанная ячейка 7 2" xfId="45138"/>
    <cellStyle name="Связанная ячейка 7_46EE.2011(v1.0)" xfId="45139"/>
    <cellStyle name="Связанная ячейка 8" xfId="45140"/>
    <cellStyle name="Связанная ячейка 8 2" xfId="45141"/>
    <cellStyle name="Связанная ячейка 8_46EE.2011(v1.0)" xfId="45142"/>
    <cellStyle name="Связанная ячейка 9" xfId="45143"/>
    <cellStyle name="Связанная ячейка 9 2" xfId="45144"/>
    <cellStyle name="Связанная ячейка 9_46EE.2011(v1.0)" xfId="45145"/>
    <cellStyle name="Стиль 1" xfId="45146"/>
    <cellStyle name="Стиль 1 10" xfId="45147"/>
    <cellStyle name="Стиль 1 10 2" xfId="59093"/>
    <cellStyle name="Стиль 1 11" xfId="45148"/>
    <cellStyle name="Стиль 1 11 2" xfId="45149"/>
    <cellStyle name="Стиль 1 12" xfId="45150"/>
    <cellStyle name="Стиль 1 12 2" xfId="45151"/>
    <cellStyle name="Стиль 1 12 3" xfId="45152"/>
    <cellStyle name="Стиль 1 12 4" xfId="45153"/>
    <cellStyle name="Стиль 1 12 5" xfId="45154"/>
    <cellStyle name="Стиль 1 12 6" xfId="45155"/>
    <cellStyle name="Стиль 1 12 7" xfId="45156"/>
    <cellStyle name="Стиль 1 12 8" xfId="45157"/>
    <cellStyle name="Стиль 1 12 9" xfId="45158"/>
    <cellStyle name="Стиль 1 13" xfId="45159"/>
    <cellStyle name="Стиль 1 14" xfId="45160"/>
    <cellStyle name="Стиль 1 15" xfId="45161"/>
    <cellStyle name="Стиль 1 16" xfId="45162"/>
    <cellStyle name="Стиль 1 17" xfId="45163"/>
    <cellStyle name="Стиль 1 18" xfId="45164"/>
    <cellStyle name="Стиль 1 19" xfId="45165"/>
    <cellStyle name="Стиль 1 2" xfId="3"/>
    <cellStyle name="Стиль 1 2 10" xfId="45166"/>
    <cellStyle name="Стиль 1 2 11" xfId="45167"/>
    <cellStyle name="Стиль 1 2 12" xfId="45168"/>
    <cellStyle name="Стиль 1 2 13" xfId="45169"/>
    <cellStyle name="Стиль 1 2 14" xfId="45170"/>
    <cellStyle name="Стиль 1 2 15" xfId="45171"/>
    <cellStyle name="Стиль 1 2 16" xfId="45172"/>
    <cellStyle name="Стиль 1 2 17" xfId="45173"/>
    <cellStyle name="Стиль 1 2 18" xfId="45174"/>
    <cellStyle name="Стиль 1 2 19" xfId="45175"/>
    <cellStyle name="Стиль 1 2 2" xfId="45176"/>
    <cellStyle name="Стиль 1 2 2 10" xfId="45177"/>
    <cellStyle name="Стиль 1 2 2 11" xfId="45178"/>
    <cellStyle name="Стиль 1 2 2 12" xfId="45179"/>
    <cellStyle name="Стиль 1 2 2 13" xfId="45180"/>
    <cellStyle name="Стиль 1 2 2 14" xfId="45181"/>
    <cellStyle name="Стиль 1 2 2 15" xfId="45182"/>
    <cellStyle name="Стиль 1 2 2 16" xfId="45183"/>
    <cellStyle name="Стиль 1 2 2 17" xfId="45184"/>
    <cellStyle name="Стиль 1 2 2 18" xfId="45185"/>
    <cellStyle name="Стиль 1 2 2 19" xfId="45186"/>
    <cellStyle name="Стиль 1 2 2 2" xfId="45187"/>
    <cellStyle name="Стиль 1 2 2 2 10" xfId="45188"/>
    <cellStyle name="Стиль 1 2 2 2 11" xfId="45189"/>
    <cellStyle name="Стиль 1 2 2 2 12" xfId="45190"/>
    <cellStyle name="Стиль 1 2 2 2 13" xfId="45191"/>
    <cellStyle name="Стиль 1 2 2 2 14" xfId="45192"/>
    <cellStyle name="Стиль 1 2 2 2 15" xfId="45193"/>
    <cellStyle name="Стиль 1 2 2 2 16" xfId="45194"/>
    <cellStyle name="Стиль 1 2 2 2 17" xfId="45195"/>
    <cellStyle name="Стиль 1 2 2 2 18" xfId="45196"/>
    <cellStyle name="Стиль 1 2 2 2 19" xfId="45197"/>
    <cellStyle name="Стиль 1 2 2 2 2" xfId="45198"/>
    <cellStyle name="Стиль 1 2 2 2 2 10" xfId="45199"/>
    <cellStyle name="Стиль 1 2 2 2 2 11" xfId="45200"/>
    <cellStyle name="Стиль 1 2 2 2 2 12" xfId="45201"/>
    <cellStyle name="Стиль 1 2 2 2 2 13" xfId="45202"/>
    <cellStyle name="Стиль 1 2 2 2 2 14" xfId="45203"/>
    <cellStyle name="Стиль 1 2 2 2 2 15" xfId="45204"/>
    <cellStyle name="Стиль 1 2 2 2 2 16" xfId="45205"/>
    <cellStyle name="Стиль 1 2 2 2 2 17" xfId="45206"/>
    <cellStyle name="Стиль 1 2 2 2 2 18" xfId="45207"/>
    <cellStyle name="Стиль 1 2 2 2 2 19" xfId="45208"/>
    <cellStyle name="Стиль 1 2 2 2 2 2" xfId="45209"/>
    <cellStyle name="Стиль 1 2 2 2 2 2 10" xfId="45210"/>
    <cellStyle name="Стиль 1 2 2 2 2 2 10 2" xfId="45211"/>
    <cellStyle name="Стиль 1 2 2 2 2 2 10 2 2" xfId="45212"/>
    <cellStyle name="Стиль 1 2 2 2 2 2 10 2 2 2" xfId="45213"/>
    <cellStyle name="Стиль 1 2 2 2 2 2 10 2 2 2 2" xfId="45214"/>
    <cellStyle name="Стиль 1 2 2 2 2 2 10 2 2 2 2 2" xfId="45215"/>
    <cellStyle name="Стиль 1 2 2 2 2 2 10 2 2 2 2 2 2" xfId="45216"/>
    <cellStyle name="Стиль 1 2 2 2 2 2 10 2 2 2 3" xfId="45217"/>
    <cellStyle name="Стиль 1 2 2 2 2 2 10 2 2 2 4" xfId="45218"/>
    <cellStyle name="Стиль 1 2 2 2 2 2 10 2 2 3" xfId="45219"/>
    <cellStyle name="Стиль 1 2 2 2 2 2 10 2 2 3 2" xfId="45220"/>
    <cellStyle name="Стиль 1 2 2 2 2 2 10 2 2 3 2 2" xfId="45221"/>
    <cellStyle name="Стиль 1 2 2 2 2 2 10 2 2 4" xfId="45222"/>
    <cellStyle name="Стиль 1 2 2 2 2 2 10 2 3" xfId="45223"/>
    <cellStyle name="Стиль 1 2 2 2 2 2 10 2 3 2" xfId="45224"/>
    <cellStyle name="Стиль 1 2 2 2 2 2 10 2 3 2 2" xfId="45225"/>
    <cellStyle name="Стиль 1 2 2 2 2 2 10 2 4" xfId="45226"/>
    <cellStyle name="Стиль 1 2 2 2 2 2 10 2 5" xfId="45227"/>
    <cellStyle name="Стиль 1 2 2 2 2 2 10 3" xfId="45228"/>
    <cellStyle name="Стиль 1 2 2 2 2 2 10 4" xfId="45229"/>
    <cellStyle name="Стиль 1 2 2 2 2 2 10 4 2" xfId="45230"/>
    <cellStyle name="Стиль 1 2 2 2 2 2 10 4 2 2" xfId="45231"/>
    <cellStyle name="Стиль 1 2 2 2 2 2 10 4 2 2 2" xfId="45232"/>
    <cellStyle name="Стиль 1 2 2 2 2 2 10 4 3" xfId="45233"/>
    <cellStyle name="Стиль 1 2 2 2 2 2 10 4 4" xfId="45234"/>
    <cellStyle name="Стиль 1 2 2 2 2 2 10 5" xfId="45235"/>
    <cellStyle name="Стиль 1 2 2 2 2 2 10 5 2" xfId="45236"/>
    <cellStyle name="Стиль 1 2 2 2 2 2 10 5 2 2" xfId="45237"/>
    <cellStyle name="Стиль 1 2 2 2 2 2 10 6" xfId="45238"/>
    <cellStyle name="Стиль 1 2 2 2 2 2 11" xfId="45239"/>
    <cellStyle name="Стиль 1 2 2 2 2 2 12" xfId="45240"/>
    <cellStyle name="Стиль 1 2 2 2 2 2 12 2" xfId="45241"/>
    <cellStyle name="Стиль 1 2 2 2 2 2 12 2 2" xfId="45242"/>
    <cellStyle name="Стиль 1 2 2 2 2 2 12 2 2 2" xfId="45243"/>
    <cellStyle name="Стиль 1 2 2 2 2 2 12 2 2 2 2" xfId="45244"/>
    <cellStyle name="Стиль 1 2 2 2 2 2 12 2 2 2 2 2" xfId="45245"/>
    <cellStyle name="Стиль 1 2 2 2 2 2 12 2 2 3" xfId="45246"/>
    <cellStyle name="Стиль 1 2 2 2 2 2 12 2 2 4" xfId="45247"/>
    <cellStyle name="Стиль 1 2 2 2 2 2 12 2 3" xfId="45248"/>
    <cellStyle name="Стиль 1 2 2 2 2 2 12 2 3 2" xfId="45249"/>
    <cellStyle name="Стиль 1 2 2 2 2 2 12 2 3 2 2" xfId="45250"/>
    <cellStyle name="Стиль 1 2 2 2 2 2 12 2 4" xfId="45251"/>
    <cellStyle name="Стиль 1 2 2 2 2 2 12 3" xfId="45252"/>
    <cellStyle name="Стиль 1 2 2 2 2 2 12 3 2" xfId="45253"/>
    <cellStyle name="Стиль 1 2 2 2 2 2 12 3 2 2" xfId="45254"/>
    <cellStyle name="Стиль 1 2 2 2 2 2 12 4" xfId="45255"/>
    <cellStyle name="Стиль 1 2 2 2 2 2 12 5" xfId="45256"/>
    <cellStyle name="Стиль 1 2 2 2 2 2 13" xfId="45257"/>
    <cellStyle name="Стиль 1 2 2 2 2 2 13 2" xfId="45258"/>
    <cellStyle name="Стиль 1 2 2 2 2 2 13 2 2" xfId="45259"/>
    <cellStyle name="Стиль 1 2 2 2 2 2 13 2 2 2" xfId="45260"/>
    <cellStyle name="Стиль 1 2 2 2 2 2 13 3" xfId="45261"/>
    <cellStyle name="Стиль 1 2 2 2 2 2 13 4" xfId="45262"/>
    <cellStyle name="Стиль 1 2 2 2 2 2 14" xfId="45263"/>
    <cellStyle name="Стиль 1 2 2 2 2 2 14 2" xfId="45264"/>
    <cellStyle name="Стиль 1 2 2 2 2 2 14 2 2" xfId="45265"/>
    <cellStyle name="Стиль 1 2 2 2 2 2 15" xfId="45266"/>
    <cellStyle name="Стиль 1 2 2 2 2 2 16" xfId="45267"/>
    <cellStyle name="Стиль 1 2 2 2 2 2 16 10" xfId="45268"/>
    <cellStyle name="Стиль 1 2 2 2 2 2 16 11" xfId="45269"/>
    <cellStyle name="Стиль 1 2 2 2 2 2 16 12" xfId="45270"/>
    <cellStyle name="Стиль 1 2 2 2 2 2 16 13" xfId="45271"/>
    <cellStyle name="Стиль 1 2 2 2 2 2 16 14" xfId="45272"/>
    <cellStyle name="Стиль 1 2 2 2 2 2 16 2" xfId="45273"/>
    <cellStyle name="Стиль 1 2 2 2 2 2 16 2 10" xfId="45274"/>
    <cellStyle name="Стиль 1 2 2 2 2 2 16 2 11" xfId="45275"/>
    <cellStyle name="Стиль 1 2 2 2 2 2 16 2 2" xfId="45276"/>
    <cellStyle name="Стиль 1 2 2 2 2 2 16 2 2 10" xfId="45277"/>
    <cellStyle name="Стиль 1 2 2 2 2 2 16 2 2 11" xfId="45278"/>
    <cellStyle name="Стиль 1 2 2 2 2 2 16 2 2 2" xfId="45279"/>
    <cellStyle name="Стиль 1 2 2 2 2 2 16 2 2 2 10" xfId="45280"/>
    <cellStyle name="Стиль 1 2 2 2 2 2 16 2 2 2 2" xfId="45281"/>
    <cellStyle name="Стиль 1 2 2 2 2 2 16 2 2 2 2 10" xfId="45282"/>
    <cellStyle name="Стиль 1 2 2 2 2 2 16 2 2 2 2 2" xfId="45283"/>
    <cellStyle name="Стиль 1 2 2 2 2 2 16 2 2 2 2 3" xfId="45284"/>
    <cellStyle name="Стиль 1 2 2 2 2 2 16 2 2 2 2 4" xfId="45285"/>
    <cellStyle name="Стиль 1 2 2 2 2 2 16 2 2 2 2 5" xfId="45286"/>
    <cellStyle name="Стиль 1 2 2 2 2 2 16 2 2 2 2 6" xfId="45287"/>
    <cellStyle name="Стиль 1 2 2 2 2 2 16 2 2 2 2 7" xfId="45288"/>
    <cellStyle name="Стиль 1 2 2 2 2 2 16 2 2 2 2 8" xfId="45289"/>
    <cellStyle name="Стиль 1 2 2 2 2 2 16 2 2 2 2 9" xfId="45290"/>
    <cellStyle name="Стиль 1 2 2 2 2 2 16 2 2 2 3" xfId="45291"/>
    <cellStyle name="Стиль 1 2 2 2 2 2 16 2 2 2 4" xfId="45292"/>
    <cellStyle name="Стиль 1 2 2 2 2 2 16 2 2 2 5" xfId="45293"/>
    <cellStyle name="Стиль 1 2 2 2 2 2 16 2 2 2 6" xfId="45294"/>
    <cellStyle name="Стиль 1 2 2 2 2 2 16 2 2 2 7" xfId="45295"/>
    <cellStyle name="Стиль 1 2 2 2 2 2 16 2 2 2 8" xfId="45296"/>
    <cellStyle name="Стиль 1 2 2 2 2 2 16 2 2 2 9" xfId="45297"/>
    <cellStyle name="Стиль 1 2 2 2 2 2 16 2 2 3" xfId="45298"/>
    <cellStyle name="Стиль 1 2 2 2 2 2 16 2 2 4" xfId="45299"/>
    <cellStyle name="Стиль 1 2 2 2 2 2 16 2 2 5" xfId="45300"/>
    <cellStyle name="Стиль 1 2 2 2 2 2 16 2 2 6" xfId="45301"/>
    <cellStyle name="Стиль 1 2 2 2 2 2 16 2 2 7" xfId="45302"/>
    <cellStyle name="Стиль 1 2 2 2 2 2 16 2 2 8" xfId="45303"/>
    <cellStyle name="Стиль 1 2 2 2 2 2 16 2 2 9" xfId="45304"/>
    <cellStyle name="Стиль 1 2 2 2 2 2 16 2 3" xfId="45305"/>
    <cellStyle name="Стиль 1 2 2 2 2 2 16 2 3 10" xfId="45306"/>
    <cellStyle name="Стиль 1 2 2 2 2 2 16 2 3 2" xfId="45307"/>
    <cellStyle name="Стиль 1 2 2 2 2 2 16 2 3 3" xfId="45308"/>
    <cellStyle name="Стиль 1 2 2 2 2 2 16 2 3 4" xfId="45309"/>
    <cellStyle name="Стиль 1 2 2 2 2 2 16 2 3 5" xfId="45310"/>
    <cellStyle name="Стиль 1 2 2 2 2 2 16 2 3 6" xfId="45311"/>
    <cellStyle name="Стиль 1 2 2 2 2 2 16 2 3 7" xfId="45312"/>
    <cellStyle name="Стиль 1 2 2 2 2 2 16 2 3 8" xfId="45313"/>
    <cellStyle name="Стиль 1 2 2 2 2 2 16 2 3 9" xfId="45314"/>
    <cellStyle name="Стиль 1 2 2 2 2 2 16 2 4" xfId="45315"/>
    <cellStyle name="Стиль 1 2 2 2 2 2 16 2 5" xfId="45316"/>
    <cellStyle name="Стиль 1 2 2 2 2 2 16 2 6" xfId="45317"/>
    <cellStyle name="Стиль 1 2 2 2 2 2 16 2 7" xfId="45318"/>
    <cellStyle name="Стиль 1 2 2 2 2 2 16 2 8" xfId="45319"/>
    <cellStyle name="Стиль 1 2 2 2 2 2 16 2 9" xfId="45320"/>
    <cellStyle name="Стиль 1 2 2 2 2 2 16 3" xfId="45321"/>
    <cellStyle name="Стиль 1 2 2 2 2 2 16 4" xfId="45322"/>
    <cellStyle name="Стиль 1 2 2 2 2 2 16 5" xfId="45323"/>
    <cellStyle name="Стиль 1 2 2 2 2 2 16 5 10" xfId="45324"/>
    <cellStyle name="Стиль 1 2 2 2 2 2 16 5 2" xfId="45325"/>
    <cellStyle name="Стиль 1 2 2 2 2 2 16 5 2 10" xfId="45326"/>
    <cellStyle name="Стиль 1 2 2 2 2 2 16 5 2 2" xfId="45327"/>
    <cellStyle name="Стиль 1 2 2 2 2 2 16 5 2 3" xfId="45328"/>
    <cellStyle name="Стиль 1 2 2 2 2 2 16 5 2 4" xfId="45329"/>
    <cellStyle name="Стиль 1 2 2 2 2 2 16 5 2 5" xfId="45330"/>
    <cellStyle name="Стиль 1 2 2 2 2 2 16 5 2 6" xfId="45331"/>
    <cellStyle name="Стиль 1 2 2 2 2 2 16 5 2 7" xfId="45332"/>
    <cellStyle name="Стиль 1 2 2 2 2 2 16 5 2 8" xfId="45333"/>
    <cellStyle name="Стиль 1 2 2 2 2 2 16 5 2 9" xfId="45334"/>
    <cellStyle name="Стиль 1 2 2 2 2 2 16 5 3" xfId="45335"/>
    <cellStyle name="Стиль 1 2 2 2 2 2 16 5 4" xfId="45336"/>
    <cellStyle name="Стиль 1 2 2 2 2 2 16 5 5" xfId="45337"/>
    <cellStyle name="Стиль 1 2 2 2 2 2 16 5 6" xfId="45338"/>
    <cellStyle name="Стиль 1 2 2 2 2 2 16 5 7" xfId="45339"/>
    <cellStyle name="Стиль 1 2 2 2 2 2 16 5 8" xfId="45340"/>
    <cellStyle name="Стиль 1 2 2 2 2 2 16 5 9" xfId="45341"/>
    <cellStyle name="Стиль 1 2 2 2 2 2 16 6" xfId="45342"/>
    <cellStyle name="Стиль 1 2 2 2 2 2 16 7" xfId="45343"/>
    <cellStyle name="Стиль 1 2 2 2 2 2 16 8" xfId="45344"/>
    <cellStyle name="Стиль 1 2 2 2 2 2 16 9" xfId="45345"/>
    <cellStyle name="Стиль 1 2 2 2 2 2 17" xfId="45346"/>
    <cellStyle name="Стиль 1 2 2 2 2 2 17 10" xfId="45347"/>
    <cellStyle name="Стиль 1 2 2 2 2 2 17 11" xfId="45348"/>
    <cellStyle name="Стиль 1 2 2 2 2 2 17 2" xfId="45349"/>
    <cellStyle name="Стиль 1 2 2 2 2 2 17 2 10" xfId="45350"/>
    <cellStyle name="Стиль 1 2 2 2 2 2 17 2 11" xfId="45351"/>
    <cellStyle name="Стиль 1 2 2 2 2 2 17 2 2" xfId="45352"/>
    <cellStyle name="Стиль 1 2 2 2 2 2 17 2 2 10" xfId="45353"/>
    <cellStyle name="Стиль 1 2 2 2 2 2 17 2 2 2" xfId="45354"/>
    <cellStyle name="Стиль 1 2 2 2 2 2 17 2 2 2 10" xfId="45355"/>
    <cellStyle name="Стиль 1 2 2 2 2 2 17 2 2 2 2" xfId="45356"/>
    <cellStyle name="Стиль 1 2 2 2 2 2 17 2 2 2 3" xfId="45357"/>
    <cellStyle name="Стиль 1 2 2 2 2 2 17 2 2 2 4" xfId="45358"/>
    <cellStyle name="Стиль 1 2 2 2 2 2 17 2 2 2 5" xfId="45359"/>
    <cellStyle name="Стиль 1 2 2 2 2 2 17 2 2 2 6" xfId="45360"/>
    <cellStyle name="Стиль 1 2 2 2 2 2 17 2 2 2 7" xfId="45361"/>
    <cellStyle name="Стиль 1 2 2 2 2 2 17 2 2 2 8" xfId="45362"/>
    <cellStyle name="Стиль 1 2 2 2 2 2 17 2 2 2 9" xfId="45363"/>
    <cellStyle name="Стиль 1 2 2 2 2 2 17 2 2 3" xfId="45364"/>
    <cellStyle name="Стиль 1 2 2 2 2 2 17 2 2 4" xfId="45365"/>
    <cellStyle name="Стиль 1 2 2 2 2 2 17 2 2 5" xfId="45366"/>
    <cellStyle name="Стиль 1 2 2 2 2 2 17 2 2 6" xfId="45367"/>
    <cellStyle name="Стиль 1 2 2 2 2 2 17 2 2 7" xfId="45368"/>
    <cellStyle name="Стиль 1 2 2 2 2 2 17 2 2 8" xfId="45369"/>
    <cellStyle name="Стиль 1 2 2 2 2 2 17 2 2 9" xfId="45370"/>
    <cellStyle name="Стиль 1 2 2 2 2 2 17 2 3" xfId="45371"/>
    <cellStyle name="Стиль 1 2 2 2 2 2 17 2 4" xfId="45372"/>
    <cellStyle name="Стиль 1 2 2 2 2 2 17 2 5" xfId="45373"/>
    <cellStyle name="Стиль 1 2 2 2 2 2 17 2 6" xfId="45374"/>
    <cellStyle name="Стиль 1 2 2 2 2 2 17 2 7" xfId="45375"/>
    <cellStyle name="Стиль 1 2 2 2 2 2 17 2 8" xfId="45376"/>
    <cellStyle name="Стиль 1 2 2 2 2 2 17 2 9" xfId="45377"/>
    <cellStyle name="Стиль 1 2 2 2 2 2 17 3" xfId="45378"/>
    <cellStyle name="Стиль 1 2 2 2 2 2 17 3 10" xfId="45379"/>
    <cellStyle name="Стиль 1 2 2 2 2 2 17 3 2" xfId="45380"/>
    <cellStyle name="Стиль 1 2 2 2 2 2 17 3 3" xfId="45381"/>
    <cellStyle name="Стиль 1 2 2 2 2 2 17 3 4" xfId="45382"/>
    <cellStyle name="Стиль 1 2 2 2 2 2 17 3 5" xfId="45383"/>
    <cellStyle name="Стиль 1 2 2 2 2 2 17 3 6" xfId="45384"/>
    <cellStyle name="Стиль 1 2 2 2 2 2 17 3 7" xfId="45385"/>
    <cellStyle name="Стиль 1 2 2 2 2 2 17 3 8" xfId="45386"/>
    <cellStyle name="Стиль 1 2 2 2 2 2 17 3 9" xfId="45387"/>
    <cellStyle name="Стиль 1 2 2 2 2 2 17 4" xfId="45388"/>
    <cellStyle name="Стиль 1 2 2 2 2 2 17 5" xfId="45389"/>
    <cellStyle name="Стиль 1 2 2 2 2 2 17 6" xfId="45390"/>
    <cellStyle name="Стиль 1 2 2 2 2 2 17 7" xfId="45391"/>
    <cellStyle name="Стиль 1 2 2 2 2 2 17 8" xfId="45392"/>
    <cellStyle name="Стиль 1 2 2 2 2 2 17 9" xfId="45393"/>
    <cellStyle name="Стиль 1 2 2 2 2 2 18" xfId="45394"/>
    <cellStyle name="Стиль 1 2 2 2 2 2 19" xfId="45395"/>
    <cellStyle name="Стиль 1 2 2 2 2 2 19 10" xfId="45396"/>
    <cellStyle name="Стиль 1 2 2 2 2 2 19 2" xfId="45397"/>
    <cellStyle name="Стиль 1 2 2 2 2 2 19 2 10" xfId="45398"/>
    <cellStyle name="Стиль 1 2 2 2 2 2 19 2 2" xfId="45399"/>
    <cellStyle name="Стиль 1 2 2 2 2 2 19 2 3" xfId="45400"/>
    <cellStyle name="Стиль 1 2 2 2 2 2 19 2 4" xfId="45401"/>
    <cellStyle name="Стиль 1 2 2 2 2 2 19 2 5" xfId="45402"/>
    <cellStyle name="Стиль 1 2 2 2 2 2 19 2 6" xfId="45403"/>
    <cellStyle name="Стиль 1 2 2 2 2 2 19 2 7" xfId="45404"/>
    <cellStyle name="Стиль 1 2 2 2 2 2 19 2 8" xfId="45405"/>
    <cellStyle name="Стиль 1 2 2 2 2 2 19 2 9" xfId="45406"/>
    <cellStyle name="Стиль 1 2 2 2 2 2 19 3" xfId="45407"/>
    <cellStyle name="Стиль 1 2 2 2 2 2 19 4" xfId="45408"/>
    <cellStyle name="Стиль 1 2 2 2 2 2 19 5" xfId="45409"/>
    <cellStyle name="Стиль 1 2 2 2 2 2 19 6" xfId="45410"/>
    <cellStyle name="Стиль 1 2 2 2 2 2 19 7" xfId="45411"/>
    <cellStyle name="Стиль 1 2 2 2 2 2 19 8" xfId="45412"/>
    <cellStyle name="Стиль 1 2 2 2 2 2 19 9" xfId="45413"/>
    <cellStyle name="Стиль 1 2 2 2 2 2 2" xfId="45414"/>
    <cellStyle name="Стиль 1 2 2 2 2 2 2 10" xfId="45415"/>
    <cellStyle name="Стиль 1 2 2 2 2 2 2 10 10" xfId="45416"/>
    <cellStyle name="Стиль 1 2 2 2 2 2 2 10 11" xfId="45417"/>
    <cellStyle name="Стиль 1 2 2 2 2 2 2 10 2" xfId="45418"/>
    <cellStyle name="Стиль 1 2 2 2 2 2 2 10 2 10" xfId="45419"/>
    <cellStyle name="Стиль 1 2 2 2 2 2 2 10 2 11" xfId="45420"/>
    <cellStyle name="Стиль 1 2 2 2 2 2 2 10 2 2" xfId="45421"/>
    <cellStyle name="Стиль 1 2 2 2 2 2 2 10 2 2 10" xfId="45422"/>
    <cellStyle name="Стиль 1 2 2 2 2 2 2 10 2 2 2" xfId="45423"/>
    <cellStyle name="Стиль 1 2 2 2 2 2 2 10 2 2 2 10" xfId="45424"/>
    <cellStyle name="Стиль 1 2 2 2 2 2 2 10 2 2 2 2" xfId="45425"/>
    <cellStyle name="Стиль 1 2 2 2 2 2 2 10 2 2 2 3" xfId="45426"/>
    <cellStyle name="Стиль 1 2 2 2 2 2 2 10 2 2 2 4" xfId="45427"/>
    <cellStyle name="Стиль 1 2 2 2 2 2 2 10 2 2 2 5" xfId="45428"/>
    <cellStyle name="Стиль 1 2 2 2 2 2 2 10 2 2 2 6" xfId="45429"/>
    <cellStyle name="Стиль 1 2 2 2 2 2 2 10 2 2 2 7" xfId="45430"/>
    <cellStyle name="Стиль 1 2 2 2 2 2 2 10 2 2 2 8" xfId="45431"/>
    <cellStyle name="Стиль 1 2 2 2 2 2 2 10 2 2 2 9" xfId="45432"/>
    <cellStyle name="Стиль 1 2 2 2 2 2 2 10 2 2 3" xfId="45433"/>
    <cellStyle name="Стиль 1 2 2 2 2 2 2 10 2 2 4" xfId="45434"/>
    <cellStyle name="Стиль 1 2 2 2 2 2 2 10 2 2 5" xfId="45435"/>
    <cellStyle name="Стиль 1 2 2 2 2 2 2 10 2 2 6" xfId="45436"/>
    <cellStyle name="Стиль 1 2 2 2 2 2 2 10 2 2 7" xfId="45437"/>
    <cellStyle name="Стиль 1 2 2 2 2 2 2 10 2 2 8" xfId="45438"/>
    <cellStyle name="Стиль 1 2 2 2 2 2 2 10 2 2 9" xfId="45439"/>
    <cellStyle name="Стиль 1 2 2 2 2 2 2 10 2 3" xfId="45440"/>
    <cellStyle name="Стиль 1 2 2 2 2 2 2 10 2 4" xfId="45441"/>
    <cellStyle name="Стиль 1 2 2 2 2 2 2 10 2 5" xfId="45442"/>
    <cellStyle name="Стиль 1 2 2 2 2 2 2 10 2 6" xfId="45443"/>
    <cellStyle name="Стиль 1 2 2 2 2 2 2 10 2 7" xfId="45444"/>
    <cellStyle name="Стиль 1 2 2 2 2 2 2 10 2 8" xfId="45445"/>
    <cellStyle name="Стиль 1 2 2 2 2 2 2 10 2 9" xfId="45446"/>
    <cellStyle name="Стиль 1 2 2 2 2 2 2 10 3" xfId="45447"/>
    <cellStyle name="Стиль 1 2 2 2 2 2 2 10 3 10" xfId="45448"/>
    <cellStyle name="Стиль 1 2 2 2 2 2 2 10 3 2" xfId="45449"/>
    <cellStyle name="Стиль 1 2 2 2 2 2 2 10 3 3" xfId="45450"/>
    <cellStyle name="Стиль 1 2 2 2 2 2 2 10 3 4" xfId="45451"/>
    <cellStyle name="Стиль 1 2 2 2 2 2 2 10 3 5" xfId="45452"/>
    <cellStyle name="Стиль 1 2 2 2 2 2 2 10 3 6" xfId="45453"/>
    <cellStyle name="Стиль 1 2 2 2 2 2 2 10 3 7" xfId="45454"/>
    <cellStyle name="Стиль 1 2 2 2 2 2 2 10 3 8" xfId="45455"/>
    <cellStyle name="Стиль 1 2 2 2 2 2 2 10 3 9" xfId="45456"/>
    <cellStyle name="Стиль 1 2 2 2 2 2 2 10 4" xfId="45457"/>
    <cellStyle name="Стиль 1 2 2 2 2 2 2 10 5" xfId="45458"/>
    <cellStyle name="Стиль 1 2 2 2 2 2 2 10 6" xfId="45459"/>
    <cellStyle name="Стиль 1 2 2 2 2 2 2 10 7" xfId="45460"/>
    <cellStyle name="Стиль 1 2 2 2 2 2 2 10 8" xfId="45461"/>
    <cellStyle name="Стиль 1 2 2 2 2 2 2 10 9" xfId="45462"/>
    <cellStyle name="Стиль 1 2 2 2 2 2 2 11" xfId="45463"/>
    <cellStyle name="Стиль 1 2 2 2 2 2 2 12" xfId="45464"/>
    <cellStyle name="Стиль 1 2 2 2 2 2 2 12 10" xfId="45465"/>
    <cellStyle name="Стиль 1 2 2 2 2 2 2 12 2" xfId="45466"/>
    <cellStyle name="Стиль 1 2 2 2 2 2 2 12 2 10" xfId="45467"/>
    <cellStyle name="Стиль 1 2 2 2 2 2 2 12 2 2" xfId="45468"/>
    <cellStyle name="Стиль 1 2 2 2 2 2 2 12 2 3" xfId="45469"/>
    <cellStyle name="Стиль 1 2 2 2 2 2 2 12 2 4" xfId="45470"/>
    <cellStyle name="Стиль 1 2 2 2 2 2 2 12 2 5" xfId="45471"/>
    <cellStyle name="Стиль 1 2 2 2 2 2 2 12 2 6" xfId="45472"/>
    <cellStyle name="Стиль 1 2 2 2 2 2 2 12 2 7" xfId="45473"/>
    <cellStyle name="Стиль 1 2 2 2 2 2 2 12 2 8" xfId="45474"/>
    <cellStyle name="Стиль 1 2 2 2 2 2 2 12 2 9" xfId="45475"/>
    <cellStyle name="Стиль 1 2 2 2 2 2 2 12 3" xfId="45476"/>
    <cellStyle name="Стиль 1 2 2 2 2 2 2 12 4" xfId="45477"/>
    <cellStyle name="Стиль 1 2 2 2 2 2 2 12 5" xfId="45478"/>
    <cellStyle name="Стиль 1 2 2 2 2 2 2 12 6" xfId="45479"/>
    <cellStyle name="Стиль 1 2 2 2 2 2 2 12 7" xfId="45480"/>
    <cellStyle name="Стиль 1 2 2 2 2 2 2 12 8" xfId="45481"/>
    <cellStyle name="Стиль 1 2 2 2 2 2 2 12 9" xfId="45482"/>
    <cellStyle name="Стиль 1 2 2 2 2 2 2 13" xfId="45483"/>
    <cellStyle name="Стиль 1 2 2 2 2 2 2 14" xfId="45484"/>
    <cellStyle name="Стиль 1 2 2 2 2 2 2 15" xfId="45485"/>
    <cellStyle name="Стиль 1 2 2 2 2 2 2 16" xfId="45486"/>
    <cellStyle name="Стиль 1 2 2 2 2 2 2 17" xfId="45487"/>
    <cellStyle name="Стиль 1 2 2 2 2 2 2 18" xfId="45488"/>
    <cellStyle name="Стиль 1 2 2 2 2 2 2 19" xfId="45489"/>
    <cellStyle name="Стиль 1 2 2 2 2 2 2 2" xfId="45490"/>
    <cellStyle name="Стиль 1 2 2 2 2 2 2 2 10" xfId="45491"/>
    <cellStyle name="Стиль 1 2 2 2 2 2 2 2 10 10" xfId="45492"/>
    <cellStyle name="Стиль 1 2 2 2 2 2 2 2 10 2" xfId="45493"/>
    <cellStyle name="Стиль 1 2 2 2 2 2 2 2 10 2 10" xfId="45494"/>
    <cellStyle name="Стиль 1 2 2 2 2 2 2 2 10 2 2" xfId="45495"/>
    <cellStyle name="Стиль 1 2 2 2 2 2 2 2 10 2 3" xfId="45496"/>
    <cellStyle name="Стиль 1 2 2 2 2 2 2 2 10 2 4" xfId="45497"/>
    <cellStyle name="Стиль 1 2 2 2 2 2 2 2 10 2 5" xfId="45498"/>
    <cellStyle name="Стиль 1 2 2 2 2 2 2 2 10 2 6" xfId="45499"/>
    <cellStyle name="Стиль 1 2 2 2 2 2 2 2 10 2 7" xfId="45500"/>
    <cellStyle name="Стиль 1 2 2 2 2 2 2 2 10 2 8" xfId="45501"/>
    <cellStyle name="Стиль 1 2 2 2 2 2 2 2 10 2 9" xfId="45502"/>
    <cellStyle name="Стиль 1 2 2 2 2 2 2 2 10 3" xfId="45503"/>
    <cellStyle name="Стиль 1 2 2 2 2 2 2 2 10 4" xfId="45504"/>
    <cellStyle name="Стиль 1 2 2 2 2 2 2 2 10 5" xfId="45505"/>
    <cellStyle name="Стиль 1 2 2 2 2 2 2 2 10 6" xfId="45506"/>
    <cellStyle name="Стиль 1 2 2 2 2 2 2 2 10 7" xfId="45507"/>
    <cellStyle name="Стиль 1 2 2 2 2 2 2 2 10 8" xfId="45508"/>
    <cellStyle name="Стиль 1 2 2 2 2 2 2 2 10 9" xfId="45509"/>
    <cellStyle name="Стиль 1 2 2 2 2 2 2 2 11" xfId="45510"/>
    <cellStyle name="Стиль 1 2 2 2 2 2 2 2 12" xfId="45511"/>
    <cellStyle name="Стиль 1 2 2 2 2 2 2 2 13" xfId="45512"/>
    <cellStyle name="Стиль 1 2 2 2 2 2 2 2 14" xfId="45513"/>
    <cellStyle name="Стиль 1 2 2 2 2 2 2 2 15" xfId="45514"/>
    <cellStyle name="Стиль 1 2 2 2 2 2 2 2 16" xfId="45515"/>
    <cellStyle name="Стиль 1 2 2 2 2 2 2 2 17" xfId="45516"/>
    <cellStyle name="Стиль 1 2 2 2 2 2 2 2 18" xfId="45517"/>
    <cellStyle name="Стиль 1 2 2 2 2 2 2 2 19" xfId="45518"/>
    <cellStyle name="Стиль 1 2 2 2 2 2 2 2 2" xfId="45519"/>
    <cellStyle name="Стиль 1 2 2 2 2 2 2 2 2 10" xfId="45520"/>
    <cellStyle name="Стиль 1 2 2 2 2 2 2 2 2 11" xfId="45521"/>
    <cellStyle name="Стиль 1 2 2 2 2 2 2 2 2 12" xfId="45522"/>
    <cellStyle name="Стиль 1 2 2 2 2 2 2 2 2 13" xfId="45523"/>
    <cellStyle name="Стиль 1 2 2 2 2 2 2 2 2 14" xfId="45524"/>
    <cellStyle name="Стиль 1 2 2 2 2 2 2 2 2 15" xfId="45525"/>
    <cellStyle name="Стиль 1 2 2 2 2 2 2 2 2 16" xfId="45526"/>
    <cellStyle name="Стиль 1 2 2 2 2 2 2 2 2 17" xfId="45527"/>
    <cellStyle name="Стиль 1 2 2 2 2 2 2 2 2 18" xfId="45528"/>
    <cellStyle name="Стиль 1 2 2 2 2 2 2 2 2 19" xfId="45529"/>
    <cellStyle name="Стиль 1 2 2 2 2 2 2 2 2 19 2" xfId="45530"/>
    <cellStyle name="Стиль 1 2 2 2 2 2 2 2 2 19 2 2" xfId="45531"/>
    <cellStyle name="Стиль 1 2 2 2 2 2 2 2 2 19 2 2 2" xfId="45532"/>
    <cellStyle name="Стиль 1 2 2 2 2 2 2 2 2 19 2 2 2 2" xfId="45533"/>
    <cellStyle name="Стиль 1 2 2 2 2 2 2 2 2 19 2 2 2 2 2" xfId="45534"/>
    <cellStyle name="Стиль 1 2 2 2 2 2 2 2 2 19 2 2 2 2 2 2" xfId="45535"/>
    <cellStyle name="Стиль 1 2 2 2 2 2 2 2 2 19 2 2 2 2 3" xfId="45536"/>
    <cellStyle name="Стиль 1 2 2 2 2 2 2 2 2 19 2 2 2 2 4" xfId="45537"/>
    <cellStyle name="Стиль 1 2 2 2 2 2 2 2 2 19 2 2 2 3" xfId="45538"/>
    <cellStyle name="Стиль 1 2 2 2 2 2 2 2 2 19 2 2 2 3 2" xfId="45539"/>
    <cellStyle name="Стиль 1 2 2 2 2 2 2 2 2 19 2 2 2 4" xfId="45540"/>
    <cellStyle name="Стиль 1 2 2 2 2 2 2 2 2 19 2 2 3" xfId="45541"/>
    <cellStyle name="Стиль 1 2 2 2 2 2 2 2 2 19 2 2 3 2" xfId="45542"/>
    <cellStyle name="Стиль 1 2 2 2 2 2 2 2 2 19 2 2 4" xfId="45543"/>
    <cellStyle name="Стиль 1 2 2 2 2 2 2 2 2 19 2 2 5" xfId="45544"/>
    <cellStyle name="Стиль 1 2 2 2 2 2 2 2 2 19 2 3" xfId="45545"/>
    <cellStyle name="Стиль 1 2 2 2 2 2 2 2 2 19 2 3 2" xfId="45546"/>
    <cellStyle name="Стиль 1 2 2 2 2 2 2 2 2 19 2 3 2 2" xfId="45547"/>
    <cellStyle name="Стиль 1 2 2 2 2 2 2 2 2 19 2 3 3" xfId="45548"/>
    <cellStyle name="Стиль 1 2 2 2 2 2 2 2 2 19 2 3 4" xfId="45549"/>
    <cellStyle name="Стиль 1 2 2 2 2 2 2 2 2 19 2 4" xfId="45550"/>
    <cellStyle name="Стиль 1 2 2 2 2 2 2 2 2 19 2 4 2" xfId="45551"/>
    <cellStyle name="Стиль 1 2 2 2 2 2 2 2 2 19 2 5" xfId="45552"/>
    <cellStyle name="Стиль 1 2 2 2 2 2 2 2 2 19 3" xfId="45553"/>
    <cellStyle name="Стиль 1 2 2 2 2 2 2 2 2 19 3 2" xfId="45554"/>
    <cellStyle name="Стиль 1 2 2 2 2 2 2 2 2 19 3 2 2" xfId="45555"/>
    <cellStyle name="Стиль 1 2 2 2 2 2 2 2 2 19 3 2 2 2" xfId="45556"/>
    <cellStyle name="Стиль 1 2 2 2 2 2 2 2 2 19 3 2 3" xfId="45557"/>
    <cellStyle name="Стиль 1 2 2 2 2 2 2 2 2 19 3 2 4" xfId="45558"/>
    <cellStyle name="Стиль 1 2 2 2 2 2 2 2 2 19 3 3" xfId="45559"/>
    <cellStyle name="Стиль 1 2 2 2 2 2 2 2 2 19 3 3 2" xfId="45560"/>
    <cellStyle name="Стиль 1 2 2 2 2 2 2 2 2 19 3 4" xfId="45561"/>
    <cellStyle name="Стиль 1 2 2 2 2 2 2 2 2 19 4" xfId="45562"/>
    <cellStyle name="Стиль 1 2 2 2 2 2 2 2 2 19 4 2" xfId="45563"/>
    <cellStyle name="Стиль 1 2 2 2 2 2 2 2 2 19 5" xfId="45564"/>
    <cellStyle name="Стиль 1 2 2 2 2 2 2 2 2 19 6" xfId="45565"/>
    <cellStyle name="Стиль 1 2 2 2 2 2 2 2 2 2" xfId="45566"/>
    <cellStyle name="Стиль 1 2 2 2 2 2 2 2 2 2 10" xfId="45567"/>
    <cellStyle name="Стиль 1 2 2 2 2 2 2 2 2 2 11" xfId="45568"/>
    <cellStyle name="Стиль 1 2 2 2 2 2 2 2 2 2 12" xfId="45569"/>
    <cellStyle name="Стиль 1 2 2 2 2 2 2 2 2 2 13" xfId="45570"/>
    <cellStyle name="Стиль 1 2 2 2 2 2 2 2 2 2 14" xfId="45571"/>
    <cellStyle name="Стиль 1 2 2 2 2 2 2 2 2 2 15" xfId="45572"/>
    <cellStyle name="Стиль 1 2 2 2 2 2 2 2 2 2 16" xfId="45573"/>
    <cellStyle name="Стиль 1 2 2 2 2 2 2 2 2 2 17" xfId="45574"/>
    <cellStyle name="Стиль 1 2 2 2 2 2 2 2 2 2 18" xfId="45575"/>
    <cellStyle name="Стиль 1 2 2 2 2 2 2 2 2 2 18 2" xfId="45576"/>
    <cellStyle name="Стиль 1 2 2 2 2 2 2 2 2 2 18 2 2" xfId="45577"/>
    <cellStyle name="Стиль 1 2 2 2 2 2 2 2 2 2 18 2 2 2" xfId="45578"/>
    <cellStyle name="Стиль 1 2 2 2 2 2 2 2 2 2 18 2 2 2 2" xfId="45579"/>
    <cellStyle name="Стиль 1 2 2 2 2 2 2 2 2 2 18 2 2 2 2 2" xfId="45580"/>
    <cellStyle name="Стиль 1 2 2 2 2 2 2 2 2 2 18 2 2 2 2 2 2" xfId="45581"/>
    <cellStyle name="Стиль 1 2 2 2 2 2 2 2 2 2 18 2 2 2 2 3" xfId="45582"/>
    <cellStyle name="Стиль 1 2 2 2 2 2 2 2 2 2 18 2 2 2 2 4" xfId="45583"/>
    <cellStyle name="Стиль 1 2 2 2 2 2 2 2 2 2 18 2 2 2 3" xfId="45584"/>
    <cellStyle name="Стиль 1 2 2 2 2 2 2 2 2 2 18 2 2 2 3 2" xfId="45585"/>
    <cellStyle name="Стиль 1 2 2 2 2 2 2 2 2 2 18 2 2 2 4" xfId="45586"/>
    <cellStyle name="Стиль 1 2 2 2 2 2 2 2 2 2 18 2 2 3" xfId="45587"/>
    <cellStyle name="Стиль 1 2 2 2 2 2 2 2 2 2 18 2 2 3 2" xfId="45588"/>
    <cellStyle name="Стиль 1 2 2 2 2 2 2 2 2 2 18 2 2 4" xfId="45589"/>
    <cellStyle name="Стиль 1 2 2 2 2 2 2 2 2 2 18 2 2 5" xfId="45590"/>
    <cellStyle name="Стиль 1 2 2 2 2 2 2 2 2 2 18 2 3" xfId="45591"/>
    <cellStyle name="Стиль 1 2 2 2 2 2 2 2 2 2 18 2 3 2" xfId="45592"/>
    <cellStyle name="Стиль 1 2 2 2 2 2 2 2 2 2 18 2 3 2 2" xfId="45593"/>
    <cellStyle name="Стиль 1 2 2 2 2 2 2 2 2 2 18 2 3 3" xfId="45594"/>
    <cellStyle name="Стиль 1 2 2 2 2 2 2 2 2 2 18 2 3 4" xfId="45595"/>
    <cellStyle name="Стиль 1 2 2 2 2 2 2 2 2 2 18 2 4" xfId="45596"/>
    <cellStyle name="Стиль 1 2 2 2 2 2 2 2 2 2 18 2 4 2" xfId="45597"/>
    <cellStyle name="Стиль 1 2 2 2 2 2 2 2 2 2 18 2 5" xfId="45598"/>
    <cellStyle name="Стиль 1 2 2 2 2 2 2 2 2 2 18 3" xfId="45599"/>
    <cellStyle name="Стиль 1 2 2 2 2 2 2 2 2 2 18 3 2" xfId="45600"/>
    <cellStyle name="Стиль 1 2 2 2 2 2 2 2 2 2 18 3 2 2" xfId="45601"/>
    <cellStyle name="Стиль 1 2 2 2 2 2 2 2 2 2 18 3 2 2 2" xfId="45602"/>
    <cellStyle name="Стиль 1 2 2 2 2 2 2 2 2 2 18 3 2 3" xfId="45603"/>
    <cellStyle name="Стиль 1 2 2 2 2 2 2 2 2 2 18 3 2 4" xfId="45604"/>
    <cellStyle name="Стиль 1 2 2 2 2 2 2 2 2 2 18 3 3" xfId="45605"/>
    <cellStyle name="Стиль 1 2 2 2 2 2 2 2 2 2 18 3 3 2" xfId="45606"/>
    <cellStyle name="Стиль 1 2 2 2 2 2 2 2 2 2 18 3 4" xfId="45607"/>
    <cellStyle name="Стиль 1 2 2 2 2 2 2 2 2 2 18 4" xfId="45608"/>
    <cellStyle name="Стиль 1 2 2 2 2 2 2 2 2 2 18 4 2" xfId="45609"/>
    <cellStyle name="Стиль 1 2 2 2 2 2 2 2 2 2 18 5" xfId="45610"/>
    <cellStyle name="Стиль 1 2 2 2 2 2 2 2 2 2 18 6" xfId="45611"/>
    <cellStyle name="Стиль 1 2 2 2 2 2 2 2 2 2 19" xfId="45612"/>
    <cellStyle name="Стиль 1 2 2 2 2 2 2 2 2 2 19 2" xfId="45613"/>
    <cellStyle name="Стиль 1 2 2 2 2 2 2 2 2 2 19 2 2" xfId="45614"/>
    <cellStyle name="Стиль 1 2 2 2 2 2 2 2 2 2 19 2 2 2" xfId="45615"/>
    <cellStyle name="Стиль 1 2 2 2 2 2 2 2 2 2 19 2 2 2 2" xfId="45616"/>
    <cellStyle name="Стиль 1 2 2 2 2 2 2 2 2 2 19 2 2 3" xfId="45617"/>
    <cellStyle name="Стиль 1 2 2 2 2 2 2 2 2 2 19 2 2 4" xfId="45618"/>
    <cellStyle name="Стиль 1 2 2 2 2 2 2 2 2 2 19 2 3" xfId="45619"/>
    <cellStyle name="Стиль 1 2 2 2 2 2 2 2 2 2 19 2 3 2" xfId="45620"/>
    <cellStyle name="Стиль 1 2 2 2 2 2 2 2 2 2 19 2 4" xfId="45621"/>
    <cellStyle name="Стиль 1 2 2 2 2 2 2 2 2 2 19 3" xfId="45622"/>
    <cellStyle name="Стиль 1 2 2 2 2 2 2 2 2 2 19 3 2" xfId="45623"/>
    <cellStyle name="Стиль 1 2 2 2 2 2 2 2 2 2 19 4" xfId="45624"/>
    <cellStyle name="Стиль 1 2 2 2 2 2 2 2 2 2 19 5" xfId="45625"/>
    <cellStyle name="Стиль 1 2 2 2 2 2 2 2 2 2 2" xfId="45626"/>
    <cellStyle name="Стиль 1 2 2 2 2 2 2 2 2 2 2 10" xfId="45627"/>
    <cellStyle name="Стиль 1 2 2 2 2 2 2 2 2 2 2 11" xfId="45628"/>
    <cellStyle name="Стиль 1 2 2 2 2 2 2 2 2 2 2 12" xfId="45629"/>
    <cellStyle name="Стиль 1 2 2 2 2 2 2 2 2 2 2 13" xfId="45630"/>
    <cellStyle name="Стиль 1 2 2 2 2 2 2 2 2 2 2 14" xfId="45631"/>
    <cellStyle name="Стиль 1 2 2 2 2 2 2 2 2 2 2 15" xfId="45632"/>
    <cellStyle name="Стиль 1 2 2 2 2 2 2 2 2 2 2 16" xfId="45633"/>
    <cellStyle name="Стиль 1 2 2 2 2 2 2 2 2 2 2 17" xfId="45634"/>
    <cellStyle name="Стиль 1 2 2 2 2 2 2 2 2 2 2 18" xfId="45635"/>
    <cellStyle name="Стиль 1 2 2 2 2 2 2 2 2 2 2 18 2" xfId="45636"/>
    <cellStyle name="Стиль 1 2 2 2 2 2 2 2 2 2 2 18 2 2" xfId="45637"/>
    <cellStyle name="Стиль 1 2 2 2 2 2 2 2 2 2 2 18 2 2 2" xfId="45638"/>
    <cellStyle name="Стиль 1 2 2 2 2 2 2 2 2 2 2 18 2 2 2 2" xfId="45639"/>
    <cellStyle name="Стиль 1 2 2 2 2 2 2 2 2 2 2 18 2 2 2 2 2" xfId="45640"/>
    <cellStyle name="Стиль 1 2 2 2 2 2 2 2 2 2 2 18 2 2 2 2 2 2" xfId="45641"/>
    <cellStyle name="Стиль 1 2 2 2 2 2 2 2 2 2 2 18 2 2 2 2 3" xfId="45642"/>
    <cellStyle name="Стиль 1 2 2 2 2 2 2 2 2 2 2 18 2 2 2 2 4" xfId="45643"/>
    <cellStyle name="Стиль 1 2 2 2 2 2 2 2 2 2 2 18 2 2 2 3" xfId="45644"/>
    <cellStyle name="Стиль 1 2 2 2 2 2 2 2 2 2 2 18 2 2 2 3 2" xfId="45645"/>
    <cellStyle name="Стиль 1 2 2 2 2 2 2 2 2 2 2 18 2 2 2 4" xfId="45646"/>
    <cellStyle name="Стиль 1 2 2 2 2 2 2 2 2 2 2 18 2 2 3" xfId="45647"/>
    <cellStyle name="Стиль 1 2 2 2 2 2 2 2 2 2 2 18 2 2 3 2" xfId="45648"/>
    <cellStyle name="Стиль 1 2 2 2 2 2 2 2 2 2 2 18 2 2 4" xfId="45649"/>
    <cellStyle name="Стиль 1 2 2 2 2 2 2 2 2 2 2 18 2 2 5" xfId="45650"/>
    <cellStyle name="Стиль 1 2 2 2 2 2 2 2 2 2 2 18 2 3" xfId="45651"/>
    <cellStyle name="Стиль 1 2 2 2 2 2 2 2 2 2 2 18 2 3 2" xfId="45652"/>
    <cellStyle name="Стиль 1 2 2 2 2 2 2 2 2 2 2 18 2 3 2 2" xfId="45653"/>
    <cellStyle name="Стиль 1 2 2 2 2 2 2 2 2 2 2 18 2 3 3" xfId="45654"/>
    <cellStyle name="Стиль 1 2 2 2 2 2 2 2 2 2 2 18 2 3 4" xfId="45655"/>
    <cellStyle name="Стиль 1 2 2 2 2 2 2 2 2 2 2 18 2 4" xfId="45656"/>
    <cellStyle name="Стиль 1 2 2 2 2 2 2 2 2 2 2 18 2 4 2" xfId="45657"/>
    <cellStyle name="Стиль 1 2 2 2 2 2 2 2 2 2 2 18 2 5" xfId="45658"/>
    <cellStyle name="Стиль 1 2 2 2 2 2 2 2 2 2 2 18 3" xfId="45659"/>
    <cellStyle name="Стиль 1 2 2 2 2 2 2 2 2 2 2 18 3 2" xfId="45660"/>
    <cellStyle name="Стиль 1 2 2 2 2 2 2 2 2 2 2 18 3 2 2" xfId="45661"/>
    <cellStyle name="Стиль 1 2 2 2 2 2 2 2 2 2 2 18 3 2 2 2" xfId="45662"/>
    <cellStyle name="Стиль 1 2 2 2 2 2 2 2 2 2 2 18 3 2 3" xfId="45663"/>
    <cellStyle name="Стиль 1 2 2 2 2 2 2 2 2 2 2 18 3 2 4" xfId="45664"/>
    <cellStyle name="Стиль 1 2 2 2 2 2 2 2 2 2 2 18 3 3" xfId="45665"/>
    <cellStyle name="Стиль 1 2 2 2 2 2 2 2 2 2 2 18 3 3 2" xfId="45666"/>
    <cellStyle name="Стиль 1 2 2 2 2 2 2 2 2 2 2 18 3 4" xfId="45667"/>
    <cellStyle name="Стиль 1 2 2 2 2 2 2 2 2 2 2 18 4" xfId="45668"/>
    <cellStyle name="Стиль 1 2 2 2 2 2 2 2 2 2 2 18 4 2" xfId="45669"/>
    <cellStyle name="Стиль 1 2 2 2 2 2 2 2 2 2 2 18 5" xfId="45670"/>
    <cellStyle name="Стиль 1 2 2 2 2 2 2 2 2 2 2 18 6" xfId="45671"/>
    <cellStyle name="Стиль 1 2 2 2 2 2 2 2 2 2 2 19" xfId="45672"/>
    <cellStyle name="Стиль 1 2 2 2 2 2 2 2 2 2 2 19 2" xfId="45673"/>
    <cellStyle name="Стиль 1 2 2 2 2 2 2 2 2 2 2 19 2 2" xfId="45674"/>
    <cellStyle name="Стиль 1 2 2 2 2 2 2 2 2 2 2 19 2 2 2" xfId="45675"/>
    <cellStyle name="Стиль 1 2 2 2 2 2 2 2 2 2 2 19 2 2 2 2" xfId="45676"/>
    <cellStyle name="Стиль 1 2 2 2 2 2 2 2 2 2 2 19 2 2 3" xfId="45677"/>
    <cellStyle name="Стиль 1 2 2 2 2 2 2 2 2 2 2 19 2 2 4" xfId="45678"/>
    <cellStyle name="Стиль 1 2 2 2 2 2 2 2 2 2 2 19 2 3" xfId="45679"/>
    <cellStyle name="Стиль 1 2 2 2 2 2 2 2 2 2 2 19 2 3 2" xfId="45680"/>
    <cellStyle name="Стиль 1 2 2 2 2 2 2 2 2 2 2 19 2 4" xfId="45681"/>
    <cellStyle name="Стиль 1 2 2 2 2 2 2 2 2 2 2 19 3" xfId="45682"/>
    <cellStyle name="Стиль 1 2 2 2 2 2 2 2 2 2 2 19 3 2" xfId="45683"/>
    <cellStyle name="Стиль 1 2 2 2 2 2 2 2 2 2 2 19 4" xfId="45684"/>
    <cellStyle name="Стиль 1 2 2 2 2 2 2 2 2 2 2 19 5" xfId="45685"/>
    <cellStyle name="Стиль 1 2 2 2 2 2 2 2 2 2 2 2" xfId="45686"/>
    <cellStyle name="Стиль 1 2 2 2 2 2 2 2 2 2 2 2 10" xfId="45687"/>
    <cellStyle name="Стиль 1 2 2 2 2 2 2 2 2 2 2 2 11" xfId="45688"/>
    <cellStyle name="Стиль 1 2 2 2 2 2 2 2 2 2 2 2 12" xfId="45689"/>
    <cellStyle name="Стиль 1 2 2 2 2 2 2 2 2 2 2 2 13" xfId="45690"/>
    <cellStyle name="Стиль 1 2 2 2 2 2 2 2 2 2 2 2 14" xfId="45691"/>
    <cellStyle name="Стиль 1 2 2 2 2 2 2 2 2 2 2 2 15" xfId="45692"/>
    <cellStyle name="Стиль 1 2 2 2 2 2 2 2 2 2 2 2 16" xfId="45693"/>
    <cellStyle name="Стиль 1 2 2 2 2 2 2 2 2 2 2 2 16 2" xfId="45694"/>
    <cellStyle name="Стиль 1 2 2 2 2 2 2 2 2 2 2 2 16 2 2" xfId="45695"/>
    <cellStyle name="Стиль 1 2 2 2 2 2 2 2 2 2 2 2 16 2 2 2" xfId="45696"/>
    <cellStyle name="Стиль 1 2 2 2 2 2 2 2 2 2 2 2 16 2 2 2 2" xfId="45697"/>
    <cellStyle name="Стиль 1 2 2 2 2 2 2 2 2 2 2 2 16 2 2 2 2 2" xfId="45698"/>
    <cellStyle name="Стиль 1 2 2 2 2 2 2 2 2 2 2 2 16 2 2 2 2 2 2" xfId="45699"/>
    <cellStyle name="Стиль 1 2 2 2 2 2 2 2 2 2 2 2 16 2 2 2 2 3" xfId="45700"/>
    <cellStyle name="Стиль 1 2 2 2 2 2 2 2 2 2 2 2 16 2 2 2 2 4" xfId="45701"/>
    <cellStyle name="Стиль 1 2 2 2 2 2 2 2 2 2 2 2 16 2 2 2 3" xfId="45702"/>
    <cellStyle name="Стиль 1 2 2 2 2 2 2 2 2 2 2 2 16 2 2 2 3 2" xfId="45703"/>
    <cellStyle name="Стиль 1 2 2 2 2 2 2 2 2 2 2 2 16 2 2 2 4" xfId="45704"/>
    <cellStyle name="Стиль 1 2 2 2 2 2 2 2 2 2 2 2 16 2 2 3" xfId="45705"/>
    <cellStyle name="Стиль 1 2 2 2 2 2 2 2 2 2 2 2 16 2 2 3 2" xfId="45706"/>
    <cellStyle name="Стиль 1 2 2 2 2 2 2 2 2 2 2 2 16 2 2 4" xfId="45707"/>
    <cellStyle name="Стиль 1 2 2 2 2 2 2 2 2 2 2 2 16 2 2 5" xfId="45708"/>
    <cellStyle name="Стиль 1 2 2 2 2 2 2 2 2 2 2 2 16 2 3" xfId="45709"/>
    <cellStyle name="Стиль 1 2 2 2 2 2 2 2 2 2 2 2 16 2 3 2" xfId="45710"/>
    <cellStyle name="Стиль 1 2 2 2 2 2 2 2 2 2 2 2 16 2 3 2 2" xfId="45711"/>
    <cellStyle name="Стиль 1 2 2 2 2 2 2 2 2 2 2 2 16 2 3 3" xfId="45712"/>
    <cellStyle name="Стиль 1 2 2 2 2 2 2 2 2 2 2 2 16 2 3 4" xfId="45713"/>
    <cellStyle name="Стиль 1 2 2 2 2 2 2 2 2 2 2 2 16 2 4" xfId="45714"/>
    <cellStyle name="Стиль 1 2 2 2 2 2 2 2 2 2 2 2 16 2 4 2" xfId="45715"/>
    <cellStyle name="Стиль 1 2 2 2 2 2 2 2 2 2 2 2 16 2 5" xfId="45716"/>
    <cellStyle name="Стиль 1 2 2 2 2 2 2 2 2 2 2 2 16 3" xfId="45717"/>
    <cellStyle name="Стиль 1 2 2 2 2 2 2 2 2 2 2 2 16 3 2" xfId="45718"/>
    <cellStyle name="Стиль 1 2 2 2 2 2 2 2 2 2 2 2 16 3 2 2" xfId="45719"/>
    <cellStyle name="Стиль 1 2 2 2 2 2 2 2 2 2 2 2 16 3 2 2 2" xfId="45720"/>
    <cellStyle name="Стиль 1 2 2 2 2 2 2 2 2 2 2 2 16 3 2 3" xfId="45721"/>
    <cellStyle name="Стиль 1 2 2 2 2 2 2 2 2 2 2 2 16 3 2 4" xfId="45722"/>
    <cellStyle name="Стиль 1 2 2 2 2 2 2 2 2 2 2 2 16 3 3" xfId="45723"/>
    <cellStyle name="Стиль 1 2 2 2 2 2 2 2 2 2 2 2 16 3 3 2" xfId="45724"/>
    <cellStyle name="Стиль 1 2 2 2 2 2 2 2 2 2 2 2 16 3 4" xfId="45725"/>
    <cellStyle name="Стиль 1 2 2 2 2 2 2 2 2 2 2 2 16 4" xfId="45726"/>
    <cellStyle name="Стиль 1 2 2 2 2 2 2 2 2 2 2 2 16 4 2" xfId="45727"/>
    <cellStyle name="Стиль 1 2 2 2 2 2 2 2 2 2 2 2 16 5" xfId="45728"/>
    <cellStyle name="Стиль 1 2 2 2 2 2 2 2 2 2 2 2 16 6" xfId="45729"/>
    <cellStyle name="Стиль 1 2 2 2 2 2 2 2 2 2 2 2 17" xfId="45730"/>
    <cellStyle name="Стиль 1 2 2 2 2 2 2 2 2 2 2 2 17 2" xfId="45731"/>
    <cellStyle name="Стиль 1 2 2 2 2 2 2 2 2 2 2 2 17 2 2" xfId="45732"/>
    <cellStyle name="Стиль 1 2 2 2 2 2 2 2 2 2 2 2 17 2 2 2" xfId="45733"/>
    <cellStyle name="Стиль 1 2 2 2 2 2 2 2 2 2 2 2 17 2 2 2 2" xfId="45734"/>
    <cellStyle name="Стиль 1 2 2 2 2 2 2 2 2 2 2 2 17 2 2 3" xfId="45735"/>
    <cellStyle name="Стиль 1 2 2 2 2 2 2 2 2 2 2 2 17 2 2 4" xfId="45736"/>
    <cellStyle name="Стиль 1 2 2 2 2 2 2 2 2 2 2 2 17 2 3" xfId="45737"/>
    <cellStyle name="Стиль 1 2 2 2 2 2 2 2 2 2 2 2 17 2 3 2" xfId="45738"/>
    <cellStyle name="Стиль 1 2 2 2 2 2 2 2 2 2 2 2 17 2 4" xfId="45739"/>
    <cellStyle name="Стиль 1 2 2 2 2 2 2 2 2 2 2 2 17 3" xfId="45740"/>
    <cellStyle name="Стиль 1 2 2 2 2 2 2 2 2 2 2 2 17 3 2" xfId="45741"/>
    <cellStyle name="Стиль 1 2 2 2 2 2 2 2 2 2 2 2 17 4" xfId="45742"/>
    <cellStyle name="Стиль 1 2 2 2 2 2 2 2 2 2 2 2 17 5" xfId="45743"/>
    <cellStyle name="Стиль 1 2 2 2 2 2 2 2 2 2 2 2 18" xfId="45744"/>
    <cellStyle name="Стиль 1 2 2 2 2 2 2 2 2 2 2 2 18 2" xfId="45745"/>
    <cellStyle name="Стиль 1 2 2 2 2 2 2 2 2 2 2 2 18 2 2" xfId="45746"/>
    <cellStyle name="Стиль 1 2 2 2 2 2 2 2 2 2 2 2 18 3" xfId="45747"/>
    <cellStyle name="Стиль 1 2 2 2 2 2 2 2 2 2 2 2 18 4" xfId="45748"/>
    <cellStyle name="Стиль 1 2 2 2 2 2 2 2 2 2 2 2 19" xfId="45749"/>
    <cellStyle name="Стиль 1 2 2 2 2 2 2 2 2 2 2 2 19 2" xfId="45750"/>
    <cellStyle name="Стиль 1 2 2 2 2 2 2 2 2 2 2 2 2" xfId="45751"/>
    <cellStyle name="Стиль 1 2 2 2 2 2 2 2 2 2 2 2 2 10" xfId="45752"/>
    <cellStyle name="Стиль 1 2 2 2 2 2 2 2 2 2 2 2 2 11" xfId="45753"/>
    <cellStyle name="Стиль 1 2 2 2 2 2 2 2 2 2 2 2 2 12" xfId="45754"/>
    <cellStyle name="Стиль 1 2 2 2 2 2 2 2 2 2 2 2 2 13" xfId="45755"/>
    <cellStyle name="Стиль 1 2 2 2 2 2 2 2 2 2 2 2 2 14" xfId="45756"/>
    <cellStyle name="Стиль 1 2 2 2 2 2 2 2 2 2 2 2 2 15" xfId="45757"/>
    <cellStyle name="Стиль 1 2 2 2 2 2 2 2 2 2 2 2 2 16" xfId="45758"/>
    <cellStyle name="Стиль 1 2 2 2 2 2 2 2 2 2 2 2 2 16 2" xfId="45759"/>
    <cellStyle name="Стиль 1 2 2 2 2 2 2 2 2 2 2 2 2 16 2 2" xfId="45760"/>
    <cellStyle name="Стиль 1 2 2 2 2 2 2 2 2 2 2 2 2 16 2 2 2" xfId="45761"/>
    <cellStyle name="Стиль 1 2 2 2 2 2 2 2 2 2 2 2 2 16 2 2 2 2" xfId="45762"/>
    <cellStyle name="Стиль 1 2 2 2 2 2 2 2 2 2 2 2 2 16 2 2 2 2 2" xfId="45763"/>
    <cellStyle name="Стиль 1 2 2 2 2 2 2 2 2 2 2 2 2 16 2 2 2 2 2 2" xfId="45764"/>
    <cellStyle name="Стиль 1 2 2 2 2 2 2 2 2 2 2 2 2 16 2 2 2 2 3" xfId="45765"/>
    <cellStyle name="Стиль 1 2 2 2 2 2 2 2 2 2 2 2 2 16 2 2 2 2 4" xfId="45766"/>
    <cellStyle name="Стиль 1 2 2 2 2 2 2 2 2 2 2 2 2 16 2 2 2 3" xfId="45767"/>
    <cellStyle name="Стиль 1 2 2 2 2 2 2 2 2 2 2 2 2 16 2 2 2 3 2" xfId="45768"/>
    <cellStyle name="Стиль 1 2 2 2 2 2 2 2 2 2 2 2 2 16 2 2 2 4" xfId="45769"/>
    <cellStyle name="Стиль 1 2 2 2 2 2 2 2 2 2 2 2 2 16 2 2 3" xfId="45770"/>
    <cellStyle name="Стиль 1 2 2 2 2 2 2 2 2 2 2 2 2 16 2 2 3 2" xfId="45771"/>
    <cellStyle name="Стиль 1 2 2 2 2 2 2 2 2 2 2 2 2 16 2 2 4" xfId="45772"/>
    <cellStyle name="Стиль 1 2 2 2 2 2 2 2 2 2 2 2 2 16 2 2 5" xfId="45773"/>
    <cellStyle name="Стиль 1 2 2 2 2 2 2 2 2 2 2 2 2 16 2 3" xfId="45774"/>
    <cellStyle name="Стиль 1 2 2 2 2 2 2 2 2 2 2 2 2 16 2 3 2" xfId="45775"/>
    <cellStyle name="Стиль 1 2 2 2 2 2 2 2 2 2 2 2 2 16 2 3 2 2" xfId="45776"/>
    <cellStyle name="Стиль 1 2 2 2 2 2 2 2 2 2 2 2 2 16 2 3 3" xfId="45777"/>
    <cellStyle name="Стиль 1 2 2 2 2 2 2 2 2 2 2 2 2 16 2 3 4" xfId="45778"/>
    <cellStyle name="Стиль 1 2 2 2 2 2 2 2 2 2 2 2 2 16 2 4" xfId="45779"/>
    <cellStyle name="Стиль 1 2 2 2 2 2 2 2 2 2 2 2 2 16 2 4 2" xfId="45780"/>
    <cellStyle name="Стиль 1 2 2 2 2 2 2 2 2 2 2 2 2 16 2 5" xfId="45781"/>
    <cellStyle name="Стиль 1 2 2 2 2 2 2 2 2 2 2 2 2 16 3" xfId="45782"/>
    <cellStyle name="Стиль 1 2 2 2 2 2 2 2 2 2 2 2 2 16 3 2" xfId="45783"/>
    <cellStyle name="Стиль 1 2 2 2 2 2 2 2 2 2 2 2 2 16 3 2 2" xfId="45784"/>
    <cellStyle name="Стиль 1 2 2 2 2 2 2 2 2 2 2 2 2 16 3 2 2 2" xfId="45785"/>
    <cellStyle name="Стиль 1 2 2 2 2 2 2 2 2 2 2 2 2 16 3 2 3" xfId="45786"/>
    <cellStyle name="Стиль 1 2 2 2 2 2 2 2 2 2 2 2 2 16 3 2 4" xfId="45787"/>
    <cellStyle name="Стиль 1 2 2 2 2 2 2 2 2 2 2 2 2 16 3 3" xfId="45788"/>
    <cellStyle name="Стиль 1 2 2 2 2 2 2 2 2 2 2 2 2 16 3 3 2" xfId="45789"/>
    <cellStyle name="Стиль 1 2 2 2 2 2 2 2 2 2 2 2 2 16 3 4" xfId="45790"/>
    <cellStyle name="Стиль 1 2 2 2 2 2 2 2 2 2 2 2 2 16 4" xfId="45791"/>
    <cellStyle name="Стиль 1 2 2 2 2 2 2 2 2 2 2 2 2 16 4 2" xfId="45792"/>
    <cellStyle name="Стиль 1 2 2 2 2 2 2 2 2 2 2 2 2 16 5" xfId="45793"/>
    <cellStyle name="Стиль 1 2 2 2 2 2 2 2 2 2 2 2 2 16 6" xfId="45794"/>
    <cellStyle name="Стиль 1 2 2 2 2 2 2 2 2 2 2 2 2 17" xfId="45795"/>
    <cellStyle name="Стиль 1 2 2 2 2 2 2 2 2 2 2 2 2 17 2" xfId="45796"/>
    <cellStyle name="Стиль 1 2 2 2 2 2 2 2 2 2 2 2 2 17 2 2" xfId="45797"/>
    <cellStyle name="Стиль 1 2 2 2 2 2 2 2 2 2 2 2 2 17 2 2 2" xfId="45798"/>
    <cellStyle name="Стиль 1 2 2 2 2 2 2 2 2 2 2 2 2 17 2 2 2 2" xfId="45799"/>
    <cellStyle name="Стиль 1 2 2 2 2 2 2 2 2 2 2 2 2 17 2 2 3" xfId="45800"/>
    <cellStyle name="Стиль 1 2 2 2 2 2 2 2 2 2 2 2 2 17 2 2 4" xfId="45801"/>
    <cellStyle name="Стиль 1 2 2 2 2 2 2 2 2 2 2 2 2 17 2 3" xfId="45802"/>
    <cellStyle name="Стиль 1 2 2 2 2 2 2 2 2 2 2 2 2 17 2 3 2" xfId="45803"/>
    <cellStyle name="Стиль 1 2 2 2 2 2 2 2 2 2 2 2 2 17 2 4" xfId="45804"/>
    <cellStyle name="Стиль 1 2 2 2 2 2 2 2 2 2 2 2 2 17 3" xfId="45805"/>
    <cellStyle name="Стиль 1 2 2 2 2 2 2 2 2 2 2 2 2 17 3 2" xfId="45806"/>
    <cellStyle name="Стиль 1 2 2 2 2 2 2 2 2 2 2 2 2 17 4" xfId="45807"/>
    <cellStyle name="Стиль 1 2 2 2 2 2 2 2 2 2 2 2 2 17 5" xfId="45808"/>
    <cellStyle name="Стиль 1 2 2 2 2 2 2 2 2 2 2 2 2 18" xfId="45809"/>
    <cellStyle name="Стиль 1 2 2 2 2 2 2 2 2 2 2 2 2 18 2" xfId="45810"/>
    <cellStyle name="Стиль 1 2 2 2 2 2 2 2 2 2 2 2 2 18 2 2" xfId="45811"/>
    <cellStyle name="Стиль 1 2 2 2 2 2 2 2 2 2 2 2 2 18 3" xfId="45812"/>
    <cellStyle name="Стиль 1 2 2 2 2 2 2 2 2 2 2 2 2 18 4" xfId="45813"/>
    <cellStyle name="Стиль 1 2 2 2 2 2 2 2 2 2 2 2 2 19" xfId="45814"/>
    <cellStyle name="Стиль 1 2 2 2 2 2 2 2 2 2 2 2 2 19 2" xfId="45815"/>
    <cellStyle name="Стиль 1 2 2 2 2 2 2 2 2 2 2 2 2 2" xfId="45816"/>
    <cellStyle name="Стиль 1 2 2 2 2 2 2 2 2 2 2 2 2 2 10" xfId="45817"/>
    <cellStyle name="Стиль 1 2 2 2 2 2 2 2 2 2 2 2 2 2 11" xfId="45818"/>
    <cellStyle name="Стиль 1 2 2 2 2 2 2 2 2 2 2 2 2 2 12" xfId="45819"/>
    <cellStyle name="Стиль 1 2 2 2 2 2 2 2 2 2 2 2 2 2 13" xfId="45820"/>
    <cellStyle name="Стиль 1 2 2 2 2 2 2 2 2 2 2 2 2 2 14" xfId="45821"/>
    <cellStyle name="Стиль 1 2 2 2 2 2 2 2 2 2 2 2 2 2 15" xfId="45822"/>
    <cellStyle name="Стиль 1 2 2 2 2 2 2 2 2 2 2 2 2 2 16" xfId="45823"/>
    <cellStyle name="Стиль 1 2 2 2 2 2 2 2 2 2 2 2 2 2 16 2" xfId="45824"/>
    <cellStyle name="Стиль 1 2 2 2 2 2 2 2 2 2 2 2 2 2 16 2 2" xfId="45825"/>
    <cellStyle name="Стиль 1 2 2 2 2 2 2 2 2 2 2 2 2 2 16 2 2 2" xfId="45826"/>
    <cellStyle name="Стиль 1 2 2 2 2 2 2 2 2 2 2 2 2 2 16 2 2 2 2" xfId="45827"/>
    <cellStyle name="Стиль 1 2 2 2 2 2 2 2 2 2 2 2 2 2 16 2 2 2 2 2" xfId="45828"/>
    <cellStyle name="Стиль 1 2 2 2 2 2 2 2 2 2 2 2 2 2 16 2 2 2 2 2 2" xfId="45829"/>
    <cellStyle name="Стиль 1 2 2 2 2 2 2 2 2 2 2 2 2 2 16 2 2 2 2 3" xfId="45830"/>
    <cellStyle name="Стиль 1 2 2 2 2 2 2 2 2 2 2 2 2 2 16 2 2 2 2 4" xfId="45831"/>
    <cellStyle name="Стиль 1 2 2 2 2 2 2 2 2 2 2 2 2 2 16 2 2 2 3" xfId="45832"/>
    <cellStyle name="Стиль 1 2 2 2 2 2 2 2 2 2 2 2 2 2 16 2 2 2 3 2" xfId="45833"/>
    <cellStyle name="Стиль 1 2 2 2 2 2 2 2 2 2 2 2 2 2 16 2 2 2 4" xfId="45834"/>
    <cellStyle name="Стиль 1 2 2 2 2 2 2 2 2 2 2 2 2 2 16 2 2 3" xfId="45835"/>
    <cellStyle name="Стиль 1 2 2 2 2 2 2 2 2 2 2 2 2 2 16 2 2 3 2" xfId="45836"/>
    <cellStyle name="Стиль 1 2 2 2 2 2 2 2 2 2 2 2 2 2 16 2 2 4" xfId="45837"/>
    <cellStyle name="Стиль 1 2 2 2 2 2 2 2 2 2 2 2 2 2 16 2 2 5" xfId="45838"/>
    <cellStyle name="Стиль 1 2 2 2 2 2 2 2 2 2 2 2 2 2 16 2 3" xfId="45839"/>
    <cellStyle name="Стиль 1 2 2 2 2 2 2 2 2 2 2 2 2 2 16 2 3 2" xfId="45840"/>
    <cellStyle name="Стиль 1 2 2 2 2 2 2 2 2 2 2 2 2 2 16 2 3 2 2" xfId="45841"/>
    <cellStyle name="Стиль 1 2 2 2 2 2 2 2 2 2 2 2 2 2 16 2 3 3" xfId="45842"/>
    <cellStyle name="Стиль 1 2 2 2 2 2 2 2 2 2 2 2 2 2 16 2 3 4" xfId="45843"/>
    <cellStyle name="Стиль 1 2 2 2 2 2 2 2 2 2 2 2 2 2 16 2 4" xfId="45844"/>
    <cellStyle name="Стиль 1 2 2 2 2 2 2 2 2 2 2 2 2 2 16 2 4 2" xfId="45845"/>
    <cellStyle name="Стиль 1 2 2 2 2 2 2 2 2 2 2 2 2 2 16 2 5" xfId="45846"/>
    <cellStyle name="Стиль 1 2 2 2 2 2 2 2 2 2 2 2 2 2 16 3" xfId="45847"/>
    <cellStyle name="Стиль 1 2 2 2 2 2 2 2 2 2 2 2 2 2 16 3 2" xfId="45848"/>
    <cellStyle name="Стиль 1 2 2 2 2 2 2 2 2 2 2 2 2 2 16 3 2 2" xfId="45849"/>
    <cellStyle name="Стиль 1 2 2 2 2 2 2 2 2 2 2 2 2 2 16 3 2 2 2" xfId="45850"/>
    <cellStyle name="Стиль 1 2 2 2 2 2 2 2 2 2 2 2 2 2 16 3 2 3" xfId="45851"/>
    <cellStyle name="Стиль 1 2 2 2 2 2 2 2 2 2 2 2 2 2 16 3 2 4" xfId="45852"/>
    <cellStyle name="Стиль 1 2 2 2 2 2 2 2 2 2 2 2 2 2 16 3 3" xfId="45853"/>
    <cellStyle name="Стиль 1 2 2 2 2 2 2 2 2 2 2 2 2 2 16 3 3 2" xfId="45854"/>
    <cellStyle name="Стиль 1 2 2 2 2 2 2 2 2 2 2 2 2 2 16 3 4" xfId="45855"/>
    <cellStyle name="Стиль 1 2 2 2 2 2 2 2 2 2 2 2 2 2 16 4" xfId="45856"/>
    <cellStyle name="Стиль 1 2 2 2 2 2 2 2 2 2 2 2 2 2 16 4 2" xfId="45857"/>
    <cellStyle name="Стиль 1 2 2 2 2 2 2 2 2 2 2 2 2 2 16 5" xfId="45858"/>
    <cellStyle name="Стиль 1 2 2 2 2 2 2 2 2 2 2 2 2 2 16 6" xfId="45859"/>
    <cellStyle name="Стиль 1 2 2 2 2 2 2 2 2 2 2 2 2 2 17" xfId="45860"/>
    <cellStyle name="Стиль 1 2 2 2 2 2 2 2 2 2 2 2 2 2 17 2" xfId="45861"/>
    <cellStyle name="Стиль 1 2 2 2 2 2 2 2 2 2 2 2 2 2 17 2 2" xfId="45862"/>
    <cellStyle name="Стиль 1 2 2 2 2 2 2 2 2 2 2 2 2 2 17 2 2 2" xfId="45863"/>
    <cellStyle name="Стиль 1 2 2 2 2 2 2 2 2 2 2 2 2 2 17 2 2 2 2" xfId="45864"/>
    <cellStyle name="Стиль 1 2 2 2 2 2 2 2 2 2 2 2 2 2 17 2 2 3" xfId="45865"/>
    <cellStyle name="Стиль 1 2 2 2 2 2 2 2 2 2 2 2 2 2 17 2 2 4" xfId="45866"/>
    <cellStyle name="Стиль 1 2 2 2 2 2 2 2 2 2 2 2 2 2 17 2 3" xfId="45867"/>
    <cellStyle name="Стиль 1 2 2 2 2 2 2 2 2 2 2 2 2 2 17 2 3 2" xfId="45868"/>
    <cellStyle name="Стиль 1 2 2 2 2 2 2 2 2 2 2 2 2 2 17 2 4" xfId="45869"/>
    <cellStyle name="Стиль 1 2 2 2 2 2 2 2 2 2 2 2 2 2 17 3" xfId="45870"/>
    <cellStyle name="Стиль 1 2 2 2 2 2 2 2 2 2 2 2 2 2 17 3 2" xfId="45871"/>
    <cellStyle name="Стиль 1 2 2 2 2 2 2 2 2 2 2 2 2 2 17 4" xfId="45872"/>
    <cellStyle name="Стиль 1 2 2 2 2 2 2 2 2 2 2 2 2 2 17 5" xfId="45873"/>
    <cellStyle name="Стиль 1 2 2 2 2 2 2 2 2 2 2 2 2 2 18" xfId="45874"/>
    <cellStyle name="Стиль 1 2 2 2 2 2 2 2 2 2 2 2 2 2 18 2" xfId="45875"/>
    <cellStyle name="Стиль 1 2 2 2 2 2 2 2 2 2 2 2 2 2 18 2 2" xfId="45876"/>
    <cellStyle name="Стиль 1 2 2 2 2 2 2 2 2 2 2 2 2 2 18 3" xfId="45877"/>
    <cellStyle name="Стиль 1 2 2 2 2 2 2 2 2 2 2 2 2 2 18 4" xfId="45878"/>
    <cellStyle name="Стиль 1 2 2 2 2 2 2 2 2 2 2 2 2 2 19" xfId="45879"/>
    <cellStyle name="Стиль 1 2 2 2 2 2 2 2 2 2 2 2 2 2 19 2" xfId="45880"/>
    <cellStyle name="Стиль 1 2 2 2 2 2 2 2 2 2 2 2 2 2 2" xfId="45881"/>
    <cellStyle name="Стиль 1 2 2 2 2 2 2 2 2 2 2 2 2 2 2 10" xfId="45882"/>
    <cellStyle name="Стиль 1 2 2 2 2 2 2 2 2 2 2 2 2 2 2 11" xfId="45883"/>
    <cellStyle name="Стиль 1 2 2 2 2 2 2 2 2 2 2 2 2 2 2 12" xfId="45884"/>
    <cellStyle name="Стиль 1 2 2 2 2 2 2 2 2 2 2 2 2 2 2 13" xfId="45885"/>
    <cellStyle name="Стиль 1 2 2 2 2 2 2 2 2 2 2 2 2 2 2 14" xfId="45886"/>
    <cellStyle name="Стиль 1 2 2 2 2 2 2 2 2 2 2 2 2 2 2 15" xfId="45887"/>
    <cellStyle name="Стиль 1 2 2 2 2 2 2 2 2 2 2 2 2 2 2 15 2" xfId="45888"/>
    <cellStyle name="Стиль 1 2 2 2 2 2 2 2 2 2 2 2 2 2 2 15 2 2" xfId="45889"/>
    <cellStyle name="Стиль 1 2 2 2 2 2 2 2 2 2 2 2 2 2 2 15 2 2 2" xfId="45890"/>
    <cellStyle name="Стиль 1 2 2 2 2 2 2 2 2 2 2 2 2 2 2 15 2 2 2 2" xfId="45891"/>
    <cellStyle name="Стиль 1 2 2 2 2 2 2 2 2 2 2 2 2 2 2 15 2 2 2 2 2" xfId="45892"/>
    <cellStyle name="Стиль 1 2 2 2 2 2 2 2 2 2 2 2 2 2 2 15 2 2 2 2 2 2" xfId="45893"/>
    <cellStyle name="Стиль 1 2 2 2 2 2 2 2 2 2 2 2 2 2 2 15 2 2 2 2 3" xfId="45894"/>
    <cellStyle name="Стиль 1 2 2 2 2 2 2 2 2 2 2 2 2 2 2 15 2 2 2 2 4" xfId="45895"/>
    <cellStyle name="Стиль 1 2 2 2 2 2 2 2 2 2 2 2 2 2 2 15 2 2 2 3" xfId="45896"/>
    <cellStyle name="Стиль 1 2 2 2 2 2 2 2 2 2 2 2 2 2 2 15 2 2 2 3 2" xfId="45897"/>
    <cellStyle name="Стиль 1 2 2 2 2 2 2 2 2 2 2 2 2 2 2 15 2 2 2 4" xfId="45898"/>
    <cellStyle name="Стиль 1 2 2 2 2 2 2 2 2 2 2 2 2 2 2 15 2 2 3" xfId="45899"/>
    <cellStyle name="Стиль 1 2 2 2 2 2 2 2 2 2 2 2 2 2 2 15 2 2 3 2" xfId="45900"/>
    <cellStyle name="Стиль 1 2 2 2 2 2 2 2 2 2 2 2 2 2 2 15 2 2 4" xfId="45901"/>
    <cellStyle name="Стиль 1 2 2 2 2 2 2 2 2 2 2 2 2 2 2 15 2 2 5" xfId="45902"/>
    <cellStyle name="Стиль 1 2 2 2 2 2 2 2 2 2 2 2 2 2 2 15 2 3" xfId="45903"/>
    <cellStyle name="Стиль 1 2 2 2 2 2 2 2 2 2 2 2 2 2 2 15 2 3 2" xfId="45904"/>
    <cellStyle name="Стиль 1 2 2 2 2 2 2 2 2 2 2 2 2 2 2 15 2 3 2 2" xfId="45905"/>
    <cellStyle name="Стиль 1 2 2 2 2 2 2 2 2 2 2 2 2 2 2 15 2 3 3" xfId="45906"/>
    <cellStyle name="Стиль 1 2 2 2 2 2 2 2 2 2 2 2 2 2 2 15 2 3 4" xfId="45907"/>
    <cellStyle name="Стиль 1 2 2 2 2 2 2 2 2 2 2 2 2 2 2 15 2 4" xfId="45908"/>
    <cellStyle name="Стиль 1 2 2 2 2 2 2 2 2 2 2 2 2 2 2 15 2 4 2" xfId="45909"/>
    <cellStyle name="Стиль 1 2 2 2 2 2 2 2 2 2 2 2 2 2 2 15 2 5" xfId="45910"/>
    <cellStyle name="Стиль 1 2 2 2 2 2 2 2 2 2 2 2 2 2 2 15 3" xfId="45911"/>
    <cellStyle name="Стиль 1 2 2 2 2 2 2 2 2 2 2 2 2 2 2 15 3 2" xfId="45912"/>
    <cellStyle name="Стиль 1 2 2 2 2 2 2 2 2 2 2 2 2 2 2 15 3 2 2" xfId="45913"/>
    <cellStyle name="Стиль 1 2 2 2 2 2 2 2 2 2 2 2 2 2 2 15 3 2 2 2" xfId="45914"/>
    <cellStyle name="Стиль 1 2 2 2 2 2 2 2 2 2 2 2 2 2 2 15 3 2 3" xfId="45915"/>
    <cellStyle name="Стиль 1 2 2 2 2 2 2 2 2 2 2 2 2 2 2 15 3 2 4" xfId="45916"/>
    <cellStyle name="Стиль 1 2 2 2 2 2 2 2 2 2 2 2 2 2 2 15 3 3" xfId="45917"/>
    <cellStyle name="Стиль 1 2 2 2 2 2 2 2 2 2 2 2 2 2 2 15 3 3 2" xfId="45918"/>
    <cellStyle name="Стиль 1 2 2 2 2 2 2 2 2 2 2 2 2 2 2 15 3 4" xfId="45919"/>
    <cellStyle name="Стиль 1 2 2 2 2 2 2 2 2 2 2 2 2 2 2 15 4" xfId="45920"/>
    <cellStyle name="Стиль 1 2 2 2 2 2 2 2 2 2 2 2 2 2 2 15 4 2" xfId="45921"/>
    <cellStyle name="Стиль 1 2 2 2 2 2 2 2 2 2 2 2 2 2 2 15 5" xfId="45922"/>
    <cellStyle name="Стиль 1 2 2 2 2 2 2 2 2 2 2 2 2 2 2 15 6" xfId="45923"/>
    <cellStyle name="Стиль 1 2 2 2 2 2 2 2 2 2 2 2 2 2 2 16" xfId="45924"/>
    <cellStyle name="Стиль 1 2 2 2 2 2 2 2 2 2 2 2 2 2 2 16 2" xfId="45925"/>
    <cellStyle name="Стиль 1 2 2 2 2 2 2 2 2 2 2 2 2 2 2 16 2 2" xfId="45926"/>
    <cellStyle name="Стиль 1 2 2 2 2 2 2 2 2 2 2 2 2 2 2 16 2 2 2" xfId="45927"/>
    <cellStyle name="Стиль 1 2 2 2 2 2 2 2 2 2 2 2 2 2 2 16 2 2 2 2" xfId="45928"/>
    <cellStyle name="Стиль 1 2 2 2 2 2 2 2 2 2 2 2 2 2 2 16 2 2 3" xfId="45929"/>
    <cellStyle name="Стиль 1 2 2 2 2 2 2 2 2 2 2 2 2 2 2 16 2 2 4" xfId="45930"/>
    <cellStyle name="Стиль 1 2 2 2 2 2 2 2 2 2 2 2 2 2 2 16 2 3" xfId="45931"/>
    <cellStyle name="Стиль 1 2 2 2 2 2 2 2 2 2 2 2 2 2 2 16 2 3 2" xfId="45932"/>
    <cellStyle name="Стиль 1 2 2 2 2 2 2 2 2 2 2 2 2 2 2 16 2 4" xfId="45933"/>
    <cellStyle name="Стиль 1 2 2 2 2 2 2 2 2 2 2 2 2 2 2 16 3" xfId="45934"/>
    <cellStyle name="Стиль 1 2 2 2 2 2 2 2 2 2 2 2 2 2 2 16 3 2" xfId="45935"/>
    <cellStyle name="Стиль 1 2 2 2 2 2 2 2 2 2 2 2 2 2 2 16 4" xfId="45936"/>
    <cellStyle name="Стиль 1 2 2 2 2 2 2 2 2 2 2 2 2 2 2 16 5" xfId="45937"/>
    <cellStyle name="Стиль 1 2 2 2 2 2 2 2 2 2 2 2 2 2 2 17" xfId="45938"/>
    <cellStyle name="Стиль 1 2 2 2 2 2 2 2 2 2 2 2 2 2 2 17 2" xfId="45939"/>
    <cellStyle name="Стиль 1 2 2 2 2 2 2 2 2 2 2 2 2 2 2 17 2 2" xfId="45940"/>
    <cellStyle name="Стиль 1 2 2 2 2 2 2 2 2 2 2 2 2 2 2 17 3" xfId="45941"/>
    <cellStyle name="Стиль 1 2 2 2 2 2 2 2 2 2 2 2 2 2 2 17 4" xfId="45942"/>
    <cellStyle name="Стиль 1 2 2 2 2 2 2 2 2 2 2 2 2 2 2 18" xfId="45943"/>
    <cellStyle name="Стиль 1 2 2 2 2 2 2 2 2 2 2 2 2 2 2 18 2" xfId="45944"/>
    <cellStyle name="Стиль 1 2 2 2 2 2 2 2 2 2 2 2 2 2 2 19" xfId="45945"/>
    <cellStyle name="Стиль 1 2 2 2 2 2 2 2 2 2 2 2 2 2 2 2" xfId="45946"/>
    <cellStyle name="Стиль 1 2 2 2 2 2 2 2 2 2 2 2 2 2 2 2 10" xfId="45947"/>
    <cellStyle name="Стиль 1 2 2 2 2 2 2 2 2 2 2 2 2 2 2 2 11" xfId="45948"/>
    <cellStyle name="Стиль 1 2 2 2 2 2 2 2 2 2 2 2 2 2 2 2 12" xfId="45949"/>
    <cellStyle name="Стиль 1 2 2 2 2 2 2 2 2 2 2 2 2 2 2 2 13" xfId="45950"/>
    <cellStyle name="Стиль 1 2 2 2 2 2 2 2 2 2 2 2 2 2 2 2 14" xfId="45951"/>
    <cellStyle name="Стиль 1 2 2 2 2 2 2 2 2 2 2 2 2 2 2 2 15" xfId="45952"/>
    <cellStyle name="Стиль 1 2 2 2 2 2 2 2 2 2 2 2 2 2 2 2 15 2" xfId="45953"/>
    <cellStyle name="Стиль 1 2 2 2 2 2 2 2 2 2 2 2 2 2 2 2 15 2 2" xfId="45954"/>
    <cellStyle name="Стиль 1 2 2 2 2 2 2 2 2 2 2 2 2 2 2 2 15 2 2 2" xfId="45955"/>
    <cellStyle name="Стиль 1 2 2 2 2 2 2 2 2 2 2 2 2 2 2 2 15 2 2 2 2" xfId="45956"/>
    <cellStyle name="Стиль 1 2 2 2 2 2 2 2 2 2 2 2 2 2 2 2 15 2 2 2 2 2" xfId="45957"/>
    <cellStyle name="Стиль 1 2 2 2 2 2 2 2 2 2 2 2 2 2 2 2 15 2 2 2 2 2 2" xfId="45958"/>
    <cellStyle name="Стиль 1 2 2 2 2 2 2 2 2 2 2 2 2 2 2 2 15 2 2 2 2 3" xfId="45959"/>
    <cellStyle name="Стиль 1 2 2 2 2 2 2 2 2 2 2 2 2 2 2 2 15 2 2 2 2 4" xfId="45960"/>
    <cellStyle name="Стиль 1 2 2 2 2 2 2 2 2 2 2 2 2 2 2 2 15 2 2 2 3" xfId="45961"/>
    <cellStyle name="Стиль 1 2 2 2 2 2 2 2 2 2 2 2 2 2 2 2 15 2 2 2 3 2" xfId="45962"/>
    <cellStyle name="Стиль 1 2 2 2 2 2 2 2 2 2 2 2 2 2 2 2 15 2 2 2 4" xfId="45963"/>
    <cellStyle name="Стиль 1 2 2 2 2 2 2 2 2 2 2 2 2 2 2 2 15 2 2 3" xfId="45964"/>
    <cellStyle name="Стиль 1 2 2 2 2 2 2 2 2 2 2 2 2 2 2 2 15 2 2 3 2" xfId="45965"/>
    <cellStyle name="Стиль 1 2 2 2 2 2 2 2 2 2 2 2 2 2 2 2 15 2 2 4" xfId="45966"/>
    <cellStyle name="Стиль 1 2 2 2 2 2 2 2 2 2 2 2 2 2 2 2 15 2 2 5" xfId="45967"/>
    <cellStyle name="Стиль 1 2 2 2 2 2 2 2 2 2 2 2 2 2 2 2 15 2 3" xfId="45968"/>
    <cellStyle name="Стиль 1 2 2 2 2 2 2 2 2 2 2 2 2 2 2 2 15 2 3 2" xfId="45969"/>
    <cellStyle name="Стиль 1 2 2 2 2 2 2 2 2 2 2 2 2 2 2 2 15 2 3 2 2" xfId="45970"/>
    <cellStyle name="Стиль 1 2 2 2 2 2 2 2 2 2 2 2 2 2 2 2 15 2 3 3" xfId="45971"/>
    <cellStyle name="Стиль 1 2 2 2 2 2 2 2 2 2 2 2 2 2 2 2 15 2 3 4" xfId="45972"/>
    <cellStyle name="Стиль 1 2 2 2 2 2 2 2 2 2 2 2 2 2 2 2 15 2 4" xfId="45973"/>
    <cellStyle name="Стиль 1 2 2 2 2 2 2 2 2 2 2 2 2 2 2 2 15 2 4 2" xfId="45974"/>
    <cellStyle name="Стиль 1 2 2 2 2 2 2 2 2 2 2 2 2 2 2 2 15 2 5" xfId="45975"/>
    <cellStyle name="Стиль 1 2 2 2 2 2 2 2 2 2 2 2 2 2 2 2 15 3" xfId="45976"/>
    <cellStyle name="Стиль 1 2 2 2 2 2 2 2 2 2 2 2 2 2 2 2 15 3 2" xfId="45977"/>
    <cellStyle name="Стиль 1 2 2 2 2 2 2 2 2 2 2 2 2 2 2 2 15 3 2 2" xfId="45978"/>
    <cellStyle name="Стиль 1 2 2 2 2 2 2 2 2 2 2 2 2 2 2 2 15 3 2 2 2" xfId="45979"/>
    <cellStyle name="Стиль 1 2 2 2 2 2 2 2 2 2 2 2 2 2 2 2 15 3 2 3" xfId="45980"/>
    <cellStyle name="Стиль 1 2 2 2 2 2 2 2 2 2 2 2 2 2 2 2 15 3 2 4" xfId="45981"/>
    <cellStyle name="Стиль 1 2 2 2 2 2 2 2 2 2 2 2 2 2 2 2 15 3 3" xfId="45982"/>
    <cellStyle name="Стиль 1 2 2 2 2 2 2 2 2 2 2 2 2 2 2 2 15 3 3 2" xfId="45983"/>
    <cellStyle name="Стиль 1 2 2 2 2 2 2 2 2 2 2 2 2 2 2 2 15 3 4" xfId="45984"/>
    <cellStyle name="Стиль 1 2 2 2 2 2 2 2 2 2 2 2 2 2 2 2 15 4" xfId="45985"/>
    <cellStyle name="Стиль 1 2 2 2 2 2 2 2 2 2 2 2 2 2 2 2 15 4 2" xfId="45986"/>
    <cellStyle name="Стиль 1 2 2 2 2 2 2 2 2 2 2 2 2 2 2 2 15 5" xfId="45987"/>
    <cellStyle name="Стиль 1 2 2 2 2 2 2 2 2 2 2 2 2 2 2 2 15 6" xfId="45988"/>
    <cellStyle name="Стиль 1 2 2 2 2 2 2 2 2 2 2 2 2 2 2 2 16" xfId="45989"/>
    <cellStyle name="Стиль 1 2 2 2 2 2 2 2 2 2 2 2 2 2 2 2 16 2" xfId="45990"/>
    <cellStyle name="Стиль 1 2 2 2 2 2 2 2 2 2 2 2 2 2 2 2 16 2 2" xfId="45991"/>
    <cellStyle name="Стиль 1 2 2 2 2 2 2 2 2 2 2 2 2 2 2 2 16 2 2 2" xfId="45992"/>
    <cellStyle name="Стиль 1 2 2 2 2 2 2 2 2 2 2 2 2 2 2 2 16 2 2 2 2" xfId="45993"/>
    <cellStyle name="Стиль 1 2 2 2 2 2 2 2 2 2 2 2 2 2 2 2 16 2 2 3" xfId="45994"/>
    <cellStyle name="Стиль 1 2 2 2 2 2 2 2 2 2 2 2 2 2 2 2 16 2 2 4" xfId="45995"/>
    <cellStyle name="Стиль 1 2 2 2 2 2 2 2 2 2 2 2 2 2 2 2 16 2 3" xfId="45996"/>
    <cellStyle name="Стиль 1 2 2 2 2 2 2 2 2 2 2 2 2 2 2 2 16 2 3 2" xfId="45997"/>
    <cellStyle name="Стиль 1 2 2 2 2 2 2 2 2 2 2 2 2 2 2 2 16 2 4" xfId="45998"/>
    <cellStyle name="Стиль 1 2 2 2 2 2 2 2 2 2 2 2 2 2 2 2 16 3" xfId="45999"/>
    <cellStyle name="Стиль 1 2 2 2 2 2 2 2 2 2 2 2 2 2 2 2 16 3 2" xfId="46000"/>
    <cellStyle name="Стиль 1 2 2 2 2 2 2 2 2 2 2 2 2 2 2 2 16 4" xfId="46001"/>
    <cellStyle name="Стиль 1 2 2 2 2 2 2 2 2 2 2 2 2 2 2 2 16 5" xfId="46002"/>
    <cellStyle name="Стиль 1 2 2 2 2 2 2 2 2 2 2 2 2 2 2 2 17" xfId="46003"/>
    <cellStyle name="Стиль 1 2 2 2 2 2 2 2 2 2 2 2 2 2 2 2 17 2" xfId="46004"/>
    <cellStyle name="Стиль 1 2 2 2 2 2 2 2 2 2 2 2 2 2 2 2 17 2 2" xfId="46005"/>
    <cellStyle name="Стиль 1 2 2 2 2 2 2 2 2 2 2 2 2 2 2 2 17 3" xfId="46006"/>
    <cellStyle name="Стиль 1 2 2 2 2 2 2 2 2 2 2 2 2 2 2 2 17 4" xfId="46007"/>
    <cellStyle name="Стиль 1 2 2 2 2 2 2 2 2 2 2 2 2 2 2 2 18" xfId="46008"/>
    <cellStyle name="Стиль 1 2 2 2 2 2 2 2 2 2 2 2 2 2 2 2 18 2" xfId="46009"/>
    <cellStyle name="Стиль 1 2 2 2 2 2 2 2 2 2 2 2 2 2 2 2 19" xfId="46010"/>
    <cellStyle name="Стиль 1 2 2 2 2 2 2 2 2 2 2 2 2 2 2 2 2" xfId="46011"/>
    <cellStyle name="Стиль 1 2 2 2 2 2 2 2 2 2 2 2 2 2 2 2 2 10" xfId="46012"/>
    <cellStyle name="Стиль 1 2 2 2 2 2 2 2 2 2 2 2 2 2 2 2 2 11" xfId="46013"/>
    <cellStyle name="Стиль 1 2 2 2 2 2 2 2 2 2 2 2 2 2 2 2 2 12" xfId="46014"/>
    <cellStyle name="Стиль 1 2 2 2 2 2 2 2 2 2 2 2 2 2 2 2 2 12 2" xfId="46015"/>
    <cellStyle name="Стиль 1 2 2 2 2 2 2 2 2 2 2 2 2 2 2 2 2 12 2 2" xfId="46016"/>
    <cellStyle name="Стиль 1 2 2 2 2 2 2 2 2 2 2 2 2 2 2 2 2 12 2 2 2" xfId="46017"/>
    <cellStyle name="Стиль 1 2 2 2 2 2 2 2 2 2 2 2 2 2 2 2 2 12 2 2 2 2" xfId="46018"/>
    <cellStyle name="Стиль 1 2 2 2 2 2 2 2 2 2 2 2 2 2 2 2 2 12 2 2 2 2 2" xfId="46019"/>
    <cellStyle name="Стиль 1 2 2 2 2 2 2 2 2 2 2 2 2 2 2 2 2 12 2 2 2 2 2 2" xfId="46020"/>
    <cellStyle name="Стиль 1 2 2 2 2 2 2 2 2 2 2 2 2 2 2 2 2 12 2 2 2 2 3" xfId="46021"/>
    <cellStyle name="Стиль 1 2 2 2 2 2 2 2 2 2 2 2 2 2 2 2 2 12 2 2 2 2 4" xfId="46022"/>
    <cellStyle name="Стиль 1 2 2 2 2 2 2 2 2 2 2 2 2 2 2 2 2 12 2 2 2 3" xfId="46023"/>
    <cellStyle name="Стиль 1 2 2 2 2 2 2 2 2 2 2 2 2 2 2 2 2 12 2 2 2 3 2" xfId="46024"/>
    <cellStyle name="Стиль 1 2 2 2 2 2 2 2 2 2 2 2 2 2 2 2 2 12 2 2 2 4" xfId="46025"/>
    <cellStyle name="Стиль 1 2 2 2 2 2 2 2 2 2 2 2 2 2 2 2 2 12 2 2 3" xfId="46026"/>
    <cellStyle name="Стиль 1 2 2 2 2 2 2 2 2 2 2 2 2 2 2 2 2 12 2 2 3 2" xfId="46027"/>
    <cellStyle name="Стиль 1 2 2 2 2 2 2 2 2 2 2 2 2 2 2 2 2 12 2 2 4" xfId="46028"/>
    <cellStyle name="Стиль 1 2 2 2 2 2 2 2 2 2 2 2 2 2 2 2 2 12 2 2 5" xfId="46029"/>
    <cellStyle name="Стиль 1 2 2 2 2 2 2 2 2 2 2 2 2 2 2 2 2 12 2 3" xfId="46030"/>
    <cellStyle name="Стиль 1 2 2 2 2 2 2 2 2 2 2 2 2 2 2 2 2 12 2 3 2" xfId="46031"/>
    <cellStyle name="Стиль 1 2 2 2 2 2 2 2 2 2 2 2 2 2 2 2 2 12 2 3 2 2" xfId="46032"/>
    <cellStyle name="Стиль 1 2 2 2 2 2 2 2 2 2 2 2 2 2 2 2 2 12 2 3 3" xfId="46033"/>
    <cellStyle name="Стиль 1 2 2 2 2 2 2 2 2 2 2 2 2 2 2 2 2 12 2 3 4" xfId="46034"/>
    <cellStyle name="Стиль 1 2 2 2 2 2 2 2 2 2 2 2 2 2 2 2 2 12 2 4" xfId="46035"/>
    <cellStyle name="Стиль 1 2 2 2 2 2 2 2 2 2 2 2 2 2 2 2 2 12 2 4 2" xfId="46036"/>
    <cellStyle name="Стиль 1 2 2 2 2 2 2 2 2 2 2 2 2 2 2 2 2 12 2 5" xfId="46037"/>
    <cellStyle name="Стиль 1 2 2 2 2 2 2 2 2 2 2 2 2 2 2 2 2 12 3" xfId="46038"/>
    <cellStyle name="Стиль 1 2 2 2 2 2 2 2 2 2 2 2 2 2 2 2 2 12 3 2" xfId="46039"/>
    <cellStyle name="Стиль 1 2 2 2 2 2 2 2 2 2 2 2 2 2 2 2 2 12 3 2 2" xfId="46040"/>
    <cellStyle name="Стиль 1 2 2 2 2 2 2 2 2 2 2 2 2 2 2 2 2 12 3 2 2 2" xfId="46041"/>
    <cellStyle name="Стиль 1 2 2 2 2 2 2 2 2 2 2 2 2 2 2 2 2 12 3 2 3" xfId="46042"/>
    <cellStyle name="Стиль 1 2 2 2 2 2 2 2 2 2 2 2 2 2 2 2 2 12 3 2 4" xfId="46043"/>
    <cellStyle name="Стиль 1 2 2 2 2 2 2 2 2 2 2 2 2 2 2 2 2 12 3 3" xfId="46044"/>
    <cellStyle name="Стиль 1 2 2 2 2 2 2 2 2 2 2 2 2 2 2 2 2 12 3 3 2" xfId="46045"/>
    <cellStyle name="Стиль 1 2 2 2 2 2 2 2 2 2 2 2 2 2 2 2 2 12 3 4" xfId="46046"/>
    <cellStyle name="Стиль 1 2 2 2 2 2 2 2 2 2 2 2 2 2 2 2 2 12 4" xfId="46047"/>
    <cellStyle name="Стиль 1 2 2 2 2 2 2 2 2 2 2 2 2 2 2 2 2 12 4 2" xfId="46048"/>
    <cellStyle name="Стиль 1 2 2 2 2 2 2 2 2 2 2 2 2 2 2 2 2 12 5" xfId="46049"/>
    <cellStyle name="Стиль 1 2 2 2 2 2 2 2 2 2 2 2 2 2 2 2 2 12 6" xfId="46050"/>
    <cellStyle name="Стиль 1 2 2 2 2 2 2 2 2 2 2 2 2 2 2 2 2 13" xfId="46051"/>
    <cellStyle name="Стиль 1 2 2 2 2 2 2 2 2 2 2 2 2 2 2 2 2 13 2" xfId="46052"/>
    <cellStyle name="Стиль 1 2 2 2 2 2 2 2 2 2 2 2 2 2 2 2 2 13 2 2" xfId="46053"/>
    <cellStyle name="Стиль 1 2 2 2 2 2 2 2 2 2 2 2 2 2 2 2 2 13 2 2 2" xfId="46054"/>
    <cellStyle name="Стиль 1 2 2 2 2 2 2 2 2 2 2 2 2 2 2 2 2 13 2 2 2 2" xfId="46055"/>
    <cellStyle name="Стиль 1 2 2 2 2 2 2 2 2 2 2 2 2 2 2 2 2 13 2 2 3" xfId="46056"/>
    <cellStyle name="Стиль 1 2 2 2 2 2 2 2 2 2 2 2 2 2 2 2 2 13 2 2 4" xfId="46057"/>
    <cellStyle name="Стиль 1 2 2 2 2 2 2 2 2 2 2 2 2 2 2 2 2 13 2 3" xfId="46058"/>
    <cellStyle name="Стиль 1 2 2 2 2 2 2 2 2 2 2 2 2 2 2 2 2 13 2 3 2" xfId="46059"/>
    <cellStyle name="Стиль 1 2 2 2 2 2 2 2 2 2 2 2 2 2 2 2 2 13 2 4" xfId="46060"/>
    <cellStyle name="Стиль 1 2 2 2 2 2 2 2 2 2 2 2 2 2 2 2 2 13 3" xfId="46061"/>
    <cellStyle name="Стиль 1 2 2 2 2 2 2 2 2 2 2 2 2 2 2 2 2 13 3 2" xfId="46062"/>
    <cellStyle name="Стиль 1 2 2 2 2 2 2 2 2 2 2 2 2 2 2 2 2 13 4" xfId="46063"/>
    <cellStyle name="Стиль 1 2 2 2 2 2 2 2 2 2 2 2 2 2 2 2 2 13 5" xfId="46064"/>
    <cellStyle name="Стиль 1 2 2 2 2 2 2 2 2 2 2 2 2 2 2 2 2 14" xfId="46065"/>
    <cellStyle name="Стиль 1 2 2 2 2 2 2 2 2 2 2 2 2 2 2 2 2 14 2" xfId="46066"/>
    <cellStyle name="Стиль 1 2 2 2 2 2 2 2 2 2 2 2 2 2 2 2 2 14 2 2" xfId="46067"/>
    <cellStyle name="Стиль 1 2 2 2 2 2 2 2 2 2 2 2 2 2 2 2 2 14 3" xfId="46068"/>
    <cellStyle name="Стиль 1 2 2 2 2 2 2 2 2 2 2 2 2 2 2 2 2 14 4" xfId="46069"/>
    <cellStyle name="Стиль 1 2 2 2 2 2 2 2 2 2 2 2 2 2 2 2 2 15" xfId="46070"/>
    <cellStyle name="Стиль 1 2 2 2 2 2 2 2 2 2 2 2 2 2 2 2 2 15 2" xfId="46071"/>
    <cellStyle name="Стиль 1 2 2 2 2 2 2 2 2 2 2 2 2 2 2 2 2 16" xfId="46072"/>
    <cellStyle name="Стиль 1 2 2 2 2 2 2 2 2 2 2 2 2 2 2 2 2 2" xfId="46073"/>
    <cellStyle name="Стиль 1 2 2 2 2 2 2 2 2 2 2 2 2 2 2 2 2 2 10" xfId="46074"/>
    <cellStyle name="Стиль 1 2 2 2 2 2 2 2 2 2 2 2 2 2 2 2 2 2 11" xfId="46075"/>
    <cellStyle name="Стиль 1 2 2 2 2 2 2 2 2 2 2 2 2 2 2 2 2 2 12" xfId="46076"/>
    <cellStyle name="Стиль 1 2 2 2 2 2 2 2 2 2 2 2 2 2 2 2 2 2 12 2" xfId="46077"/>
    <cellStyle name="Стиль 1 2 2 2 2 2 2 2 2 2 2 2 2 2 2 2 2 2 12 2 2" xfId="46078"/>
    <cellStyle name="Стиль 1 2 2 2 2 2 2 2 2 2 2 2 2 2 2 2 2 2 12 2 2 2" xfId="46079"/>
    <cellStyle name="Стиль 1 2 2 2 2 2 2 2 2 2 2 2 2 2 2 2 2 2 12 2 2 2 2" xfId="46080"/>
    <cellStyle name="Стиль 1 2 2 2 2 2 2 2 2 2 2 2 2 2 2 2 2 2 12 2 2 2 2 2" xfId="46081"/>
    <cellStyle name="Стиль 1 2 2 2 2 2 2 2 2 2 2 2 2 2 2 2 2 2 12 2 2 2 2 2 2" xfId="46082"/>
    <cellStyle name="Стиль 1 2 2 2 2 2 2 2 2 2 2 2 2 2 2 2 2 2 12 2 2 2 2 3" xfId="46083"/>
    <cellStyle name="Стиль 1 2 2 2 2 2 2 2 2 2 2 2 2 2 2 2 2 2 12 2 2 2 2 4" xfId="46084"/>
    <cellStyle name="Стиль 1 2 2 2 2 2 2 2 2 2 2 2 2 2 2 2 2 2 12 2 2 2 3" xfId="46085"/>
    <cellStyle name="Стиль 1 2 2 2 2 2 2 2 2 2 2 2 2 2 2 2 2 2 12 2 2 2 3 2" xfId="46086"/>
    <cellStyle name="Стиль 1 2 2 2 2 2 2 2 2 2 2 2 2 2 2 2 2 2 12 2 2 2 4" xfId="46087"/>
    <cellStyle name="Стиль 1 2 2 2 2 2 2 2 2 2 2 2 2 2 2 2 2 2 12 2 2 3" xfId="46088"/>
    <cellStyle name="Стиль 1 2 2 2 2 2 2 2 2 2 2 2 2 2 2 2 2 2 12 2 2 3 2" xfId="46089"/>
    <cellStyle name="Стиль 1 2 2 2 2 2 2 2 2 2 2 2 2 2 2 2 2 2 12 2 2 4" xfId="46090"/>
    <cellStyle name="Стиль 1 2 2 2 2 2 2 2 2 2 2 2 2 2 2 2 2 2 12 2 2 5" xfId="46091"/>
    <cellStyle name="Стиль 1 2 2 2 2 2 2 2 2 2 2 2 2 2 2 2 2 2 12 2 3" xfId="46092"/>
    <cellStyle name="Стиль 1 2 2 2 2 2 2 2 2 2 2 2 2 2 2 2 2 2 12 2 3 2" xfId="46093"/>
    <cellStyle name="Стиль 1 2 2 2 2 2 2 2 2 2 2 2 2 2 2 2 2 2 12 2 3 2 2" xfId="46094"/>
    <cellStyle name="Стиль 1 2 2 2 2 2 2 2 2 2 2 2 2 2 2 2 2 2 12 2 3 3" xfId="46095"/>
    <cellStyle name="Стиль 1 2 2 2 2 2 2 2 2 2 2 2 2 2 2 2 2 2 12 2 3 4" xfId="46096"/>
    <cellStyle name="Стиль 1 2 2 2 2 2 2 2 2 2 2 2 2 2 2 2 2 2 12 2 4" xfId="46097"/>
    <cellStyle name="Стиль 1 2 2 2 2 2 2 2 2 2 2 2 2 2 2 2 2 2 12 2 4 2" xfId="46098"/>
    <cellStyle name="Стиль 1 2 2 2 2 2 2 2 2 2 2 2 2 2 2 2 2 2 12 2 5" xfId="46099"/>
    <cellStyle name="Стиль 1 2 2 2 2 2 2 2 2 2 2 2 2 2 2 2 2 2 12 3" xfId="46100"/>
    <cellStyle name="Стиль 1 2 2 2 2 2 2 2 2 2 2 2 2 2 2 2 2 2 12 3 2" xfId="46101"/>
    <cellStyle name="Стиль 1 2 2 2 2 2 2 2 2 2 2 2 2 2 2 2 2 2 12 3 2 2" xfId="46102"/>
    <cellStyle name="Стиль 1 2 2 2 2 2 2 2 2 2 2 2 2 2 2 2 2 2 12 3 2 2 2" xfId="46103"/>
    <cellStyle name="Стиль 1 2 2 2 2 2 2 2 2 2 2 2 2 2 2 2 2 2 12 3 2 3" xfId="46104"/>
    <cellStyle name="Стиль 1 2 2 2 2 2 2 2 2 2 2 2 2 2 2 2 2 2 12 3 2 4" xfId="46105"/>
    <cellStyle name="Стиль 1 2 2 2 2 2 2 2 2 2 2 2 2 2 2 2 2 2 12 3 3" xfId="46106"/>
    <cellStyle name="Стиль 1 2 2 2 2 2 2 2 2 2 2 2 2 2 2 2 2 2 12 3 3 2" xfId="46107"/>
    <cellStyle name="Стиль 1 2 2 2 2 2 2 2 2 2 2 2 2 2 2 2 2 2 12 3 4" xfId="46108"/>
    <cellStyle name="Стиль 1 2 2 2 2 2 2 2 2 2 2 2 2 2 2 2 2 2 12 4" xfId="46109"/>
    <cellStyle name="Стиль 1 2 2 2 2 2 2 2 2 2 2 2 2 2 2 2 2 2 12 4 2" xfId="46110"/>
    <cellStyle name="Стиль 1 2 2 2 2 2 2 2 2 2 2 2 2 2 2 2 2 2 12 5" xfId="46111"/>
    <cellStyle name="Стиль 1 2 2 2 2 2 2 2 2 2 2 2 2 2 2 2 2 2 12 6" xfId="46112"/>
    <cellStyle name="Стиль 1 2 2 2 2 2 2 2 2 2 2 2 2 2 2 2 2 2 13" xfId="46113"/>
    <cellStyle name="Стиль 1 2 2 2 2 2 2 2 2 2 2 2 2 2 2 2 2 2 13 2" xfId="46114"/>
    <cellStyle name="Стиль 1 2 2 2 2 2 2 2 2 2 2 2 2 2 2 2 2 2 13 2 2" xfId="46115"/>
    <cellStyle name="Стиль 1 2 2 2 2 2 2 2 2 2 2 2 2 2 2 2 2 2 13 2 2 2" xfId="46116"/>
    <cellStyle name="Стиль 1 2 2 2 2 2 2 2 2 2 2 2 2 2 2 2 2 2 13 2 2 2 2" xfId="46117"/>
    <cellStyle name="Стиль 1 2 2 2 2 2 2 2 2 2 2 2 2 2 2 2 2 2 13 2 2 3" xfId="46118"/>
    <cellStyle name="Стиль 1 2 2 2 2 2 2 2 2 2 2 2 2 2 2 2 2 2 13 2 2 4" xfId="46119"/>
    <cellStyle name="Стиль 1 2 2 2 2 2 2 2 2 2 2 2 2 2 2 2 2 2 13 2 3" xfId="46120"/>
    <cellStyle name="Стиль 1 2 2 2 2 2 2 2 2 2 2 2 2 2 2 2 2 2 13 2 3 2" xfId="46121"/>
    <cellStyle name="Стиль 1 2 2 2 2 2 2 2 2 2 2 2 2 2 2 2 2 2 13 2 4" xfId="46122"/>
    <cellStyle name="Стиль 1 2 2 2 2 2 2 2 2 2 2 2 2 2 2 2 2 2 13 3" xfId="46123"/>
    <cellStyle name="Стиль 1 2 2 2 2 2 2 2 2 2 2 2 2 2 2 2 2 2 13 3 2" xfId="46124"/>
    <cellStyle name="Стиль 1 2 2 2 2 2 2 2 2 2 2 2 2 2 2 2 2 2 13 4" xfId="46125"/>
    <cellStyle name="Стиль 1 2 2 2 2 2 2 2 2 2 2 2 2 2 2 2 2 2 13 5" xfId="46126"/>
    <cellStyle name="Стиль 1 2 2 2 2 2 2 2 2 2 2 2 2 2 2 2 2 2 14" xfId="46127"/>
    <cellStyle name="Стиль 1 2 2 2 2 2 2 2 2 2 2 2 2 2 2 2 2 2 14 2" xfId="46128"/>
    <cellStyle name="Стиль 1 2 2 2 2 2 2 2 2 2 2 2 2 2 2 2 2 2 14 2 2" xfId="46129"/>
    <cellStyle name="Стиль 1 2 2 2 2 2 2 2 2 2 2 2 2 2 2 2 2 2 14 3" xfId="46130"/>
    <cellStyle name="Стиль 1 2 2 2 2 2 2 2 2 2 2 2 2 2 2 2 2 2 14 4" xfId="46131"/>
    <cellStyle name="Стиль 1 2 2 2 2 2 2 2 2 2 2 2 2 2 2 2 2 2 15" xfId="46132"/>
    <cellStyle name="Стиль 1 2 2 2 2 2 2 2 2 2 2 2 2 2 2 2 2 2 15 2" xfId="46133"/>
    <cellStyle name="Стиль 1 2 2 2 2 2 2 2 2 2 2 2 2 2 2 2 2 2 16" xfId="46134"/>
    <cellStyle name="Стиль 1 2 2 2 2 2 2 2 2 2 2 2 2 2 2 2 2 2 2" xfId="46135"/>
    <cellStyle name="Стиль 1 2 2 2 2 2 2 2 2 2 2 2 2 2 2 2 2 2 2 10" xfId="46136"/>
    <cellStyle name="Стиль 1 2 2 2 2 2 2 2 2 2 2 2 2 2 2 2 2 2 2 11" xfId="46137"/>
    <cellStyle name="Стиль 1 2 2 2 2 2 2 2 2 2 2 2 2 2 2 2 2 2 2 11 2" xfId="46138"/>
    <cellStyle name="Стиль 1 2 2 2 2 2 2 2 2 2 2 2 2 2 2 2 2 2 2 11 2 2" xfId="46139"/>
    <cellStyle name="Стиль 1 2 2 2 2 2 2 2 2 2 2 2 2 2 2 2 2 2 2 11 2 2 2" xfId="46140"/>
    <cellStyle name="Стиль 1 2 2 2 2 2 2 2 2 2 2 2 2 2 2 2 2 2 2 11 2 2 2 2" xfId="46141"/>
    <cellStyle name="Стиль 1 2 2 2 2 2 2 2 2 2 2 2 2 2 2 2 2 2 2 11 2 2 2 2 2" xfId="46142"/>
    <cellStyle name="Стиль 1 2 2 2 2 2 2 2 2 2 2 2 2 2 2 2 2 2 2 11 2 2 2 2 2 2" xfId="46143"/>
    <cellStyle name="Стиль 1 2 2 2 2 2 2 2 2 2 2 2 2 2 2 2 2 2 2 11 2 2 2 2 3" xfId="46144"/>
    <cellStyle name="Стиль 1 2 2 2 2 2 2 2 2 2 2 2 2 2 2 2 2 2 2 11 2 2 2 2 4" xfId="46145"/>
    <cellStyle name="Стиль 1 2 2 2 2 2 2 2 2 2 2 2 2 2 2 2 2 2 2 11 2 2 2 3" xfId="46146"/>
    <cellStyle name="Стиль 1 2 2 2 2 2 2 2 2 2 2 2 2 2 2 2 2 2 2 11 2 2 2 3 2" xfId="46147"/>
    <cellStyle name="Стиль 1 2 2 2 2 2 2 2 2 2 2 2 2 2 2 2 2 2 2 11 2 2 2 4" xfId="46148"/>
    <cellStyle name="Стиль 1 2 2 2 2 2 2 2 2 2 2 2 2 2 2 2 2 2 2 11 2 2 3" xfId="46149"/>
    <cellStyle name="Стиль 1 2 2 2 2 2 2 2 2 2 2 2 2 2 2 2 2 2 2 11 2 2 3 2" xfId="46150"/>
    <cellStyle name="Стиль 1 2 2 2 2 2 2 2 2 2 2 2 2 2 2 2 2 2 2 11 2 2 4" xfId="46151"/>
    <cellStyle name="Стиль 1 2 2 2 2 2 2 2 2 2 2 2 2 2 2 2 2 2 2 11 2 2 5" xfId="46152"/>
    <cellStyle name="Стиль 1 2 2 2 2 2 2 2 2 2 2 2 2 2 2 2 2 2 2 11 2 3" xfId="46153"/>
    <cellStyle name="Стиль 1 2 2 2 2 2 2 2 2 2 2 2 2 2 2 2 2 2 2 11 2 3 2" xfId="46154"/>
    <cellStyle name="Стиль 1 2 2 2 2 2 2 2 2 2 2 2 2 2 2 2 2 2 2 11 2 3 2 2" xfId="46155"/>
    <cellStyle name="Стиль 1 2 2 2 2 2 2 2 2 2 2 2 2 2 2 2 2 2 2 11 2 3 3" xfId="46156"/>
    <cellStyle name="Стиль 1 2 2 2 2 2 2 2 2 2 2 2 2 2 2 2 2 2 2 11 2 3 4" xfId="46157"/>
    <cellStyle name="Стиль 1 2 2 2 2 2 2 2 2 2 2 2 2 2 2 2 2 2 2 11 2 4" xfId="46158"/>
    <cellStyle name="Стиль 1 2 2 2 2 2 2 2 2 2 2 2 2 2 2 2 2 2 2 11 2 4 2" xfId="46159"/>
    <cellStyle name="Стиль 1 2 2 2 2 2 2 2 2 2 2 2 2 2 2 2 2 2 2 11 2 5" xfId="46160"/>
    <cellStyle name="Стиль 1 2 2 2 2 2 2 2 2 2 2 2 2 2 2 2 2 2 2 11 3" xfId="46161"/>
    <cellStyle name="Стиль 1 2 2 2 2 2 2 2 2 2 2 2 2 2 2 2 2 2 2 11 3 2" xfId="46162"/>
    <cellStyle name="Стиль 1 2 2 2 2 2 2 2 2 2 2 2 2 2 2 2 2 2 2 11 3 2 2" xfId="46163"/>
    <cellStyle name="Стиль 1 2 2 2 2 2 2 2 2 2 2 2 2 2 2 2 2 2 2 11 3 2 2 2" xfId="46164"/>
    <cellStyle name="Стиль 1 2 2 2 2 2 2 2 2 2 2 2 2 2 2 2 2 2 2 11 3 2 3" xfId="46165"/>
    <cellStyle name="Стиль 1 2 2 2 2 2 2 2 2 2 2 2 2 2 2 2 2 2 2 11 3 2 4" xfId="46166"/>
    <cellStyle name="Стиль 1 2 2 2 2 2 2 2 2 2 2 2 2 2 2 2 2 2 2 11 3 3" xfId="46167"/>
    <cellStyle name="Стиль 1 2 2 2 2 2 2 2 2 2 2 2 2 2 2 2 2 2 2 11 3 3 2" xfId="46168"/>
    <cellStyle name="Стиль 1 2 2 2 2 2 2 2 2 2 2 2 2 2 2 2 2 2 2 11 3 4" xfId="46169"/>
    <cellStyle name="Стиль 1 2 2 2 2 2 2 2 2 2 2 2 2 2 2 2 2 2 2 11 4" xfId="46170"/>
    <cellStyle name="Стиль 1 2 2 2 2 2 2 2 2 2 2 2 2 2 2 2 2 2 2 11 4 2" xfId="46171"/>
    <cellStyle name="Стиль 1 2 2 2 2 2 2 2 2 2 2 2 2 2 2 2 2 2 2 11 5" xfId="46172"/>
    <cellStyle name="Стиль 1 2 2 2 2 2 2 2 2 2 2 2 2 2 2 2 2 2 2 11 6" xfId="46173"/>
    <cellStyle name="Стиль 1 2 2 2 2 2 2 2 2 2 2 2 2 2 2 2 2 2 2 12" xfId="46174"/>
    <cellStyle name="Стиль 1 2 2 2 2 2 2 2 2 2 2 2 2 2 2 2 2 2 2 12 2" xfId="46175"/>
    <cellStyle name="Стиль 1 2 2 2 2 2 2 2 2 2 2 2 2 2 2 2 2 2 2 12 2 2" xfId="46176"/>
    <cellStyle name="Стиль 1 2 2 2 2 2 2 2 2 2 2 2 2 2 2 2 2 2 2 12 2 2 2" xfId="46177"/>
    <cellStyle name="Стиль 1 2 2 2 2 2 2 2 2 2 2 2 2 2 2 2 2 2 2 12 2 2 2 2" xfId="46178"/>
    <cellStyle name="Стиль 1 2 2 2 2 2 2 2 2 2 2 2 2 2 2 2 2 2 2 12 2 2 3" xfId="46179"/>
    <cellStyle name="Стиль 1 2 2 2 2 2 2 2 2 2 2 2 2 2 2 2 2 2 2 12 2 2 4" xfId="46180"/>
    <cellStyle name="Стиль 1 2 2 2 2 2 2 2 2 2 2 2 2 2 2 2 2 2 2 12 2 3" xfId="46181"/>
    <cellStyle name="Стиль 1 2 2 2 2 2 2 2 2 2 2 2 2 2 2 2 2 2 2 12 2 3 2" xfId="46182"/>
    <cellStyle name="Стиль 1 2 2 2 2 2 2 2 2 2 2 2 2 2 2 2 2 2 2 12 2 4" xfId="46183"/>
    <cellStyle name="Стиль 1 2 2 2 2 2 2 2 2 2 2 2 2 2 2 2 2 2 2 12 3" xfId="46184"/>
    <cellStyle name="Стиль 1 2 2 2 2 2 2 2 2 2 2 2 2 2 2 2 2 2 2 12 3 2" xfId="46185"/>
    <cellStyle name="Стиль 1 2 2 2 2 2 2 2 2 2 2 2 2 2 2 2 2 2 2 12 4" xfId="46186"/>
    <cellStyle name="Стиль 1 2 2 2 2 2 2 2 2 2 2 2 2 2 2 2 2 2 2 12 5" xfId="46187"/>
    <cellStyle name="Стиль 1 2 2 2 2 2 2 2 2 2 2 2 2 2 2 2 2 2 2 13" xfId="46188"/>
    <cellStyle name="Стиль 1 2 2 2 2 2 2 2 2 2 2 2 2 2 2 2 2 2 2 13 2" xfId="46189"/>
    <cellStyle name="Стиль 1 2 2 2 2 2 2 2 2 2 2 2 2 2 2 2 2 2 2 13 2 2" xfId="46190"/>
    <cellStyle name="Стиль 1 2 2 2 2 2 2 2 2 2 2 2 2 2 2 2 2 2 2 13 3" xfId="46191"/>
    <cellStyle name="Стиль 1 2 2 2 2 2 2 2 2 2 2 2 2 2 2 2 2 2 2 13 4" xfId="46192"/>
    <cellStyle name="Стиль 1 2 2 2 2 2 2 2 2 2 2 2 2 2 2 2 2 2 2 14" xfId="46193"/>
    <cellStyle name="Стиль 1 2 2 2 2 2 2 2 2 2 2 2 2 2 2 2 2 2 2 14 2" xfId="46194"/>
    <cellStyle name="Стиль 1 2 2 2 2 2 2 2 2 2 2 2 2 2 2 2 2 2 2 15" xfId="46195"/>
    <cellStyle name="Стиль 1 2 2 2 2 2 2 2 2 2 2 2 2 2 2 2 2 2 2 2" xfId="46196"/>
    <cellStyle name="Стиль 1 2 2 2 2 2 2 2 2 2 2 2 2 2 2 2 2 2 2 2 10" xfId="46197"/>
    <cellStyle name="Стиль 1 2 2 2 2 2 2 2 2 2 2 2 2 2 2 2 2 2 2 2 11" xfId="46198"/>
    <cellStyle name="Стиль 1 2 2 2 2 2 2 2 2 2 2 2 2 2 2 2 2 2 2 2 11 2" xfId="46199"/>
    <cellStyle name="Стиль 1 2 2 2 2 2 2 2 2 2 2 2 2 2 2 2 2 2 2 2 11 2 2" xfId="46200"/>
    <cellStyle name="Стиль 1 2 2 2 2 2 2 2 2 2 2 2 2 2 2 2 2 2 2 2 11 2 2 2" xfId="46201"/>
    <cellStyle name="Стиль 1 2 2 2 2 2 2 2 2 2 2 2 2 2 2 2 2 2 2 2 11 2 2 2 2" xfId="46202"/>
    <cellStyle name="Стиль 1 2 2 2 2 2 2 2 2 2 2 2 2 2 2 2 2 2 2 2 11 2 2 2 2 2" xfId="46203"/>
    <cellStyle name="Стиль 1 2 2 2 2 2 2 2 2 2 2 2 2 2 2 2 2 2 2 2 11 2 2 2 2 2 2" xfId="46204"/>
    <cellStyle name="Стиль 1 2 2 2 2 2 2 2 2 2 2 2 2 2 2 2 2 2 2 2 11 2 2 2 2 3" xfId="46205"/>
    <cellStyle name="Стиль 1 2 2 2 2 2 2 2 2 2 2 2 2 2 2 2 2 2 2 2 11 2 2 2 2 4" xfId="46206"/>
    <cellStyle name="Стиль 1 2 2 2 2 2 2 2 2 2 2 2 2 2 2 2 2 2 2 2 11 2 2 2 3" xfId="46207"/>
    <cellStyle name="Стиль 1 2 2 2 2 2 2 2 2 2 2 2 2 2 2 2 2 2 2 2 11 2 2 2 3 2" xfId="46208"/>
    <cellStyle name="Стиль 1 2 2 2 2 2 2 2 2 2 2 2 2 2 2 2 2 2 2 2 11 2 2 2 4" xfId="46209"/>
    <cellStyle name="Стиль 1 2 2 2 2 2 2 2 2 2 2 2 2 2 2 2 2 2 2 2 11 2 2 3" xfId="46210"/>
    <cellStyle name="Стиль 1 2 2 2 2 2 2 2 2 2 2 2 2 2 2 2 2 2 2 2 11 2 2 3 2" xfId="46211"/>
    <cellStyle name="Стиль 1 2 2 2 2 2 2 2 2 2 2 2 2 2 2 2 2 2 2 2 11 2 2 4" xfId="46212"/>
    <cellStyle name="Стиль 1 2 2 2 2 2 2 2 2 2 2 2 2 2 2 2 2 2 2 2 11 2 2 5" xfId="46213"/>
    <cellStyle name="Стиль 1 2 2 2 2 2 2 2 2 2 2 2 2 2 2 2 2 2 2 2 11 2 3" xfId="46214"/>
    <cellStyle name="Стиль 1 2 2 2 2 2 2 2 2 2 2 2 2 2 2 2 2 2 2 2 11 2 3 2" xfId="46215"/>
    <cellStyle name="Стиль 1 2 2 2 2 2 2 2 2 2 2 2 2 2 2 2 2 2 2 2 11 2 3 2 2" xfId="46216"/>
    <cellStyle name="Стиль 1 2 2 2 2 2 2 2 2 2 2 2 2 2 2 2 2 2 2 2 11 2 3 3" xfId="46217"/>
    <cellStyle name="Стиль 1 2 2 2 2 2 2 2 2 2 2 2 2 2 2 2 2 2 2 2 11 2 3 4" xfId="46218"/>
    <cellStyle name="Стиль 1 2 2 2 2 2 2 2 2 2 2 2 2 2 2 2 2 2 2 2 11 2 4" xfId="46219"/>
    <cellStyle name="Стиль 1 2 2 2 2 2 2 2 2 2 2 2 2 2 2 2 2 2 2 2 11 2 4 2" xfId="46220"/>
    <cellStyle name="Стиль 1 2 2 2 2 2 2 2 2 2 2 2 2 2 2 2 2 2 2 2 11 2 5" xfId="46221"/>
    <cellStyle name="Стиль 1 2 2 2 2 2 2 2 2 2 2 2 2 2 2 2 2 2 2 2 11 3" xfId="46222"/>
    <cellStyle name="Стиль 1 2 2 2 2 2 2 2 2 2 2 2 2 2 2 2 2 2 2 2 11 3 2" xfId="46223"/>
    <cellStyle name="Стиль 1 2 2 2 2 2 2 2 2 2 2 2 2 2 2 2 2 2 2 2 11 3 2 2" xfId="46224"/>
    <cellStyle name="Стиль 1 2 2 2 2 2 2 2 2 2 2 2 2 2 2 2 2 2 2 2 11 3 2 2 2" xfId="46225"/>
    <cellStyle name="Стиль 1 2 2 2 2 2 2 2 2 2 2 2 2 2 2 2 2 2 2 2 11 3 2 3" xfId="46226"/>
    <cellStyle name="Стиль 1 2 2 2 2 2 2 2 2 2 2 2 2 2 2 2 2 2 2 2 11 3 2 4" xfId="46227"/>
    <cellStyle name="Стиль 1 2 2 2 2 2 2 2 2 2 2 2 2 2 2 2 2 2 2 2 11 3 3" xfId="46228"/>
    <cellStyle name="Стиль 1 2 2 2 2 2 2 2 2 2 2 2 2 2 2 2 2 2 2 2 11 3 3 2" xfId="46229"/>
    <cellStyle name="Стиль 1 2 2 2 2 2 2 2 2 2 2 2 2 2 2 2 2 2 2 2 11 3 4" xfId="46230"/>
    <cellStyle name="Стиль 1 2 2 2 2 2 2 2 2 2 2 2 2 2 2 2 2 2 2 2 11 4" xfId="46231"/>
    <cellStyle name="Стиль 1 2 2 2 2 2 2 2 2 2 2 2 2 2 2 2 2 2 2 2 11 4 2" xfId="46232"/>
    <cellStyle name="Стиль 1 2 2 2 2 2 2 2 2 2 2 2 2 2 2 2 2 2 2 2 11 5" xfId="46233"/>
    <cellStyle name="Стиль 1 2 2 2 2 2 2 2 2 2 2 2 2 2 2 2 2 2 2 2 11 6" xfId="46234"/>
    <cellStyle name="Стиль 1 2 2 2 2 2 2 2 2 2 2 2 2 2 2 2 2 2 2 2 12" xfId="46235"/>
    <cellStyle name="Стиль 1 2 2 2 2 2 2 2 2 2 2 2 2 2 2 2 2 2 2 2 12 2" xfId="46236"/>
    <cellStyle name="Стиль 1 2 2 2 2 2 2 2 2 2 2 2 2 2 2 2 2 2 2 2 12 2 2" xfId="46237"/>
    <cellStyle name="Стиль 1 2 2 2 2 2 2 2 2 2 2 2 2 2 2 2 2 2 2 2 12 2 2 2" xfId="46238"/>
    <cellStyle name="Стиль 1 2 2 2 2 2 2 2 2 2 2 2 2 2 2 2 2 2 2 2 12 2 2 2 2" xfId="46239"/>
    <cellStyle name="Стиль 1 2 2 2 2 2 2 2 2 2 2 2 2 2 2 2 2 2 2 2 12 2 2 3" xfId="46240"/>
    <cellStyle name="Стиль 1 2 2 2 2 2 2 2 2 2 2 2 2 2 2 2 2 2 2 2 12 2 2 4" xfId="46241"/>
    <cellStyle name="Стиль 1 2 2 2 2 2 2 2 2 2 2 2 2 2 2 2 2 2 2 2 12 2 3" xfId="46242"/>
    <cellStyle name="Стиль 1 2 2 2 2 2 2 2 2 2 2 2 2 2 2 2 2 2 2 2 12 2 3 2" xfId="46243"/>
    <cellStyle name="Стиль 1 2 2 2 2 2 2 2 2 2 2 2 2 2 2 2 2 2 2 2 12 2 4" xfId="46244"/>
    <cellStyle name="Стиль 1 2 2 2 2 2 2 2 2 2 2 2 2 2 2 2 2 2 2 2 12 3" xfId="46245"/>
    <cellStyle name="Стиль 1 2 2 2 2 2 2 2 2 2 2 2 2 2 2 2 2 2 2 2 12 3 2" xfId="46246"/>
    <cellStyle name="Стиль 1 2 2 2 2 2 2 2 2 2 2 2 2 2 2 2 2 2 2 2 12 4" xfId="46247"/>
    <cellStyle name="Стиль 1 2 2 2 2 2 2 2 2 2 2 2 2 2 2 2 2 2 2 2 12 5" xfId="46248"/>
    <cellStyle name="Стиль 1 2 2 2 2 2 2 2 2 2 2 2 2 2 2 2 2 2 2 2 13" xfId="46249"/>
    <cellStyle name="Стиль 1 2 2 2 2 2 2 2 2 2 2 2 2 2 2 2 2 2 2 2 13 2" xfId="46250"/>
    <cellStyle name="Стиль 1 2 2 2 2 2 2 2 2 2 2 2 2 2 2 2 2 2 2 2 13 2 2" xfId="46251"/>
    <cellStyle name="Стиль 1 2 2 2 2 2 2 2 2 2 2 2 2 2 2 2 2 2 2 2 13 3" xfId="46252"/>
    <cellStyle name="Стиль 1 2 2 2 2 2 2 2 2 2 2 2 2 2 2 2 2 2 2 2 13 4" xfId="46253"/>
    <cellStyle name="Стиль 1 2 2 2 2 2 2 2 2 2 2 2 2 2 2 2 2 2 2 2 14" xfId="46254"/>
    <cellStyle name="Стиль 1 2 2 2 2 2 2 2 2 2 2 2 2 2 2 2 2 2 2 2 14 2" xfId="46255"/>
    <cellStyle name="Стиль 1 2 2 2 2 2 2 2 2 2 2 2 2 2 2 2 2 2 2 2 15" xfId="46256"/>
    <cellStyle name="Стиль 1 2 2 2 2 2 2 2 2 2 2 2 2 2 2 2 2 2 2 2 2" xfId="46257"/>
    <cellStyle name="Стиль 1 2 2 2 2 2 2 2 2 2 2 2 2 2 2 2 2 2 2 2 2 2" xfId="46258"/>
    <cellStyle name="Стиль 1 2 2 2 2 2 2 2 2 2 2 2 2 2 2 2 2 2 2 2 2 2 2" xfId="46259"/>
    <cellStyle name="Стиль 1 2 2 2 2 2 2 2 2 2 2 2 2 2 2 2 2 2 2 2 2 2 2 2" xfId="46260"/>
    <cellStyle name="Стиль 1 2 2 2 2 2 2 2 2 2 2 2 2 2 2 2 2 2 2 2 2 2 2 2 2" xfId="46261"/>
    <cellStyle name="Стиль 1 2 2 2 2 2 2 2 2 2 2 2 2 2 2 2 2 2 2 2 2 2 2 2 2 2" xfId="46262"/>
    <cellStyle name="Стиль 1 2 2 2 2 2 2 2 2 2 2 2 2 2 2 2 2 2 2 2 2 2 2 2 2 2 2" xfId="46263"/>
    <cellStyle name="Стиль 1 2 2 2 2 2 2 2 2 2 2 2 2 2 2 2 2 2 2 2 2 2 2 2 2 2 2 2" xfId="46264"/>
    <cellStyle name="Стиль 1 2 2 2 2 2 2 2 2 2 2 2 2 2 2 2 2 2 2 2 2 2 2 2 2 2 2 2 2" xfId="46265"/>
    <cellStyle name="Стиль 1 2 2 2 2 2 2 2 2 2 2 2 2 2 2 2 2 2 2 2 2 2 2 2 2 2 2 3" xfId="46266"/>
    <cellStyle name="Стиль 1 2 2 2 2 2 2 2 2 2 2 2 2 2 2 2 2 2 2 2 2 2 2 2 2 2 2 4" xfId="46267"/>
    <cellStyle name="Стиль 1 2 2 2 2 2 2 2 2 2 2 2 2 2 2 2 2 2 2 2 2 2 2 2 2 2 3" xfId="46268"/>
    <cellStyle name="Стиль 1 2 2 2 2 2 2 2 2 2 2 2 2 2 2 2 2 2 2 2 2 2 2 2 2 2 3 2" xfId="46269"/>
    <cellStyle name="Стиль 1 2 2 2 2 2 2 2 2 2 2 2 2 2 2 2 2 2 2 2 2 2 2 2 2 2 4" xfId="46270"/>
    <cellStyle name="Стиль 1 2 2 2 2 2 2 2 2 2 2 2 2 2 2 2 2 2 2 2 2 2 2 2 2 3" xfId="46271"/>
    <cellStyle name="Стиль 1 2 2 2 2 2 2 2 2 2 2 2 2 2 2 2 2 2 2 2 2 2 2 2 2 3 2" xfId="46272"/>
    <cellStyle name="Стиль 1 2 2 2 2 2 2 2 2 2 2 2 2 2 2 2 2 2 2 2 2 2 2 2 2 4" xfId="46273"/>
    <cellStyle name="Стиль 1 2 2 2 2 2 2 2 2 2 2 2 2 2 2 2 2 2 2 2 2 2 2 2 2 5" xfId="46274"/>
    <cellStyle name="Стиль 1 2 2 2 2 2 2 2 2 2 2 2 2 2 2 2 2 2 2 2 2 2 2 2 3" xfId="46275"/>
    <cellStyle name="Стиль 1 2 2 2 2 2 2 2 2 2 2 2 2 2 2 2 2 2 2 2 2 2 2 2 3 2" xfId="46276"/>
    <cellStyle name="Стиль 1 2 2 2 2 2 2 2 2 2 2 2 2 2 2 2 2 2 2 2 2 2 2 2 3 2 2" xfId="46277"/>
    <cellStyle name="Стиль 1 2 2 2 2 2 2 2 2 2 2 2 2 2 2 2 2 2 2 2 2 2 2 2 3 3" xfId="46278"/>
    <cellStyle name="Стиль 1 2 2 2 2 2 2 2 2 2 2 2 2 2 2 2 2 2 2 2 2 2 2 2 3 4" xfId="46279"/>
    <cellStyle name="Стиль 1 2 2 2 2 2 2 2 2 2 2 2 2 2 2 2 2 2 2 2 2 2 2 2 4" xfId="46280"/>
    <cellStyle name="Стиль 1 2 2 2 2 2 2 2 2 2 2 2 2 2 2 2 2 2 2 2 2 2 2 2 4 2" xfId="46281"/>
    <cellStyle name="Стиль 1 2 2 2 2 2 2 2 2 2 2 2 2 2 2 2 2 2 2 2 2 2 2 2 5" xfId="46282"/>
    <cellStyle name="Стиль 1 2 2 2 2 2 2 2 2 2 2 2 2 2 2 2 2 2 2 2 2 2 2 3" xfId="46283"/>
    <cellStyle name="Стиль 1 2 2 2 2 2 2 2 2 2 2 2 2 2 2 2 2 2 2 2 2 2 2 3 2" xfId="46284"/>
    <cellStyle name="Стиль 1 2 2 2 2 2 2 2 2 2 2 2 2 2 2 2 2 2 2 2 2 2 2 3 2 2" xfId="46285"/>
    <cellStyle name="Стиль 1 2 2 2 2 2 2 2 2 2 2 2 2 2 2 2 2 2 2 2 2 2 2 3 2 2 2" xfId="46286"/>
    <cellStyle name="Стиль 1 2 2 2 2 2 2 2 2 2 2 2 2 2 2 2 2 2 2 2 2 2 2 3 2 3" xfId="46287"/>
    <cellStyle name="Стиль 1 2 2 2 2 2 2 2 2 2 2 2 2 2 2 2 2 2 2 2 2 2 2 3 2 4" xfId="46288"/>
    <cellStyle name="Стиль 1 2 2 2 2 2 2 2 2 2 2 2 2 2 2 2 2 2 2 2 2 2 2 3 3" xfId="46289"/>
    <cellStyle name="Стиль 1 2 2 2 2 2 2 2 2 2 2 2 2 2 2 2 2 2 2 2 2 2 2 3 3 2" xfId="46290"/>
    <cellStyle name="Стиль 1 2 2 2 2 2 2 2 2 2 2 2 2 2 2 2 2 2 2 2 2 2 2 3 4" xfId="46291"/>
    <cellStyle name="Стиль 1 2 2 2 2 2 2 2 2 2 2 2 2 2 2 2 2 2 2 2 2 2 2 4" xfId="46292"/>
    <cellStyle name="Стиль 1 2 2 2 2 2 2 2 2 2 2 2 2 2 2 2 2 2 2 2 2 2 2 4 2" xfId="46293"/>
    <cellStyle name="Стиль 1 2 2 2 2 2 2 2 2 2 2 2 2 2 2 2 2 2 2 2 2 2 2 5" xfId="46294"/>
    <cellStyle name="Стиль 1 2 2 2 2 2 2 2 2 2 2 2 2 2 2 2 2 2 2 2 2 2 2 6" xfId="46295"/>
    <cellStyle name="Стиль 1 2 2 2 2 2 2 2 2 2 2 2 2 2 2 2 2 2 2 2 2 2 3" xfId="46296"/>
    <cellStyle name="Стиль 1 2 2 2 2 2 2 2 2 2 2 2 2 2 2 2 2 2 2 2 2 2 3 2" xfId="46297"/>
    <cellStyle name="Стиль 1 2 2 2 2 2 2 2 2 2 2 2 2 2 2 2 2 2 2 2 2 2 3 2 2" xfId="46298"/>
    <cellStyle name="Стиль 1 2 2 2 2 2 2 2 2 2 2 2 2 2 2 2 2 2 2 2 2 2 3 2 2 2" xfId="46299"/>
    <cellStyle name="Стиль 1 2 2 2 2 2 2 2 2 2 2 2 2 2 2 2 2 2 2 2 2 2 3 2 2 2 2" xfId="46300"/>
    <cellStyle name="Стиль 1 2 2 2 2 2 2 2 2 2 2 2 2 2 2 2 2 2 2 2 2 2 3 2 2 3" xfId="46301"/>
    <cellStyle name="Стиль 1 2 2 2 2 2 2 2 2 2 2 2 2 2 2 2 2 2 2 2 2 2 3 2 2 4" xfId="46302"/>
    <cellStyle name="Стиль 1 2 2 2 2 2 2 2 2 2 2 2 2 2 2 2 2 2 2 2 2 2 3 2 3" xfId="46303"/>
    <cellStyle name="Стиль 1 2 2 2 2 2 2 2 2 2 2 2 2 2 2 2 2 2 2 2 2 2 3 2 3 2" xfId="46304"/>
    <cellStyle name="Стиль 1 2 2 2 2 2 2 2 2 2 2 2 2 2 2 2 2 2 2 2 2 2 3 2 4" xfId="46305"/>
    <cellStyle name="Стиль 1 2 2 2 2 2 2 2 2 2 2 2 2 2 2 2 2 2 2 2 2 2 3 3" xfId="46306"/>
    <cellStyle name="Стиль 1 2 2 2 2 2 2 2 2 2 2 2 2 2 2 2 2 2 2 2 2 2 3 3 2" xfId="46307"/>
    <cellStyle name="Стиль 1 2 2 2 2 2 2 2 2 2 2 2 2 2 2 2 2 2 2 2 2 2 3 4" xfId="46308"/>
    <cellStyle name="Стиль 1 2 2 2 2 2 2 2 2 2 2 2 2 2 2 2 2 2 2 2 2 2 3 5" xfId="46309"/>
    <cellStyle name="Стиль 1 2 2 2 2 2 2 2 2 2 2 2 2 2 2 2 2 2 2 2 2 2 4" xfId="46310"/>
    <cellStyle name="Стиль 1 2 2 2 2 2 2 2 2 2 2 2 2 2 2 2 2 2 2 2 2 2 4 2" xfId="46311"/>
    <cellStyle name="Стиль 1 2 2 2 2 2 2 2 2 2 2 2 2 2 2 2 2 2 2 2 2 2 4 2 2" xfId="46312"/>
    <cellStyle name="Стиль 1 2 2 2 2 2 2 2 2 2 2 2 2 2 2 2 2 2 2 2 2 2 4 3" xfId="46313"/>
    <cellStyle name="Стиль 1 2 2 2 2 2 2 2 2 2 2 2 2 2 2 2 2 2 2 2 2 2 4 4" xfId="46314"/>
    <cellStyle name="Стиль 1 2 2 2 2 2 2 2 2 2 2 2 2 2 2 2 2 2 2 2 2 2 5" xfId="46315"/>
    <cellStyle name="Стиль 1 2 2 2 2 2 2 2 2 2 2 2 2 2 2 2 2 2 2 2 2 2 5 2" xfId="46316"/>
    <cellStyle name="Стиль 1 2 2 2 2 2 2 2 2 2 2 2 2 2 2 2 2 2 2 2 2 2 6" xfId="46317"/>
    <cellStyle name="Стиль 1 2 2 2 2 2 2 2 2 2 2 2 2 2 2 2 2 2 2 2 2 3" xfId="46318"/>
    <cellStyle name="Стиль 1 2 2 2 2 2 2 2 2 2 2 2 2 2 2 2 2 2 2 2 2 3 2" xfId="46319"/>
    <cellStyle name="Стиль 1 2 2 2 2 2 2 2 2 2 2 2 2 2 2 2 2 2 2 2 2 3 2 2" xfId="46320"/>
    <cellStyle name="Стиль 1 2 2 2 2 2 2 2 2 2 2 2 2 2 2 2 2 2 2 2 2 3 2 2 2" xfId="46321"/>
    <cellStyle name="Стиль 1 2 2 2 2 2 2 2 2 2 2 2 2 2 2 2 2 2 2 2 2 3 2 2 2 2" xfId="46322"/>
    <cellStyle name="Стиль 1 2 2 2 2 2 2 2 2 2 2 2 2 2 2 2 2 2 2 2 2 3 2 2 2 2 2" xfId="46323"/>
    <cellStyle name="Стиль 1 2 2 2 2 2 2 2 2 2 2 2 2 2 2 2 2 2 2 2 2 3 2 2 2 3" xfId="46324"/>
    <cellStyle name="Стиль 1 2 2 2 2 2 2 2 2 2 2 2 2 2 2 2 2 2 2 2 2 3 2 2 2 4" xfId="46325"/>
    <cellStyle name="Стиль 1 2 2 2 2 2 2 2 2 2 2 2 2 2 2 2 2 2 2 2 2 3 2 2 3" xfId="46326"/>
    <cellStyle name="Стиль 1 2 2 2 2 2 2 2 2 2 2 2 2 2 2 2 2 2 2 2 2 3 2 2 3 2" xfId="46327"/>
    <cellStyle name="Стиль 1 2 2 2 2 2 2 2 2 2 2 2 2 2 2 2 2 2 2 2 2 3 2 2 4" xfId="46328"/>
    <cellStyle name="Стиль 1 2 2 2 2 2 2 2 2 2 2 2 2 2 2 2 2 2 2 2 2 3 2 3" xfId="46329"/>
    <cellStyle name="Стиль 1 2 2 2 2 2 2 2 2 2 2 2 2 2 2 2 2 2 2 2 2 3 2 3 2" xfId="46330"/>
    <cellStyle name="Стиль 1 2 2 2 2 2 2 2 2 2 2 2 2 2 2 2 2 2 2 2 2 3 2 4" xfId="46331"/>
    <cellStyle name="Стиль 1 2 2 2 2 2 2 2 2 2 2 2 2 2 2 2 2 2 2 2 2 3 2 5" xfId="46332"/>
    <cellStyle name="Стиль 1 2 2 2 2 2 2 2 2 2 2 2 2 2 2 2 2 2 2 2 2 3 3" xfId="46333"/>
    <cellStyle name="Стиль 1 2 2 2 2 2 2 2 2 2 2 2 2 2 2 2 2 2 2 2 2 3 3 2" xfId="46334"/>
    <cellStyle name="Стиль 1 2 2 2 2 2 2 2 2 2 2 2 2 2 2 2 2 2 2 2 2 3 3 2 2" xfId="46335"/>
    <cellStyle name="Стиль 1 2 2 2 2 2 2 2 2 2 2 2 2 2 2 2 2 2 2 2 2 3 3 3" xfId="46336"/>
    <cellStyle name="Стиль 1 2 2 2 2 2 2 2 2 2 2 2 2 2 2 2 2 2 2 2 2 3 3 4" xfId="46337"/>
    <cellStyle name="Стиль 1 2 2 2 2 2 2 2 2 2 2 2 2 2 2 2 2 2 2 2 2 3 4" xfId="46338"/>
    <cellStyle name="Стиль 1 2 2 2 2 2 2 2 2 2 2 2 2 2 2 2 2 2 2 2 2 3 4 2" xfId="46339"/>
    <cellStyle name="Стиль 1 2 2 2 2 2 2 2 2 2 2 2 2 2 2 2 2 2 2 2 2 3 5" xfId="46340"/>
    <cellStyle name="Стиль 1 2 2 2 2 2 2 2 2 2 2 2 2 2 2 2 2 2 2 2 2 4" xfId="46341"/>
    <cellStyle name="Стиль 1 2 2 2 2 2 2 2 2 2 2 2 2 2 2 2 2 2 2 2 2 4 2" xfId="46342"/>
    <cellStyle name="Стиль 1 2 2 2 2 2 2 2 2 2 2 2 2 2 2 2 2 2 2 2 2 4 2 2" xfId="46343"/>
    <cellStyle name="Стиль 1 2 2 2 2 2 2 2 2 2 2 2 2 2 2 2 2 2 2 2 2 4 2 2 2" xfId="46344"/>
    <cellStyle name="Стиль 1 2 2 2 2 2 2 2 2 2 2 2 2 2 2 2 2 2 2 2 2 4 2 3" xfId="46345"/>
    <cellStyle name="Стиль 1 2 2 2 2 2 2 2 2 2 2 2 2 2 2 2 2 2 2 2 2 4 2 4" xfId="46346"/>
    <cellStyle name="Стиль 1 2 2 2 2 2 2 2 2 2 2 2 2 2 2 2 2 2 2 2 2 4 3" xfId="46347"/>
    <cellStyle name="Стиль 1 2 2 2 2 2 2 2 2 2 2 2 2 2 2 2 2 2 2 2 2 4 3 2" xfId="46348"/>
    <cellStyle name="Стиль 1 2 2 2 2 2 2 2 2 2 2 2 2 2 2 2 2 2 2 2 2 4 4" xfId="46349"/>
    <cellStyle name="Стиль 1 2 2 2 2 2 2 2 2 2 2 2 2 2 2 2 2 2 2 2 2 5" xfId="46350"/>
    <cellStyle name="Стиль 1 2 2 2 2 2 2 2 2 2 2 2 2 2 2 2 2 2 2 2 2 5 2" xfId="46351"/>
    <cellStyle name="Стиль 1 2 2 2 2 2 2 2 2 2 2 2 2 2 2 2 2 2 2 2 2 6" xfId="46352"/>
    <cellStyle name="Стиль 1 2 2 2 2 2 2 2 2 2 2 2 2 2 2 2 2 2 2 2 2 7" xfId="46353"/>
    <cellStyle name="Стиль 1 2 2 2 2 2 2 2 2 2 2 2 2 2 2 2 2 2 2 2 3" xfId="46354"/>
    <cellStyle name="Стиль 1 2 2 2 2 2 2 2 2 2 2 2 2 2 2 2 2 2 2 2 4" xfId="46355"/>
    <cellStyle name="Стиль 1 2 2 2 2 2 2 2 2 2 2 2 2 2 2 2 2 2 2 2 5" xfId="46356"/>
    <cellStyle name="Стиль 1 2 2 2 2 2 2 2 2 2 2 2 2 2 2 2 2 2 2 2 6" xfId="46357"/>
    <cellStyle name="Стиль 1 2 2 2 2 2 2 2 2 2 2 2 2 2 2 2 2 2 2 2 7" xfId="46358"/>
    <cellStyle name="Стиль 1 2 2 2 2 2 2 2 2 2 2 2 2 2 2 2 2 2 2 2 8" xfId="46359"/>
    <cellStyle name="Стиль 1 2 2 2 2 2 2 2 2 2 2 2 2 2 2 2 2 2 2 2 9" xfId="46360"/>
    <cellStyle name="Стиль 1 2 2 2 2 2 2 2 2 2 2 2 2 2 2 2 2 2 2 3" xfId="46361"/>
    <cellStyle name="Стиль 1 2 2 2 2 2 2 2 2 2 2 2 2 2 2 2 2 2 2 4" xfId="46362"/>
    <cellStyle name="Стиль 1 2 2 2 2 2 2 2 2 2 2 2 2 2 2 2 2 2 2 5" xfId="46363"/>
    <cellStyle name="Стиль 1 2 2 2 2 2 2 2 2 2 2 2 2 2 2 2 2 2 2 6" xfId="46364"/>
    <cellStyle name="Стиль 1 2 2 2 2 2 2 2 2 2 2 2 2 2 2 2 2 2 2 7" xfId="46365"/>
    <cellStyle name="Стиль 1 2 2 2 2 2 2 2 2 2 2 2 2 2 2 2 2 2 2 8" xfId="46366"/>
    <cellStyle name="Стиль 1 2 2 2 2 2 2 2 2 2 2 2 2 2 2 2 2 2 2 9" xfId="46367"/>
    <cellStyle name="Стиль 1 2 2 2 2 2 2 2 2 2 2 2 2 2 2 2 2 2 3" xfId="46368"/>
    <cellStyle name="Стиль 1 2 2 2 2 2 2 2 2 2 2 2 2 2 2 2 2 2 4" xfId="46369"/>
    <cellStyle name="Стиль 1 2 2 2 2 2 2 2 2 2 2 2 2 2 2 2 2 2 5" xfId="46370"/>
    <cellStyle name="Стиль 1 2 2 2 2 2 2 2 2 2 2 2 2 2 2 2 2 2 6" xfId="46371"/>
    <cellStyle name="Стиль 1 2 2 2 2 2 2 2 2 2 2 2 2 2 2 2 2 2 7" xfId="46372"/>
    <cellStyle name="Стиль 1 2 2 2 2 2 2 2 2 2 2 2 2 2 2 2 2 2 8" xfId="46373"/>
    <cellStyle name="Стиль 1 2 2 2 2 2 2 2 2 2 2 2 2 2 2 2 2 2 9" xfId="46374"/>
    <cellStyle name="Стиль 1 2 2 2 2 2 2 2 2 2 2 2 2 2 2 2 2 3" xfId="46375"/>
    <cellStyle name="Стиль 1 2 2 2 2 2 2 2 2 2 2 2 2 2 2 2 2 3 10" xfId="46376"/>
    <cellStyle name="Стиль 1 2 2 2 2 2 2 2 2 2 2 2 2 2 2 2 2 3 2" xfId="46377"/>
    <cellStyle name="Стиль 1 2 2 2 2 2 2 2 2 2 2 2 2 2 2 2 2 3 3" xfId="46378"/>
    <cellStyle name="Стиль 1 2 2 2 2 2 2 2 2 2 2 2 2 2 2 2 2 3 4" xfId="46379"/>
    <cellStyle name="Стиль 1 2 2 2 2 2 2 2 2 2 2 2 2 2 2 2 2 3 5" xfId="46380"/>
    <cellStyle name="Стиль 1 2 2 2 2 2 2 2 2 2 2 2 2 2 2 2 2 3 6" xfId="46381"/>
    <cellStyle name="Стиль 1 2 2 2 2 2 2 2 2 2 2 2 2 2 2 2 2 3 7" xfId="46382"/>
    <cellStyle name="Стиль 1 2 2 2 2 2 2 2 2 2 2 2 2 2 2 2 2 3 8" xfId="46383"/>
    <cellStyle name="Стиль 1 2 2 2 2 2 2 2 2 2 2 2 2 2 2 2 2 3 9" xfId="46384"/>
    <cellStyle name="Стиль 1 2 2 2 2 2 2 2 2 2 2 2 2 2 2 2 2 4" xfId="46385"/>
    <cellStyle name="Стиль 1 2 2 2 2 2 2 2 2 2 2 2 2 2 2 2 2 5" xfId="46386"/>
    <cellStyle name="Стиль 1 2 2 2 2 2 2 2 2 2 2 2 2 2 2 2 2 6" xfId="46387"/>
    <cellStyle name="Стиль 1 2 2 2 2 2 2 2 2 2 2 2 2 2 2 2 2 7" xfId="46388"/>
    <cellStyle name="Стиль 1 2 2 2 2 2 2 2 2 2 2 2 2 2 2 2 2 8" xfId="46389"/>
    <cellStyle name="Стиль 1 2 2 2 2 2 2 2 2 2 2 2 2 2 2 2 2 9" xfId="46390"/>
    <cellStyle name="Стиль 1 2 2 2 2 2 2 2 2 2 2 2 2 2 2 2 3" xfId="46391"/>
    <cellStyle name="Стиль 1 2 2 2 2 2 2 2 2 2 2 2 2 2 2 2 4" xfId="46392"/>
    <cellStyle name="Стиль 1 2 2 2 2 2 2 2 2 2 2 2 2 2 2 2 5" xfId="46393"/>
    <cellStyle name="Стиль 1 2 2 2 2 2 2 2 2 2 2 2 2 2 2 2 5 10" xfId="46394"/>
    <cellStyle name="Стиль 1 2 2 2 2 2 2 2 2 2 2 2 2 2 2 2 5 2" xfId="46395"/>
    <cellStyle name="Стиль 1 2 2 2 2 2 2 2 2 2 2 2 2 2 2 2 5 2 10" xfId="46396"/>
    <cellStyle name="Стиль 1 2 2 2 2 2 2 2 2 2 2 2 2 2 2 2 5 2 2" xfId="46397"/>
    <cellStyle name="Стиль 1 2 2 2 2 2 2 2 2 2 2 2 2 2 2 2 5 2 3" xfId="46398"/>
    <cellStyle name="Стиль 1 2 2 2 2 2 2 2 2 2 2 2 2 2 2 2 5 2 4" xfId="46399"/>
    <cellStyle name="Стиль 1 2 2 2 2 2 2 2 2 2 2 2 2 2 2 2 5 2 5" xfId="46400"/>
    <cellStyle name="Стиль 1 2 2 2 2 2 2 2 2 2 2 2 2 2 2 2 5 2 6" xfId="46401"/>
    <cellStyle name="Стиль 1 2 2 2 2 2 2 2 2 2 2 2 2 2 2 2 5 2 7" xfId="46402"/>
    <cellStyle name="Стиль 1 2 2 2 2 2 2 2 2 2 2 2 2 2 2 2 5 2 8" xfId="46403"/>
    <cellStyle name="Стиль 1 2 2 2 2 2 2 2 2 2 2 2 2 2 2 2 5 2 9" xfId="46404"/>
    <cellStyle name="Стиль 1 2 2 2 2 2 2 2 2 2 2 2 2 2 2 2 5 3" xfId="46405"/>
    <cellStyle name="Стиль 1 2 2 2 2 2 2 2 2 2 2 2 2 2 2 2 5 4" xfId="46406"/>
    <cellStyle name="Стиль 1 2 2 2 2 2 2 2 2 2 2 2 2 2 2 2 5 5" xfId="46407"/>
    <cellStyle name="Стиль 1 2 2 2 2 2 2 2 2 2 2 2 2 2 2 2 5 6" xfId="46408"/>
    <cellStyle name="Стиль 1 2 2 2 2 2 2 2 2 2 2 2 2 2 2 2 5 7" xfId="46409"/>
    <cellStyle name="Стиль 1 2 2 2 2 2 2 2 2 2 2 2 2 2 2 2 5 8" xfId="46410"/>
    <cellStyle name="Стиль 1 2 2 2 2 2 2 2 2 2 2 2 2 2 2 2 5 9" xfId="46411"/>
    <cellStyle name="Стиль 1 2 2 2 2 2 2 2 2 2 2 2 2 2 2 2 6" xfId="46412"/>
    <cellStyle name="Стиль 1 2 2 2 2 2 2 2 2 2 2 2 2 2 2 2 7" xfId="46413"/>
    <cellStyle name="Стиль 1 2 2 2 2 2 2 2 2 2 2 2 2 2 2 2 8" xfId="46414"/>
    <cellStyle name="Стиль 1 2 2 2 2 2 2 2 2 2 2 2 2 2 2 2 9" xfId="46415"/>
    <cellStyle name="Стиль 1 2 2 2 2 2 2 2 2 2 2 2 2 2 2 3" xfId="46416"/>
    <cellStyle name="Стиль 1 2 2 2 2 2 2 2 2 2 2 2 2 2 2 3 10" xfId="46417"/>
    <cellStyle name="Стиль 1 2 2 2 2 2 2 2 2 2 2 2 2 2 2 3 11" xfId="46418"/>
    <cellStyle name="Стиль 1 2 2 2 2 2 2 2 2 2 2 2 2 2 2 3 2" xfId="46419"/>
    <cellStyle name="Стиль 1 2 2 2 2 2 2 2 2 2 2 2 2 2 2 3 2 10" xfId="46420"/>
    <cellStyle name="Стиль 1 2 2 2 2 2 2 2 2 2 2 2 2 2 2 3 2 11" xfId="46421"/>
    <cellStyle name="Стиль 1 2 2 2 2 2 2 2 2 2 2 2 2 2 2 3 2 2" xfId="46422"/>
    <cellStyle name="Стиль 1 2 2 2 2 2 2 2 2 2 2 2 2 2 2 3 2 2 10" xfId="46423"/>
    <cellStyle name="Стиль 1 2 2 2 2 2 2 2 2 2 2 2 2 2 2 3 2 2 2" xfId="46424"/>
    <cellStyle name="Стиль 1 2 2 2 2 2 2 2 2 2 2 2 2 2 2 3 2 2 2 10" xfId="46425"/>
    <cellStyle name="Стиль 1 2 2 2 2 2 2 2 2 2 2 2 2 2 2 3 2 2 2 2" xfId="46426"/>
    <cellStyle name="Стиль 1 2 2 2 2 2 2 2 2 2 2 2 2 2 2 3 2 2 2 3" xfId="46427"/>
    <cellStyle name="Стиль 1 2 2 2 2 2 2 2 2 2 2 2 2 2 2 3 2 2 2 4" xfId="46428"/>
    <cellStyle name="Стиль 1 2 2 2 2 2 2 2 2 2 2 2 2 2 2 3 2 2 2 5" xfId="46429"/>
    <cellStyle name="Стиль 1 2 2 2 2 2 2 2 2 2 2 2 2 2 2 3 2 2 2 6" xfId="46430"/>
    <cellStyle name="Стиль 1 2 2 2 2 2 2 2 2 2 2 2 2 2 2 3 2 2 2 7" xfId="46431"/>
    <cellStyle name="Стиль 1 2 2 2 2 2 2 2 2 2 2 2 2 2 2 3 2 2 2 8" xfId="46432"/>
    <cellStyle name="Стиль 1 2 2 2 2 2 2 2 2 2 2 2 2 2 2 3 2 2 2 9" xfId="46433"/>
    <cellStyle name="Стиль 1 2 2 2 2 2 2 2 2 2 2 2 2 2 2 3 2 2 3" xfId="46434"/>
    <cellStyle name="Стиль 1 2 2 2 2 2 2 2 2 2 2 2 2 2 2 3 2 2 4" xfId="46435"/>
    <cellStyle name="Стиль 1 2 2 2 2 2 2 2 2 2 2 2 2 2 2 3 2 2 5" xfId="46436"/>
    <cellStyle name="Стиль 1 2 2 2 2 2 2 2 2 2 2 2 2 2 2 3 2 2 6" xfId="46437"/>
    <cellStyle name="Стиль 1 2 2 2 2 2 2 2 2 2 2 2 2 2 2 3 2 2 7" xfId="46438"/>
    <cellStyle name="Стиль 1 2 2 2 2 2 2 2 2 2 2 2 2 2 2 3 2 2 8" xfId="46439"/>
    <cellStyle name="Стиль 1 2 2 2 2 2 2 2 2 2 2 2 2 2 2 3 2 2 9" xfId="46440"/>
    <cellStyle name="Стиль 1 2 2 2 2 2 2 2 2 2 2 2 2 2 2 3 2 3" xfId="46441"/>
    <cellStyle name="Стиль 1 2 2 2 2 2 2 2 2 2 2 2 2 2 2 3 2 4" xfId="46442"/>
    <cellStyle name="Стиль 1 2 2 2 2 2 2 2 2 2 2 2 2 2 2 3 2 5" xfId="46443"/>
    <cellStyle name="Стиль 1 2 2 2 2 2 2 2 2 2 2 2 2 2 2 3 2 6" xfId="46444"/>
    <cellStyle name="Стиль 1 2 2 2 2 2 2 2 2 2 2 2 2 2 2 3 2 7" xfId="46445"/>
    <cellStyle name="Стиль 1 2 2 2 2 2 2 2 2 2 2 2 2 2 2 3 2 8" xfId="46446"/>
    <cellStyle name="Стиль 1 2 2 2 2 2 2 2 2 2 2 2 2 2 2 3 2 9" xfId="46447"/>
    <cellStyle name="Стиль 1 2 2 2 2 2 2 2 2 2 2 2 2 2 2 3 3" xfId="46448"/>
    <cellStyle name="Стиль 1 2 2 2 2 2 2 2 2 2 2 2 2 2 2 3 3 10" xfId="46449"/>
    <cellStyle name="Стиль 1 2 2 2 2 2 2 2 2 2 2 2 2 2 2 3 3 2" xfId="46450"/>
    <cellStyle name="Стиль 1 2 2 2 2 2 2 2 2 2 2 2 2 2 2 3 3 3" xfId="46451"/>
    <cellStyle name="Стиль 1 2 2 2 2 2 2 2 2 2 2 2 2 2 2 3 3 4" xfId="46452"/>
    <cellStyle name="Стиль 1 2 2 2 2 2 2 2 2 2 2 2 2 2 2 3 3 5" xfId="46453"/>
    <cellStyle name="Стиль 1 2 2 2 2 2 2 2 2 2 2 2 2 2 2 3 3 6" xfId="46454"/>
    <cellStyle name="Стиль 1 2 2 2 2 2 2 2 2 2 2 2 2 2 2 3 3 7" xfId="46455"/>
    <cellStyle name="Стиль 1 2 2 2 2 2 2 2 2 2 2 2 2 2 2 3 3 8" xfId="46456"/>
    <cellStyle name="Стиль 1 2 2 2 2 2 2 2 2 2 2 2 2 2 2 3 3 9" xfId="46457"/>
    <cellStyle name="Стиль 1 2 2 2 2 2 2 2 2 2 2 2 2 2 2 3 4" xfId="46458"/>
    <cellStyle name="Стиль 1 2 2 2 2 2 2 2 2 2 2 2 2 2 2 3 5" xfId="46459"/>
    <cellStyle name="Стиль 1 2 2 2 2 2 2 2 2 2 2 2 2 2 2 3 6" xfId="46460"/>
    <cellStyle name="Стиль 1 2 2 2 2 2 2 2 2 2 2 2 2 2 2 3 7" xfId="46461"/>
    <cellStyle name="Стиль 1 2 2 2 2 2 2 2 2 2 2 2 2 2 2 3 8" xfId="46462"/>
    <cellStyle name="Стиль 1 2 2 2 2 2 2 2 2 2 2 2 2 2 2 3 9" xfId="46463"/>
    <cellStyle name="Стиль 1 2 2 2 2 2 2 2 2 2 2 2 2 2 2 4" xfId="46464"/>
    <cellStyle name="Стиль 1 2 2 2 2 2 2 2 2 2 2 2 2 2 2 5" xfId="46465"/>
    <cellStyle name="Стиль 1 2 2 2 2 2 2 2 2 2 2 2 2 2 2 5 10" xfId="46466"/>
    <cellStyle name="Стиль 1 2 2 2 2 2 2 2 2 2 2 2 2 2 2 5 2" xfId="46467"/>
    <cellStyle name="Стиль 1 2 2 2 2 2 2 2 2 2 2 2 2 2 2 5 2 10" xfId="46468"/>
    <cellStyle name="Стиль 1 2 2 2 2 2 2 2 2 2 2 2 2 2 2 5 2 2" xfId="46469"/>
    <cellStyle name="Стиль 1 2 2 2 2 2 2 2 2 2 2 2 2 2 2 5 2 3" xfId="46470"/>
    <cellStyle name="Стиль 1 2 2 2 2 2 2 2 2 2 2 2 2 2 2 5 2 4" xfId="46471"/>
    <cellStyle name="Стиль 1 2 2 2 2 2 2 2 2 2 2 2 2 2 2 5 2 5" xfId="46472"/>
    <cellStyle name="Стиль 1 2 2 2 2 2 2 2 2 2 2 2 2 2 2 5 2 6" xfId="46473"/>
    <cellStyle name="Стиль 1 2 2 2 2 2 2 2 2 2 2 2 2 2 2 5 2 7" xfId="46474"/>
    <cellStyle name="Стиль 1 2 2 2 2 2 2 2 2 2 2 2 2 2 2 5 2 8" xfId="46475"/>
    <cellStyle name="Стиль 1 2 2 2 2 2 2 2 2 2 2 2 2 2 2 5 2 9" xfId="46476"/>
    <cellStyle name="Стиль 1 2 2 2 2 2 2 2 2 2 2 2 2 2 2 5 3" xfId="46477"/>
    <cellStyle name="Стиль 1 2 2 2 2 2 2 2 2 2 2 2 2 2 2 5 4" xfId="46478"/>
    <cellStyle name="Стиль 1 2 2 2 2 2 2 2 2 2 2 2 2 2 2 5 5" xfId="46479"/>
    <cellStyle name="Стиль 1 2 2 2 2 2 2 2 2 2 2 2 2 2 2 5 6" xfId="46480"/>
    <cellStyle name="Стиль 1 2 2 2 2 2 2 2 2 2 2 2 2 2 2 5 7" xfId="46481"/>
    <cellStyle name="Стиль 1 2 2 2 2 2 2 2 2 2 2 2 2 2 2 5 8" xfId="46482"/>
    <cellStyle name="Стиль 1 2 2 2 2 2 2 2 2 2 2 2 2 2 2 5 9" xfId="46483"/>
    <cellStyle name="Стиль 1 2 2 2 2 2 2 2 2 2 2 2 2 2 2 6" xfId="46484"/>
    <cellStyle name="Стиль 1 2 2 2 2 2 2 2 2 2 2 2 2 2 2 7" xfId="46485"/>
    <cellStyle name="Стиль 1 2 2 2 2 2 2 2 2 2 2 2 2 2 2 8" xfId="46486"/>
    <cellStyle name="Стиль 1 2 2 2 2 2 2 2 2 2 2 2 2 2 2 9" xfId="46487"/>
    <cellStyle name="Стиль 1 2 2 2 2 2 2 2 2 2 2 2 2 2 20" xfId="46488"/>
    <cellStyle name="Стиль 1 2 2 2 2 2 2 2 2 2 2 2 2 2 3" xfId="46489"/>
    <cellStyle name="Стиль 1 2 2 2 2 2 2 2 2 2 2 2 2 2 3 10" xfId="46490"/>
    <cellStyle name="Стиль 1 2 2 2 2 2 2 2 2 2 2 2 2 2 3 11" xfId="46491"/>
    <cellStyle name="Стиль 1 2 2 2 2 2 2 2 2 2 2 2 2 2 3 2" xfId="46492"/>
    <cellStyle name="Стиль 1 2 2 2 2 2 2 2 2 2 2 2 2 2 3 2 10" xfId="46493"/>
    <cellStyle name="Стиль 1 2 2 2 2 2 2 2 2 2 2 2 2 2 3 2 11" xfId="46494"/>
    <cellStyle name="Стиль 1 2 2 2 2 2 2 2 2 2 2 2 2 2 3 2 2" xfId="46495"/>
    <cellStyle name="Стиль 1 2 2 2 2 2 2 2 2 2 2 2 2 2 3 2 2 10" xfId="46496"/>
    <cellStyle name="Стиль 1 2 2 2 2 2 2 2 2 2 2 2 2 2 3 2 2 2" xfId="46497"/>
    <cellStyle name="Стиль 1 2 2 2 2 2 2 2 2 2 2 2 2 2 3 2 2 2 10" xfId="46498"/>
    <cellStyle name="Стиль 1 2 2 2 2 2 2 2 2 2 2 2 2 2 3 2 2 2 2" xfId="46499"/>
    <cellStyle name="Стиль 1 2 2 2 2 2 2 2 2 2 2 2 2 2 3 2 2 2 3" xfId="46500"/>
    <cellStyle name="Стиль 1 2 2 2 2 2 2 2 2 2 2 2 2 2 3 2 2 2 4" xfId="46501"/>
    <cellStyle name="Стиль 1 2 2 2 2 2 2 2 2 2 2 2 2 2 3 2 2 2 5" xfId="46502"/>
    <cellStyle name="Стиль 1 2 2 2 2 2 2 2 2 2 2 2 2 2 3 2 2 2 6" xfId="46503"/>
    <cellStyle name="Стиль 1 2 2 2 2 2 2 2 2 2 2 2 2 2 3 2 2 2 7" xfId="46504"/>
    <cellStyle name="Стиль 1 2 2 2 2 2 2 2 2 2 2 2 2 2 3 2 2 2 8" xfId="46505"/>
    <cellStyle name="Стиль 1 2 2 2 2 2 2 2 2 2 2 2 2 2 3 2 2 2 9" xfId="46506"/>
    <cellStyle name="Стиль 1 2 2 2 2 2 2 2 2 2 2 2 2 2 3 2 2 3" xfId="46507"/>
    <cellStyle name="Стиль 1 2 2 2 2 2 2 2 2 2 2 2 2 2 3 2 2 4" xfId="46508"/>
    <cellStyle name="Стиль 1 2 2 2 2 2 2 2 2 2 2 2 2 2 3 2 2 5" xfId="46509"/>
    <cellStyle name="Стиль 1 2 2 2 2 2 2 2 2 2 2 2 2 2 3 2 2 6" xfId="46510"/>
    <cellStyle name="Стиль 1 2 2 2 2 2 2 2 2 2 2 2 2 2 3 2 2 7" xfId="46511"/>
    <cellStyle name="Стиль 1 2 2 2 2 2 2 2 2 2 2 2 2 2 3 2 2 8" xfId="46512"/>
    <cellStyle name="Стиль 1 2 2 2 2 2 2 2 2 2 2 2 2 2 3 2 2 9" xfId="46513"/>
    <cellStyle name="Стиль 1 2 2 2 2 2 2 2 2 2 2 2 2 2 3 2 3" xfId="46514"/>
    <cellStyle name="Стиль 1 2 2 2 2 2 2 2 2 2 2 2 2 2 3 2 4" xfId="46515"/>
    <cellStyle name="Стиль 1 2 2 2 2 2 2 2 2 2 2 2 2 2 3 2 5" xfId="46516"/>
    <cellStyle name="Стиль 1 2 2 2 2 2 2 2 2 2 2 2 2 2 3 2 6" xfId="46517"/>
    <cellStyle name="Стиль 1 2 2 2 2 2 2 2 2 2 2 2 2 2 3 2 7" xfId="46518"/>
    <cellStyle name="Стиль 1 2 2 2 2 2 2 2 2 2 2 2 2 2 3 2 8" xfId="46519"/>
    <cellStyle name="Стиль 1 2 2 2 2 2 2 2 2 2 2 2 2 2 3 2 9" xfId="46520"/>
    <cellStyle name="Стиль 1 2 2 2 2 2 2 2 2 2 2 2 2 2 3 3" xfId="46521"/>
    <cellStyle name="Стиль 1 2 2 2 2 2 2 2 2 2 2 2 2 2 3 3 10" xfId="46522"/>
    <cellStyle name="Стиль 1 2 2 2 2 2 2 2 2 2 2 2 2 2 3 3 2" xfId="46523"/>
    <cellStyle name="Стиль 1 2 2 2 2 2 2 2 2 2 2 2 2 2 3 3 3" xfId="46524"/>
    <cellStyle name="Стиль 1 2 2 2 2 2 2 2 2 2 2 2 2 2 3 3 4" xfId="46525"/>
    <cellStyle name="Стиль 1 2 2 2 2 2 2 2 2 2 2 2 2 2 3 3 5" xfId="46526"/>
    <cellStyle name="Стиль 1 2 2 2 2 2 2 2 2 2 2 2 2 2 3 3 6" xfId="46527"/>
    <cellStyle name="Стиль 1 2 2 2 2 2 2 2 2 2 2 2 2 2 3 3 7" xfId="46528"/>
    <cellStyle name="Стиль 1 2 2 2 2 2 2 2 2 2 2 2 2 2 3 3 8" xfId="46529"/>
    <cellStyle name="Стиль 1 2 2 2 2 2 2 2 2 2 2 2 2 2 3 3 9" xfId="46530"/>
    <cellStyle name="Стиль 1 2 2 2 2 2 2 2 2 2 2 2 2 2 3 4" xfId="46531"/>
    <cellStyle name="Стиль 1 2 2 2 2 2 2 2 2 2 2 2 2 2 3 5" xfId="46532"/>
    <cellStyle name="Стиль 1 2 2 2 2 2 2 2 2 2 2 2 2 2 3 6" xfId="46533"/>
    <cellStyle name="Стиль 1 2 2 2 2 2 2 2 2 2 2 2 2 2 3 7" xfId="46534"/>
    <cellStyle name="Стиль 1 2 2 2 2 2 2 2 2 2 2 2 2 2 3 8" xfId="46535"/>
    <cellStyle name="Стиль 1 2 2 2 2 2 2 2 2 2 2 2 2 2 3 9" xfId="46536"/>
    <cellStyle name="Стиль 1 2 2 2 2 2 2 2 2 2 2 2 2 2 4" xfId="46537"/>
    <cellStyle name="Стиль 1 2 2 2 2 2 2 2 2 2 2 2 2 2 5" xfId="46538"/>
    <cellStyle name="Стиль 1 2 2 2 2 2 2 2 2 2 2 2 2 2 6" xfId="46539"/>
    <cellStyle name="Стиль 1 2 2 2 2 2 2 2 2 2 2 2 2 2 6 10" xfId="46540"/>
    <cellStyle name="Стиль 1 2 2 2 2 2 2 2 2 2 2 2 2 2 6 2" xfId="46541"/>
    <cellStyle name="Стиль 1 2 2 2 2 2 2 2 2 2 2 2 2 2 6 2 10" xfId="46542"/>
    <cellStyle name="Стиль 1 2 2 2 2 2 2 2 2 2 2 2 2 2 6 2 2" xfId="46543"/>
    <cellStyle name="Стиль 1 2 2 2 2 2 2 2 2 2 2 2 2 2 6 2 3" xfId="46544"/>
    <cellStyle name="Стиль 1 2 2 2 2 2 2 2 2 2 2 2 2 2 6 2 4" xfId="46545"/>
    <cellStyle name="Стиль 1 2 2 2 2 2 2 2 2 2 2 2 2 2 6 2 5" xfId="46546"/>
    <cellStyle name="Стиль 1 2 2 2 2 2 2 2 2 2 2 2 2 2 6 2 6" xfId="46547"/>
    <cellStyle name="Стиль 1 2 2 2 2 2 2 2 2 2 2 2 2 2 6 2 7" xfId="46548"/>
    <cellStyle name="Стиль 1 2 2 2 2 2 2 2 2 2 2 2 2 2 6 2 8" xfId="46549"/>
    <cellStyle name="Стиль 1 2 2 2 2 2 2 2 2 2 2 2 2 2 6 2 9" xfId="46550"/>
    <cellStyle name="Стиль 1 2 2 2 2 2 2 2 2 2 2 2 2 2 6 3" xfId="46551"/>
    <cellStyle name="Стиль 1 2 2 2 2 2 2 2 2 2 2 2 2 2 6 4" xfId="46552"/>
    <cellStyle name="Стиль 1 2 2 2 2 2 2 2 2 2 2 2 2 2 6 5" xfId="46553"/>
    <cellStyle name="Стиль 1 2 2 2 2 2 2 2 2 2 2 2 2 2 6 6" xfId="46554"/>
    <cellStyle name="Стиль 1 2 2 2 2 2 2 2 2 2 2 2 2 2 6 7" xfId="46555"/>
    <cellStyle name="Стиль 1 2 2 2 2 2 2 2 2 2 2 2 2 2 6 8" xfId="46556"/>
    <cellStyle name="Стиль 1 2 2 2 2 2 2 2 2 2 2 2 2 2 6 9" xfId="46557"/>
    <cellStyle name="Стиль 1 2 2 2 2 2 2 2 2 2 2 2 2 2 7" xfId="46558"/>
    <cellStyle name="Стиль 1 2 2 2 2 2 2 2 2 2 2 2 2 2 8" xfId="46559"/>
    <cellStyle name="Стиль 1 2 2 2 2 2 2 2 2 2 2 2 2 2 9" xfId="46560"/>
    <cellStyle name="Стиль 1 2 2 2 2 2 2 2 2 2 2 2 2 20" xfId="46561"/>
    <cellStyle name="Стиль 1 2 2 2 2 2 2 2 2 2 2 2 2 3" xfId="46562"/>
    <cellStyle name="Стиль 1 2 2 2 2 2 2 2 2 2 2 2 2 3 10" xfId="46563"/>
    <cellStyle name="Стиль 1 2 2 2 2 2 2 2 2 2 2 2 2 3 11" xfId="46564"/>
    <cellStyle name="Стиль 1 2 2 2 2 2 2 2 2 2 2 2 2 3 12" xfId="46565"/>
    <cellStyle name="Стиль 1 2 2 2 2 2 2 2 2 2 2 2 2 3 13" xfId="46566"/>
    <cellStyle name="Стиль 1 2 2 2 2 2 2 2 2 2 2 2 2 3 14" xfId="46567"/>
    <cellStyle name="Стиль 1 2 2 2 2 2 2 2 2 2 2 2 2 3 2" xfId="46568"/>
    <cellStyle name="Стиль 1 2 2 2 2 2 2 2 2 2 2 2 2 3 2 10" xfId="46569"/>
    <cellStyle name="Стиль 1 2 2 2 2 2 2 2 2 2 2 2 2 3 2 11" xfId="46570"/>
    <cellStyle name="Стиль 1 2 2 2 2 2 2 2 2 2 2 2 2 3 2 2" xfId="46571"/>
    <cellStyle name="Стиль 1 2 2 2 2 2 2 2 2 2 2 2 2 3 2 2 10" xfId="46572"/>
    <cellStyle name="Стиль 1 2 2 2 2 2 2 2 2 2 2 2 2 3 2 2 11" xfId="46573"/>
    <cellStyle name="Стиль 1 2 2 2 2 2 2 2 2 2 2 2 2 3 2 2 2" xfId="46574"/>
    <cellStyle name="Стиль 1 2 2 2 2 2 2 2 2 2 2 2 2 3 2 2 2 10" xfId="46575"/>
    <cellStyle name="Стиль 1 2 2 2 2 2 2 2 2 2 2 2 2 3 2 2 2 2" xfId="46576"/>
    <cellStyle name="Стиль 1 2 2 2 2 2 2 2 2 2 2 2 2 3 2 2 2 2 10" xfId="46577"/>
    <cellStyle name="Стиль 1 2 2 2 2 2 2 2 2 2 2 2 2 3 2 2 2 2 2" xfId="46578"/>
    <cellStyle name="Стиль 1 2 2 2 2 2 2 2 2 2 2 2 2 3 2 2 2 2 3" xfId="46579"/>
    <cellStyle name="Стиль 1 2 2 2 2 2 2 2 2 2 2 2 2 3 2 2 2 2 4" xfId="46580"/>
    <cellStyle name="Стиль 1 2 2 2 2 2 2 2 2 2 2 2 2 3 2 2 2 2 5" xfId="46581"/>
    <cellStyle name="Стиль 1 2 2 2 2 2 2 2 2 2 2 2 2 3 2 2 2 2 6" xfId="46582"/>
    <cellStyle name="Стиль 1 2 2 2 2 2 2 2 2 2 2 2 2 3 2 2 2 2 7" xfId="46583"/>
    <cellStyle name="Стиль 1 2 2 2 2 2 2 2 2 2 2 2 2 3 2 2 2 2 8" xfId="46584"/>
    <cellStyle name="Стиль 1 2 2 2 2 2 2 2 2 2 2 2 2 3 2 2 2 2 9" xfId="46585"/>
    <cellStyle name="Стиль 1 2 2 2 2 2 2 2 2 2 2 2 2 3 2 2 2 3" xfId="46586"/>
    <cellStyle name="Стиль 1 2 2 2 2 2 2 2 2 2 2 2 2 3 2 2 2 4" xfId="46587"/>
    <cellStyle name="Стиль 1 2 2 2 2 2 2 2 2 2 2 2 2 3 2 2 2 5" xfId="46588"/>
    <cellStyle name="Стиль 1 2 2 2 2 2 2 2 2 2 2 2 2 3 2 2 2 6" xfId="46589"/>
    <cellStyle name="Стиль 1 2 2 2 2 2 2 2 2 2 2 2 2 3 2 2 2 7" xfId="46590"/>
    <cellStyle name="Стиль 1 2 2 2 2 2 2 2 2 2 2 2 2 3 2 2 2 8" xfId="46591"/>
    <cellStyle name="Стиль 1 2 2 2 2 2 2 2 2 2 2 2 2 3 2 2 2 9" xfId="46592"/>
    <cellStyle name="Стиль 1 2 2 2 2 2 2 2 2 2 2 2 2 3 2 2 3" xfId="46593"/>
    <cellStyle name="Стиль 1 2 2 2 2 2 2 2 2 2 2 2 2 3 2 2 4" xfId="46594"/>
    <cellStyle name="Стиль 1 2 2 2 2 2 2 2 2 2 2 2 2 3 2 2 5" xfId="46595"/>
    <cellStyle name="Стиль 1 2 2 2 2 2 2 2 2 2 2 2 2 3 2 2 6" xfId="46596"/>
    <cellStyle name="Стиль 1 2 2 2 2 2 2 2 2 2 2 2 2 3 2 2 7" xfId="46597"/>
    <cellStyle name="Стиль 1 2 2 2 2 2 2 2 2 2 2 2 2 3 2 2 8" xfId="46598"/>
    <cellStyle name="Стиль 1 2 2 2 2 2 2 2 2 2 2 2 2 3 2 2 9" xfId="46599"/>
    <cellStyle name="Стиль 1 2 2 2 2 2 2 2 2 2 2 2 2 3 2 3" xfId="46600"/>
    <cellStyle name="Стиль 1 2 2 2 2 2 2 2 2 2 2 2 2 3 2 3 10" xfId="46601"/>
    <cellStyle name="Стиль 1 2 2 2 2 2 2 2 2 2 2 2 2 3 2 3 2" xfId="46602"/>
    <cellStyle name="Стиль 1 2 2 2 2 2 2 2 2 2 2 2 2 3 2 3 3" xfId="46603"/>
    <cellStyle name="Стиль 1 2 2 2 2 2 2 2 2 2 2 2 2 3 2 3 4" xfId="46604"/>
    <cellStyle name="Стиль 1 2 2 2 2 2 2 2 2 2 2 2 2 3 2 3 5" xfId="46605"/>
    <cellStyle name="Стиль 1 2 2 2 2 2 2 2 2 2 2 2 2 3 2 3 6" xfId="46606"/>
    <cellStyle name="Стиль 1 2 2 2 2 2 2 2 2 2 2 2 2 3 2 3 7" xfId="46607"/>
    <cellStyle name="Стиль 1 2 2 2 2 2 2 2 2 2 2 2 2 3 2 3 8" xfId="46608"/>
    <cellStyle name="Стиль 1 2 2 2 2 2 2 2 2 2 2 2 2 3 2 3 9" xfId="46609"/>
    <cellStyle name="Стиль 1 2 2 2 2 2 2 2 2 2 2 2 2 3 2 4" xfId="46610"/>
    <cellStyle name="Стиль 1 2 2 2 2 2 2 2 2 2 2 2 2 3 2 5" xfId="46611"/>
    <cellStyle name="Стиль 1 2 2 2 2 2 2 2 2 2 2 2 2 3 2 6" xfId="46612"/>
    <cellStyle name="Стиль 1 2 2 2 2 2 2 2 2 2 2 2 2 3 2 7" xfId="46613"/>
    <cellStyle name="Стиль 1 2 2 2 2 2 2 2 2 2 2 2 2 3 2 8" xfId="46614"/>
    <cellStyle name="Стиль 1 2 2 2 2 2 2 2 2 2 2 2 2 3 2 9" xfId="46615"/>
    <cellStyle name="Стиль 1 2 2 2 2 2 2 2 2 2 2 2 2 3 3" xfId="46616"/>
    <cellStyle name="Стиль 1 2 2 2 2 2 2 2 2 2 2 2 2 3 4" xfId="46617"/>
    <cellStyle name="Стиль 1 2 2 2 2 2 2 2 2 2 2 2 2 3 5" xfId="46618"/>
    <cellStyle name="Стиль 1 2 2 2 2 2 2 2 2 2 2 2 2 3 5 10" xfId="46619"/>
    <cellStyle name="Стиль 1 2 2 2 2 2 2 2 2 2 2 2 2 3 5 2" xfId="46620"/>
    <cellStyle name="Стиль 1 2 2 2 2 2 2 2 2 2 2 2 2 3 5 2 10" xfId="46621"/>
    <cellStyle name="Стиль 1 2 2 2 2 2 2 2 2 2 2 2 2 3 5 2 2" xfId="46622"/>
    <cellStyle name="Стиль 1 2 2 2 2 2 2 2 2 2 2 2 2 3 5 2 3" xfId="46623"/>
    <cellStyle name="Стиль 1 2 2 2 2 2 2 2 2 2 2 2 2 3 5 2 4" xfId="46624"/>
    <cellStyle name="Стиль 1 2 2 2 2 2 2 2 2 2 2 2 2 3 5 2 5" xfId="46625"/>
    <cellStyle name="Стиль 1 2 2 2 2 2 2 2 2 2 2 2 2 3 5 2 6" xfId="46626"/>
    <cellStyle name="Стиль 1 2 2 2 2 2 2 2 2 2 2 2 2 3 5 2 7" xfId="46627"/>
    <cellStyle name="Стиль 1 2 2 2 2 2 2 2 2 2 2 2 2 3 5 2 8" xfId="46628"/>
    <cellStyle name="Стиль 1 2 2 2 2 2 2 2 2 2 2 2 2 3 5 2 9" xfId="46629"/>
    <cellStyle name="Стиль 1 2 2 2 2 2 2 2 2 2 2 2 2 3 5 3" xfId="46630"/>
    <cellStyle name="Стиль 1 2 2 2 2 2 2 2 2 2 2 2 2 3 5 4" xfId="46631"/>
    <cellStyle name="Стиль 1 2 2 2 2 2 2 2 2 2 2 2 2 3 5 5" xfId="46632"/>
    <cellStyle name="Стиль 1 2 2 2 2 2 2 2 2 2 2 2 2 3 5 6" xfId="46633"/>
    <cellStyle name="Стиль 1 2 2 2 2 2 2 2 2 2 2 2 2 3 5 7" xfId="46634"/>
    <cellStyle name="Стиль 1 2 2 2 2 2 2 2 2 2 2 2 2 3 5 8" xfId="46635"/>
    <cellStyle name="Стиль 1 2 2 2 2 2 2 2 2 2 2 2 2 3 5 9" xfId="46636"/>
    <cellStyle name="Стиль 1 2 2 2 2 2 2 2 2 2 2 2 2 3 6" xfId="46637"/>
    <cellStyle name="Стиль 1 2 2 2 2 2 2 2 2 2 2 2 2 3 7" xfId="46638"/>
    <cellStyle name="Стиль 1 2 2 2 2 2 2 2 2 2 2 2 2 3 8" xfId="46639"/>
    <cellStyle name="Стиль 1 2 2 2 2 2 2 2 2 2 2 2 2 3 9" xfId="46640"/>
    <cellStyle name="Стиль 1 2 2 2 2 2 2 2 2 2 2 2 2 4" xfId="46641"/>
    <cellStyle name="Стиль 1 2 2 2 2 2 2 2 2 2 2 2 2 4 10" xfId="46642"/>
    <cellStyle name="Стиль 1 2 2 2 2 2 2 2 2 2 2 2 2 4 11" xfId="46643"/>
    <cellStyle name="Стиль 1 2 2 2 2 2 2 2 2 2 2 2 2 4 2" xfId="46644"/>
    <cellStyle name="Стиль 1 2 2 2 2 2 2 2 2 2 2 2 2 4 2 10" xfId="46645"/>
    <cellStyle name="Стиль 1 2 2 2 2 2 2 2 2 2 2 2 2 4 2 11" xfId="46646"/>
    <cellStyle name="Стиль 1 2 2 2 2 2 2 2 2 2 2 2 2 4 2 2" xfId="46647"/>
    <cellStyle name="Стиль 1 2 2 2 2 2 2 2 2 2 2 2 2 4 2 2 10" xfId="46648"/>
    <cellStyle name="Стиль 1 2 2 2 2 2 2 2 2 2 2 2 2 4 2 2 2" xfId="46649"/>
    <cellStyle name="Стиль 1 2 2 2 2 2 2 2 2 2 2 2 2 4 2 2 2 10" xfId="46650"/>
    <cellStyle name="Стиль 1 2 2 2 2 2 2 2 2 2 2 2 2 4 2 2 2 2" xfId="46651"/>
    <cellStyle name="Стиль 1 2 2 2 2 2 2 2 2 2 2 2 2 4 2 2 2 3" xfId="46652"/>
    <cellStyle name="Стиль 1 2 2 2 2 2 2 2 2 2 2 2 2 4 2 2 2 4" xfId="46653"/>
    <cellStyle name="Стиль 1 2 2 2 2 2 2 2 2 2 2 2 2 4 2 2 2 5" xfId="46654"/>
    <cellStyle name="Стиль 1 2 2 2 2 2 2 2 2 2 2 2 2 4 2 2 2 6" xfId="46655"/>
    <cellStyle name="Стиль 1 2 2 2 2 2 2 2 2 2 2 2 2 4 2 2 2 7" xfId="46656"/>
    <cellStyle name="Стиль 1 2 2 2 2 2 2 2 2 2 2 2 2 4 2 2 2 8" xfId="46657"/>
    <cellStyle name="Стиль 1 2 2 2 2 2 2 2 2 2 2 2 2 4 2 2 2 9" xfId="46658"/>
    <cellStyle name="Стиль 1 2 2 2 2 2 2 2 2 2 2 2 2 4 2 2 3" xfId="46659"/>
    <cellStyle name="Стиль 1 2 2 2 2 2 2 2 2 2 2 2 2 4 2 2 4" xfId="46660"/>
    <cellStyle name="Стиль 1 2 2 2 2 2 2 2 2 2 2 2 2 4 2 2 5" xfId="46661"/>
    <cellStyle name="Стиль 1 2 2 2 2 2 2 2 2 2 2 2 2 4 2 2 6" xfId="46662"/>
    <cellStyle name="Стиль 1 2 2 2 2 2 2 2 2 2 2 2 2 4 2 2 7" xfId="46663"/>
    <cellStyle name="Стиль 1 2 2 2 2 2 2 2 2 2 2 2 2 4 2 2 8" xfId="46664"/>
    <cellStyle name="Стиль 1 2 2 2 2 2 2 2 2 2 2 2 2 4 2 2 9" xfId="46665"/>
    <cellStyle name="Стиль 1 2 2 2 2 2 2 2 2 2 2 2 2 4 2 3" xfId="46666"/>
    <cellStyle name="Стиль 1 2 2 2 2 2 2 2 2 2 2 2 2 4 2 4" xfId="46667"/>
    <cellStyle name="Стиль 1 2 2 2 2 2 2 2 2 2 2 2 2 4 2 5" xfId="46668"/>
    <cellStyle name="Стиль 1 2 2 2 2 2 2 2 2 2 2 2 2 4 2 6" xfId="46669"/>
    <cellStyle name="Стиль 1 2 2 2 2 2 2 2 2 2 2 2 2 4 2 7" xfId="46670"/>
    <cellStyle name="Стиль 1 2 2 2 2 2 2 2 2 2 2 2 2 4 2 8" xfId="46671"/>
    <cellStyle name="Стиль 1 2 2 2 2 2 2 2 2 2 2 2 2 4 2 9" xfId="46672"/>
    <cellStyle name="Стиль 1 2 2 2 2 2 2 2 2 2 2 2 2 4 3" xfId="46673"/>
    <cellStyle name="Стиль 1 2 2 2 2 2 2 2 2 2 2 2 2 4 3 10" xfId="46674"/>
    <cellStyle name="Стиль 1 2 2 2 2 2 2 2 2 2 2 2 2 4 3 2" xfId="46675"/>
    <cellStyle name="Стиль 1 2 2 2 2 2 2 2 2 2 2 2 2 4 3 3" xfId="46676"/>
    <cellStyle name="Стиль 1 2 2 2 2 2 2 2 2 2 2 2 2 4 3 4" xfId="46677"/>
    <cellStyle name="Стиль 1 2 2 2 2 2 2 2 2 2 2 2 2 4 3 5" xfId="46678"/>
    <cellStyle name="Стиль 1 2 2 2 2 2 2 2 2 2 2 2 2 4 3 6" xfId="46679"/>
    <cellStyle name="Стиль 1 2 2 2 2 2 2 2 2 2 2 2 2 4 3 7" xfId="46680"/>
    <cellStyle name="Стиль 1 2 2 2 2 2 2 2 2 2 2 2 2 4 3 8" xfId="46681"/>
    <cellStyle name="Стиль 1 2 2 2 2 2 2 2 2 2 2 2 2 4 3 9" xfId="46682"/>
    <cellStyle name="Стиль 1 2 2 2 2 2 2 2 2 2 2 2 2 4 4" xfId="46683"/>
    <cellStyle name="Стиль 1 2 2 2 2 2 2 2 2 2 2 2 2 4 5" xfId="46684"/>
    <cellStyle name="Стиль 1 2 2 2 2 2 2 2 2 2 2 2 2 4 6" xfId="46685"/>
    <cellStyle name="Стиль 1 2 2 2 2 2 2 2 2 2 2 2 2 4 7" xfId="46686"/>
    <cellStyle name="Стиль 1 2 2 2 2 2 2 2 2 2 2 2 2 4 8" xfId="46687"/>
    <cellStyle name="Стиль 1 2 2 2 2 2 2 2 2 2 2 2 2 4 9" xfId="46688"/>
    <cellStyle name="Стиль 1 2 2 2 2 2 2 2 2 2 2 2 2 5" xfId="46689"/>
    <cellStyle name="Стиль 1 2 2 2 2 2 2 2 2 2 2 2 2 6" xfId="46690"/>
    <cellStyle name="Стиль 1 2 2 2 2 2 2 2 2 2 2 2 2 6 10" xfId="46691"/>
    <cellStyle name="Стиль 1 2 2 2 2 2 2 2 2 2 2 2 2 6 2" xfId="46692"/>
    <cellStyle name="Стиль 1 2 2 2 2 2 2 2 2 2 2 2 2 6 2 10" xfId="46693"/>
    <cellStyle name="Стиль 1 2 2 2 2 2 2 2 2 2 2 2 2 6 2 2" xfId="46694"/>
    <cellStyle name="Стиль 1 2 2 2 2 2 2 2 2 2 2 2 2 6 2 3" xfId="46695"/>
    <cellStyle name="Стиль 1 2 2 2 2 2 2 2 2 2 2 2 2 6 2 4" xfId="46696"/>
    <cellStyle name="Стиль 1 2 2 2 2 2 2 2 2 2 2 2 2 6 2 5" xfId="46697"/>
    <cellStyle name="Стиль 1 2 2 2 2 2 2 2 2 2 2 2 2 6 2 6" xfId="46698"/>
    <cellStyle name="Стиль 1 2 2 2 2 2 2 2 2 2 2 2 2 6 2 7" xfId="46699"/>
    <cellStyle name="Стиль 1 2 2 2 2 2 2 2 2 2 2 2 2 6 2 8" xfId="46700"/>
    <cellStyle name="Стиль 1 2 2 2 2 2 2 2 2 2 2 2 2 6 2 9" xfId="46701"/>
    <cellStyle name="Стиль 1 2 2 2 2 2 2 2 2 2 2 2 2 6 3" xfId="46702"/>
    <cellStyle name="Стиль 1 2 2 2 2 2 2 2 2 2 2 2 2 6 4" xfId="46703"/>
    <cellStyle name="Стиль 1 2 2 2 2 2 2 2 2 2 2 2 2 6 5" xfId="46704"/>
    <cellStyle name="Стиль 1 2 2 2 2 2 2 2 2 2 2 2 2 6 6" xfId="46705"/>
    <cellStyle name="Стиль 1 2 2 2 2 2 2 2 2 2 2 2 2 6 7" xfId="46706"/>
    <cellStyle name="Стиль 1 2 2 2 2 2 2 2 2 2 2 2 2 6 8" xfId="46707"/>
    <cellStyle name="Стиль 1 2 2 2 2 2 2 2 2 2 2 2 2 6 9" xfId="46708"/>
    <cellStyle name="Стиль 1 2 2 2 2 2 2 2 2 2 2 2 2 7" xfId="46709"/>
    <cellStyle name="Стиль 1 2 2 2 2 2 2 2 2 2 2 2 2 8" xfId="46710"/>
    <cellStyle name="Стиль 1 2 2 2 2 2 2 2 2 2 2 2 2 9" xfId="46711"/>
    <cellStyle name="Стиль 1 2 2 2 2 2 2 2 2 2 2 2 20" xfId="46712"/>
    <cellStyle name="Стиль 1 2 2 2 2 2 2 2 2 2 2 2 3" xfId="46713"/>
    <cellStyle name="Стиль 1 2 2 2 2 2 2 2 2 2 2 2 3 10" xfId="46714"/>
    <cellStyle name="Стиль 1 2 2 2 2 2 2 2 2 2 2 2 3 11" xfId="46715"/>
    <cellStyle name="Стиль 1 2 2 2 2 2 2 2 2 2 2 2 3 12" xfId="46716"/>
    <cellStyle name="Стиль 1 2 2 2 2 2 2 2 2 2 2 2 3 13" xfId="46717"/>
    <cellStyle name="Стиль 1 2 2 2 2 2 2 2 2 2 2 2 3 14" xfId="46718"/>
    <cellStyle name="Стиль 1 2 2 2 2 2 2 2 2 2 2 2 3 2" xfId="46719"/>
    <cellStyle name="Стиль 1 2 2 2 2 2 2 2 2 2 2 2 3 2 10" xfId="46720"/>
    <cellStyle name="Стиль 1 2 2 2 2 2 2 2 2 2 2 2 3 2 11" xfId="46721"/>
    <cellStyle name="Стиль 1 2 2 2 2 2 2 2 2 2 2 2 3 2 2" xfId="46722"/>
    <cellStyle name="Стиль 1 2 2 2 2 2 2 2 2 2 2 2 3 2 2 10" xfId="46723"/>
    <cellStyle name="Стиль 1 2 2 2 2 2 2 2 2 2 2 2 3 2 2 11" xfId="46724"/>
    <cellStyle name="Стиль 1 2 2 2 2 2 2 2 2 2 2 2 3 2 2 2" xfId="46725"/>
    <cellStyle name="Стиль 1 2 2 2 2 2 2 2 2 2 2 2 3 2 2 2 10" xfId="46726"/>
    <cellStyle name="Стиль 1 2 2 2 2 2 2 2 2 2 2 2 3 2 2 2 2" xfId="46727"/>
    <cellStyle name="Стиль 1 2 2 2 2 2 2 2 2 2 2 2 3 2 2 2 2 10" xfId="46728"/>
    <cellStyle name="Стиль 1 2 2 2 2 2 2 2 2 2 2 2 3 2 2 2 2 2" xfId="46729"/>
    <cellStyle name="Стиль 1 2 2 2 2 2 2 2 2 2 2 2 3 2 2 2 2 3" xfId="46730"/>
    <cellStyle name="Стиль 1 2 2 2 2 2 2 2 2 2 2 2 3 2 2 2 2 4" xfId="46731"/>
    <cellStyle name="Стиль 1 2 2 2 2 2 2 2 2 2 2 2 3 2 2 2 2 5" xfId="46732"/>
    <cellStyle name="Стиль 1 2 2 2 2 2 2 2 2 2 2 2 3 2 2 2 2 6" xfId="46733"/>
    <cellStyle name="Стиль 1 2 2 2 2 2 2 2 2 2 2 2 3 2 2 2 2 7" xfId="46734"/>
    <cellStyle name="Стиль 1 2 2 2 2 2 2 2 2 2 2 2 3 2 2 2 2 8" xfId="46735"/>
    <cellStyle name="Стиль 1 2 2 2 2 2 2 2 2 2 2 2 3 2 2 2 2 9" xfId="46736"/>
    <cellStyle name="Стиль 1 2 2 2 2 2 2 2 2 2 2 2 3 2 2 2 3" xfId="46737"/>
    <cellStyle name="Стиль 1 2 2 2 2 2 2 2 2 2 2 2 3 2 2 2 4" xfId="46738"/>
    <cellStyle name="Стиль 1 2 2 2 2 2 2 2 2 2 2 2 3 2 2 2 5" xfId="46739"/>
    <cellStyle name="Стиль 1 2 2 2 2 2 2 2 2 2 2 2 3 2 2 2 6" xfId="46740"/>
    <cellStyle name="Стиль 1 2 2 2 2 2 2 2 2 2 2 2 3 2 2 2 7" xfId="46741"/>
    <cellStyle name="Стиль 1 2 2 2 2 2 2 2 2 2 2 2 3 2 2 2 8" xfId="46742"/>
    <cellStyle name="Стиль 1 2 2 2 2 2 2 2 2 2 2 2 3 2 2 2 9" xfId="46743"/>
    <cellStyle name="Стиль 1 2 2 2 2 2 2 2 2 2 2 2 3 2 2 3" xfId="46744"/>
    <cellStyle name="Стиль 1 2 2 2 2 2 2 2 2 2 2 2 3 2 2 4" xfId="46745"/>
    <cellStyle name="Стиль 1 2 2 2 2 2 2 2 2 2 2 2 3 2 2 5" xfId="46746"/>
    <cellStyle name="Стиль 1 2 2 2 2 2 2 2 2 2 2 2 3 2 2 6" xfId="46747"/>
    <cellStyle name="Стиль 1 2 2 2 2 2 2 2 2 2 2 2 3 2 2 7" xfId="46748"/>
    <cellStyle name="Стиль 1 2 2 2 2 2 2 2 2 2 2 2 3 2 2 8" xfId="46749"/>
    <cellStyle name="Стиль 1 2 2 2 2 2 2 2 2 2 2 2 3 2 2 9" xfId="46750"/>
    <cellStyle name="Стиль 1 2 2 2 2 2 2 2 2 2 2 2 3 2 3" xfId="46751"/>
    <cellStyle name="Стиль 1 2 2 2 2 2 2 2 2 2 2 2 3 2 3 10" xfId="46752"/>
    <cellStyle name="Стиль 1 2 2 2 2 2 2 2 2 2 2 2 3 2 3 2" xfId="46753"/>
    <cellStyle name="Стиль 1 2 2 2 2 2 2 2 2 2 2 2 3 2 3 3" xfId="46754"/>
    <cellStyle name="Стиль 1 2 2 2 2 2 2 2 2 2 2 2 3 2 3 4" xfId="46755"/>
    <cellStyle name="Стиль 1 2 2 2 2 2 2 2 2 2 2 2 3 2 3 5" xfId="46756"/>
    <cellStyle name="Стиль 1 2 2 2 2 2 2 2 2 2 2 2 3 2 3 6" xfId="46757"/>
    <cellStyle name="Стиль 1 2 2 2 2 2 2 2 2 2 2 2 3 2 3 7" xfId="46758"/>
    <cellStyle name="Стиль 1 2 2 2 2 2 2 2 2 2 2 2 3 2 3 8" xfId="46759"/>
    <cellStyle name="Стиль 1 2 2 2 2 2 2 2 2 2 2 2 3 2 3 9" xfId="46760"/>
    <cellStyle name="Стиль 1 2 2 2 2 2 2 2 2 2 2 2 3 2 4" xfId="46761"/>
    <cellStyle name="Стиль 1 2 2 2 2 2 2 2 2 2 2 2 3 2 5" xfId="46762"/>
    <cellStyle name="Стиль 1 2 2 2 2 2 2 2 2 2 2 2 3 2 6" xfId="46763"/>
    <cellStyle name="Стиль 1 2 2 2 2 2 2 2 2 2 2 2 3 2 7" xfId="46764"/>
    <cellStyle name="Стиль 1 2 2 2 2 2 2 2 2 2 2 2 3 2 8" xfId="46765"/>
    <cellStyle name="Стиль 1 2 2 2 2 2 2 2 2 2 2 2 3 2 9" xfId="46766"/>
    <cellStyle name="Стиль 1 2 2 2 2 2 2 2 2 2 2 2 3 3" xfId="46767"/>
    <cellStyle name="Стиль 1 2 2 2 2 2 2 2 2 2 2 2 3 4" xfId="46768"/>
    <cellStyle name="Стиль 1 2 2 2 2 2 2 2 2 2 2 2 3 5" xfId="46769"/>
    <cellStyle name="Стиль 1 2 2 2 2 2 2 2 2 2 2 2 3 5 10" xfId="46770"/>
    <cellStyle name="Стиль 1 2 2 2 2 2 2 2 2 2 2 2 3 5 2" xfId="46771"/>
    <cellStyle name="Стиль 1 2 2 2 2 2 2 2 2 2 2 2 3 5 2 10" xfId="46772"/>
    <cellStyle name="Стиль 1 2 2 2 2 2 2 2 2 2 2 2 3 5 2 2" xfId="46773"/>
    <cellStyle name="Стиль 1 2 2 2 2 2 2 2 2 2 2 2 3 5 2 3" xfId="46774"/>
    <cellStyle name="Стиль 1 2 2 2 2 2 2 2 2 2 2 2 3 5 2 4" xfId="46775"/>
    <cellStyle name="Стиль 1 2 2 2 2 2 2 2 2 2 2 2 3 5 2 5" xfId="46776"/>
    <cellStyle name="Стиль 1 2 2 2 2 2 2 2 2 2 2 2 3 5 2 6" xfId="46777"/>
    <cellStyle name="Стиль 1 2 2 2 2 2 2 2 2 2 2 2 3 5 2 7" xfId="46778"/>
    <cellStyle name="Стиль 1 2 2 2 2 2 2 2 2 2 2 2 3 5 2 8" xfId="46779"/>
    <cellStyle name="Стиль 1 2 2 2 2 2 2 2 2 2 2 2 3 5 2 9" xfId="46780"/>
    <cellStyle name="Стиль 1 2 2 2 2 2 2 2 2 2 2 2 3 5 3" xfId="46781"/>
    <cellStyle name="Стиль 1 2 2 2 2 2 2 2 2 2 2 2 3 5 4" xfId="46782"/>
    <cellStyle name="Стиль 1 2 2 2 2 2 2 2 2 2 2 2 3 5 5" xfId="46783"/>
    <cellStyle name="Стиль 1 2 2 2 2 2 2 2 2 2 2 2 3 5 6" xfId="46784"/>
    <cellStyle name="Стиль 1 2 2 2 2 2 2 2 2 2 2 2 3 5 7" xfId="46785"/>
    <cellStyle name="Стиль 1 2 2 2 2 2 2 2 2 2 2 2 3 5 8" xfId="46786"/>
    <cellStyle name="Стиль 1 2 2 2 2 2 2 2 2 2 2 2 3 5 9" xfId="46787"/>
    <cellStyle name="Стиль 1 2 2 2 2 2 2 2 2 2 2 2 3 6" xfId="46788"/>
    <cellStyle name="Стиль 1 2 2 2 2 2 2 2 2 2 2 2 3 7" xfId="46789"/>
    <cellStyle name="Стиль 1 2 2 2 2 2 2 2 2 2 2 2 3 8" xfId="46790"/>
    <cellStyle name="Стиль 1 2 2 2 2 2 2 2 2 2 2 2 3 9" xfId="46791"/>
    <cellStyle name="Стиль 1 2 2 2 2 2 2 2 2 2 2 2 4" xfId="46792"/>
    <cellStyle name="Стиль 1 2 2 2 2 2 2 2 2 2 2 2 4 10" xfId="46793"/>
    <cellStyle name="Стиль 1 2 2 2 2 2 2 2 2 2 2 2 4 11" xfId="46794"/>
    <cellStyle name="Стиль 1 2 2 2 2 2 2 2 2 2 2 2 4 2" xfId="46795"/>
    <cellStyle name="Стиль 1 2 2 2 2 2 2 2 2 2 2 2 4 2 10" xfId="46796"/>
    <cellStyle name="Стиль 1 2 2 2 2 2 2 2 2 2 2 2 4 2 11" xfId="46797"/>
    <cellStyle name="Стиль 1 2 2 2 2 2 2 2 2 2 2 2 4 2 2" xfId="46798"/>
    <cellStyle name="Стиль 1 2 2 2 2 2 2 2 2 2 2 2 4 2 2 10" xfId="46799"/>
    <cellStyle name="Стиль 1 2 2 2 2 2 2 2 2 2 2 2 4 2 2 2" xfId="46800"/>
    <cellStyle name="Стиль 1 2 2 2 2 2 2 2 2 2 2 2 4 2 2 2 10" xfId="46801"/>
    <cellStyle name="Стиль 1 2 2 2 2 2 2 2 2 2 2 2 4 2 2 2 2" xfId="46802"/>
    <cellStyle name="Стиль 1 2 2 2 2 2 2 2 2 2 2 2 4 2 2 2 3" xfId="46803"/>
    <cellStyle name="Стиль 1 2 2 2 2 2 2 2 2 2 2 2 4 2 2 2 4" xfId="46804"/>
    <cellStyle name="Стиль 1 2 2 2 2 2 2 2 2 2 2 2 4 2 2 2 5" xfId="46805"/>
    <cellStyle name="Стиль 1 2 2 2 2 2 2 2 2 2 2 2 4 2 2 2 6" xfId="46806"/>
    <cellStyle name="Стиль 1 2 2 2 2 2 2 2 2 2 2 2 4 2 2 2 7" xfId="46807"/>
    <cellStyle name="Стиль 1 2 2 2 2 2 2 2 2 2 2 2 4 2 2 2 8" xfId="46808"/>
    <cellStyle name="Стиль 1 2 2 2 2 2 2 2 2 2 2 2 4 2 2 2 9" xfId="46809"/>
    <cellStyle name="Стиль 1 2 2 2 2 2 2 2 2 2 2 2 4 2 2 3" xfId="46810"/>
    <cellStyle name="Стиль 1 2 2 2 2 2 2 2 2 2 2 2 4 2 2 4" xfId="46811"/>
    <cellStyle name="Стиль 1 2 2 2 2 2 2 2 2 2 2 2 4 2 2 5" xfId="46812"/>
    <cellStyle name="Стиль 1 2 2 2 2 2 2 2 2 2 2 2 4 2 2 6" xfId="46813"/>
    <cellStyle name="Стиль 1 2 2 2 2 2 2 2 2 2 2 2 4 2 2 7" xfId="46814"/>
    <cellStyle name="Стиль 1 2 2 2 2 2 2 2 2 2 2 2 4 2 2 8" xfId="46815"/>
    <cellStyle name="Стиль 1 2 2 2 2 2 2 2 2 2 2 2 4 2 2 9" xfId="46816"/>
    <cellStyle name="Стиль 1 2 2 2 2 2 2 2 2 2 2 2 4 2 3" xfId="46817"/>
    <cellStyle name="Стиль 1 2 2 2 2 2 2 2 2 2 2 2 4 2 4" xfId="46818"/>
    <cellStyle name="Стиль 1 2 2 2 2 2 2 2 2 2 2 2 4 2 5" xfId="46819"/>
    <cellStyle name="Стиль 1 2 2 2 2 2 2 2 2 2 2 2 4 2 6" xfId="46820"/>
    <cellStyle name="Стиль 1 2 2 2 2 2 2 2 2 2 2 2 4 2 7" xfId="46821"/>
    <cellStyle name="Стиль 1 2 2 2 2 2 2 2 2 2 2 2 4 2 8" xfId="46822"/>
    <cellStyle name="Стиль 1 2 2 2 2 2 2 2 2 2 2 2 4 2 9" xfId="46823"/>
    <cellStyle name="Стиль 1 2 2 2 2 2 2 2 2 2 2 2 4 3" xfId="46824"/>
    <cellStyle name="Стиль 1 2 2 2 2 2 2 2 2 2 2 2 4 3 10" xfId="46825"/>
    <cellStyle name="Стиль 1 2 2 2 2 2 2 2 2 2 2 2 4 3 2" xfId="46826"/>
    <cellStyle name="Стиль 1 2 2 2 2 2 2 2 2 2 2 2 4 3 3" xfId="46827"/>
    <cellStyle name="Стиль 1 2 2 2 2 2 2 2 2 2 2 2 4 3 4" xfId="46828"/>
    <cellStyle name="Стиль 1 2 2 2 2 2 2 2 2 2 2 2 4 3 5" xfId="46829"/>
    <cellStyle name="Стиль 1 2 2 2 2 2 2 2 2 2 2 2 4 3 6" xfId="46830"/>
    <cellStyle name="Стиль 1 2 2 2 2 2 2 2 2 2 2 2 4 3 7" xfId="46831"/>
    <cellStyle name="Стиль 1 2 2 2 2 2 2 2 2 2 2 2 4 3 8" xfId="46832"/>
    <cellStyle name="Стиль 1 2 2 2 2 2 2 2 2 2 2 2 4 3 9" xfId="46833"/>
    <cellStyle name="Стиль 1 2 2 2 2 2 2 2 2 2 2 2 4 4" xfId="46834"/>
    <cellStyle name="Стиль 1 2 2 2 2 2 2 2 2 2 2 2 4 5" xfId="46835"/>
    <cellStyle name="Стиль 1 2 2 2 2 2 2 2 2 2 2 2 4 6" xfId="46836"/>
    <cellStyle name="Стиль 1 2 2 2 2 2 2 2 2 2 2 2 4 7" xfId="46837"/>
    <cellStyle name="Стиль 1 2 2 2 2 2 2 2 2 2 2 2 4 8" xfId="46838"/>
    <cellStyle name="Стиль 1 2 2 2 2 2 2 2 2 2 2 2 4 9" xfId="46839"/>
    <cellStyle name="Стиль 1 2 2 2 2 2 2 2 2 2 2 2 5" xfId="46840"/>
    <cellStyle name="Стиль 1 2 2 2 2 2 2 2 2 2 2 2 6" xfId="46841"/>
    <cellStyle name="Стиль 1 2 2 2 2 2 2 2 2 2 2 2 6 10" xfId="46842"/>
    <cellStyle name="Стиль 1 2 2 2 2 2 2 2 2 2 2 2 6 2" xfId="46843"/>
    <cellStyle name="Стиль 1 2 2 2 2 2 2 2 2 2 2 2 6 2 10" xfId="46844"/>
    <cellStyle name="Стиль 1 2 2 2 2 2 2 2 2 2 2 2 6 2 2" xfId="46845"/>
    <cellStyle name="Стиль 1 2 2 2 2 2 2 2 2 2 2 2 6 2 3" xfId="46846"/>
    <cellStyle name="Стиль 1 2 2 2 2 2 2 2 2 2 2 2 6 2 4" xfId="46847"/>
    <cellStyle name="Стиль 1 2 2 2 2 2 2 2 2 2 2 2 6 2 5" xfId="46848"/>
    <cellStyle name="Стиль 1 2 2 2 2 2 2 2 2 2 2 2 6 2 6" xfId="46849"/>
    <cellStyle name="Стиль 1 2 2 2 2 2 2 2 2 2 2 2 6 2 7" xfId="46850"/>
    <cellStyle name="Стиль 1 2 2 2 2 2 2 2 2 2 2 2 6 2 8" xfId="46851"/>
    <cellStyle name="Стиль 1 2 2 2 2 2 2 2 2 2 2 2 6 2 9" xfId="46852"/>
    <cellStyle name="Стиль 1 2 2 2 2 2 2 2 2 2 2 2 6 3" xfId="46853"/>
    <cellStyle name="Стиль 1 2 2 2 2 2 2 2 2 2 2 2 6 4" xfId="46854"/>
    <cellStyle name="Стиль 1 2 2 2 2 2 2 2 2 2 2 2 6 5" xfId="46855"/>
    <cellStyle name="Стиль 1 2 2 2 2 2 2 2 2 2 2 2 6 6" xfId="46856"/>
    <cellStyle name="Стиль 1 2 2 2 2 2 2 2 2 2 2 2 6 7" xfId="46857"/>
    <cellStyle name="Стиль 1 2 2 2 2 2 2 2 2 2 2 2 6 8" xfId="46858"/>
    <cellStyle name="Стиль 1 2 2 2 2 2 2 2 2 2 2 2 6 9" xfId="46859"/>
    <cellStyle name="Стиль 1 2 2 2 2 2 2 2 2 2 2 2 7" xfId="46860"/>
    <cellStyle name="Стиль 1 2 2 2 2 2 2 2 2 2 2 2 8" xfId="46861"/>
    <cellStyle name="Стиль 1 2 2 2 2 2 2 2 2 2 2 2 9" xfId="46862"/>
    <cellStyle name="Стиль 1 2 2 2 2 2 2 2 2 2 2 20" xfId="46863"/>
    <cellStyle name="Стиль 1 2 2 2 2 2 2 2 2 2 2 20 2" xfId="46864"/>
    <cellStyle name="Стиль 1 2 2 2 2 2 2 2 2 2 2 20 2 2" xfId="46865"/>
    <cellStyle name="Стиль 1 2 2 2 2 2 2 2 2 2 2 20 3" xfId="46866"/>
    <cellStyle name="Стиль 1 2 2 2 2 2 2 2 2 2 2 20 4" xfId="46867"/>
    <cellStyle name="Стиль 1 2 2 2 2 2 2 2 2 2 2 21" xfId="46868"/>
    <cellStyle name="Стиль 1 2 2 2 2 2 2 2 2 2 2 21 2" xfId="46869"/>
    <cellStyle name="Стиль 1 2 2 2 2 2 2 2 2 2 2 22" xfId="46870"/>
    <cellStyle name="Стиль 1 2 2 2 2 2 2 2 2 2 2 3" xfId="46871"/>
    <cellStyle name="Стиль 1 2 2 2 2 2 2 2 2 2 2 4" xfId="46872"/>
    <cellStyle name="Стиль 1 2 2 2 2 2 2 2 2 2 2 5" xfId="46873"/>
    <cellStyle name="Стиль 1 2 2 2 2 2 2 2 2 2 2 5 10" xfId="46874"/>
    <cellStyle name="Стиль 1 2 2 2 2 2 2 2 2 2 2 5 11" xfId="46875"/>
    <cellStyle name="Стиль 1 2 2 2 2 2 2 2 2 2 2 5 12" xfId="46876"/>
    <cellStyle name="Стиль 1 2 2 2 2 2 2 2 2 2 2 5 13" xfId="46877"/>
    <cellStyle name="Стиль 1 2 2 2 2 2 2 2 2 2 2 5 14" xfId="46878"/>
    <cellStyle name="Стиль 1 2 2 2 2 2 2 2 2 2 2 5 2" xfId="46879"/>
    <cellStyle name="Стиль 1 2 2 2 2 2 2 2 2 2 2 5 2 10" xfId="46880"/>
    <cellStyle name="Стиль 1 2 2 2 2 2 2 2 2 2 2 5 2 11" xfId="46881"/>
    <cellStyle name="Стиль 1 2 2 2 2 2 2 2 2 2 2 5 2 2" xfId="46882"/>
    <cellStyle name="Стиль 1 2 2 2 2 2 2 2 2 2 2 5 2 2 10" xfId="46883"/>
    <cellStyle name="Стиль 1 2 2 2 2 2 2 2 2 2 2 5 2 2 11" xfId="46884"/>
    <cellStyle name="Стиль 1 2 2 2 2 2 2 2 2 2 2 5 2 2 2" xfId="46885"/>
    <cellStyle name="Стиль 1 2 2 2 2 2 2 2 2 2 2 5 2 2 2 10" xfId="46886"/>
    <cellStyle name="Стиль 1 2 2 2 2 2 2 2 2 2 2 5 2 2 2 2" xfId="46887"/>
    <cellStyle name="Стиль 1 2 2 2 2 2 2 2 2 2 2 5 2 2 2 2 10" xfId="46888"/>
    <cellStyle name="Стиль 1 2 2 2 2 2 2 2 2 2 2 5 2 2 2 2 2" xfId="46889"/>
    <cellStyle name="Стиль 1 2 2 2 2 2 2 2 2 2 2 5 2 2 2 2 3" xfId="46890"/>
    <cellStyle name="Стиль 1 2 2 2 2 2 2 2 2 2 2 5 2 2 2 2 4" xfId="46891"/>
    <cellStyle name="Стиль 1 2 2 2 2 2 2 2 2 2 2 5 2 2 2 2 5" xfId="46892"/>
    <cellStyle name="Стиль 1 2 2 2 2 2 2 2 2 2 2 5 2 2 2 2 6" xfId="46893"/>
    <cellStyle name="Стиль 1 2 2 2 2 2 2 2 2 2 2 5 2 2 2 2 7" xfId="46894"/>
    <cellStyle name="Стиль 1 2 2 2 2 2 2 2 2 2 2 5 2 2 2 2 8" xfId="46895"/>
    <cellStyle name="Стиль 1 2 2 2 2 2 2 2 2 2 2 5 2 2 2 2 9" xfId="46896"/>
    <cellStyle name="Стиль 1 2 2 2 2 2 2 2 2 2 2 5 2 2 2 3" xfId="46897"/>
    <cellStyle name="Стиль 1 2 2 2 2 2 2 2 2 2 2 5 2 2 2 4" xfId="46898"/>
    <cellStyle name="Стиль 1 2 2 2 2 2 2 2 2 2 2 5 2 2 2 5" xfId="46899"/>
    <cellStyle name="Стиль 1 2 2 2 2 2 2 2 2 2 2 5 2 2 2 6" xfId="46900"/>
    <cellStyle name="Стиль 1 2 2 2 2 2 2 2 2 2 2 5 2 2 2 7" xfId="46901"/>
    <cellStyle name="Стиль 1 2 2 2 2 2 2 2 2 2 2 5 2 2 2 8" xfId="46902"/>
    <cellStyle name="Стиль 1 2 2 2 2 2 2 2 2 2 2 5 2 2 2 9" xfId="46903"/>
    <cellStyle name="Стиль 1 2 2 2 2 2 2 2 2 2 2 5 2 2 3" xfId="46904"/>
    <cellStyle name="Стиль 1 2 2 2 2 2 2 2 2 2 2 5 2 2 4" xfId="46905"/>
    <cellStyle name="Стиль 1 2 2 2 2 2 2 2 2 2 2 5 2 2 5" xfId="46906"/>
    <cellStyle name="Стиль 1 2 2 2 2 2 2 2 2 2 2 5 2 2 6" xfId="46907"/>
    <cellStyle name="Стиль 1 2 2 2 2 2 2 2 2 2 2 5 2 2 7" xfId="46908"/>
    <cellStyle name="Стиль 1 2 2 2 2 2 2 2 2 2 2 5 2 2 8" xfId="46909"/>
    <cellStyle name="Стиль 1 2 2 2 2 2 2 2 2 2 2 5 2 2 9" xfId="46910"/>
    <cellStyle name="Стиль 1 2 2 2 2 2 2 2 2 2 2 5 2 3" xfId="46911"/>
    <cellStyle name="Стиль 1 2 2 2 2 2 2 2 2 2 2 5 2 3 10" xfId="46912"/>
    <cellStyle name="Стиль 1 2 2 2 2 2 2 2 2 2 2 5 2 3 2" xfId="46913"/>
    <cellStyle name="Стиль 1 2 2 2 2 2 2 2 2 2 2 5 2 3 3" xfId="46914"/>
    <cellStyle name="Стиль 1 2 2 2 2 2 2 2 2 2 2 5 2 3 4" xfId="46915"/>
    <cellStyle name="Стиль 1 2 2 2 2 2 2 2 2 2 2 5 2 3 5" xfId="46916"/>
    <cellStyle name="Стиль 1 2 2 2 2 2 2 2 2 2 2 5 2 3 6" xfId="46917"/>
    <cellStyle name="Стиль 1 2 2 2 2 2 2 2 2 2 2 5 2 3 7" xfId="46918"/>
    <cellStyle name="Стиль 1 2 2 2 2 2 2 2 2 2 2 5 2 3 8" xfId="46919"/>
    <cellStyle name="Стиль 1 2 2 2 2 2 2 2 2 2 2 5 2 3 9" xfId="46920"/>
    <cellStyle name="Стиль 1 2 2 2 2 2 2 2 2 2 2 5 2 4" xfId="46921"/>
    <cellStyle name="Стиль 1 2 2 2 2 2 2 2 2 2 2 5 2 5" xfId="46922"/>
    <cellStyle name="Стиль 1 2 2 2 2 2 2 2 2 2 2 5 2 6" xfId="46923"/>
    <cellStyle name="Стиль 1 2 2 2 2 2 2 2 2 2 2 5 2 7" xfId="46924"/>
    <cellStyle name="Стиль 1 2 2 2 2 2 2 2 2 2 2 5 2 8" xfId="46925"/>
    <cellStyle name="Стиль 1 2 2 2 2 2 2 2 2 2 2 5 2 9" xfId="46926"/>
    <cellStyle name="Стиль 1 2 2 2 2 2 2 2 2 2 2 5 3" xfId="46927"/>
    <cellStyle name="Стиль 1 2 2 2 2 2 2 2 2 2 2 5 4" xfId="46928"/>
    <cellStyle name="Стиль 1 2 2 2 2 2 2 2 2 2 2 5 5" xfId="46929"/>
    <cellStyle name="Стиль 1 2 2 2 2 2 2 2 2 2 2 5 5 10" xfId="46930"/>
    <cellStyle name="Стиль 1 2 2 2 2 2 2 2 2 2 2 5 5 2" xfId="46931"/>
    <cellStyle name="Стиль 1 2 2 2 2 2 2 2 2 2 2 5 5 2 10" xfId="46932"/>
    <cellStyle name="Стиль 1 2 2 2 2 2 2 2 2 2 2 5 5 2 2" xfId="46933"/>
    <cellStyle name="Стиль 1 2 2 2 2 2 2 2 2 2 2 5 5 2 3" xfId="46934"/>
    <cellStyle name="Стиль 1 2 2 2 2 2 2 2 2 2 2 5 5 2 4" xfId="46935"/>
    <cellStyle name="Стиль 1 2 2 2 2 2 2 2 2 2 2 5 5 2 5" xfId="46936"/>
    <cellStyle name="Стиль 1 2 2 2 2 2 2 2 2 2 2 5 5 2 6" xfId="46937"/>
    <cellStyle name="Стиль 1 2 2 2 2 2 2 2 2 2 2 5 5 2 7" xfId="46938"/>
    <cellStyle name="Стиль 1 2 2 2 2 2 2 2 2 2 2 5 5 2 8" xfId="46939"/>
    <cellStyle name="Стиль 1 2 2 2 2 2 2 2 2 2 2 5 5 2 9" xfId="46940"/>
    <cellStyle name="Стиль 1 2 2 2 2 2 2 2 2 2 2 5 5 3" xfId="46941"/>
    <cellStyle name="Стиль 1 2 2 2 2 2 2 2 2 2 2 5 5 4" xfId="46942"/>
    <cellStyle name="Стиль 1 2 2 2 2 2 2 2 2 2 2 5 5 5" xfId="46943"/>
    <cellStyle name="Стиль 1 2 2 2 2 2 2 2 2 2 2 5 5 6" xfId="46944"/>
    <cellStyle name="Стиль 1 2 2 2 2 2 2 2 2 2 2 5 5 7" xfId="46945"/>
    <cellStyle name="Стиль 1 2 2 2 2 2 2 2 2 2 2 5 5 8" xfId="46946"/>
    <cellStyle name="Стиль 1 2 2 2 2 2 2 2 2 2 2 5 5 9" xfId="46947"/>
    <cellStyle name="Стиль 1 2 2 2 2 2 2 2 2 2 2 5 6" xfId="46948"/>
    <cellStyle name="Стиль 1 2 2 2 2 2 2 2 2 2 2 5 7" xfId="46949"/>
    <cellStyle name="Стиль 1 2 2 2 2 2 2 2 2 2 2 5 8" xfId="46950"/>
    <cellStyle name="Стиль 1 2 2 2 2 2 2 2 2 2 2 5 9" xfId="46951"/>
    <cellStyle name="Стиль 1 2 2 2 2 2 2 2 2 2 2 6" xfId="46952"/>
    <cellStyle name="Стиль 1 2 2 2 2 2 2 2 2 2 2 6 10" xfId="46953"/>
    <cellStyle name="Стиль 1 2 2 2 2 2 2 2 2 2 2 6 11" xfId="46954"/>
    <cellStyle name="Стиль 1 2 2 2 2 2 2 2 2 2 2 6 2" xfId="46955"/>
    <cellStyle name="Стиль 1 2 2 2 2 2 2 2 2 2 2 6 2 10" xfId="46956"/>
    <cellStyle name="Стиль 1 2 2 2 2 2 2 2 2 2 2 6 2 11" xfId="46957"/>
    <cellStyle name="Стиль 1 2 2 2 2 2 2 2 2 2 2 6 2 2" xfId="46958"/>
    <cellStyle name="Стиль 1 2 2 2 2 2 2 2 2 2 2 6 2 2 10" xfId="46959"/>
    <cellStyle name="Стиль 1 2 2 2 2 2 2 2 2 2 2 6 2 2 2" xfId="46960"/>
    <cellStyle name="Стиль 1 2 2 2 2 2 2 2 2 2 2 6 2 2 2 10" xfId="46961"/>
    <cellStyle name="Стиль 1 2 2 2 2 2 2 2 2 2 2 6 2 2 2 2" xfId="46962"/>
    <cellStyle name="Стиль 1 2 2 2 2 2 2 2 2 2 2 6 2 2 2 3" xfId="46963"/>
    <cellStyle name="Стиль 1 2 2 2 2 2 2 2 2 2 2 6 2 2 2 4" xfId="46964"/>
    <cellStyle name="Стиль 1 2 2 2 2 2 2 2 2 2 2 6 2 2 2 5" xfId="46965"/>
    <cellStyle name="Стиль 1 2 2 2 2 2 2 2 2 2 2 6 2 2 2 6" xfId="46966"/>
    <cellStyle name="Стиль 1 2 2 2 2 2 2 2 2 2 2 6 2 2 2 7" xfId="46967"/>
    <cellStyle name="Стиль 1 2 2 2 2 2 2 2 2 2 2 6 2 2 2 8" xfId="46968"/>
    <cellStyle name="Стиль 1 2 2 2 2 2 2 2 2 2 2 6 2 2 2 9" xfId="46969"/>
    <cellStyle name="Стиль 1 2 2 2 2 2 2 2 2 2 2 6 2 2 3" xfId="46970"/>
    <cellStyle name="Стиль 1 2 2 2 2 2 2 2 2 2 2 6 2 2 4" xfId="46971"/>
    <cellStyle name="Стиль 1 2 2 2 2 2 2 2 2 2 2 6 2 2 5" xfId="46972"/>
    <cellStyle name="Стиль 1 2 2 2 2 2 2 2 2 2 2 6 2 2 6" xfId="46973"/>
    <cellStyle name="Стиль 1 2 2 2 2 2 2 2 2 2 2 6 2 2 7" xfId="46974"/>
    <cellStyle name="Стиль 1 2 2 2 2 2 2 2 2 2 2 6 2 2 8" xfId="46975"/>
    <cellStyle name="Стиль 1 2 2 2 2 2 2 2 2 2 2 6 2 2 9" xfId="46976"/>
    <cellStyle name="Стиль 1 2 2 2 2 2 2 2 2 2 2 6 2 3" xfId="46977"/>
    <cellStyle name="Стиль 1 2 2 2 2 2 2 2 2 2 2 6 2 4" xfId="46978"/>
    <cellStyle name="Стиль 1 2 2 2 2 2 2 2 2 2 2 6 2 5" xfId="46979"/>
    <cellStyle name="Стиль 1 2 2 2 2 2 2 2 2 2 2 6 2 6" xfId="46980"/>
    <cellStyle name="Стиль 1 2 2 2 2 2 2 2 2 2 2 6 2 7" xfId="46981"/>
    <cellStyle name="Стиль 1 2 2 2 2 2 2 2 2 2 2 6 2 8" xfId="46982"/>
    <cellStyle name="Стиль 1 2 2 2 2 2 2 2 2 2 2 6 2 9" xfId="46983"/>
    <cellStyle name="Стиль 1 2 2 2 2 2 2 2 2 2 2 6 3" xfId="46984"/>
    <cellStyle name="Стиль 1 2 2 2 2 2 2 2 2 2 2 6 3 10" xfId="46985"/>
    <cellStyle name="Стиль 1 2 2 2 2 2 2 2 2 2 2 6 3 2" xfId="46986"/>
    <cellStyle name="Стиль 1 2 2 2 2 2 2 2 2 2 2 6 3 3" xfId="46987"/>
    <cellStyle name="Стиль 1 2 2 2 2 2 2 2 2 2 2 6 3 4" xfId="46988"/>
    <cellStyle name="Стиль 1 2 2 2 2 2 2 2 2 2 2 6 3 5" xfId="46989"/>
    <cellStyle name="Стиль 1 2 2 2 2 2 2 2 2 2 2 6 3 6" xfId="46990"/>
    <cellStyle name="Стиль 1 2 2 2 2 2 2 2 2 2 2 6 3 7" xfId="46991"/>
    <cellStyle name="Стиль 1 2 2 2 2 2 2 2 2 2 2 6 3 8" xfId="46992"/>
    <cellStyle name="Стиль 1 2 2 2 2 2 2 2 2 2 2 6 3 9" xfId="46993"/>
    <cellStyle name="Стиль 1 2 2 2 2 2 2 2 2 2 2 6 4" xfId="46994"/>
    <cellStyle name="Стиль 1 2 2 2 2 2 2 2 2 2 2 6 5" xfId="46995"/>
    <cellStyle name="Стиль 1 2 2 2 2 2 2 2 2 2 2 6 6" xfId="46996"/>
    <cellStyle name="Стиль 1 2 2 2 2 2 2 2 2 2 2 6 7" xfId="46997"/>
    <cellStyle name="Стиль 1 2 2 2 2 2 2 2 2 2 2 6 8" xfId="46998"/>
    <cellStyle name="Стиль 1 2 2 2 2 2 2 2 2 2 2 6 9" xfId="46999"/>
    <cellStyle name="Стиль 1 2 2 2 2 2 2 2 2 2 2 7" xfId="47000"/>
    <cellStyle name="Стиль 1 2 2 2 2 2 2 2 2 2 2 8" xfId="47001"/>
    <cellStyle name="Стиль 1 2 2 2 2 2 2 2 2 2 2 8 10" xfId="47002"/>
    <cellStyle name="Стиль 1 2 2 2 2 2 2 2 2 2 2 8 2" xfId="47003"/>
    <cellStyle name="Стиль 1 2 2 2 2 2 2 2 2 2 2 8 2 10" xfId="47004"/>
    <cellStyle name="Стиль 1 2 2 2 2 2 2 2 2 2 2 8 2 2" xfId="47005"/>
    <cellStyle name="Стиль 1 2 2 2 2 2 2 2 2 2 2 8 2 3" xfId="47006"/>
    <cellStyle name="Стиль 1 2 2 2 2 2 2 2 2 2 2 8 2 4" xfId="47007"/>
    <cellStyle name="Стиль 1 2 2 2 2 2 2 2 2 2 2 8 2 5" xfId="47008"/>
    <cellStyle name="Стиль 1 2 2 2 2 2 2 2 2 2 2 8 2 6" xfId="47009"/>
    <cellStyle name="Стиль 1 2 2 2 2 2 2 2 2 2 2 8 2 7" xfId="47010"/>
    <cellStyle name="Стиль 1 2 2 2 2 2 2 2 2 2 2 8 2 8" xfId="47011"/>
    <cellStyle name="Стиль 1 2 2 2 2 2 2 2 2 2 2 8 2 9" xfId="47012"/>
    <cellStyle name="Стиль 1 2 2 2 2 2 2 2 2 2 2 8 3" xfId="47013"/>
    <cellStyle name="Стиль 1 2 2 2 2 2 2 2 2 2 2 8 4" xfId="47014"/>
    <cellStyle name="Стиль 1 2 2 2 2 2 2 2 2 2 2 8 5" xfId="47015"/>
    <cellStyle name="Стиль 1 2 2 2 2 2 2 2 2 2 2 8 6" xfId="47016"/>
    <cellStyle name="Стиль 1 2 2 2 2 2 2 2 2 2 2 8 7" xfId="47017"/>
    <cellStyle name="Стиль 1 2 2 2 2 2 2 2 2 2 2 8 8" xfId="47018"/>
    <cellStyle name="Стиль 1 2 2 2 2 2 2 2 2 2 2 8 9" xfId="47019"/>
    <cellStyle name="Стиль 1 2 2 2 2 2 2 2 2 2 2 9" xfId="47020"/>
    <cellStyle name="Стиль 1 2 2 2 2 2 2 2 2 2 20" xfId="47021"/>
    <cellStyle name="Стиль 1 2 2 2 2 2 2 2 2 2 20 2" xfId="47022"/>
    <cellStyle name="Стиль 1 2 2 2 2 2 2 2 2 2 20 2 2" xfId="47023"/>
    <cellStyle name="Стиль 1 2 2 2 2 2 2 2 2 2 20 3" xfId="47024"/>
    <cellStyle name="Стиль 1 2 2 2 2 2 2 2 2 2 20 4" xfId="47025"/>
    <cellStyle name="Стиль 1 2 2 2 2 2 2 2 2 2 21" xfId="47026"/>
    <cellStyle name="Стиль 1 2 2 2 2 2 2 2 2 2 21 2" xfId="47027"/>
    <cellStyle name="Стиль 1 2 2 2 2 2 2 2 2 2 22" xfId="47028"/>
    <cellStyle name="Стиль 1 2 2 2 2 2 2 2 2 2 3" xfId="47029"/>
    <cellStyle name="Стиль 1 2 2 2 2 2 2 2 2 2 3 2" xfId="47030"/>
    <cellStyle name="Стиль 1 2 2 2 2 2 2 2 2 2 3 2 2" xfId="47031"/>
    <cellStyle name="Стиль 1 2 2 2 2 2 2 2 2 2 4" xfId="47032"/>
    <cellStyle name="Стиль 1 2 2 2 2 2 2 2 2 2 5" xfId="47033"/>
    <cellStyle name="Стиль 1 2 2 2 2 2 2 2 2 2 5 10" xfId="47034"/>
    <cellStyle name="Стиль 1 2 2 2 2 2 2 2 2 2 5 11" xfId="47035"/>
    <cellStyle name="Стиль 1 2 2 2 2 2 2 2 2 2 5 12" xfId="47036"/>
    <cellStyle name="Стиль 1 2 2 2 2 2 2 2 2 2 5 13" xfId="47037"/>
    <cellStyle name="Стиль 1 2 2 2 2 2 2 2 2 2 5 14" xfId="47038"/>
    <cellStyle name="Стиль 1 2 2 2 2 2 2 2 2 2 5 2" xfId="47039"/>
    <cellStyle name="Стиль 1 2 2 2 2 2 2 2 2 2 5 2 10" xfId="47040"/>
    <cellStyle name="Стиль 1 2 2 2 2 2 2 2 2 2 5 2 11" xfId="47041"/>
    <cellStyle name="Стиль 1 2 2 2 2 2 2 2 2 2 5 2 2" xfId="47042"/>
    <cellStyle name="Стиль 1 2 2 2 2 2 2 2 2 2 5 2 2 10" xfId="47043"/>
    <cellStyle name="Стиль 1 2 2 2 2 2 2 2 2 2 5 2 2 11" xfId="47044"/>
    <cellStyle name="Стиль 1 2 2 2 2 2 2 2 2 2 5 2 2 2" xfId="47045"/>
    <cellStyle name="Стиль 1 2 2 2 2 2 2 2 2 2 5 2 2 2 10" xfId="47046"/>
    <cellStyle name="Стиль 1 2 2 2 2 2 2 2 2 2 5 2 2 2 2" xfId="47047"/>
    <cellStyle name="Стиль 1 2 2 2 2 2 2 2 2 2 5 2 2 2 2 10" xfId="47048"/>
    <cellStyle name="Стиль 1 2 2 2 2 2 2 2 2 2 5 2 2 2 2 2" xfId="47049"/>
    <cellStyle name="Стиль 1 2 2 2 2 2 2 2 2 2 5 2 2 2 2 3" xfId="47050"/>
    <cellStyle name="Стиль 1 2 2 2 2 2 2 2 2 2 5 2 2 2 2 4" xfId="47051"/>
    <cellStyle name="Стиль 1 2 2 2 2 2 2 2 2 2 5 2 2 2 2 5" xfId="47052"/>
    <cellStyle name="Стиль 1 2 2 2 2 2 2 2 2 2 5 2 2 2 2 6" xfId="47053"/>
    <cellStyle name="Стиль 1 2 2 2 2 2 2 2 2 2 5 2 2 2 2 7" xfId="47054"/>
    <cellStyle name="Стиль 1 2 2 2 2 2 2 2 2 2 5 2 2 2 2 8" xfId="47055"/>
    <cellStyle name="Стиль 1 2 2 2 2 2 2 2 2 2 5 2 2 2 2 9" xfId="47056"/>
    <cellStyle name="Стиль 1 2 2 2 2 2 2 2 2 2 5 2 2 2 3" xfId="47057"/>
    <cellStyle name="Стиль 1 2 2 2 2 2 2 2 2 2 5 2 2 2 4" xfId="47058"/>
    <cellStyle name="Стиль 1 2 2 2 2 2 2 2 2 2 5 2 2 2 5" xfId="47059"/>
    <cellStyle name="Стиль 1 2 2 2 2 2 2 2 2 2 5 2 2 2 6" xfId="47060"/>
    <cellStyle name="Стиль 1 2 2 2 2 2 2 2 2 2 5 2 2 2 7" xfId="47061"/>
    <cellStyle name="Стиль 1 2 2 2 2 2 2 2 2 2 5 2 2 2 8" xfId="47062"/>
    <cellStyle name="Стиль 1 2 2 2 2 2 2 2 2 2 5 2 2 2 9" xfId="47063"/>
    <cellStyle name="Стиль 1 2 2 2 2 2 2 2 2 2 5 2 2 3" xfId="47064"/>
    <cellStyle name="Стиль 1 2 2 2 2 2 2 2 2 2 5 2 2 4" xfId="47065"/>
    <cellStyle name="Стиль 1 2 2 2 2 2 2 2 2 2 5 2 2 5" xfId="47066"/>
    <cellStyle name="Стиль 1 2 2 2 2 2 2 2 2 2 5 2 2 6" xfId="47067"/>
    <cellStyle name="Стиль 1 2 2 2 2 2 2 2 2 2 5 2 2 7" xfId="47068"/>
    <cellStyle name="Стиль 1 2 2 2 2 2 2 2 2 2 5 2 2 8" xfId="47069"/>
    <cellStyle name="Стиль 1 2 2 2 2 2 2 2 2 2 5 2 2 9" xfId="47070"/>
    <cellStyle name="Стиль 1 2 2 2 2 2 2 2 2 2 5 2 3" xfId="47071"/>
    <cellStyle name="Стиль 1 2 2 2 2 2 2 2 2 2 5 2 3 10" xfId="47072"/>
    <cellStyle name="Стиль 1 2 2 2 2 2 2 2 2 2 5 2 3 2" xfId="47073"/>
    <cellStyle name="Стиль 1 2 2 2 2 2 2 2 2 2 5 2 3 3" xfId="47074"/>
    <cellStyle name="Стиль 1 2 2 2 2 2 2 2 2 2 5 2 3 4" xfId="47075"/>
    <cellStyle name="Стиль 1 2 2 2 2 2 2 2 2 2 5 2 3 5" xfId="47076"/>
    <cellStyle name="Стиль 1 2 2 2 2 2 2 2 2 2 5 2 3 6" xfId="47077"/>
    <cellStyle name="Стиль 1 2 2 2 2 2 2 2 2 2 5 2 3 7" xfId="47078"/>
    <cellStyle name="Стиль 1 2 2 2 2 2 2 2 2 2 5 2 3 8" xfId="47079"/>
    <cellStyle name="Стиль 1 2 2 2 2 2 2 2 2 2 5 2 3 9" xfId="47080"/>
    <cellStyle name="Стиль 1 2 2 2 2 2 2 2 2 2 5 2 4" xfId="47081"/>
    <cellStyle name="Стиль 1 2 2 2 2 2 2 2 2 2 5 2 5" xfId="47082"/>
    <cellStyle name="Стиль 1 2 2 2 2 2 2 2 2 2 5 2 6" xfId="47083"/>
    <cellStyle name="Стиль 1 2 2 2 2 2 2 2 2 2 5 2 7" xfId="47084"/>
    <cellStyle name="Стиль 1 2 2 2 2 2 2 2 2 2 5 2 8" xfId="47085"/>
    <cellStyle name="Стиль 1 2 2 2 2 2 2 2 2 2 5 2 9" xfId="47086"/>
    <cellStyle name="Стиль 1 2 2 2 2 2 2 2 2 2 5 3" xfId="47087"/>
    <cellStyle name="Стиль 1 2 2 2 2 2 2 2 2 2 5 4" xfId="47088"/>
    <cellStyle name="Стиль 1 2 2 2 2 2 2 2 2 2 5 5" xfId="47089"/>
    <cellStyle name="Стиль 1 2 2 2 2 2 2 2 2 2 5 5 10" xfId="47090"/>
    <cellStyle name="Стиль 1 2 2 2 2 2 2 2 2 2 5 5 2" xfId="47091"/>
    <cellStyle name="Стиль 1 2 2 2 2 2 2 2 2 2 5 5 2 10" xfId="47092"/>
    <cellStyle name="Стиль 1 2 2 2 2 2 2 2 2 2 5 5 2 2" xfId="47093"/>
    <cellStyle name="Стиль 1 2 2 2 2 2 2 2 2 2 5 5 2 3" xfId="47094"/>
    <cellStyle name="Стиль 1 2 2 2 2 2 2 2 2 2 5 5 2 4" xfId="47095"/>
    <cellStyle name="Стиль 1 2 2 2 2 2 2 2 2 2 5 5 2 5" xfId="47096"/>
    <cellStyle name="Стиль 1 2 2 2 2 2 2 2 2 2 5 5 2 6" xfId="47097"/>
    <cellStyle name="Стиль 1 2 2 2 2 2 2 2 2 2 5 5 2 7" xfId="47098"/>
    <cellStyle name="Стиль 1 2 2 2 2 2 2 2 2 2 5 5 2 8" xfId="47099"/>
    <cellStyle name="Стиль 1 2 2 2 2 2 2 2 2 2 5 5 2 9" xfId="47100"/>
    <cellStyle name="Стиль 1 2 2 2 2 2 2 2 2 2 5 5 3" xfId="47101"/>
    <cellStyle name="Стиль 1 2 2 2 2 2 2 2 2 2 5 5 4" xfId="47102"/>
    <cellStyle name="Стиль 1 2 2 2 2 2 2 2 2 2 5 5 5" xfId="47103"/>
    <cellStyle name="Стиль 1 2 2 2 2 2 2 2 2 2 5 5 6" xfId="47104"/>
    <cellStyle name="Стиль 1 2 2 2 2 2 2 2 2 2 5 5 7" xfId="47105"/>
    <cellStyle name="Стиль 1 2 2 2 2 2 2 2 2 2 5 5 8" xfId="47106"/>
    <cellStyle name="Стиль 1 2 2 2 2 2 2 2 2 2 5 5 9" xfId="47107"/>
    <cellStyle name="Стиль 1 2 2 2 2 2 2 2 2 2 5 6" xfId="47108"/>
    <cellStyle name="Стиль 1 2 2 2 2 2 2 2 2 2 5 7" xfId="47109"/>
    <cellStyle name="Стиль 1 2 2 2 2 2 2 2 2 2 5 8" xfId="47110"/>
    <cellStyle name="Стиль 1 2 2 2 2 2 2 2 2 2 5 9" xfId="47111"/>
    <cellStyle name="Стиль 1 2 2 2 2 2 2 2 2 2 6" xfId="47112"/>
    <cellStyle name="Стиль 1 2 2 2 2 2 2 2 2 2 6 10" xfId="47113"/>
    <cellStyle name="Стиль 1 2 2 2 2 2 2 2 2 2 6 11" xfId="47114"/>
    <cellStyle name="Стиль 1 2 2 2 2 2 2 2 2 2 6 2" xfId="47115"/>
    <cellStyle name="Стиль 1 2 2 2 2 2 2 2 2 2 6 2 10" xfId="47116"/>
    <cellStyle name="Стиль 1 2 2 2 2 2 2 2 2 2 6 2 11" xfId="47117"/>
    <cellStyle name="Стиль 1 2 2 2 2 2 2 2 2 2 6 2 2" xfId="47118"/>
    <cellStyle name="Стиль 1 2 2 2 2 2 2 2 2 2 6 2 2 10" xfId="47119"/>
    <cellStyle name="Стиль 1 2 2 2 2 2 2 2 2 2 6 2 2 2" xfId="47120"/>
    <cellStyle name="Стиль 1 2 2 2 2 2 2 2 2 2 6 2 2 2 10" xfId="47121"/>
    <cellStyle name="Стиль 1 2 2 2 2 2 2 2 2 2 6 2 2 2 2" xfId="47122"/>
    <cellStyle name="Стиль 1 2 2 2 2 2 2 2 2 2 6 2 2 2 3" xfId="47123"/>
    <cellStyle name="Стиль 1 2 2 2 2 2 2 2 2 2 6 2 2 2 4" xfId="47124"/>
    <cellStyle name="Стиль 1 2 2 2 2 2 2 2 2 2 6 2 2 2 5" xfId="47125"/>
    <cellStyle name="Стиль 1 2 2 2 2 2 2 2 2 2 6 2 2 2 6" xfId="47126"/>
    <cellStyle name="Стиль 1 2 2 2 2 2 2 2 2 2 6 2 2 2 7" xfId="47127"/>
    <cellStyle name="Стиль 1 2 2 2 2 2 2 2 2 2 6 2 2 2 8" xfId="47128"/>
    <cellStyle name="Стиль 1 2 2 2 2 2 2 2 2 2 6 2 2 2 9" xfId="47129"/>
    <cellStyle name="Стиль 1 2 2 2 2 2 2 2 2 2 6 2 2 3" xfId="47130"/>
    <cellStyle name="Стиль 1 2 2 2 2 2 2 2 2 2 6 2 2 4" xfId="47131"/>
    <cellStyle name="Стиль 1 2 2 2 2 2 2 2 2 2 6 2 2 5" xfId="47132"/>
    <cellStyle name="Стиль 1 2 2 2 2 2 2 2 2 2 6 2 2 6" xfId="47133"/>
    <cellStyle name="Стиль 1 2 2 2 2 2 2 2 2 2 6 2 2 7" xfId="47134"/>
    <cellStyle name="Стиль 1 2 2 2 2 2 2 2 2 2 6 2 2 8" xfId="47135"/>
    <cellStyle name="Стиль 1 2 2 2 2 2 2 2 2 2 6 2 2 9" xfId="47136"/>
    <cellStyle name="Стиль 1 2 2 2 2 2 2 2 2 2 6 2 3" xfId="47137"/>
    <cellStyle name="Стиль 1 2 2 2 2 2 2 2 2 2 6 2 4" xfId="47138"/>
    <cellStyle name="Стиль 1 2 2 2 2 2 2 2 2 2 6 2 5" xfId="47139"/>
    <cellStyle name="Стиль 1 2 2 2 2 2 2 2 2 2 6 2 6" xfId="47140"/>
    <cellStyle name="Стиль 1 2 2 2 2 2 2 2 2 2 6 2 7" xfId="47141"/>
    <cellStyle name="Стиль 1 2 2 2 2 2 2 2 2 2 6 2 8" xfId="47142"/>
    <cellStyle name="Стиль 1 2 2 2 2 2 2 2 2 2 6 2 9" xfId="47143"/>
    <cellStyle name="Стиль 1 2 2 2 2 2 2 2 2 2 6 3" xfId="47144"/>
    <cellStyle name="Стиль 1 2 2 2 2 2 2 2 2 2 6 3 10" xfId="47145"/>
    <cellStyle name="Стиль 1 2 2 2 2 2 2 2 2 2 6 3 2" xfId="47146"/>
    <cellStyle name="Стиль 1 2 2 2 2 2 2 2 2 2 6 3 3" xfId="47147"/>
    <cellStyle name="Стиль 1 2 2 2 2 2 2 2 2 2 6 3 4" xfId="47148"/>
    <cellStyle name="Стиль 1 2 2 2 2 2 2 2 2 2 6 3 5" xfId="47149"/>
    <cellStyle name="Стиль 1 2 2 2 2 2 2 2 2 2 6 3 6" xfId="47150"/>
    <cellStyle name="Стиль 1 2 2 2 2 2 2 2 2 2 6 3 7" xfId="47151"/>
    <cellStyle name="Стиль 1 2 2 2 2 2 2 2 2 2 6 3 8" xfId="47152"/>
    <cellStyle name="Стиль 1 2 2 2 2 2 2 2 2 2 6 3 9" xfId="47153"/>
    <cellStyle name="Стиль 1 2 2 2 2 2 2 2 2 2 6 4" xfId="47154"/>
    <cellStyle name="Стиль 1 2 2 2 2 2 2 2 2 2 6 5" xfId="47155"/>
    <cellStyle name="Стиль 1 2 2 2 2 2 2 2 2 2 6 6" xfId="47156"/>
    <cellStyle name="Стиль 1 2 2 2 2 2 2 2 2 2 6 7" xfId="47157"/>
    <cellStyle name="Стиль 1 2 2 2 2 2 2 2 2 2 6 8" xfId="47158"/>
    <cellStyle name="Стиль 1 2 2 2 2 2 2 2 2 2 6 9" xfId="47159"/>
    <cellStyle name="Стиль 1 2 2 2 2 2 2 2 2 2 7" xfId="47160"/>
    <cellStyle name="Стиль 1 2 2 2 2 2 2 2 2 2 8" xfId="47161"/>
    <cellStyle name="Стиль 1 2 2 2 2 2 2 2 2 2 8 10" xfId="47162"/>
    <cellStyle name="Стиль 1 2 2 2 2 2 2 2 2 2 8 2" xfId="47163"/>
    <cellStyle name="Стиль 1 2 2 2 2 2 2 2 2 2 8 2 10" xfId="47164"/>
    <cellStyle name="Стиль 1 2 2 2 2 2 2 2 2 2 8 2 2" xfId="47165"/>
    <cellStyle name="Стиль 1 2 2 2 2 2 2 2 2 2 8 2 3" xfId="47166"/>
    <cellStyle name="Стиль 1 2 2 2 2 2 2 2 2 2 8 2 4" xfId="47167"/>
    <cellStyle name="Стиль 1 2 2 2 2 2 2 2 2 2 8 2 5" xfId="47168"/>
    <cellStyle name="Стиль 1 2 2 2 2 2 2 2 2 2 8 2 6" xfId="47169"/>
    <cellStyle name="Стиль 1 2 2 2 2 2 2 2 2 2 8 2 7" xfId="47170"/>
    <cellStyle name="Стиль 1 2 2 2 2 2 2 2 2 2 8 2 8" xfId="47171"/>
    <cellStyle name="Стиль 1 2 2 2 2 2 2 2 2 2 8 2 9" xfId="47172"/>
    <cellStyle name="Стиль 1 2 2 2 2 2 2 2 2 2 8 3" xfId="47173"/>
    <cellStyle name="Стиль 1 2 2 2 2 2 2 2 2 2 8 4" xfId="47174"/>
    <cellStyle name="Стиль 1 2 2 2 2 2 2 2 2 2 8 5" xfId="47175"/>
    <cellStyle name="Стиль 1 2 2 2 2 2 2 2 2 2 8 6" xfId="47176"/>
    <cellStyle name="Стиль 1 2 2 2 2 2 2 2 2 2 8 7" xfId="47177"/>
    <cellStyle name="Стиль 1 2 2 2 2 2 2 2 2 2 8 8" xfId="47178"/>
    <cellStyle name="Стиль 1 2 2 2 2 2 2 2 2 2 8 9" xfId="47179"/>
    <cellStyle name="Стиль 1 2 2 2 2 2 2 2 2 2 9" xfId="47180"/>
    <cellStyle name="Стиль 1 2 2 2 2 2 2 2 2 20" xfId="47181"/>
    <cellStyle name="Стиль 1 2 2 2 2 2 2 2 2 20 2" xfId="47182"/>
    <cellStyle name="Стиль 1 2 2 2 2 2 2 2 2 20 2 2" xfId="47183"/>
    <cellStyle name="Стиль 1 2 2 2 2 2 2 2 2 20 2 2 2" xfId="47184"/>
    <cellStyle name="Стиль 1 2 2 2 2 2 2 2 2 20 2 2 2 2" xfId="47185"/>
    <cellStyle name="Стиль 1 2 2 2 2 2 2 2 2 20 2 2 3" xfId="47186"/>
    <cellStyle name="Стиль 1 2 2 2 2 2 2 2 2 20 2 2 4" xfId="47187"/>
    <cellStyle name="Стиль 1 2 2 2 2 2 2 2 2 20 2 3" xfId="47188"/>
    <cellStyle name="Стиль 1 2 2 2 2 2 2 2 2 20 2 3 2" xfId="47189"/>
    <cellStyle name="Стиль 1 2 2 2 2 2 2 2 2 20 2 4" xfId="47190"/>
    <cellStyle name="Стиль 1 2 2 2 2 2 2 2 2 20 3" xfId="47191"/>
    <cellStyle name="Стиль 1 2 2 2 2 2 2 2 2 20 3 2" xfId="47192"/>
    <cellStyle name="Стиль 1 2 2 2 2 2 2 2 2 20 4" xfId="47193"/>
    <cellStyle name="Стиль 1 2 2 2 2 2 2 2 2 20 5" xfId="47194"/>
    <cellStyle name="Стиль 1 2 2 2 2 2 2 2 2 21" xfId="47195"/>
    <cellStyle name="Стиль 1 2 2 2 2 2 2 2 2 21 2" xfId="47196"/>
    <cellStyle name="Стиль 1 2 2 2 2 2 2 2 2 21 2 2" xfId="47197"/>
    <cellStyle name="Стиль 1 2 2 2 2 2 2 2 2 21 3" xfId="47198"/>
    <cellStyle name="Стиль 1 2 2 2 2 2 2 2 2 21 4" xfId="47199"/>
    <cellStyle name="Стиль 1 2 2 2 2 2 2 2 2 22" xfId="47200"/>
    <cellStyle name="Стиль 1 2 2 2 2 2 2 2 2 22 2" xfId="47201"/>
    <cellStyle name="Стиль 1 2 2 2 2 2 2 2 2 23" xfId="47202"/>
    <cellStyle name="Стиль 1 2 2 2 2 2 2 2 2 3" xfId="47203"/>
    <cellStyle name="Стиль 1 2 2 2 2 2 2 2 2 3 2" xfId="47204"/>
    <cellStyle name="Стиль 1 2 2 2 2 2 2 2 2 3 2 2" xfId="47205"/>
    <cellStyle name="Стиль 1 2 2 2 2 2 2 2 2 4" xfId="47206"/>
    <cellStyle name="Стиль 1 2 2 2 2 2 2 2 2 5" xfId="47207"/>
    <cellStyle name="Стиль 1 2 2 2 2 2 2 2 2 6" xfId="47208"/>
    <cellStyle name="Стиль 1 2 2 2 2 2 2 2 2 6 10" xfId="47209"/>
    <cellStyle name="Стиль 1 2 2 2 2 2 2 2 2 6 11" xfId="47210"/>
    <cellStyle name="Стиль 1 2 2 2 2 2 2 2 2 6 12" xfId="47211"/>
    <cellStyle name="Стиль 1 2 2 2 2 2 2 2 2 6 13" xfId="47212"/>
    <cellStyle name="Стиль 1 2 2 2 2 2 2 2 2 6 14" xfId="47213"/>
    <cellStyle name="Стиль 1 2 2 2 2 2 2 2 2 6 2" xfId="47214"/>
    <cellStyle name="Стиль 1 2 2 2 2 2 2 2 2 6 2 10" xfId="47215"/>
    <cellStyle name="Стиль 1 2 2 2 2 2 2 2 2 6 2 11" xfId="47216"/>
    <cellStyle name="Стиль 1 2 2 2 2 2 2 2 2 6 2 2" xfId="47217"/>
    <cellStyle name="Стиль 1 2 2 2 2 2 2 2 2 6 2 2 10" xfId="47218"/>
    <cellStyle name="Стиль 1 2 2 2 2 2 2 2 2 6 2 2 11" xfId="47219"/>
    <cellStyle name="Стиль 1 2 2 2 2 2 2 2 2 6 2 2 2" xfId="47220"/>
    <cellStyle name="Стиль 1 2 2 2 2 2 2 2 2 6 2 2 2 10" xfId="47221"/>
    <cellStyle name="Стиль 1 2 2 2 2 2 2 2 2 6 2 2 2 2" xfId="47222"/>
    <cellStyle name="Стиль 1 2 2 2 2 2 2 2 2 6 2 2 2 2 10" xfId="47223"/>
    <cellStyle name="Стиль 1 2 2 2 2 2 2 2 2 6 2 2 2 2 2" xfId="47224"/>
    <cellStyle name="Стиль 1 2 2 2 2 2 2 2 2 6 2 2 2 2 3" xfId="47225"/>
    <cellStyle name="Стиль 1 2 2 2 2 2 2 2 2 6 2 2 2 2 4" xfId="47226"/>
    <cellStyle name="Стиль 1 2 2 2 2 2 2 2 2 6 2 2 2 2 5" xfId="47227"/>
    <cellStyle name="Стиль 1 2 2 2 2 2 2 2 2 6 2 2 2 2 6" xfId="47228"/>
    <cellStyle name="Стиль 1 2 2 2 2 2 2 2 2 6 2 2 2 2 7" xfId="47229"/>
    <cellStyle name="Стиль 1 2 2 2 2 2 2 2 2 6 2 2 2 2 8" xfId="47230"/>
    <cellStyle name="Стиль 1 2 2 2 2 2 2 2 2 6 2 2 2 2 9" xfId="47231"/>
    <cellStyle name="Стиль 1 2 2 2 2 2 2 2 2 6 2 2 2 3" xfId="47232"/>
    <cellStyle name="Стиль 1 2 2 2 2 2 2 2 2 6 2 2 2 4" xfId="47233"/>
    <cellStyle name="Стиль 1 2 2 2 2 2 2 2 2 6 2 2 2 5" xfId="47234"/>
    <cellStyle name="Стиль 1 2 2 2 2 2 2 2 2 6 2 2 2 6" xfId="47235"/>
    <cellStyle name="Стиль 1 2 2 2 2 2 2 2 2 6 2 2 2 7" xfId="47236"/>
    <cellStyle name="Стиль 1 2 2 2 2 2 2 2 2 6 2 2 2 8" xfId="47237"/>
    <cellStyle name="Стиль 1 2 2 2 2 2 2 2 2 6 2 2 2 9" xfId="47238"/>
    <cellStyle name="Стиль 1 2 2 2 2 2 2 2 2 6 2 2 3" xfId="47239"/>
    <cellStyle name="Стиль 1 2 2 2 2 2 2 2 2 6 2 2 4" xfId="47240"/>
    <cellStyle name="Стиль 1 2 2 2 2 2 2 2 2 6 2 2 5" xfId="47241"/>
    <cellStyle name="Стиль 1 2 2 2 2 2 2 2 2 6 2 2 6" xfId="47242"/>
    <cellStyle name="Стиль 1 2 2 2 2 2 2 2 2 6 2 2 7" xfId="47243"/>
    <cellStyle name="Стиль 1 2 2 2 2 2 2 2 2 6 2 2 8" xfId="47244"/>
    <cellStyle name="Стиль 1 2 2 2 2 2 2 2 2 6 2 2 9" xfId="47245"/>
    <cellStyle name="Стиль 1 2 2 2 2 2 2 2 2 6 2 3" xfId="47246"/>
    <cellStyle name="Стиль 1 2 2 2 2 2 2 2 2 6 2 3 10" xfId="47247"/>
    <cellStyle name="Стиль 1 2 2 2 2 2 2 2 2 6 2 3 2" xfId="47248"/>
    <cellStyle name="Стиль 1 2 2 2 2 2 2 2 2 6 2 3 3" xfId="47249"/>
    <cellStyle name="Стиль 1 2 2 2 2 2 2 2 2 6 2 3 4" xfId="47250"/>
    <cellStyle name="Стиль 1 2 2 2 2 2 2 2 2 6 2 3 5" xfId="47251"/>
    <cellStyle name="Стиль 1 2 2 2 2 2 2 2 2 6 2 3 6" xfId="47252"/>
    <cellStyle name="Стиль 1 2 2 2 2 2 2 2 2 6 2 3 7" xfId="47253"/>
    <cellStyle name="Стиль 1 2 2 2 2 2 2 2 2 6 2 3 8" xfId="47254"/>
    <cellStyle name="Стиль 1 2 2 2 2 2 2 2 2 6 2 3 9" xfId="47255"/>
    <cellStyle name="Стиль 1 2 2 2 2 2 2 2 2 6 2 4" xfId="47256"/>
    <cellStyle name="Стиль 1 2 2 2 2 2 2 2 2 6 2 5" xfId="47257"/>
    <cellStyle name="Стиль 1 2 2 2 2 2 2 2 2 6 2 6" xfId="47258"/>
    <cellStyle name="Стиль 1 2 2 2 2 2 2 2 2 6 2 7" xfId="47259"/>
    <cellStyle name="Стиль 1 2 2 2 2 2 2 2 2 6 2 8" xfId="47260"/>
    <cellStyle name="Стиль 1 2 2 2 2 2 2 2 2 6 2 9" xfId="47261"/>
    <cellStyle name="Стиль 1 2 2 2 2 2 2 2 2 6 3" xfId="47262"/>
    <cellStyle name="Стиль 1 2 2 2 2 2 2 2 2 6 4" xfId="47263"/>
    <cellStyle name="Стиль 1 2 2 2 2 2 2 2 2 6 5" xfId="47264"/>
    <cellStyle name="Стиль 1 2 2 2 2 2 2 2 2 6 5 10" xfId="47265"/>
    <cellStyle name="Стиль 1 2 2 2 2 2 2 2 2 6 5 2" xfId="47266"/>
    <cellStyle name="Стиль 1 2 2 2 2 2 2 2 2 6 5 2 10" xfId="47267"/>
    <cellStyle name="Стиль 1 2 2 2 2 2 2 2 2 6 5 2 2" xfId="47268"/>
    <cellStyle name="Стиль 1 2 2 2 2 2 2 2 2 6 5 2 3" xfId="47269"/>
    <cellStyle name="Стиль 1 2 2 2 2 2 2 2 2 6 5 2 4" xfId="47270"/>
    <cellStyle name="Стиль 1 2 2 2 2 2 2 2 2 6 5 2 5" xfId="47271"/>
    <cellStyle name="Стиль 1 2 2 2 2 2 2 2 2 6 5 2 6" xfId="47272"/>
    <cellStyle name="Стиль 1 2 2 2 2 2 2 2 2 6 5 2 7" xfId="47273"/>
    <cellStyle name="Стиль 1 2 2 2 2 2 2 2 2 6 5 2 8" xfId="47274"/>
    <cellStyle name="Стиль 1 2 2 2 2 2 2 2 2 6 5 2 9" xfId="47275"/>
    <cellStyle name="Стиль 1 2 2 2 2 2 2 2 2 6 5 3" xfId="47276"/>
    <cellStyle name="Стиль 1 2 2 2 2 2 2 2 2 6 5 4" xfId="47277"/>
    <cellStyle name="Стиль 1 2 2 2 2 2 2 2 2 6 5 5" xfId="47278"/>
    <cellStyle name="Стиль 1 2 2 2 2 2 2 2 2 6 5 6" xfId="47279"/>
    <cellStyle name="Стиль 1 2 2 2 2 2 2 2 2 6 5 7" xfId="47280"/>
    <cellStyle name="Стиль 1 2 2 2 2 2 2 2 2 6 5 8" xfId="47281"/>
    <cellStyle name="Стиль 1 2 2 2 2 2 2 2 2 6 5 9" xfId="47282"/>
    <cellStyle name="Стиль 1 2 2 2 2 2 2 2 2 6 6" xfId="47283"/>
    <cellStyle name="Стиль 1 2 2 2 2 2 2 2 2 6 7" xfId="47284"/>
    <cellStyle name="Стиль 1 2 2 2 2 2 2 2 2 6 8" xfId="47285"/>
    <cellStyle name="Стиль 1 2 2 2 2 2 2 2 2 6 9" xfId="47286"/>
    <cellStyle name="Стиль 1 2 2 2 2 2 2 2 2 7" xfId="47287"/>
    <cellStyle name="Стиль 1 2 2 2 2 2 2 2 2 7 10" xfId="47288"/>
    <cellStyle name="Стиль 1 2 2 2 2 2 2 2 2 7 11" xfId="47289"/>
    <cellStyle name="Стиль 1 2 2 2 2 2 2 2 2 7 2" xfId="47290"/>
    <cellStyle name="Стиль 1 2 2 2 2 2 2 2 2 7 2 10" xfId="47291"/>
    <cellStyle name="Стиль 1 2 2 2 2 2 2 2 2 7 2 11" xfId="47292"/>
    <cellStyle name="Стиль 1 2 2 2 2 2 2 2 2 7 2 2" xfId="47293"/>
    <cellStyle name="Стиль 1 2 2 2 2 2 2 2 2 7 2 2 10" xfId="47294"/>
    <cellStyle name="Стиль 1 2 2 2 2 2 2 2 2 7 2 2 2" xfId="47295"/>
    <cellStyle name="Стиль 1 2 2 2 2 2 2 2 2 7 2 2 2 10" xfId="47296"/>
    <cellStyle name="Стиль 1 2 2 2 2 2 2 2 2 7 2 2 2 2" xfId="47297"/>
    <cellStyle name="Стиль 1 2 2 2 2 2 2 2 2 7 2 2 2 3" xfId="47298"/>
    <cellStyle name="Стиль 1 2 2 2 2 2 2 2 2 7 2 2 2 4" xfId="47299"/>
    <cellStyle name="Стиль 1 2 2 2 2 2 2 2 2 7 2 2 2 5" xfId="47300"/>
    <cellStyle name="Стиль 1 2 2 2 2 2 2 2 2 7 2 2 2 6" xfId="47301"/>
    <cellStyle name="Стиль 1 2 2 2 2 2 2 2 2 7 2 2 2 7" xfId="47302"/>
    <cellStyle name="Стиль 1 2 2 2 2 2 2 2 2 7 2 2 2 8" xfId="47303"/>
    <cellStyle name="Стиль 1 2 2 2 2 2 2 2 2 7 2 2 2 9" xfId="47304"/>
    <cellStyle name="Стиль 1 2 2 2 2 2 2 2 2 7 2 2 3" xfId="47305"/>
    <cellStyle name="Стиль 1 2 2 2 2 2 2 2 2 7 2 2 4" xfId="47306"/>
    <cellStyle name="Стиль 1 2 2 2 2 2 2 2 2 7 2 2 5" xfId="47307"/>
    <cellStyle name="Стиль 1 2 2 2 2 2 2 2 2 7 2 2 6" xfId="47308"/>
    <cellStyle name="Стиль 1 2 2 2 2 2 2 2 2 7 2 2 7" xfId="47309"/>
    <cellStyle name="Стиль 1 2 2 2 2 2 2 2 2 7 2 2 8" xfId="47310"/>
    <cellStyle name="Стиль 1 2 2 2 2 2 2 2 2 7 2 2 9" xfId="47311"/>
    <cellStyle name="Стиль 1 2 2 2 2 2 2 2 2 7 2 3" xfId="47312"/>
    <cellStyle name="Стиль 1 2 2 2 2 2 2 2 2 7 2 4" xfId="47313"/>
    <cellStyle name="Стиль 1 2 2 2 2 2 2 2 2 7 2 5" xfId="47314"/>
    <cellStyle name="Стиль 1 2 2 2 2 2 2 2 2 7 2 6" xfId="47315"/>
    <cellStyle name="Стиль 1 2 2 2 2 2 2 2 2 7 2 7" xfId="47316"/>
    <cellStyle name="Стиль 1 2 2 2 2 2 2 2 2 7 2 8" xfId="47317"/>
    <cellStyle name="Стиль 1 2 2 2 2 2 2 2 2 7 2 9" xfId="47318"/>
    <cellStyle name="Стиль 1 2 2 2 2 2 2 2 2 7 3" xfId="47319"/>
    <cellStyle name="Стиль 1 2 2 2 2 2 2 2 2 7 3 10" xfId="47320"/>
    <cellStyle name="Стиль 1 2 2 2 2 2 2 2 2 7 3 2" xfId="47321"/>
    <cellStyle name="Стиль 1 2 2 2 2 2 2 2 2 7 3 3" xfId="47322"/>
    <cellStyle name="Стиль 1 2 2 2 2 2 2 2 2 7 3 4" xfId="47323"/>
    <cellStyle name="Стиль 1 2 2 2 2 2 2 2 2 7 3 5" xfId="47324"/>
    <cellStyle name="Стиль 1 2 2 2 2 2 2 2 2 7 3 6" xfId="47325"/>
    <cellStyle name="Стиль 1 2 2 2 2 2 2 2 2 7 3 7" xfId="47326"/>
    <cellStyle name="Стиль 1 2 2 2 2 2 2 2 2 7 3 8" xfId="47327"/>
    <cellStyle name="Стиль 1 2 2 2 2 2 2 2 2 7 3 9" xfId="47328"/>
    <cellStyle name="Стиль 1 2 2 2 2 2 2 2 2 7 4" xfId="47329"/>
    <cellStyle name="Стиль 1 2 2 2 2 2 2 2 2 7 5" xfId="47330"/>
    <cellStyle name="Стиль 1 2 2 2 2 2 2 2 2 7 6" xfId="47331"/>
    <cellStyle name="Стиль 1 2 2 2 2 2 2 2 2 7 7" xfId="47332"/>
    <cellStyle name="Стиль 1 2 2 2 2 2 2 2 2 7 8" xfId="47333"/>
    <cellStyle name="Стиль 1 2 2 2 2 2 2 2 2 7 9" xfId="47334"/>
    <cellStyle name="Стиль 1 2 2 2 2 2 2 2 2 8" xfId="47335"/>
    <cellStyle name="Стиль 1 2 2 2 2 2 2 2 2 9" xfId="47336"/>
    <cellStyle name="Стиль 1 2 2 2 2 2 2 2 2 9 10" xfId="47337"/>
    <cellStyle name="Стиль 1 2 2 2 2 2 2 2 2 9 2" xfId="47338"/>
    <cellStyle name="Стиль 1 2 2 2 2 2 2 2 2 9 2 10" xfId="47339"/>
    <cellStyle name="Стиль 1 2 2 2 2 2 2 2 2 9 2 2" xfId="47340"/>
    <cellStyle name="Стиль 1 2 2 2 2 2 2 2 2 9 2 3" xfId="47341"/>
    <cellStyle name="Стиль 1 2 2 2 2 2 2 2 2 9 2 4" xfId="47342"/>
    <cellStyle name="Стиль 1 2 2 2 2 2 2 2 2 9 2 5" xfId="47343"/>
    <cellStyle name="Стиль 1 2 2 2 2 2 2 2 2 9 2 6" xfId="47344"/>
    <cellStyle name="Стиль 1 2 2 2 2 2 2 2 2 9 2 7" xfId="47345"/>
    <cellStyle name="Стиль 1 2 2 2 2 2 2 2 2 9 2 8" xfId="47346"/>
    <cellStyle name="Стиль 1 2 2 2 2 2 2 2 2 9 2 9" xfId="47347"/>
    <cellStyle name="Стиль 1 2 2 2 2 2 2 2 2 9 3" xfId="47348"/>
    <cellStyle name="Стиль 1 2 2 2 2 2 2 2 2 9 4" xfId="47349"/>
    <cellStyle name="Стиль 1 2 2 2 2 2 2 2 2 9 5" xfId="47350"/>
    <cellStyle name="Стиль 1 2 2 2 2 2 2 2 2 9 6" xfId="47351"/>
    <cellStyle name="Стиль 1 2 2 2 2 2 2 2 2 9 7" xfId="47352"/>
    <cellStyle name="Стиль 1 2 2 2 2 2 2 2 2 9 8" xfId="47353"/>
    <cellStyle name="Стиль 1 2 2 2 2 2 2 2 2 9 9" xfId="47354"/>
    <cellStyle name="Стиль 1 2 2 2 2 2 2 2 20" xfId="47355"/>
    <cellStyle name="Стиль 1 2 2 2 2 2 2 2 20 2" xfId="47356"/>
    <cellStyle name="Стиль 1 2 2 2 2 2 2 2 20 2 2" xfId="47357"/>
    <cellStyle name="Стиль 1 2 2 2 2 2 2 2 20 2 2 2" xfId="47358"/>
    <cellStyle name="Стиль 1 2 2 2 2 2 2 2 20 2 2 2 2" xfId="47359"/>
    <cellStyle name="Стиль 1 2 2 2 2 2 2 2 20 2 2 2 2 2" xfId="47360"/>
    <cellStyle name="Стиль 1 2 2 2 2 2 2 2 20 2 2 2 2 2 2" xfId="47361"/>
    <cellStyle name="Стиль 1 2 2 2 2 2 2 2 20 2 2 2 2 3" xfId="47362"/>
    <cellStyle name="Стиль 1 2 2 2 2 2 2 2 20 2 2 2 2 4" xfId="47363"/>
    <cellStyle name="Стиль 1 2 2 2 2 2 2 2 20 2 2 2 3" xfId="47364"/>
    <cellStyle name="Стиль 1 2 2 2 2 2 2 2 20 2 2 2 3 2" xfId="47365"/>
    <cellStyle name="Стиль 1 2 2 2 2 2 2 2 20 2 2 2 4" xfId="47366"/>
    <cellStyle name="Стиль 1 2 2 2 2 2 2 2 20 2 2 3" xfId="47367"/>
    <cellStyle name="Стиль 1 2 2 2 2 2 2 2 20 2 2 3 2" xfId="47368"/>
    <cellStyle name="Стиль 1 2 2 2 2 2 2 2 20 2 2 4" xfId="47369"/>
    <cellStyle name="Стиль 1 2 2 2 2 2 2 2 20 2 2 5" xfId="47370"/>
    <cellStyle name="Стиль 1 2 2 2 2 2 2 2 20 2 3" xfId="47371"/>
    <cellStyle name="Стиль 1 2 2 2 2 2 2 2 20 2 3 2" xfId="47372"/>
    <cellStyle name="Стиль 1 2 2 2 2 2 2 2 20 2 3 2 2" xfId="47373"/>
    <cellStyle name="Стиль 1 2 2 2 2 2 2 2 20 2 3 3" xfId="47374"/>
    <cellStyle name="Стиль 1 2 2 2 2 2 2 2 20 2 3 4" xfId="47375"/>
    <cellStyle name="Стиль 1 2 2 2 2 2 2 2 20 2 4" xfId="47376"/>
    <cellStyle name="Стиль 1 2 2 2 2 2 2 2 20 2 4 2" xfId="47377"/>
    <cellStyle name="Стиль 1 2 2 2 2 2 2 2 20 2 5" xfId="47378"/>
    <cellStyle name="Стиль 1 2 2 2 2 2 2 2 20 3" xfId="47379"/>
    <cellStyle name="Стиль 1 2 2 2 2 2 2 2 20 3 2" xfId="47380"/>
    <cellStyle name="Стиль 1 2 2 2 2 2 2 2 20 3 2 2" xfId="47381"/>
    <cellStyle name="Стиль 1 2 2 2 2 2 2 2 20 3 2 2 2" xfId="47382"/>
    <cellStyle name="Стиль 1 2 2 2 2 2 2 2 20 3 2 3" xfId="47383"/>
    <cellStyle name="Стиль 1 2 2 2 2 2 2 2 20 3 2 4" xfId="47384"/>
    <cellStyle name="Стиль 1 2 2 2 2 2 2 2 20 3 3" xfId="47385"/>
    <cellStyle name="Стиль 1 2 2 2 2 2 2 2 20 3 3 2" xfId="47386"/>
    <cellStyle name="Стиль 1 2 2 2 2 2 2 2 20 3 4" xfId="47387"/>
    <cellStyle name="Стиль 1 2 2 2 2 2 2 2 20 4" xfId="47388"/>
    <cellStyle name="Стиль 1 2 2 2 2 2 2 2 20 4 2" xfId="47389"/>
    <cellStyle name="Стиль 1 2 2 2 2 2 2 2 20 5" xfId="47390"/>
    <cellStyle name="Стиль 1 2 2 2 2 2 2 2 20 6" xfId="47391"/>
    <cellStyle name="Стиль 1 2 2 2 2 2 2 2 21" xfId="47392"/>
    <cellStyle name="Стиль 1 2 2 2 2 2 2 2 21 2" xfId="47393"/>
    <cellStyle name="Стиль 1 2 2 2 2 2 2 2 21 2 2" xfId="47394"/>
    <cellStyle name="Стиль 1 2 2 2 2 2 2 2 21 2 2 2" xfId="47395"/>
    <cellStyle name="Стиль 1 2 2 2 2 2 2 2 21 2 2 2 2" xfId="47396"/>
    <cellStyle name="Стиль 1 2 2 2 2 2 2 2 21 2 2 3" xfId="47397"/>
    <cellStyle name="Стиль 1 2 2 2 2 2 2 2 21 2 2 4" xfId="47398"/>
    <cellStyle name="Стиль 1 2 2 2 2 2 2 2 21 2 3" xfId="47399"/>
    <cellStyle name="Стиль 1 2 2 2 2 2 2 2 21 2 3 2" xfId="47400"/>
    <cellStyle name="Стиль 1 2 2 2 2 2 2 2 21 2 4" xfId="47401"/>
    <cellStyle name="Стиль 1 2 2 2 2 2 2 2 21 3" xfId="47402"/>
    <cellStyle name="Стиль 1 2 2 2 2 2 2 2 21 3 2" xfId="47403"/>
    <cellStyle name="Стиль 1 2 2 2 2 2 2 2 21 4" xfId="47404"/>
    <cellStyle name="Стиль 1 2 2 2 2 2 2 2 21 5" xfId="47405"/>
    <cellStyle name="Стиль 1 2 2 2 2 2 2 2 22" xfId="47406"/>
    <cellStyle name="Стиль 1 2 2 2 2 2 2 2 22 2" xfId="47407"/>
    <cellStyle name="Стиль 1 2 2 2 2 2 2 2 22 2 2" xfId="47408"/>
    <cellStyle name="Стиль 1 2 2 2 2 2 2 2 22 3" xfId="47409"/>
    <cellStyle name="Стиль 1 2 2 2 2 2 2 2 22 4" xfId="47410"/>
    <cellStyle name="Стиль 1 2 2 2 2 2 2 2 23" xfId="47411"/>
    <cellStyle name="Стиль 1 2 2 2 2 2 2 2 23 2" xfId="47412"/>
    <cellStyle name="Стиль 1 2 2 2 2 2 2 2 24" xfId="47413"/>
    <cellStyle name="Стиль 1 2 2 2 2 2 2 2 3" xfId="47414"/>
    <cellStyle name="Стиль 1 2 2 2 2 2 2 2 4" xfId="47415"/>
    <cellStyle name="Стиль 1 2 2 2 2 2 2 2 4 2" xfId="47416"/>
    <cellStyle name="Стиль 1 2 2 2 2 2 2 2 4 2 2" xfId="47417"/>
    <cellStyle name="Стиль 1 2 2 2 2 2 2 2 4 2 2 2" xfId="47418"/>
    <cellStyle name="Стиль 1 2 2 2 2 2 2 2 4 3" xfId="47419"/>
    <cellStyle name="Стиль 1 2 2 2 2 2 2 2 4 4" xfId="47420"/>
    <cellStyle name="Стиль 1 2 2 2 2 2 2 2 5" xfId="47421"/>
    <cellStyle name="Стиль 1 2 2 2 2 2 2 2 5 2" xfId="47422"/>
    <cellStyle name="Стиль 1 2 2 2 2 2 2 2 5 2 2" xfId="47423"/>
    <cellStyle name="Стиль 1 2 2 2 2 2 2 2 6" xfId="47424"/>
    <cellStyle name="Стиль 1 2 2 2 2 2 2 2 7" xfId="47425"/>
    <cellStyle name="Стиль 1 2 2 2 2 2 2 2 7 10" xfId="47426"/>
    <cellStyle name="Стиль 1 2 2 2 2 2 2 2 7 11" xfId="47427"/>
    <cellStyle name="Стиль 1 2 2 2 2 2 2 2 7 12" xfId="47428"/>
    <cellStyle name="Стиль 1 2 2 2 2 2 2 2 7 13" xfId="47429"/>
    <cellStyle name="Стиль 1 2 2 2 2 2 2 2 7 14" xfId="47430"/>
    <cellStyle name="Стиль 1 2 2 2 2 2 2 2 7 2" xfId="47431"/>
    <cellStyle name="Стиль 1 2 2 2 2 2 2 2 7 2 10" xfId="47432"/>
    <cellStyle name="Стиль 1 2 2 2 2 2 2 2 7 2 11" xfId="47433"/>
    <cellStyle name="Стиль 1 2 2 2 2 2 2 2 7 2 2" xfId="47434"/>
    <cellStyle name="Стиль 1 2 2 2 2 2 2 2 7 2 2 10" xfId="47435"/>
    <cellStyle name="Стиль 1 2 2 2 2 2 2 2 7 2 2 11" xfId="47436"/>
    <cellStyle name="Стиль 1 2 2 2 2 2 2 2 7 2 2 2" xfId="47437"/>
    <cellStyle name="Стиль 1 2 2 2 2 2 2 2 7 2 2 2 10" xfId="47438"/>
    <cellStyle name="Стиль 1 2 2 2 2 2 2 2 7 2 2 2 2" xfId="47439"/>
    <cellStyle name="Стиль 1 2 2 2 2 2 2 2 7 2 2 2 2 10" xfId="47440"/>
    <cellStyle name="Стиль 1 2 2 2 2 2 2 2 7 2 2 2 2 2" xfId="47441"/>
    <cellStyle name="Стиль 1 2 2 2 2 2 2 2 7 2 2 2 2 3" xfId="47442"/>
    <cellStyle name="Стиль 1 2 2 2 2 2 2 2 7 2 2 2 2 4" xfId="47443"/>
    <cellStyle name="Стиль 1 2 2 2 2 2 2 2 7 2 2 2 2 5" xfId="47444"/>
    <cellStyle name="Стиль 1 2 2 2 2 2 2 2 7 2 2 2 2 6" xfId="47445"/>
    <cellStyle name="Стиль 1 2 2 2 2 2 2 2 7 2 2 2 2 7" xfId="47446"/>
    <cellStyle name="Стиль 1 2 2 2 2 2 2 2 7 2 2 2 2 8" xfId="47447"/>
    <cellStyle name="Стиль 1 2 2 2 2 2 2 2 7 2 2 2 2 9" xfId="47448"/>
    <cellStyle name="Стиль 1 2 2 2 2 2 2 2 7 2 2 2 3" xfId="47449"/>
    <cellStyle name="Стиль 1 2 2 2 2 2 2 2 7 2 2 2 4" xfId="47450"/>
    <cellStyle name="Стиль 1 2 2 2 2 2 2 2 7 2 2 2 5" xfId="47451"/>
    <cellStyle name="Стиль 1 2 2 2 2 2 2 2 7 2 2 2 6" xfId="47452"/>
    <cellStyle name="Стиль 1 2 2 2 2 2 2 2 7 2 2 2 7" xfId="47453"/>
    <cellStyle name="Стиль 1 2 2 2 2 2 2 2 7 2 2 2 8" xfId="47454"/>
    <cellStyle name="Стиль 1 2 2 2 2 2 2 2 7 2 2 2 9" xfId="47455"/>
    <cellStyle name="Стиль 1 2 2 2 2 2 2 2 7 2 2 3" xfId="47456"/>
    <cellStyle name="Стиль 1 2 2 2 2 2 2 2 7 2 2 4" xfId="47457"/>
    <cellStyle name="Стиль 1 2 2 2 2 2 2 2 7 2 2 5" xfId="47458"/>
    <cellStyle name="Стиль 1 2 2 2 2 2 2 2 7 2 2 6" xfId="47459"/>
    <cellStyle name="Стиль 1 2 2 2 2 2 2 2 7 2 2 7" xfId="47460"/>
    <cellStyle name="Стиль 1 2 2 2 2 2 2 2 7 2 2 8" xfId="47461"/>
    <cellStyle name="Стиль 1 2 2 2 2 2 2 2 7 2 2 9" xfId="47462"/>
    <cellStyle name="Стиль 1 2 2 2 2 2 2 2 7 2 3" xfId="47463"/>
    <cellStyle name="Стиль 1 2 2 2 2 2 2 2 7 2 3 10" xfId="47464"/>
    <cellStyle name="Стиль 1 2 2 2 2 2 2 2 7 2 3 2" xfId="47465"/>
    <cellStyle name="Стиль 1 2 2 2 2 2 2 2 7 2 3 3" xfId="47466"/>
    <cellStyle name="Стиль 1 2 2 2 2 2 2 2 7 2 3 4" xfId="47467"/>
    <cellStyle name="Стиль 1 2 2 2 2 2 2 2 7 2 3 5" xfId="47468"/>
    <cellStyle name="Стиль 1 2 2 2 2 2 2 2 7 2 3 6" xfId="47469"/>
    <cellStyle name="Стиль 1 2 2 2 2 2 2 2 7 2 3 7" xfId="47470"/>
    <cellStyle name="Стиль 1 2 2 2 2 2 2 2 7 2 3 8" xfId="47471"/>
    <cellStyle name="Стиль 1 2 2 2 2 2 2 2 7 2 3 9" xfId="47472"/>
    <cellStyle name="Стиль 1 2 2 2 2 2 2 2 7 2 4" xfId="47473"/>
    <cellStyle name="Стиль 1 2 2 2 2 2 2 2 7 2 5" xfId="47474"/>
    <cellStyle name="Стиль 1 2 2 2 2 2 2 2 7 2 6" xfId="47475"/>
    <cellStyle name="Стиль 1 2 2 2 2 2 2 2 7 2 7" xfId="47476"/>
    <cellStyle name="Стиль 1 2 2 2 2 2 2 2 7 2 8" xfId="47477"/>
    <cellStyle name="Стиль 1 2 2 2 2 2 2 2 7 2 9" xfId="47478"/>
    <cellStyle name="Стиль 1 2 2 2 2 2 2 2 7 3" xfId="47479"/>
    <cellStyle name="Стиль 1 2 2 2 2 2 2 2 7 4" xfId="47480"/>
    <cellStyle name="Стиль 1 2 2 2 2 2 2 2 7 5" xfId="47481"/>
    <cellStyle name="Стиль 1 2 2 2 2 2 2 2 7 5 10" xfId="47482"/>
    <cellStyle name="Стиль 1 2 2 2 2 2 2 2 7 5 2" xfId="47483"/>
    <cellStyle name="Стиль 1 2 2 2 2 2 2 2 7 5 2 10" xfId="47484"/>
    <cellStyle name="Стиль 1 2 2 2 2 2 2 2 7 5 2 2" xfId="47485"/>
    <cellStyle name="Стиль 1 2 2 2 2 2 2 2 7 5 2 3" xfId="47486"/>
    <cellStyle name="Стиль 1 2 2 2 2 2 2 2 7 5 2 4" xfId="47487"/>
    <cellStyle name="Стиль 1 2 2 2 2 2 2 2 7 5 2 5" xfId="47488"/>
    <cellStyle name="Стиль 1 2 2 2 2 2 2 2 7 5 2 6" xfId="47489"/>
    <cellStyle name="Стиль 1 2 2 2 2 2 2 2 7 5 2 7" xfId="47490"/>
    <cellStyle name="Стиль 1 2 2 2 2 2 2 2 7 5 2 8" xfId="47491"/>
    <cellStyle name="Стиль 1 2 2 2 2 2 2 2 7 5 2 9" xfId="47492"/>
    <cellStyle name="Стиль 1 2 2 2 2 2 2 2 7 5 3" xfId="47493"/>
    <cellStyle name="Стиль 1 2 2 2 2 2 2 2 7 5 4" xfId="47494"/>
    <cellStyle name="Стиль 1 2 2 2 2 2 2 2 7 5 5" xfId="47495"/>
    <cellStyle name="Стиль 1 2 2 2 2 2 2 2 7 5 6" xfId="47496"/>
    <cellStyle name="Стиль 1 2 2 2 2 2 2 2 7 5 7" xfId="47497"/>
    <cellStyle name="Стиль 1 2 2 2 2 2 2 2 7 5 8" xfId="47498"/>
    <cellStyle name="Стиль 1 2 2 2 2 2 2 2 7 5 9" xfId="47499"/>
    <cellStyle name="Стиль 1 2 2 2 2 2 2 2 7 6" xfId="47500"/>
    <cellStyle name="Стиль 1 2 2 2 2 2 2 2 7 7" xfId="47501"/>
    <cellStyle name="Стиль 1 2 2 2 2 2 2 2 7 8" xfId="47502"/>
    <cellStyle name="Стиль 1 2 2 2 2 2 2 2 7 9" xfId="47503"/>
    <cellStyle name="Стиль 1 2 2 2 2 2 2 2 8" xfId="47504"/>
    <cellStyle name="Стиль 1 2 2 2 2 2 2 2 8 10" xfId="47505"/>
    <cellStyle name="Стиль 1 2 2 2 2 2 2 2 8 11" xfId="47506"/>
    <cellStyle name="Стиль 1 2 2 2 2 2 2 2 8 2" xfId="47507"/>
    <cellStyle name="Стиль 1 2 2 2 2 2 2 2 8 2 10" xfId="47508"/>
    <cellStyle name="Стиль 1 2 2 2 2 2 2 2 8 2 11" xfId="47509"/>
    <cellStyle name="Стиль 1 2 2 2 2 2 2 2 8 2 2" xfId="47510"/>
    <cellStyle name="Стиль 1 2 2 2 2 2 2 2 8 2 2 10" xfId="47511"/>
    <cellStyle name="Стиль 1 2 2 2 2 2 2 2 8 2 2 2" xfId="47512"/>
    <cellStyle name="Стиль 1 2 2 2 2 2 2 2 8 2 2 2 10" xfId="47513"/>
    <cellStyle name="Стиль 1 2 2 2 2 2 2 2 8 2 2 2 2" xfId="47514"/>
    <cellStyle name="Стиль 1 2 2 2 2 2 2 2 8 2 2 2 3" xfId="47515"/>
    <cellStyle name="Стиль 1 2 2 2 2 2 2 2 8 2 2 2 4" xfId="47516"/>
    <cellStyle name="Стиль 1 2 2 2 2 2 2 2 8 2 2 2 5" xfId="47517"/>
    <cellStyle name="Стиль 1 2 2 2 2 2 2 2 8 2 2 2 6" xfId="47518"/>
    <cellStyle name="Стиль 1 2 2 2 2 2 2 2 8 2 2 2 7" xfId="47519"/>
    <cellStyle name="Стиль 1 2 2 2 2 2 2 2 8 2 2 2 8" xfId="47520"/>
    <cellStyle name="Стиль 1 2 2 2 2 2 2 2 8 2 2 2 9" xfId="47521"/>
    <cellStyle name="Стиль 1 2 2 2 2 2 2 2 8 2 2 3" xfId="47522"/>
    <cellStyle name="Стиль 1 2 2 2 2 2 2 2 8 2 2 4" xfId="47523"/>
    <cellStyle name="Стиль 1 2 2 2 2 2 2 2 8 2 2 5" xfId="47524"/>
    <cellStyle name="Стиль 1 2 2 2 2 2 2 2 8 2 2 6" xfId="47525"/>
    <cellStyle name="Стиль 1 2 2 2 2 2 2 2 8 2 2 7" xfId="47526"/>
    <cellStyle name="Стиль 1 2 2 2 2 2 2 2 8 2 2 8" xfId="47527"/>
    <cellStyle name="Стиль 1 2 2 2 2 2 2 2 8 2 2 9" xfId="47528"/>
    <cellStyle name="Стиль 1 2 2 2 2 2 2 2 8 2 3" xfId="47529"/>
    <cellStyle name="Стиль 1 2 2 2 2 2 2 2 8 2 4" xfId="47530"/>
    <cellStyle name="Стиль 1 2 2 2 2 2 2 2 8 2 5" xfId="47531"/>
    <cellStyle name="Стиль 1 2 2 2 2 2 2 2 8 2 6" xfId="47532"/>
    <cellStyle name="Стиль 1 2 2 2 2 2 2 2 8 2 7" xfId="47533"/>
    <cellStyle name="Стиль 1 2 2 2 2 2 2 2 8 2 8" xfId="47534"/>
    <cellStyle name="Стиль 1 2 2 2 2 2 2 2 8 2 9" xfId="47535"/>
    <cellStyle name="Стиль 1 2 2 2 2 2 2 2 8 3" xfId="47536"/>
    <cellStyle name="Стиль 1 2 2 2 2 2 2 2 8 3 10" xfId="47537"/>
    <cellStyle name="Стиль 1 2 2 2 2 2 2 2 8 3 2" xfId="47538"/>
    <cellStyle name="Стиль 1 2 2 2 2 2 2 2 8 3 3" xfId="47539"/>
    <cellStyle name="Стиль 1 2 2 2 2 2 2 2 8 3 4" xfId="47540"/>
    <cellStyle name="Стиль 1 2 2 2 2 2 2 2 8 3 5" xfId="47541"/>
    <cellStyle name="Стиль 1 2 2 2 2 2 2 2 8 3 6" xfId="47542"/>
    <cellStyle name="Стиль 1 2 2 2 2 2 2 2 8 3 7" xfId="47543"/>
    <cellStyle name="Стиль 1 2 2 2 2 2 2 2 8 3 8" xfId="47544"/>
    <cellStyle name="Стиль 1 2 2 2 2 2 2 2 8 3 9" xfId="47545"/>
    <cellStyle name="Стиль 1 2 2 2 2 2 2 2 8 4" xfId="47546"/>
    <cellStyle name="Стиль 1 2 2 2 2 2 2 2 8 5" xfId="47547"/>
    <cellStyle name="Стиль 1 2 2 2 2 2 2 2 8 6" xfId="47548"/>
    <cellStyle name="Стиль 1 2 2 2 2 2 2 2 8 7" xfId="47549"/>
    <cellStyle name="Стиль 1 2 2 2 2 2 2 2 8 8" xfId="47550"/>
    <cellStyle name="Стиль 1 2 2 2 2 2 2 2 8 9" xfId="47551"/>
    <cellStyle name="Стиль 1 2 2 2 2 2 2 2 9" xfId="47552"/>
    <cellStyle name="Стиль 1 2 2 2 2 2 2 20" xfId="47553"/>
    <cellStyle name="Стиль 1 2 2 2 2 2 2 21" xfId="47554"/>
    <cellStyle name="Стиль 1 2 2 2 2 2 2 22" xfId="47555"/>
    <cellStyle name="Стиль 1 2 2 2 2 2 2 22 2" xfId="47556"/>
    <cellStyle name="Стиль 1 2 2 2 2 2 2 22 2 2" xfId="47557"/>
    <cellStyle name="Стиль 1 2 2 2 2 2 2 22 2 2 2" xfId="47558"/>
    <cellStyle name="Стиль 1 2 2 2 2 2 2 22 2 2 2 2" xfId="47559"/>
    <cellStyle name="Стиль 1 2 2 2 2 2 2 22 2 2 2 2 2" xfId="47560"/>
    <cellStyle name="Стиль 1 2 2 2 2 2 2 22 2 2 2 2 2 2" xfId="47561"/>
    <cellStyle name="Стиль 1 2 2 2 2 2 2 22 2 2 2 2 3" xfId="47562"/>
    <cellStyle name="Стиль 1 2 2 2 2 2 2 22 2 2 2 2 4" xfId="47563"/>
    <cellStyle name="Стиль 1 2 2 2 2 2 2 22 2 2 2 3" xfId="47564"/>
    <cellStyle name="Стиль 1 2 2 2 2 2 2 22 2 2 2 3 2" xfId="47565"/>
    <cellStyle name="Стиль 1 2 2 2 2 2 2 22 2 2 2 4" xfId="47566"/>
    <cellStyle name="Стиль 1 2 2 2 2 2 2 22 2 2 3" xfId="47567"/>
    <cellStyle name="Стиль 1 2 2 2 2 2 2 22 2 2 3 2" xfId="47568"/>
    <cellStyle name="Стиль 1 2 2 2 2 2 2 22 2 2 4" xfId="47569"/>
    <cellStyle name="Стиль 1 2 2 2 2 2 2 22 2 2 5" xfId="47570"/>
    <cellStyle name="Стиль 1 2 2 2 2 2 2 22 2 3" xfId="47571"/>
    <cellStyle name="Стиль 1 2 2 2 2 2 2 22 2 3 2" xfId="47572"/>
    <cellStyle name="Стиль 1 2 2 2 2 2 2 22 2 3 2 2" xfId="47573"/>
    <cellStyle name="Стиль 1 2 2 2 2 2 2 22 2 3 3" xfId="47574"/>
    <cellStyle name="Стиль 1 2 2 2 2 2 2 22 2 3 4" xfId="47575"/>
    <cellStyle name="Стиль 1 2 2 2 2 2 2 22 2 4" xfId="47576"/>
    <cellStyle name="Стиль 1 2 2 2 2 2 2 22 2 4 2" xfId="47577"/>
    <cellStyle name="Стиль 1 2 2 2 2 2 2 22 2 5" xfId="47578"/>
    <cellStyle name="Стиль 1 2 2 2 2 2 2 22 3" xfId="47579"/>
    <cellStyle name="Стиль 1 2 2 2 2 2 2 22 3 2" xfId="47580"/>
    <cellStyle name="Стиль 1 2 2 2 2 2 2 22 3 2 2" xfId="47581"/>
    <cellStyle name="Стиль 1 2 2 2 2 2 2 22 3 2 2 2" xfId="47582"/>
    <cellStyle name="Стиль 1 2 2 2 2 2 2 22 3 2 3" xfId="47583"/>
    <cellStyle name="Стиль 1 2 2 2 2 2 2 22 3 2 4" xfId="47584"/>
    <cellStyle name="Стиль 1 2 2 2 2 2 2 22 3 3" xfId="47585"/>
    <cellStyle name="Стиль 1 2 2 2 2 2 2 22 3 3 2" xfId="47586"/>
    <cellStyle name="Стиль 1 2 2 2 2 2 2 22 3 4" xfId="47587"/>
    <cellStyle name="Стиль 1 2 2 2 2 2 2 22 4" xfId="47588"/>
    <cellStyle name="Стиль 1 2 2 2 2 2 2 22 4 2" xfId="47589"/>
    <cellStyle name="Стиль 1 2 2 2 2 2 2 22 5" xfId="47590"/>
    <cellStyle name="Стиль 1 2 2 2 2 2 2 22 6" xfId="47591"/>
    <cellStyle name="Стиль 1 2 2 2 2 2 2 23" xfId="47592"/>
    <cellStyle name="Стиль 1 2 2 2 2 2 2 23 2" xfId="47593"/>
    <cellStyle name="Стиль 1 2 2 2 2 2 2 23 2 2" xfId="47594"/>
    <cellStyle name="Стиль 1 2 2 2 2 2 2 23 2 2 2" xfId="47595"/>
    <cellStyle name="Стиль 1 2 2 2 2 2 2 23 2 2 2 2" xfId="47596"/>
    <cellStyle name="Стиль 1 2 2 2 2 2 2 23 2 2 3" xfId="47597"/>
    <cellStyle name="Стиль 1 2 2 2 2 2 2 23 2 2 4" xfId="47598"/>
    <cellStyle name="Стиль 1 2 2 2 2 2 2 23 2 3" xfId="47599"/>
    <cellStyle name="Стиль 1 2 2 2 2 2 2 23 2 3 2" xfId="47600"/>
    <cellStyle name="Стиль 1 2 2 2 2 2 2 23 2 4" xfId="47601"/>
    <cellStyle name="Стиль 1 2 2 2 2 2 2 23 3" xfId="47602"/>
    <cellStyle name="Стиль 1 2 2 2 2 2 2 23 3 2" xfId="47603"/>
    <cellStyle name="Стиль 1 2 2 2 2 2 2 23 4" xfId="47604"/>
    <cellStyle name="Стиль 1 2 2 2 2 2 2 23 5" xfId="47605"/>
    <cellStyle name="Стиль 1 2 2 2 2 2 2 24" xfId="47606"/>
    <cellStyle name="Стиль 1 2 2 2 2 2 2 24 2" xfId="47607"/>
    <cellStyle name="Стиль 1 2 2 2 2 2 2 24 2 2" xfId="47608"/>
    <cellStyle name="Стиль 1 2 2 2 2 2 2 24 3" xfId="47609"/>
    <cellStyle name="Стиль 1 2 2 2 2 2 2 24 4" xfId="47610"/>
    <cellStyle name="Стиль 1 2 2 2 2 2 2 25" xfId="47611"/>
    <cellStyle name="Стиль 1 2 2 2 2 2 2 25 2" xfId="47612"/>
    <cellStyle name="Стиль 1 2 2 2 2 2 2 26" xfId="47613"/>
    <cellStyle name="Стиль 1 2 2 2 2 2 2 3" xfId="47614"/>
    <cellStyle name="Стиль 1 2 2 2 2 2 2 4" xfId="47615"/>
    <cellStyle name="Стиль 1 2 2 2 2 2 2 5" xfId="47616"/>
    <cellStyle name="Стиль 1 2 2 2 2 2 2 5 2" xfId="47617"/>
    <cellStyle name="Стиль 1 2 2 2 2 2 2 5 2 2" xfId="47618"/>
    <cellStyle name="Стиль 1 2 2 2 2 2 2 5 2 2 2" xfId="47619"/>
    <cellStyle name="Стиль 1 2 2 2 2 2 2 5 2 2 2 2" xfId="47620"/>
    <cellStyle name="Стиль 1 2 2 2 2 2 2 5 2 2 2 2 2" xfId="47621"/>
    <cellStyle name="Стиль 1 2 2 2 2 2 2 5 2 2 3" xfId="47622"/>
    <cellStyle name="Стиль 1 2 2 2 2 2 2 5 2 2 4" xfId="47623"/>
    <cellStyle name="Стиль 1 2 2 2 2 2 2 5 2 3" xfId="47624"/>
    <cellStyle name="Стиль 1 2 2 2 2 2 2 5 2 3 2" xfId="47625"/>
    <cellStyle name="Стиль 1 2 2 2 2 2 2 5 2 3 2 2" xfId="47626"/>
    <cellStyle name="Стиль 1 2 2 2 2 2 2 5 2 4" xfId="47627"/>
    <cellStyle name="Стиль 1 2 2 2 2 2 2 5 3" xfId="47628"/>
    <cellStyle name="Стиль 1 2 2 2 2 2 2 5 3 2" xfId="47629"/>
    <cellStyle name="Стиль 1 2 2 2 2 2 2 5 3 2 2" xfId="47630"/>
    <cellStyle name="Стиль 1 2 2 2 2 2 2 5 4" xfId="47631"/>
    <cellStyle name="Стиль 1 2 2 2 2 2 2 5 5" xfId="47632"/>
    <cellStyle name="Стиль 1 2 2 2 2 2 2 6" xfId="47633"/>
    <cellStyle name="Стиль 1 2 2 2 2 2 2 6 2" xfId="47634"/>
    <cellStyle name="Стиль 1 2 2 2 2 2 2 6 2 2" xfId="47635"/>
    <cellStyle name="Стиль 1 2 2 2 2 2 2 6 2 2 2" xfId="47636"/>
    <cellStyle name="Стиль 1 2 2 2 2 2 2 6 3" xfId="47637"/>
    <cellStyle name="Стиль 1 2 2 2 2 2 2 6 4" xfId="47638"/>
    <cellStyle name="Стиль 1 2 2 2 2 2 2 7" xfId="47639"/>
    <cellStyle name="Стиль 1 2 2 2 2 2 2 7 2" xfId="47640"/>
    <cellStyle name="Стиль 1 2 2 2 2 2 2 7 2 2" xfId="47641"/>
    <cellStyle name="Стиль 1 2 2 2 2 2 2 8" xfId="47642"/>
    <cellStyle name="Стиль 1 2 2 2 2 2 2 9" xfId="47643"/>
    <cellStyle name="Стиль 1 2 2 2 2 2 2 9 10" xfId="47644"/>
    <cellStyle name="Стиль 1 2 2 2 2 2 2 9 11" xfId="47645"/>
    <cellStyle name="Стиль 1 2 2 2 2 2 2 9 12" xfId="47646"/>
    <cellStyle name="Стиль 1 2 2 2 2 2 2 9 13" xfId="47647"/>
    <cellStyle name="Стиль 1 2 2 2 2 2 2 9 14" xfId="47648"/>
    <cellStyle name="Стиль 1 2 2 2 2 2 2 9 2" xfId="47649"/>
    <cellStyle name="Стиль 1 2 2 2 2 2 2 9 2 10" xfId="47650"/>
    <cellStyle name="Стиль 1 2 2 2 2 2 2 9 2 11" xfId="47651"/>
    <cellStyle name="Стиль 1 2 2 2 2 2 2 9 2 2" xfId="47652"/>
    <cellStyle name="Стиль 1 2 2 2 2 2 2 9 2 2 10" xfId="47653"/>
    <cellStyle name="Стиль 1 2 2 2 2 2 2 9 2 2 11" xfId="47654"/>
    <cellStyle name="Стиль 1 2 2 2 2 2 2 9 2 2 2" xfId="47655"/>
    <cellStyle name="Стиль 1 2 2 2 2 2 2 9 2 2 2 10" xfId="47656"/>
    <cellStyle name="Стиль 1 2 2 2 2 2 2 9 2 2 2 2" xfId="47657"/>
    <cellStyle name="Стиль 1 2 2 2 2 2 2 9 2 2 2 2 10" xfId="47658"/>
    <cellStyle name="Стиль 1 2 2 2 2 2 2 9 2 2 2 2 2" xfId="47659"/>
    <cellStyle name="Стиль 1 2 2 2 2 2 2 9 2 2 2 2 3" xfId="47660"/>
    <cellStyle name="Стиль 1 2 2 2 2 2 2 9 2 2 2 2 4" xfId="47661"/>
    <cellStyle name="Стиль 1 2 2 2 2 2 2 9 2 2 2 2 5" xfId="47662"/>
    <cellStyle name="Стиль 1 2 2 2 2 2 2 9 2 2 2 2 6" xfId="47663"/>
    <cellStyle name="Стиль 1 2 2 2 2 2 2 9 2 2 2 2 7" xfId="47664"/>
    <cellStyle name="Стиль 1 2 2 2 2 2 2 9 2 2 2 2 8" xfId="47665"/>
    <cellStyle name="Стиль 1 2 2 2 2 2 2 9 2 2 2 2 9" xfId="47666"/>
    <cellStyle name="Стиль 1 2 2 2 2 2 2 9 2 2 2 3" xfId="47667"/>
    <cellStyle name="Стиль 1 2 2 2 2 2 2 9 2 2 2 4" xfId="47668"/>
    <cellStyle name="Стиль 1 2 2 2 2 2 2 9 2 2 2 5" xfId="47669"/>
    <cellStyle name="Стиль 1 2 2 2 2 2 2 9 2 2 2 6" xfId="47670"/>
    <cellStyle name="Стиль 1 2 2 2 2 2 2 9 2 2 2 7" xfId="47671"/>
    <cellStyle name="Стиль 1 2 2 2 2 2 2 9 2 2 2 8" xfId="47672"/>
    <cellStyle name="Стиль 1 2 2 2 2 2 2 9 2 2 2 9" xfId="47673"/>
    <cellStyle name="Стиль 1 2 2 2 2 2 2 9 2 2 3" xfId="47674"/>
    <cellStyle name="Стиль 1 2 2 2 2 2 2 9 2 2 4" xfId="47675"/>
    <cellStyle name="Стиль 1 2 2 2 2 2 2 9 2 2 5" xfId="47676"/>
    <cellStyle name="Стиль 1 2 2 2 2 2 2 9 2 2 6" xfId="47677"/>
    <cellStyle name="Стиль 1 2 2 2 2 2 2 9 2 2 7" xfId="47678"/>
    <cellStyle name="Стиль 1 2 2 2 2 2 2 9 2 2 8" xfId="47679"/>
    <cellStyle name="Стиль 1 2 2 2 2 2 2 9 2 2 9" xfId="47680"/>
    <cellStyle name="Стиль 1 2 2 2 2 2 2 9 2 3" xfId="47681"/>
    <cellStyle name="Стиль 1 2 2 2 2 2 2 9 2 3 10" xfId="47682"/>
    <cellStyle name="Стиль 1 2 2 2 2 2 2 9 2 3 2" xfId="47683"/>
    <cellStyle name="Стиль 1 2 2 2 2 2 2 9 2 3 3" xfId="47684"/>
    <cellStyle name="Стиль 1 2 2 2 2 2 2 9 2 3 4" xfId="47685"/>
    <cellStyle name="Стиль 1 2 2 2 2 2 2 9 2 3 5" xfId="47686"/>
    <cellStyle name="Стиль 1 2 2 2 2 2 2 9 2 3 6" xfId="47687"/>
    <cellStyle name="Стиль 1 2 2 2 2 2 2 9 2 3 7" xfId="47688"/>
    <cellStyle name="Стиль 1 2 2 2 2 2 2 9 2 3 8" xfId="47689"/>
    <cellStyle name="Стиль 1 2 2 2 2 2 2 9 2 3 9" xfId="47690"/>
    <cellStyle name="Стиль 1 2 2 2 2 2 2 9 2 4" xfId="47691"/>
    <cellStyle name="Стиль 1 2 2 2 2 2 2 9 2 5" xfId="47692"/>
    <cellStyle name="Стиль 1 2 2 2 2 2 2 9 2 6" xfId="47693"/>
    <cellStyle name="Стиль 1 2 2 2 2 2 2 9 2 7" xfId="47694"/>
    <cellStyle name="Стиль 1 2 2 2 2 2 2 9 2 8" xfId="47695"/>
    <cellStyle name="Стиль 1 2 2 2 2 2 2 9 2 9" xfId="47696"/>
    <cellStyle name="Стиль 1 2 2 2 2 2 2 9 3" xfId="47697"/>
    <cellStyle name="Стиль 1 2 2 2 2 2 2 9 4" xfId="47698"/>
    <cellStyle name="Стиль 1 2 2 2 2 2 2 9 5" xfId="47699"/>
    <cellStyle name="Стиль 1 2 2 2 2 2 2 9 5 10" xfId="47700"/>
    <cellStyle name="Стиль 1 2 2 2 2 2 2 9 5 2" xfId="47701"/>
    <cellStyle name="Стиль 1 2 2 2 2 2 2 9 5 2 10" xfId="47702"/>
    <cellStyle name="Стиль 1 2 2 2 2 2 2 9 5 2 2" xfId="47703"/>
    <cellStyle name="Стиль 1 2 2 2 2 2 2 9 5 2 3" xfId="47704"/>
    <cellStyle name="Стиль 1 2 2 2 2 2 2 9 5 2 4" xfId="47705"/>
    <cellStyle name="Стиль 1 2 2 2 2 2 2 9 5 2 5" xfId="47706"/>
    <cellStyle name="Стиль 1 2 2 2 2 2 2 9 5 2 6" xfId="47707"/>
    <cellStyle name="Стиль 1 2 2 2 2 2 2 9 5 2 7" xfId="47708"/>
    <cellStyle name="Стиль 1 2 2 2 2 2 2 9 5 2 8" xfId="47709"/>
    <cellStyle name="Стиль 1 2 2 2 2 2 2 9 5 2 9" xfId="47710"/>
    <cellStyle name="Стиль 1 2 2 2 2 2 2 9 5 3" xfId="47711"/>
    <cellStyle name="Стиль 1 2 2 2 2 2 2 9 5 4" xfId="47712"/>
    <cellStyle name="Стиль 1 2 2 2 2 2 2 9 5 5" xfId="47713"/>
    <cellStyle name="Стиль 1 2 2 2 2 2 2 9 5 6" xfId="47714"/>
    <cellStyle name="Стиль 1 2 2 2 2 2 2 9 5 7" xfId="47715"/>
    <cellStyle name="Стиль 1 2 2 2 2 2 2 9 5 8" xfId="47716"/>
    <cellStyle name="Стиль 1 2 2 2 2 2 2 9 5 9" xfId="47717"/>
    <cellStyle name="Стиль 1 2 2 2 2 2 2 9 6" xfId="47718"/>
    <cellStyle name="Стиль 1 2 2 2 2 2 2 9 7" xfId="47719"/>
    <cellStyle name="Стиль 1 2 2 2 2 2 2 9 8" xfId="47720"/>
    <cellStyle name="Стиль 1 2 2 2 2 2 2 9 9" xfId="47721"/>
    <cellStyle name="Стиль 1 2 2 2 2 2 20" xfId="47722"/>
    <cellStyle name="Стиль 1 2 2 2 2 2 21" xfId="47723"/>
    <cellStyle name="Стиль 1 2 2 2 2 2 22" xfId="47724"/>
    <cellStyle name="Стиль 1 2 2 2 2 2 23" xfId="47725"/>
    <cellStyle name="Стиль 1 2 2 2 2 2 24" xfId="47726"/>
    <cellStyle name="Стиль 1 2 2 2 2 2 25" xfId="47727"/>
    <cellStyle name="Стиль 1 2 2 2 2 2 26" xfId="47728"/>
    <cellStyle name="Стиль 1 2 2 2 2 2 27" xfId="47729"/>
    <cellStyle name="Стиль 1 2 2 2 2 2 28" xfId="47730"/>
    <cellStyle name="Стиль 1 2 2 2 2 2 29" xfId="47731"/>
    <cellStyle name="Стиль 1 2 2 2 2 2 29 2" xfId="47732"/>
    <cellStyle name="Стиль 1 2 2 2 2 2 29 2 2" xfId="47733"/>
    <cellStyle name="Стиль 1 2 2 2 2 2 29 2 2 2" xfId="47734"/>
    <cellStyle name="Стиль 1 2 2 2 2 2 29 2 2 2 2" xfId="47735"/>
    <cellStyle name="Стиль 1 2 2 2 2 2 29 2 2 2 2 2" xfId="47736"/>
    <cellStyle name="Стиль 1 2 2 2 2 2 29 2 2 2 2 2 2" xfId="47737"/>
    <cellStyle name="Стиль 1 2 2 2 2 2 29 2 2 2 2 3" xfId="47738"/>
    <cellStyle name="Стиль 1 2 2 2 2 2 29 2 2 2 2 4" xfId="47739"/>
    <cellStyle name="Стиль 1 2 2 2 2 2 29 2 2 2 3" xfId="47740"/>
    <cellStyle name="Стиль 1 2 2 2 2 2 29 2 2 2 3 2" xfId="47741"/>
    <cellStyle name="Стиль 1 2 2 2 2 2 29 2 2 2 4" xfId="47742"/>
    <cellStyle name="Стиль 1 2 2 2 2 2 29 2 2 3" xfId="47743"/>
    <cellStyle name="Стиль 1 2 2 2 2 2 29 2 2 3 2" xfId="47744"/>
    <cellStyle name="Стиль 1 2 2 2 2 2 29 2 2 4" xfId="47745"/>
    <cellStyle name="Стиль 1 2 2 2 2 2 29 2 2 5" xfId="47746"/>
    <cellStyle name="Стиль 1 2 2 2 2 2 29 2 3" xfId="47747"/>
    <cellStyle name="Стиль 1 2 2 2 2 2 29 2 3 2" xfId="47748"/>
    <cellStyle name="Стиль 1 2 2 2 2 2 29 2 3 2 2" xfId="47749"/>
    <cellStyle name="Стиль 1 2 2 2 2 2 29 2 3 3" xfId="47750"/>
    <cellStyle name="Стиль 1 2 2 2 2 2 29 2 3 4" xfId="47751"/>
    <cellStyle name="Стиль 1 2 2 2 2 2 29 2 4" xfId="47752"/>
    <cellStyle name="Стиль 1 2 2 2 2 2 29 2 4 2" xfId="47753"/>
    <cellStyle name="Стиль 1 2 2 2 2 2 29 2 5" xfId="47754"/>
    <cellStyle name="Стиль 1 2 2 2 2 2 29 3" xfId="47755"/>
    <cellStyle name="Стиль 1 2 2 2 2 2 29 3 2" xfId="47756"/>
    <cellStyle name="Стиль 1 2 2 2 2 2 29 3 2 2" xfId="47757"/>
    <cellStyle name="Стиль 1 2 2 2 2 2 29 3 2 2 2" xfId="47758"/>
    <cellStyle name="Стиль 1 2 2 2 2 2 29 3 2 3" xfId="47759"/>
    <cellStyle name="Стиль 1 2 2 2 2 2 29 3 2 4" xfId="47760"/>
    <cellStyle name="Стиль 1 2 2 2 2 2 29 3 3" xfId="47761"/>
    <cellStyle name="Стиль 1 2 2 2 2 2 29 3 3 2" xfId="47762"/>
    <cellStyle name="Стиль 1 2 2 2 2 2 29 3 4" xfId="47763"/>
    <cellStyle name="Стиль 1 2 2 2 2 2 29 4" xfId="47764"/>
    <cellStyle name="Стиль 1 2 2 2 2 2 29 4 2" xfId="47765"/>
    <cellStyle name="Стиль 1 2 2 2 2 2 29 5" xfId="47766"/>
    <cellStyle name="Стиль 1 2 2 2 2 2 29 6" xfId="47767"/>
    <cellStyle name="Стиль 1 2 2 2 2 2 3" xfId="47768"/>
    <cellStyle name="Стиль 1 2 2 2 2 2 30" xfId="47769"/>
    <cellStyle name="Стиль 1 2 2 2 2 2 30 2" xfId="47770"/>
    <cellStyle name="Стиль 1 2 2 2 2 2 30 2 2" xfId="47771"/>
    <cellStyle name="Стиль 1 2 2 2 2 2 30 2 2 2" xfId="47772"/>
    <cellStyle name="Стиль 1 2 2 2 2 2 30 2 2 2 2" xfId="47773"/>
    <cellStyle name="Стиль 1 2 2 2 2 2 30 2 2 3" xfId="47774"/>
    <cellStyle name="Стиль 1 2 2 2 2 2 30 2 2 4" xfId="47775"/>
    <cellStyle name="Стиль 1 2 2 2 2 2 30 2 3" xfId="47776"/>
    <cellStyle name="Стиль 1 2 2 2 2 2 30 2 3 2" xfId="47777"/>
    <cellStyle name="Стиль 1 2 2 2 2 2 30 2 4" xfId="47778"/>
    <cellStyle name="Стиль 1 2 2 2 2 2 30 3" xfId="47779"/>
    <cellStyle name="Стиль 1 2 2 2 2 2 30 3 2" xfId="47780"/>
    <cellStyle name="Стиль 1 2 2 2 2 2 30 4" xfId="47781"/>
    <cellStyle name="Стиль 1 2 2 2 2 2 30 5" xfId="47782"/>
    <cellStyle name="Стиль 1 2 2 2 2 2 31" xfId="47783"/>
    <cellStyle name="Стиль 1 2 2 2 2 2 31 2" xfId="47784"/>
    <cellStyle name="Стиль 1 2 2 2 2 2 31 2 2" xfId="47785"/>
    <cellStyle name="Стиль 1 2 2 2 2 2 31 3" xfId="47786"/>
    <cellStyle name="Стиль 1 2 2 2 2 2 31 4" xfId="47787"/>
    <cellStyle name="Стиль 1 2 2 2 2 2 32" xfId="47788"/>
    <cellStyle name="Стиль 1 2 2 2 2 2 32 2" xfId="47789"/>
    <cellStyle name="Стиль 1 2 2 2 2 2 33" xfId="47790"/>
    <cellStyle name="Стиль 1 2 2 2 2 2 4" xfId="47791"/>
    <cellStyle name="Стиль 1 2 2 2 2 2 5" xfId="47792"/>
    <cellStyle name="Стиль 1 2 2 2 2 2 6" xfId="47793"/>
    <cellStyle name="Стиль 1 2 2 2 2 2 7" xfId="47794"/>
    <cellStyle name="Стиль 1 2 2 2 2 2 8" xfId="47795"/>
    <cellStyle name="Стиль 1 2 2 2 2 2 9" xfId="47796"/>
    <cellStyle name="Стиль 1 2 2 2 2 20" xfId="47797"/>
    <cellStyle name="Стиль 1 2 2 2 2 21" xfId="47798"/>
    <cellStyle name="Стиль 1 2 2 2 2 22" xfId="47799"/>
    <cellStyle name="Стиль 1 2 2 2 2 22 2" xfId="47800"/>
    <cellStyle name="Стиль 1 2 2 2 2 22 2 2" xfId="47801"/>
    <cellStyle name="Стиль 1 2 2 2 2 22 2 2 2" xfId="47802"/>
    <cellStyle name="Стиль 1 2 2 2 2 22 2 2 2 2" xfId="47803"/>
    <cellStyle name="Стиль 1 2 2 2 2 22 2 2 2 2 2" xfId="47804"/>
    <cellStyle name="Стиль 1 2 2 2 2 22 2 2 2 2 2 2" xfId="47805"/>
    <cellStyle name="Стиль 1 2 2 2 2 22 2 2 2 3" xfId="47806"/>
    <cellStyle name="Стиль 1 2 2 2 2 22 2 2 2 4" xfId="47807"/>
    <cellStyle name="Стиль 1 2 2 2 2 22 2 2 3" xfId="47808"/>
    <cellStyle name="Стиль 1 2 2 2 2 22 2 2 3 2" xfId="47809"/>
    <cellStyle name="Стиль 1 2 2 2 2 22 2 2 3 2 2" xfId="47810"/>
    <cellStyle name="Стиль 1 2 2 2 2 22 2 2 4" xfId="47811"/>
    <cellStyle name="Стиль 1 2 2 2 2 22 2 3" xfId="47812"/>
    <cellStyle name="Стиль 1 2 2 2 2 22 2 3 2" xfId="47813"/>
    <cellStyle name="Стиль 1 2 2 2 2 22 2 3 2 2" xfId="47814"/>
    <cellStyle name="Стиль 1 2 2 2 2 22 2 4" xfId="47815"/>
    <cellStyle name="Стиль 1 2 2 2 2 22 2 5" xfId="47816"/>
    <cellStyle name="Стиль 1 2 2 2 2 22 3" xfId="47817"/>
    <cellStyle name="Стиль 1 2 2 2 2 22 4" xfId="47818"/>
    <cellStyle name="Стиль 1 2 2 2 2 22 4 2" xfId="47819"/>
    <cellStyle name="Стиль 1 2 2 2 2 22 4 2 2" xfId="47820"/>
    <cellStyle name="Стиль 1 2 2 2 2 22 4 2 2 2" xfId="47821"/>
    <cellStyle name="Стиль 1 2 2 2 2 22 4 3" xfId="47822"/>
    <cellStyle name="Стиль 1 2 2 2 2 22 4 4" xfId="47823"/>
    <cellStyle name="Стиль 1 2 2 2 2 22 5" xfId="47824"/>
    <cellStyle name="Стиль 1 2 2 2 2 22 5 2" xfId="47825"/>
    <cellStyle name="Стиль 1 2 2 2 2 22 5 2 2" xfId="47826"/>
    <cellStyle name="Стиль 1 2 2 2 2 22 6" xfId="47827"/>
    <cellStyle name="Стиль 1 2 2 2 2 23" xfId="47828"/>
    <cellStyle name="Стиль 1 2 2 2 2 24" xfId="47829"/>
    <cellStyle name="Стиль 1 2 2 2 2 24 2" xfId="47830"/>
    <cellStyle name="Стиль 1 2 2 2 2 24 2 2" xfId="47831"/>
    <cellStyle name="Стиль 1 2 2 2 2 24 2 2 2" xfId="47832"/>
    <cellStyle name="Стиль 1 2 2 2 2 24 2 2 2 2" xfId="47833"/>
    <cellStyle name="Стиль 1 2 2 2 2 24 2 2 2 2 2" xfId="47834"/>
    <cellStyle name="Стиль 1 2 2 2 2 24 2 2 3" xfId="47835"/>
    <cellStyle name="Стиль 1 2 2 2 2 24 2 2 4" xfId="47836"/>
    <cellStyle name="Стиль 1 2 2 2 2 24 2 3" xfId="47837"/>
    <cellStyle name="Стиль 1 2 2 2 2 24 2 3 2" xfId="47838"/>
    <cellStyle name="Стиль 1 2 2 2 2 24 2 3 2 2" xfId="47839"/>
    <cellStyle name="Стиль 1 2 2 2 2 24 2 4" xfId="47840"/>
    <cellStyle name="Стиль 1 2 2 2 2 24 3" xfId="47841"/>
    <cellStyle name="Стиль 1 2 2 2 2 24 3 2" xfId="47842"/>
    <cellStyle name="Стиль 1 2 2 2 2 24 3 2 2" xfId="47843"/>
    <cellStyle name="Стиль 1 2 2 2 2 24 4" xfId="47844"/>
    <cellStyle name="Стиль 1 2 2 2 2 24 5" xfId="47845"/>
    <cellStyle name="Стиль 1 2 2 2 2 25" xfId="47846"/>
    <cellStyle name="Стиль 1 2 2 2 2 25 2" xfId="47847"/>
    <cellStyle name="Стиль 1 2 2 2 2 25 2 2" xfId="47848"/>
    <cellStyle name="Стиль 1 2 2 2 2 25 2 2 2" xfId="47849"/>
    <cellStyle name="Стиль 1 2 2 2 2 25 3" xfId="47850"/>
    <cellStyle name="Стиль 1 2 2 2 2 25 4" xfId="47851"/>
    <cellStyle name="Стиль 1 2 2 2 2 26" xfId="47852"/>
    <cellStyle name="Стиль 1 2 2 2 2 26 2" xfId="47853"/>
    <cellStyle name="Стиль 1 2 2 2 2 26 2 2" xfId="47854"/>
    <cellStyle name="Стиль 1 2 2 2 2 27" xfId="47855"/>
    <cellStyle name="Стиль 1 2 2 2 2 28" xfId="47856"/>
    <cellStyle name="Стиль 1 2 2 2 2 28 10" xfId="47857"/>
    <cellStyle name="Стиль 1 2 2 2 2 28 11" xfId="47858"/>
    <cellStyle name="Стиль 1 2 2 2 2 28 12" xfId="47859"/>
    <cellStyle name="Стиль 1 2 2 2 2 28 13" xfId="47860"/>
    <cellStyle name="Стиль 1 2 2 2 2 28 14" xfId="47861"/>
    <cellStyle name="Стиль 1 2 2 2 2 28 2" xfId="47862"/>
    <cellStyle name="Стиль 1 2 2 2 2 28 2 10" xfId="47863"/>
    <cellStyle name="Стиль 1 2 2 2 2 28 2 11" xfId="47864"/>
    <cellStyle name="Стиль 1 2 2 2 2 28 2 2" xfId="47865"/>
    <cellStyle name="Стиль 1 2 2 2 2 28 2 2 10" xfId="47866"/>
    <cellStyle name="Стиль 1 2 2 2 2 28 2 2 11" xfId="47867"/>
    <cellStyle name="Стиль 1 2 2 2 2 28 2 2 2" xfId="47868"/>
    <cellStyle name="Стиль 1 2 2 2 2 28 2 2 2 10" xfId="47869"/>
    <cellStyle name="Стиль 1 2 2 2 2 28 2 2 2 2" xfId="47870"/>
    <cellStyle name="Стиль 1 2 2 2 2 28 2 2 2 2 10" xfId="47871"/>
    <cellStyle name="Стиль 1 2 2 2 2 28 2 2 2 2 2" xfId="47872"/>
    <cellStyle name="Стиль 1 2 2 2 2 28 2 2 2 2 3" xfId="47873"/>
    <cellStyle name="Стиль 1 2 2 2 2 28 2 2 2 2 4" xfId="47874"/>
    <cellStyle name="Стиль 1 2 2 2 2 28 2 2 2 2 5" xfId="47875"/>
    <cellStyle name="Стиль 1 2 2 2 2 28 2 2 2 2 6" xfId="47876"/>
    <cellStyle name="Стиль 1 2 2 2 2 28 2 2 2 2 7" xfId="47877"/>
    <cellStyle name="Стиль 1 2 2 2 2 28 2 2 2 2 8" xfId="47878"/>
    <cellStyle name="Стиль 1 2 2 2 2 28 2 2 2 2 9" xfId="47879"/>
    <cellStyle name="Стиль 1 2 2 2 2 28 2 2 2 3" xfId="47880"/>
    <cellStyle name="Стиль 1 2 2 2 2 28 2 2 2 4" xfId="47881"/>
    <cellStyle name="Стиль 1 2 2 2 2 28 2 2 2 5" xfId="47882"/>
    <cellStyle name="Стиль 1 2 2 2 2 28 2 2 2 6" xfId="47883"/>
    <cellStyle name="Стиль 1 2 2 2 2 28 2 2 2 7" xfId="47884"/>
    <cellStyle name="Стиль 1 2 2 2 2 28 2 2 2 8" xfId="47885"/>
    <cellStyle name="Стиль 1 2 2 2 2 28 2 2 2 9" xfId="47886"/>
    <cellStyle name="Стиль 1 2 2 2 2 28 2 2 3" xfId="47887"/>
    <cellStyle name="Стиль 1 2 2 2 2 28 2 2 4" xfId="47888"/>
    <cellStyle name="Стиль 1 2 2 2 2 28 2 2 5" xfId="47889"/>
    <cellStyle name="Стиль 1 2 2 2 2 28 2 2 6" xfId="47890"/>
    <cellStyle name="Стиль 1 2 2 2 2 28 2 2 7" xfId="47891"/>
    <cellStyle name="Стиль 1 2 2 2 2 28 2 2 8" xfId="47892"/>
    <cellStyle name="Стиль 1 2 2 2 2 28 2 2 9" xfId="47893"/>
    <cellStyle name="Стиль 1 2 2 2 2 28 2 3" xfId="47894"/>
    <cellStyle name="Стиль 1 2 2 2 2 28 2 3 10" xfId="47895"/>
    <cellStyle name="Стиль 1 2 2 2 2 28 2 3 2" xfId="47896"/>
    <cellStyle name="Стиль 1 2 2 2 2 28 2 3 3" xfId="47897"/>
    <cellStyle name="Стиль 1 2 2 2 2 28 2 3 4" xfId="47898"/>
    <cellStyle name="Стиль 1 2 2 2 2 28 2 3 5" xfId="47899"/>
    <cellStyle name="Стиль 1 2 2 2 2 28 2 3 6" xfId="47900"/>
    <cellStyle name="Стиль 1 2 2 2 2 28 2 3 7" xfId="47901"/>
    <cellStyle name="Стиль 1 2 2 2 2 28 2 3 8" xfId="47902"/>
    <cellStyle name="Стиль 1 2 2 2 2 28 2 3 9" xfId="47903"/>
    <cellStyle name="Стиль 1 2 2 2 2 28 2 4" xfId="47904"/>
    <cellStyle name="Стиль 1 2 2 2 2 28 2 5" xfId="47905"/>
    <cellStyle name="Стиль 1 2 2 2 2 28 2 6" xfId="47906"/>
    <cellStyle name="Стиль 1 2 2 2 2 28 2 7" xfId="47907"/>
    <cellStyle name="Стиль 1 2 2 2 2 28 2 8" xfId="47908"/>
    <cellStyle name="Стиль 1 2 2 2 2 28 2 9" xfId="47909"/>
    <cellStyle name="Стиль 1 2 2 2 2 28 3" xfId="47910"/>
    <cellStyle name="Стиль 1 2 2 2 2 28 4" xfId="47911"/>
    <cellStyle name="Стиль 1 2 2 2 2 28 5" xfId="47912"/>
    <cellStyle name="Стиль 1 2 2 2 2 28 5 10" xfId="47913"/>
    <cellStyle name="Стиль 1 2 2 2 2 28 5 2" xfId="47914"/>
    <cellStyle name="Стиль 1 2 2 2 2 28 5 2 10" xfId="47915"/>
    <cellStyle name="Стиль 1 2 2 2 2 28 5 2 2" xfId="47916"/>
    <cellStyle name="Стиль 1 2 2 2 2 28 5 2 3" xfId="47917"/>
    <cellStyle name="Стиль 1 2 2 2 2 28 5 2 4" xfId="47918"/>
    <cellStyle name="Стиль 1 2 2 2 2 28 5 2 5" xfId="47919"/>
    <cellStyle name="Стиль 1 2 2 2 2 28 5 2 6" xfId="47920"/>
    <cellStyle name="Стиль 1 2 2 2 2 28 5 2 7" xfId="47921"/>
    <cellStyle name="Стиль 1 2 2 2 2 28 5 2 8" xfId="47922"/>
    <cellStyle name="Стиль 1 2 2 2 2 28 5 2 9" xfId="47923"/>
    <cellStyle name="Стиль 1 2 2 2 2 28 5 3" xfId="47924"/>
    <cellStyle name="Стиль 1 2 2 2 2 28 5 4" xfId="47925"/>
    <cellStyle name="Стиль 1 2 2 2 2 28 5 5" xfId="47926"/>
    <cellStyle name="Стиль 1 2 2 2 2 28 5 6" xfId="47927"/>
    <cellStyle name="Стиль 1 2 2 2 2 28 5 7" xfId="47928"/>
    <cellStyle name="Стиль 1 2 2 2 2 28 5 8" xfId="47929"/>
    <cellStyle name="Стиль 1 2 2 2 2 28 5 9" xfId="47930"/>
    <cellStyle name="Стиль 1 2 2 2 2 28 6" xfId="47931"/>
    <cellStyle name="Стиль 1 2 2 2 2 28 7" xfId="47932"/>
    <cellStyle name="Стиль 1 2 2 2 2 28 8" xfId="47933"/>
    <cellStyle name="Стиль 1 2 2 2 2 28 9" xfId="47934"/>
    <cellStyle name="Стиль 1 2 2 2 2 29" xfId="47935"/>
    <cellStyle name="Стиль 1 2 2 2 2 29 10" xfId="47936"/>
    <cellStyle name="Стиль 1 2 2 2 2 29 11" xfId="47937"/>
    <cellStyle name="Стиль 1 2 2 2 2 29 2" xfId="47938"/>
    <cellStyle name="Стиль 1 2 2 2 2 29 2 10" xfId="47939"/>
    <cellStyle name="Стиль 1 2 2 2 2 29 2 11" xfId="47940"/>
    <cellStyle name="Стиль 1 2 2 2 2 29 2 2" xfId="47941"/>
    <cellStyle name="Стиль 1 2 2 2 2 29 2 2 10" xfId="47942"/>
    <cellStyle name="Стиль 1 2 2 2 2 29 2 2 2" xfId="47943"/>
    <cellStyle name="Стиль 1 2 2 2 2 29 2 2 2 10" xfId="47944"/>
    <cellStyle name="Стиль 1 2 2 2 2 29 2 2 2 2" xfId="47945"/>
    <cellStyle name="Стиль 1 2 2 2 2 29 2 2 2 3" xfId="47946"/>
    <cellStyle name="Стиль 1 2 2 2 2 29 2 2 2 4" xfId="47947"/>
    <cellStyle name="Стиль 1 2 2 2 2 29 2 2 2 5" xfId="47948"/>
    <cellStyle name="Стиль 1 2 2 2 2 29 2 2 2 6" xfId="47949"/>
    <cellStyle name="Стиль 1 2 2 2 2 29 2 2 2 7" xfId="47950"/>
    <cellStyle name="Стиль 1 2 2 2 2 29 2 2 2 8" xfId="47951"/>
    <cellStyle name="Стиль 1 2 2 2 2 29 2 2 2 9" xfId="47952"/>
    <cellStyle name="Стиль 1 2 2 2 2 29 2 2 3" xfId="47953"/>
    <cellStyle name="Стиль 1 2 2 2 2 29 2 2 4" xfId="47954"/>
    <cellStyle name="Стиль 1 2 2 2 2 29 2 2 5" xfId="47955"/>
    <cellStyle name="Стиль 1 2 2 2 2 29 2 2 6" xfId="47956"/>
    <cellStyle name="Стиль 1 2 2 2 2 29 2 2 7" xfId="47957"/>
    <cellStyle name="Стиль 1 2 2 2 2 29 2 2 8" xfId="47958"/>
    <cellStyle name="Стиль 1 2 2 2 2 29 2 2 9" xfId="47959"/>
    <cellStyle name="Стиль 1 2 2 2 2 29 2 3" xfId="47960"/>
    <cellStyle name="Стиль 1 2 2 2 2 29 2 4" xfId="47961"/>
    <cellStyle name="Стиль 1 2 2 2 2 29 2 5" xfId="47962"/>
    <cellStyle name="Стиль 1 2 2 2 2 29 2 6" xfId="47963"/>
    <cellStyle name="Стиль 1 2 2 2 2 29 2 7" xfId="47964"/>
    <cellStyle name="Стиль 1 2 2 2 2 29 2 8" xfId="47965"/>
    <cellStyle name="Стиль 1 2 2 2 2 29 2 9" xfId="47966"/>
    <cellStyle name="Стиль 1 2 2 2 2 29 3" xfId="47967"/>
    <cellStyle name="Стиль 1 2 2 2 2 29 3 10" xfId="47968"/>
    <cellStyle name="Стиль 1 2 2 2 2 29 3 2" xfId="47969"/>
    <cellStyle name="Стиль 1 2 2 2 2 29 3 3" xfId="47970"/>
    <cellStyle name="Стиль 1 2 2 2 2 29 3 4" xfId="47971"/>
    <cellStyle name="Стиль 1 2 2 2 2 29 3 5" xfId="47972"/>
    <cellStyle name="Стиль 1 2 2 2 2 29 3 6" xfId="47973"/>
    <cellStyle name="Стиль 1 2 2 2 2 29 3 7" xfId="47974"/>
    <cellStyle name="Стиль 1 2 2 2 2 29 3 8" xfId="47975"/>
    <cellStyle name="Стиль 1 2 2 2 2 29 3 9" xfId="47976"/>
    <cellStyle name="Стиль 1 2 2 2 2 29 4" xfId="47977"/>
    <cellStyle name="Стиль 1 2 2 2 2 29 5" xfId="47978"/>
    <cellStyle name="Стиль 1 2 2 2 2 29 6" xfId="47979"/>
    <cellStyle name="Стиль 1 2 2 2 2 29 7" xfId="47980"/>
    <cellStyle name="Стиль 1 2 2 2 2 29 8" xfId="47981"/>
    <cellStyle name="Стиль 1 2 2 2 2 29 9" xfId="47982"/>
    <cellStyle name="Стиль 1 2 2 2 2 3" xfId="47983"/>
    <cellStyle name="Стиль 1 2 2 2 2 30" xfId="47984"/>
    <cellStyle name="Стиль 1 2 2 2 2 31" xfId="47985"/>
    <cellStyle name="Стиль 1 2 2 2 2 31 10" xfId="47986"/>
    <cellStyle name="Стиль 1 2 2 2 2 31 2" xfId="47987"/>
    <cellStyle name="Стиль 1 2 2 2 2 31 2 10" xfId="47988"/>
    <cellStyle name="Стиль 1 2 2 2 2 31 2 2" xfId="47989"/>
    <cellStyle name="Стиль 1 2 2 2 2 31 2 3" xfId="47990"/>
    <cellStyle name="Стиль 1 2 2 2 2 31 2 4" xfId="47991"/>
    <cellStyle name="Стиль 1 2 2 2 2 31 2 5" xfId="47992"/>
    <cellStyle name="Стиль 1 2 2 2 2 31 2 6" xfId="47993"/>
    <cellStyle name="Стиль 1 2 2 2 2 31 2 7" xfId="47994"/>
    <cellStyle name="Стиль 1 2 2 2 2 31 2 8" xfId="47995"/>
    <cellStyle name="Стиль 1 2 2 2 2 31 2 9" xfId="47996"/>
    <cellStyle name="Стиль 1 2 2 2 2 31 3" xfId="47997"/>
    <cellStyle name="Стиль 1 2 2 2 2 31 4" xfId="47998"/>
    <cellStyle name="Стиль 1 2 2 2 2 31 5" xfId="47999"/>
    <cellStyle name="Стиль 1 2 2 2 2 31 6" xfId="48000"/>
    <cellStyle name="Стиль 1 2 2 2 2 31 7" xfId="48001"/>
    <cellStyle name="Стиль 1 2 2 2 2 31 8" xfId="48002"/>
    <cellStyle name="Стиль 1 2 2 2 2 31 9" xfId="48003"/>
    <cellStyle name="Стиль 1 2 2 2 2 32" xfId="48004"/>
    <cellStyle name="Стиль 1 2 2 2 2 33" xfId="48005"/>
    <cellStyle name="Стиль 1 2 2 2 2 34" xfId="48006"/>
    <cellStyle name="Стиль 1 2 2 2 2 35" xfId="48007"/>
    <cellStyle name="Стиль 1 2 2 2 2 36" xfId="48008"/>
    <cellStyle name="Стиль 1 2 2 2 2 37" xfId="48009"/>
    <cellStyle name="Стиль 1 2 2 2 2 38" xfId="48010"/>
    <cellStyle name="Стиль 1 2 2 2 2 39" xfId="48011"/>
    <cellStyle name="Стиль 1 2 2 2 2 4" xfId="48012"/>
    <cellStyle name="Стиль 1 2 2 2 2 40" xfId="48013"/>
    <cellStyle name="Стиль 1 2 2 2 2 41" xfId="48014"/>
    <cellStyle name="Стиль 1 2 2 2 2 41 2" xfId="48015"/>
    <cellStyle name="Стиль 1 2 2 2 2 41 2 2" xfId="48016"/>
    <cellStyle name="Стиль 1 2 2 2 2 41 2 2 2" xfId="48017"/>
    <cellStyle name="Стиль 1 2 2 2 2 41 2 2 2 2" xfId="48018"/>
    <cellStyle name="Стиль 1 2 2 2 2 41 2 2 2 2 2" xfId="48019"/>
    <cellStyle name="Стиль 1 2 2 2 2 41 2 2 2 2 2 2" xfId="48020"/>
    <cellStyle name="Стиль 1 2 2 2 2 41 2 2 2 2 3" xfId="48021"/>
    <cellStyle name="Стиль 1 2 2 2 2 41 2 2 2 2 4" xfId="48022"/>
    <cellStyle name="Стиль 1 2 2 2 2 41 2 2 2 3" xfId="48023"/>
    <cellStyle name="Стиль 1 2 2 2 2 41 2 2 2 3 2" xfId="48024"/>
    <cellStyle name="Стиль 1 2 2 2 2 41 2 2 2 4" xfId="48025"/>
    <cellStyle name="Стиль 1 2 2 2 2 41 2 2 3" xfId="48026"/>
    <cellStyle name="Стиль 1 2 2 2 2 41 2 2 3 2" xfId="48027"/>
    <cellStyle name="Стиль 1 2 2 2 2 41 2 2 4" xfId="48028"/>
    <cellStyle name="Стиль 1 2 2 2 2 41 2 2 5" xfId="48029"/>
    <cellStyle name="Стиль 1 2 2 2 2 41 2 3" xfId="48030"/>
    <cellStyle name="Стиль 1 2 2 2 2 41 2 3 2" xfId="48031"/>
    <cellStyle name="Стиль 1 2 2 2 2 41 2 3 2 2" xfId="48032"/>
    <cellStyle name="Стиль 1 2 2 2 2 41 2 3 3" xfId="48033"/>
    <cellStyle name="Стиль 1 2 2 2 2 41 2 3 4" xfId="48034"/>
    <cellStyle name="Стиль 1 2 2 2 2 41 2 4" xfId="48035"/>
    <cellStyle name="Стиль 1 2 2 2 2 41 2 4 2" xfId="48036"/>
    <cellStyle name="Стиль 1 2 2 2 2 41 2 5" xfId="48037"/>
    <cellStyle name="Стиль 1 2 2 2 2 41 3" xfId="48038"/>
    <cellStyle name="Стиль 1 2 2 2 2 41 3 2" xfId="48039"/>
    <cellStyle name="Стиль 1 2 2 2 2 41 3 2 2" xfId="48040"/>
    <cellStyle name="Стиль 1 2 2 2 2 41 3 2 2 2" xfId="48041"/>
    <cellStyle name="Стиль 1 2 2 2 2 41 3 2 3" xfId="48042"/>
    <cellStyle name="Стиль 1 2 2 2 2 41 3 2 4" xfId="48043"/>
    <cellStyle name="Стиль 1 2 2 2 2 41 3 3" xfId="48044"/>
    <cellStyle name="Стиль 1 2 2 2 2 41 3 3 2" xfId="48045"/>
    <cellStyle name="Стиль 1 2 2 2 2 41 3 4" xfId="48046"/>
    <cellStyle name="Стиль 1 2 2 2 2 41 4" xfId="48047"/>
    <cellStyle name="Стиль 1 2 2 2 2 41 4 2" xfId="48048"/>
    <cellStyle name="Стиль 1 2 2 2 2 41 5" xfId="48049"/>
    <cellStyle name="Стиль 1 2 2 2 2 41 6" xfId="48050"/>
    <cellStyle name="Стиль 1 2 2 2 2 42" xfId="48051"/>
    <cellStyle name="Стиль 1 2 2 2 2 42 2" xfId="48052"/>
    <cellStyle name="Стиль 1 2 2 2 2 42 2 2" xfId="48053"/>
    <cellStyle name="Стиль 1 2 2 2 2 42 2 2 2" xfId="48054"/>
    <cellStyle name="Стиль 1 2 2 2 2 42 2 2 2 2" xfId="48055"/>
    <cellStyle name="Стиль 1 2 2 2 2 42 2 2 3" xfId="48056"/>
    <cellStyle name="Стиль 1 2 2 2 2 42 2 2 4" xfId="48057"/>
    <cellStyle name="Стиль 1 2 2 2 2 42 2 3" xfId="48058"/>
    <cellStyle name="Стиль 1 2 2 2 2 42 2 3 2" xfId="48059"/>
    <cellStyle name="Стиль 1 2 2 2 2 42 2 4" xfId="48060"/>
    <cellStyle name="Стиль 1 2 2 2 2 42 3" xfId="48061"/>
    <cellStyle name="Стиль 1 2 2 2 2 42 3 2" xfId="48062"/>
    <cellStyle name="Стиль 1 2 2 2 2 42 4" xfId="48063"/>
    <cellStyle name="Стиль 1 2 2 2 2 42 5" xfId="48064"/>
    <cellStyle name="Стиль 1 2 2 2 2 43" xfId="48065"/>
    <cellStyle name="Стиль 1 2 2 2 2 43 2" xfId="48066"/>
    <cellStyle name="Стиль 1 2 2 2 2 43 2 2" xfId="48067"/>
    <cellStyle name="Стиль 1 2 2 2 2 43 3" xfId="48068"/>
    <cellStyle name="Стиль 1 2 2 2 2 43 4" xfId="48069"/>
    <cellStyle name="Стиль 1 2 2 2 2 44" xfId="48070"/>
    <cellStyle name="Стиль 1 2 2 2 2 44 2" xfId="48071"/>
    <cellStyle name="Стиль 1 2 2 2 2 45" xfId="48072"/>
    <cellStyle name="Стиль 1 2 2 2 2 5" xfId="48073"/>
    <cellStyle name="Стиль 1 2 2 2 2 6" xfId="48074"/>
    <cellStyle name="Стиль 1 2 2 2 2 7" xfId="48075"/>
    <cellStyle name="Стиль 1 2 2 2 2 8" xfId="48076"/>
    <cellStyle name="Стиль 1 2 2 2 2 9" xfId="48077"/>
    <cellStyle name="Стиль 1 2 2 2 20" xfId="48078"/>
    <cellStyle name="Стиль 1 2 2 2 21" xfId="48079"/>
    <cellStyle name="Стиль 1 2 2 2 22" xfId="48080"/>
    <cellStyle name="Стиль 1 2 2 2 22 2" xfId="48081"/>
    <cellStyle name="Стиль 1 2 2 2 22 2 2" xfId="48082"/>
    <cellStyle name="Стиль 1 2 2 2 22 2 2 2" xfId="48083"/>
    <cellStyle name="Стиль 1 2 2 2 22 2 2 2 2" xfId="48084"/>
    <cellStyle name="Стиль 1 2 2 2 22 2 2 2 2 2" xfId="48085"/>
    <cellStyle name="Стиль 1 2 2 2 22 2 2 2 2 2 2" xfId="48086"/>
    <cellStyle name="Стиль 1 2 2 2 22 2 2 2 3" xfId="48087"/>
    <cellStyle name="Стиль 1 2 2 2 22 2 2 2 4" xfId="48088"/>
    <cellStyle name="Стиль 1 2 2 2 22 2 2 3" xfId="48089"/>
    <cellStyle name="Стиль 1 2 2 2 22 2 2 3 2" xfId="48090"/>
    <cellStyle name="Стиль 1 2 2 2 22 2 2 3 2 2" xfId="48091"/>
    <cellStyle name="Стиль 1 2 2 2 22 2 2 4" xfId="48092"/>
    <cellStyle name="Стиль 1 2 2 2 22 2 3" xfId="48093"/>
    <cellStyle name="Стиль 1 2 2 2 22 2 3 2" xfId="48094"/>
    <cellStyle name="Стиль 1 2 2 2 22 2 3 2 2" xfId="48095"/>
    <cellStyle name="Стиль 1 2 2 2 22 2 4" xfId="48096"/>
    <cellStyle name="Стиль 1 2 2 2 22 2 5" xfId="48097"/>
    <cellStyle name="Стиль 1 2 2 2 22 3" xfId="48098"/>
    <cellStyle name="Стиль 1 2 2 2 22 4" xfId="48099"/>
    <cellStyle name="Стиль 1 2 2 2 22 4 2" xfId="48100"/>
    <cellStyle name="Стиль 1 2 2 2 22 4 2 2" xfId="48101"/>
    <cellStyle name="Стиль 1 2 2 2 22 4 2 2 2" xfId="48102"/>
    <cellStyle name="Стиль 1 2 2 2 22 4 3" xfId="48103"/>
    <cellStyle name="Стиль 1 2 2 2 22 4 4" xfId="48104"/>
    <cellStyle name="Стиль 1 2 2 2 22 5" xfId="48105"/>
    <cellStyle name="Стиль 1 2 2 2 22 5 2" xfId="48106"/>
    <cellStyle name="Стиль 1 2 2 2 22 5 2 2" xfId="48107"/>
    <cellStyle name="Стиль 1 2 2 2 22 6" xfId="48108"/>
    <cellStyle name="Стиль 1 2 2 2 23" xfId="48109"/>
    <cellStyle name="Стиль 1 2 2 2 24" xfId="48110"/>
    <cellStyle name="Стиль 1 2 2 2 24 2" xfId="48111"/>
    <cellStyle name="Стиль 1 2 2 2 24 2 2" xfId="48112"/>
    <cellStyle name="Стиль 1 2 2 2 24 2 2 2" xfId="48113"/>
    <cellStyle name="Стиль 1 2 2 2 24 2 2 2 2" xfId="48114"/>
    <cellStyle name="Стиль 1 2 2 2 24 2 2 2 2 2" xfId="48115"/>
    <cellStyle name="Стиль 1 2 2 2 24 2 2 3" xfId="48116"/>
    <cellStyle name="Стиль 1 2 2 2 24 2 2 4" xfId="48117"/>
    <cellStyle name="Стиль 1 2 2 2 24 2 3" xfId="48118"/>
    <cellStyle name="Стиль 1 2 2 2 24 2 3 2" xfId="48119"/>
    <cellStyle name="Стиль 1 2 2 2 24 2 3 2 2" xfId="48120"/>
    <cellStyle name="Стиль 1 2 2 2 24 2 4" xfId="48121"/>
    <cellStyle name="Стиль 1 2 2 2 24 3" xfId="48122"/>
    <cellStyle name="Стиль 1 2 2 2 24 3 2" xfId="48123"/>
    <cellStyle name="Стиль 1 2 2 2 24 3 2 2" xfId="48124"/>
    <cellStyle name="Стиль 1 2 2 2 24 4" xfId="48125"/>
    <cellStyle name="Стиль 1 2 2 2 24 5" xfId="48126"/>
    <cellStyle name="Стиль 1 2 2 2 25" xfId="48127"/>
    <cellStyle name="Стиль 1 2 2 2 25 2" xfId="48128"/>
    <cellStyle name="Стиль 1 2 2 2 25 2 2" xfId="48129"/>
    <cellStyle name="Стиль 1 2 2 2 25 2 2 2" xfId="48130"/>
    <cellStyle name="Стиль 1 2 2 2 25 3" xfId="48131"/>
    <cellStyle name="Стиль 1 2 2 2 25 4" xfId="48132"/>
    <cellStyle name="Стиль 1 2 2 2 26" xfId="48133"/>
    <cellStyle name="Стиль 1 2 2 2 26 2" xfId="48134"/>
    <cellStyle name="Стиль 1 2 2 2 26 2 2" xfId="48135"/>
    <cellStyle name="Стиль 1 2 2 2 27" xfId="48136"/>
    <cellStyle name="Стиль 1 2 2 2 28" xfId="48137"/>
    <cellStyle name="Стиль 1 2 2 2 28 10" xfId="48138"/>
    <cellStyle name="Стиль 1 2 2 2 28 11" xfId="48139"/>
    <cellStyle name="Стиль 1 2 2 2 28 12" xfId="48140"/>
    <cellStyle name="Стиль 1 2 2 2 28 13" xfId="48141"/>
    <cellStyle name="Стиль 1 2 2 2 28 14" xfId="48142"/>
    <cellStyle name="Стиль 1 2 2 2 28 2" xfId="48143"/>
    <cellStyle name="Стиль 1 2 2 2 28 2 10" xfId="48144"/>
    <cellStyle name="Стиль 1 2 2 2 28 2 11" xfId="48145"/>
    <cellStyle name="Стиль 1 2 2 2 28 2 2" xfId="48146"/>
    <cellStyle name="Стиль 1 2 2 2 28 2 2 10" xfId="48147"/>
    <cellStyle name="Стиль 1 2 2 2 28 2 2 11" xfId="48148"/>
    <cellStyle name="Стиль 1 2 2 2 28 2 2 2" xfId="48149"/>
    <cellStyle name="Стиль 1 2 2 2 28 2 2 2 10" xfId="48150"/>
    <cellStyle name="Стиль 1 2 2 2 28 2 2 2 2" xfId="48151"/>
    <cellStyle name="Стиль 1 2 2 2 28 2 2 2 2 10" xfId="48152"/>
    <cellStyle name="Стиль 1 2 2 2 28 2 2 2 2 2" xfId="48153"/>
    <cellStyle name="Стиль 1 2 2 2 28 2 2 2 2 3" xfId="48154"/>
    <cellStyle name="Стиль 1 2 2 2 28 2 2 2 2 4" xfId="48155"/>
    <cellStyle name="Стиль 1 2 2 2 28 2 2 2 2 5" xfId="48156"/>
    <cellStyle name="Стиль 1 2 2 2 28 2 2 2 2 6" xfId="48157"/>
    <cellStyle name="Стиль 1 2 2 2 28 2 2 2 2 7" xfId="48158"/>
    <cellStyle name="Стиль 1 2 2 2 28 2 2 2 2 8" xfId="48159"/>
    <cellStyle name="Стиль 1 2 2 2 28 2 2 2 2 9" xfId="48160"/>
    <cellStyle name="Стиль 1 2 2 2 28 2 2 2 3" xfId="48161"/>
    <cellStyle name="Стиль 1 2 2 2 28 2 2 2 4" xfId="48162"/>
    <cellStyle name="Стиль 1 2 2 2 28 2 2 2 5" xfId="48163"/>
    <cellStyle name="Стиль 1 2 2 2 28 2 2 2 6" xfId="48164"/>
    <cellStyle name="Стиль 1 2 2 2 28 2 2 2 7" xfId="48165"/>
    <cellStyle name="Стиль 1 2 2 2 28 2 2 2 8" xfId="48166"/>
    <cellStyle name="Стиль 1 2 2 2 28 2 2 2 9" xfId="48167"/>
    <cellStyle name="Стиль 1 2 2 2 28 2 2 3" xfId="48168"/>
    <cellStyle name="Стиль 1 2 2 2 28 2 2 4" xfId="48169"/>
    <cellStyle name="Стиль 1 2 2 2 28 2 2 5" xfId="48170"/>
    <cellStyle name="Стиль 1 2 2 2 28 2 2 6" xfId="48171"/>
    <cellStyle name="Стиль 1 2 2 2 28 2 2 7" xfId="48172"/>
    <cellStyle name="Стиль 1 2 2 2 28 2 2 8" xfId="48173"/>
    <cellStyle name="Стиль 1 2 2 2 28 2 2 9" xfId="48174"/>
    <cellStyle name="Стиль 1 2 2 2 28 2 3" xfId="48175"/>
    <cellStyle name="Стиль 1 2 2 2 28 2 3 10" xfId="48176"/>
    <cellStyle name="Стиль 1 2 2 2 28 2 3 2" xfId="48177"/>
    <cellStyle name="Стиль 1 2 2 2 28 2 3 3" xfId="48178"/>
    <cellStyle name="Стиль 1 2 2 2 28 2 3 4" xfId="48179"/>
    <cellStyle name="Стиль 1 2 2 2 28 2 3 5" xfId="48180"/>
    <cellStyle name="Стиль 1 2 2 2 28 2 3 6" xfId="48181"/>
    <cellStyle name="Стиль 1 2 2 2 28 2 3 7" xfId="48182"/>
    <cellStyle name="Стиль 1 2 2 2 28 2 3 8" xfId="48183"/>
    <cellStyle name="Стиль 1 2 2 2 28 2 3 9" xfId="48184"/>
    <cellStyle name="Стиль 1 2 2 2 28 2 4" xfId="48185"/>
    <cellStyle name="Стиль 1 2 2 2 28 2 5" xfId="48186"/>
    <cellStyle name="Стиль 1 2 2 2 28 2 6" xfId="48187"/>
    <cellStyle name="Стиль 1 2 2 2 28 2 7" xfId="48188"/>
    <cellStyle name="Стиль 1 2 2 2 28 2 8" xfId="48189"/>
    <cellStyle name="Стиль 1 2 2 2 28 2 9" xfId="48190"/>
    <cellStyle name="Стиль 1 2 2 2 28 3" xfId="48191"/>
    <cellStyle name="Стиль 1 2 2 2 28 4" xfId="48192"/>
    <cellStyle name="Стиль 1 2 2 2 28 5" xfId="48193"/>
    <cellStyle name="Стиль 1 2 2 2 28 5 10" xfId="48194"/>
    <cellStyle name="Стиль 1 2 2 2 28 5 2" xfId="48195"/>
    <cellStyle name="Стиль 1 2 2 2 28 5 2 10" xfId="48196"/>
    <cellStyle name="Стиль 1 2 2 2 28 5 2 2" xfId="48197"/>
    <cellStyle name="Стиль 1 2 2 2 28 5 2 3" xfId="48198"/>
    <cellStyle name="Стиль 1 2 2 2 28 5 2 4" xfId="48199"/>
    <cellStyle name="Стиль 1 2 2 2 28 5 2 5" xfId="48200"/>
    <cellStyle name="Стиль 1 2 2 2 28 5 2 6" xfId="48201"/>
    <cellStyle name="Стиль 1 2 2 2 28 5 2 7" xfId="48202"/>
    <cellStyle name="Стиль 1 2 2 2 28 5 2 8" xfId="48203"/>
    <cellStyle name="Стиль 1 2 2 2 28 5 2 9" xfId="48204"/>
    <cellStyle name="Стиль 1 2 2 2 28 5 3" xfId="48205"/>
    <cellStyle name="Стиль 1 2 2 2 28 5 4" xfId="48206"/>
    <cellStyle name="Стиль 1 2 2 2 28 5 5" xfId="48207"/>
    <cellStyle name="Стиль 1 2 2 2 28 5 6" xfId="48208"/>
    <cellStyle name="Стиль 1 2 2 2 28 5 7" xfId="48209"/>
    <cellStyle name="Стиль 1 2 2 2 28 5 8" xfId="48210"/>
    <cellStyle name="Стиль 1 2 2 2 28 5 9" xfId="48211"/>
    <cellStyle name="Стиль 1 2 2 2 28 6" xfId="48212"/>
    <cellStyle name="Стиль 1 2 2 2 28 7" xfId="48213"/>
    <cellStyle name="Стиль 1 2 2 2 28 8" xfId="48214"/>
    <cellStyle name="Стиль 1 2 2 2 28 9" xfId="48215"/>
    <cellStyle name="Стиль 1 2 2 2 29" xfId="48216"/>
    <cellStyle name="Стиль 1 2 2 2 29 10" xfId="48217"/>
    <cellStyle name="Стиль 1 2 2 2 29 11" xfId="48218"/>
    <cellStyle name="Стиль 1 2 2 2 29 2" xfId="48219"/>
    <cellStyle name="Стиль 1 2 2 2 29 2 10" xfId="48220"/>
    <cellStyle name="Стиль 1 2 2 2 29 2 11" xfId="48221"/>
    <cellStyle name="Стиль 1 2 2 2 29 2 2" xfId="48222"/>
    <cellStyle name="Стиль 1 2 2 2 29 2 2 10" xfId="48223"/>
    <cellStyle name="Стиль 1 2 2 2 29 2 2 2" xfId="48224"/>
    <cellStyle name="Стиль 1 2 2 2 29 2 2 2 10" xfId="48225"/>
    <cellStyle name="Стиль 1 2 2 2 29 2 2 2 2" xfId="48226"/>
    <cellStyle name="Стиль 1 2 2 2 29 2 2 2 3" xfId="48227"/>
    <cellStyle name="Стиль 1 2 2 2 29 2 2 2 4" xfId="48228"/>
    <cellStyle name="Стиль 1 2 2 2 29 2 2 2 5" xfId="48229"/>
    <cellStyle name="Стиль 1 2 2 2 29 2 2 2 6" xfId="48230"/>
    <cellStyle name="Стиль 1 2 2 2 29 2 2 2 7" xfId="48231"/>
    <cellStyle name="Стиль 1 2 2 2 29 2 2 2 8" xfId="48232"/>
    <cellStyle name="Стиль 1 2 2 2 29 2 2 2 9" xfId="48233"/>
    <cellStyle name="Стиль 1 2 2 2 29 2 2 3" xfId="48234"/>
    <cellStyle name="Стиль 1 2 2 2 29 2 2 4" xfId="48235"/>
    <cellStyle name="Стиль 1 2 2 2 29 2 2 5" xfId="48236"/>
    <cellStyle name="Стиль 1 2 2 2 29 2 2 6" xfId="48237"/>
    <cellStyle name="Стиль 1 2 2 2 29 2 2 7" xfId="48238"/>
    <cellStyle name="Стиль 1 2 2 2 29 2 2 8" xfId="48239"/>
    <cellStyle name="Стиль 1 2 2 2 29 2 2 9" xfId="48240"/>
    <cellStyle name="Стиль 1 2 2 2 29 2 3" xfId="48241"/>
    <cellStyle name="Стиль 1 2 2 2 29 2 4" xfId="48242"/>
    <cellStyle name="Стиль 1 2 2 2 29 2 5" xfId="48243"/>
    <cellStyle name="Стиль 1 2 2 2 29 2 6" xfId="48244"/>
    <cellStyle name="Стиль 1 2 2 2 29 2 7" xfId="48245"/>
    <cellStyle name="Стиль 1 2 2 2 29 2 8" xfId="48246"/>
    <cellStyle name="Стиль 1 2 2 2 29 2 9" xfId="48247"/>
    <cellStyle name="Стиль 1 2 2 2 29 3" xfId="48248"/>
    <cellStyle name="Стиль 1 2 2 2 29 3 10" xfId="48249"/>
    <cellStyle name="Стиль 1 2 2 2 29 3 2" xfId="48250"/>
    <cellStyle name="Стиль 1 2 2 2 29 3 3" xfId="48251"/>
    <cellStyle name="Стиль 1 2 2 2 29 3 4" xfId="48252"/>
    <cellStyle name="Стиль 1 2 2 2 29 3 5" xfId="48253"/>
    <cellStyle name="Стиль 1 2 2 2 29 3 6" xfId="48254"/>
    <cellStyle name="Стиль 1 2 2 2 29 3 7" xfId="48255"/>
    <cellStyle name="Стиль 1 2 2 2 29 3 8" xfId="48256"/>
    <cellStyle name="Стиль 1 2 2 2 29 3 9" xfId="48257"/>
    <cellStyle name="Стиль 1 2 2 2 29 4" xfId="48258"/>
    <cellStyle name="Стиль 1 2 2 2 29 5" xfId="48259"/>
    <cellStyle name="Стиль 1 2 2 2 29 6" xfId="48260"/>
    <cellStyle name="Стиль 1 2 2 2 29 7" xfId="48261"/>
    <cellStyle name="Стиль 1 2 2 2 29 8" xfId="48262"/>
    <cellStyle name="Стиль 1 2 2 2 29 9" xfId="48263"/>
    <cellStyle name="Стиль 1 2 2 2 3" xfId="48264"/>
    <cellStyle name="Стиль 1 2 2 2 3 2" xfId="48265"/>
    <cellStyle name="Стиль 1 2 2 2 3 3" xfId="48266"/>
    <cellStyle name="Стиль 1 2 2 2 3 4" xfId="48267"/>
    <cellStyle name="Стиль 1 2 2 2 3 5" xfId="48268"/>
    <cellStyle name="Стиль 1 2 2 2 3 6" xfId="48269"/>
    <cellStyle name="Стиль 1 2 2 2 3 7" xfId="48270"/>
    <cellStyle name="Стиль 1 2 2 2 3 8" xfId="48271"/>
    <cellStyle name="Стиль 1 2 2 2 3 9" xfId="48272"/>
    <cellStyle name="Стиль 1 2 2 2 30" xfId="48273"/>
    <cellStyle name="Стиль 1 2 2 2 31" xfId="48274"/>
    <cellStyle name="Стиль 1 2 2 2 31 10" xfId="48275"/>
    <cellStyle name="Стиль 1 2 2 2 31 2" xfId="48276"/>
    <cellStyle name="Стиль 1 2 2 2 31 2 10" xfId="48277"/>
    <cellStyle name="Стиль 1 2 2 2 31 2 2" xfId="48278"/>
    <cellStyle name="Стиль 1 2 2 2 31 2 3" xfId="48279"/>
    <cellStyle name="Стиль 1 2 2 2 31 2 4" xfId="48280"/>
    <cellStyle name="Стиль 1 2 2 2 31 2 5" xfId="48281"/>
    <cellStyle name="Стиль 1 2 2 2 31 2 6" xfId="48282"/>
    <cellStyle name="Стиль 1 2 2 2 31 2 7" xfId="48283"/>
    <cellStyle name="Стиль 1 2 2 2 31 2 8" xfId="48284"/>
    <cellStyle name="Стиль 1 2 2 2 31 2 9" xfId="48285"/>
    <cellStyle name="Стиль 1 2 2 2 31 3" xfId="48286"/>
    <cellStyle name="Стиль 1 2 2 2 31 4" xfId="48287"/>
    <cellStyle name="Стиль 1 2 2 2 31 5" xfId="48288"/>
    <cellStyle name="Стиль 1 2 2 2 31 6" xfId="48289"/>
    <cellStyle name="Стиль 1 2 2 2 31 7" xfId="48290"/>
    <cellStyle name="Стиль 1 2 2 2 31 8" xfId="48291"/>
    <cellStyle name="Стиль 1 2 2 2 31 9" xfId="48292"/>
    <cellStyle name="Стиль 1 2 2 2 32" xfId="48293"/>
    <cellStyle name="Стиль 1 2 2 2 33" xfId="48294"/>
    <cellStyle name="Стиль 1 2 2 2 34" xfId="48295"/>
    <cellStyle name="Стиль 1 2 2 2 35" xfId="48296"/>
    <cellStyle name="Стиль 1 2 2 2 36" xfId="48297"/>
    <cellStyle name="Стиль 1 2 2 2 37" xfId="48298"/>
    <cellStyle name="Стиль 1 2 2 2 38" xfId="48299"/>
    <cellStyle name="Стиль 1 2 2 2 39" xfId="48300"/>
    <cellStyle name="Стиль 1 2 2 2 4" xfId="48301"/>
    <cellStyle name="Стиль 1 2 2 2 40" xfId="48302"/>
    <cellStyle name="Стиль 1 2 2 2 41" xfId="48303"/>
    <cellStyle name="Стиль 1 2 2 2 41 2" xfId="48304"/>
    <cellStyle name="Стиль 1 2 2 2 41 2 2" xfId="48305"/>
    <cellStyle name="Стиль 1 2 2 2 41 2 2 2" xfId="48306"/>
    <cellStyle name="Стиль 1 2 2 2 41 2 2 2 2" xfId="48307"/>
    <cellStyle name="Стиль 1 2 2 2 41 2 2 2 2 2" xfId="48308"/>
    <cellStyle name="Стиль 1 2 2 2 41 2 2 2 2 2 2" xfId="48309"/>
    <cellStyle name="Стиль 1 2 2 2 41 2 2 2 2 3" xfId="48310"/>
    <cellStyle name="Стиль 1 2 2 2 41 2 2 2 2 4" xfId="48311"/>
    <cellStyle name="Стиль 1 2 2 2 41 2 2 2 3" xfId="48312"/>
    <cellStyle name="Стиль 1 2 2 2 41 2 2 2 3 2" xfId="48313"/>
    <cellStyle name="Стиль 1 2 2 2 41 2 2 2 4" xfId="48314"/>
    <cellStyle name="Стиль 1 2 2 2 41 2 2 3" xfId="48315"/>
    <cellStyle name="Стиль 1 2 2 2 41 2 2 3 2" xfId="48316"/>
    <cellStyle name="Стиль 1 2 2 2 41 2 2 4" xfId="48317"/>
    <cellStyle name="Стиль 1 2 2 2 41 2 2 5" xfId="48318"/>
    <cellStyle name="Стиль 1 2 2 2 41 2 3" xfId="48319"/>
    <cellStyle name="Стиль 1 2 2 2 41 2 3 2" xfId="48320"/>
    <cellStyle name="Стиль 1 2 2 2 41 2 3 2 2" xfId="48321"/>
    <cellStyle name="Стиль 1 2 2 2 41 2 3 3" xfId="48322"/>
    <cellStyle name="Стиль 1 2 2 2 41 2 3 4" xfId="48323"/>
    <cellStyle name="Стиль 1 2 2 2 41 2 4" xfId="48324"/>
    <cellStyle name="Стиль 1 2 2 2 41 2 4 2" xfId="48325"/>
    <cellStyle name="Стиль 1 2 2 2 41 2 5" xfId="48326"/>
    <cellStyle name="Стиль 1 2 2 2 41 3" xfId="48327"/>
    <cellStyle name="Стиль 1 2 2 2 41 3 2" xfId="48328"/>
    <cellStyle name="Стиль 1 2 2 2 41 3 2 2" xfId="48329"/>
    <cellStyle name="Стиль 1 2 2 2 41 3 2 2 2" xfId="48330"/>
    <cellStyle name="Стиль 1 2 2 2 41 3 2 3" xfId="48331"/>
    <cellStyle name="Стиль 1 2 2 2 41 3 2 4" xfId="48332"/>
    <cellStyle name="Стиль 1 2 2 2 41 3 3" xfId="48333"/>
    <cellStyle name="Стиль 1 2 2 2 41 3 3 2" xfId="48334"/>
    <cellStyle name="Стиль 1 2 2 2 41 3 4" xfId="48335"/>
    <cellStyle name="Стиль 1 2 2 2 41 4" xfId="48336"/>
    <cellStyle name="Стиль 1 2 2 2 41 4 2" xfId="48337"/>
    <cellStyle name="Стиль 1 2 2 2 41 5" xfId="48338"/>
    <cellStyle name="Стиль 1 2 2 2 41 6" xfId="48339"/>
    <cellStyle name="Стиль 1 2 2 2 42" xfId="48340"/>
    <cellStyle name="Стиль 1 2 2 2 42 2" xfId="48341"/>
    <cellStyle name="Стиль 1 2 2 2 42 2 2" xfId="48342"/>
    <cellStyle name="Стиль 1 2 2 2 42 2 2 2" xfId="48343"/>
    <cellStyle name="Стиль 1 2 2 2 42 2 2 2 2" xfId="48344"/>
    <cellStyle name="Стиль 1 2 2 2 42 2 2 3" xfId="48345"/>
    <cellStyle name="Стиль 1 2 2 2 42 2 2 4" xfId="48346"/>
    <cellStyle name="Стиль 1 2 2 2 42 2 3" xfId="48347"/>
    <cellStyle name="Стиль 1 2 2 2 42 2 3 2" xfId="48348"/>
    <cellStyle name="Стиль 1 2 2 2 42 2 4" xfId="48349"/>
    <cellStyle name="Стиль 1 2 2 2 42 3" xfId="48350"/>
    <cellStyle name="Стиль 1 2 2 2 42 3 2" xfId="48351"/>
    <cellStyle name="Стиль 1 2 2 2 42 4" xfId="48352"/>
    <cellStyle name="Стиль 1 2 2 2 42 5" xfId="48353"/>
    <cellStyle name="Стиль 1 2 2 2 43" xfId="48354"/>
    <cellStyle name="Стиль 1 2 2 2 43 2" xfId="48355"/>
    <cellStyle name="Стиль 1 2 2 2 43 2 2" xfId="48356"/>
    <cellStyle name="Стиль 1 2 2 2 43 3" xfId="48357"/>
    <cellStyle name="Стиль 1 2 2 2 43 4" xfId="48358"/>
    <cellStyle name="Стиль 1 2 2 2 44" xfId="48359"/>
    <cellStyle name="Стиль 1 2 2 2 44 2" xfId="48360"/>
    <cellStyle name="Стиль 1 2 2 2 45" xfId="48361"/>
    <cellStyle name="Стиль 1 2 2 2 5" xfId="48362"/>
    <cellStyle name="Стиль 1 2 2 2 6" xfId="48363"/>
    <cellStyle name="Стиль 1 2 2 2 7" xfId="48364"/>
    <cellStyle name="Стиль 1 2 2 2 8" xfId="48365"/>
    <cellStyle name="Стиль 1 2 2 2 9" xfId="48366"/>
    <cellStyle name="Стиль 1 2 2 20" xfId="48367"/>
    <cellStyle name="Стиль 1 2 2 21" xfId="48368"/>
    <cellStyle name="Стиль 1 2 2 22" xfId="48369"/>
    <cellStyle name="Стиль 1 2 2 22 2" xfId="48370"/>
    <cellStyle name="Стиль 1 2 2 22 2 2" xfId="48371"/>
    <cellStyle name="Стиль 1 2 2 22 2 2 2" xfId="48372"/>
    <cellStyle name="Стиль 1 2 2 22 2 2 2 2" xfId="48373"/>
    <cellStyle name="Стиль 1 2 2 22 2 2 2 2 2" xfId="48374"/>
    <cellStyle name="Стиль 1 2 2 22 2 2 2 2 2 2" xfId="48375"/>
    <cellStyle name="Стиль 1 2 2 22 2 2 2 3" xfId="48376"/>
    <cellStyle name="Стиль 1 2 2 22 2 2 2 4" xfId="48377"/>
    <cellStyle name="Стиль 1 2 2 22 2 2 3" xfId="48378"/>
    <cellStyle name="Стиль 1 2 2 22 2 2 3 2" xfId="48379"/>
    <cellStyle name="Стиль 1 2 2 22 2 2 3 2 2" xfId="48380"/>
    <cellStyle name="Стиль 1 2 2 22 2 2 4" xfId="48381"/>
    <cellStyle name="Стиль 1 2 2 22 2 3" xfId="48382"/>
    <cellStyle name="Стиль 1 2 2 22 2 3 2" xfId="48383"/>
    <cellStyle name="Стиль 1 2 2 22 2 3 2 2" xfId="48384"/>
    <cellStyle name="Стиль 1 2 2 22 2 4" xfId="48385"/>
    <cellStyle name="Стиль 1 2 2 22 2 5" xfId="48386"/>
    <cellStyle name="Стиль 1 2 2 22 3" xfId="48387"/>
    <cellStyle name="Стиль 1 2 2 22 4" xfId="48388"/>
    <cellStyle name="Стиль 1 2 2 22 4 2" xfId="48389"/>
    <cellStyle name="Стиль 1 2 2 22 4 2 2" xfId="48390"/>
    <cellStyle name="Стиль 1 2 2 22 4 2 2 2" xfId="48391"/>
    <cellStyle name="Стиль 1 2 2 22 4 3" xfId="48392"/>
    <cellStyle name="Стиль 1 2 2 22 4 4" xfId="48393"/>
    <cellStyle name="Стиль 1 2 2 22 5" xfId="48394"/>
    <cellStyle name="Стиль 1 2 2 22 5 2" xfId="48395"/>
    <cellStyle name="Стиль 1 2 2 22 5 2 2" xfId="48396"/>
    <cellStyle name="Стиль 1 2 2 22 6" xfId="48397"/>
    <cellStyle name="Стиль 1 2 2 23" xfId="48398"/>
    <cellStyle name="Стиль 1 2 2 24" xfId="48399"/>
    <cellStyle name="Стиль 1 2 2 24 2" xfId="48400"/>
    <cellStyle name="Стиль 1 2 2 24 2 2" xfId="48401"/>
    <cellStyle name="Стиль 1 2 2 24 2 2 2" xfId="48402"/>
    <cellStyle name="Стиль 1 2 2 24 2 2 2 2" xfId="48403"/>
    <cellStyle name="Стиль 1 2 2 24 2 2 2 2 2" xfId="48404"/>
    <cellStyle name="Стиль 1 2 2 24 2 2 3" xfId="48405"/>
    <cellStyle name="Стиль 1 2 2 24 2 2 4" xfId="48406"/>
    <cellStyle name="Стиль 1 2 2 24 2 3" xfId="48407"/>
    <cellStyle name="Стиль 1 2 2 24 2 3 2" xfId="48408"/>
    <cellStyle name="Стиль 1 2 2 24 2 3 2 2" xfId="48409"/>
    <cellStyle name="Стиль 1 2 2 24 2 4" xfId="48410"/>
    <cellStyle name="Стиль 1 2 2 24 3" xfId="48411"/>
    <cellStyle name="Стиль 1 2 2 24 3 2" xfId="48412"/>
    <cellStyle name="Стиль 1 2 2 24 3 2 2" xfId="48413"/>
    <cellStyle name="Стиль 1 2 2 24 4" xfId="48414"/>
    <cellStyle name="Стиль 1 2 2 24 5" xfId="48415"/>
    <cellStyle name="Стиль 1 2 2 25" xfId="48416"/>
    <cellStyle name="Стиль 1 2 2 25 2" xfId="48417"/>
    <cellStyle name="Стиль 1 2 2 25 2 2" xfId="48418"/>
    <cellStyle name="Стиль 1 2 2 25 2 2 2" xfId="48419"/>
    <cellStyle name="Стиль 1 2 2 25 3" xfId="48420"/>
    <cellStyle name="Стиль 1 2 2 25 4" xfId="48421"/>
    <cellStyle name="Стиль 1 2 2 26" xfId="48422"/>
    <cellStyle name="Стиль 1 2 2 26 2" xfId="48423"/>
    <cellStyle name="Стиль 1 2 2 26 2 2" xfId="48424"/>
    <cellStyle name="Стиль 1 2 2 27" xfId="48425"/>
    <cellStyle name="Стиль 1 2 2 28" xfId="48426"/>
    <cellStyle name="Стиль 1 2 2 28 10" xfId="48427"/>
    <cellStyle name="Стиль 1 2 2 28 11" xfId="48428"/>
    <cellStyle name="Стиль 1 2 2 28 12" xfId="48429"/>
    <cellStyle name="Стиль 1 2 2 28 13" xfId="48430"/>
    <cellStyle name="Стиль 1 2 2 28 14" xfId="48431"/>
    <cellStyle name="Стиль 1 2 2 28 2" xfId="48432"/>
    <cellStyle name="Стиль 1 2 2 28 2 10" xfId="48433"/>
    <cellStyle name="Стиль 1 2 2 28 2 11" xfId="48434"/>
    <cellStyle name="Стиль 1 2 2 28 2 2" xfId="48435"/>
    <cellStyle name="Стиль 1 2 2 28 2 2 10" xfId="48436"/>
    <cellStyle name="Стиль 1 2 2 28 2 2 11" xfId="48437"/>
    <cellStyle name="Стиль 1 2 2 28 2 2 2" xfId="48438"/>
    <cellStyle name="Стиль 1 2 2 28 2 2 2 10" xfId="48439"/>
    <cellStyle name="Стиль 1 2 2 28 2 2 2 2" xfId="48440"/>
    <cellStyle name="Стиль 1 2 2 28 2 2 2 2 10" xfId="48441"/>
    <cellStyle name="Стиль 1 2 2 28 2 2 2 2 2" xfId="48442"/>
    <cellStyle name="Стиль 1 2 2 28 2 2 2 2 3" xfId="48443"/>
    <cellStyle name="Стиль 1 2 2 28 2 2 2 2 4" xfId="48444"/>
    <cellStyle name="Стиль 1 2 2 28 2 2 2 2 5" xfId="48445"/>
    <cellStyle name="Стиль 1 2 2 28 2 2 2 2 6" xfId="48446"/>
    <cellStyle name="Стиль 1 2 2 28 2 2 2 2 7" xfId="48447"/>
    <cellStyle name="Стиль 1 2 2 28 2 2 2 2 8" xfId="48448"/>
    <cellStyle name="Стиль 1 2 2 28 2 2 2 2 9" xfId="48449"/>
    <cellStyle name="Стиль 1 2 2 28 2 2 2 3" xfId="48450"/>
    <cellStyle name="Стиль 1 2 2 28 2 2 2 4" xfId="48451"/>
    <cellStyle name="Стиль 1 2 2 28 2 2 2 5" xfId="48452"/>
    <cellStyle name="Стиль 1 2 2 28 2 2 2 6" xfId="48453"/>
    <cellStyle name="Стиль 1 2 2 28 2 2 2 7" xfId="48454"/>
    <cellStyle name="Стиль 1 2 2 28 2 2 2 8" xfId="48455"/>
    <cellStyle name="Стиль 1 2 2 28 2 2 2 9" xfId="48456"/>
    <cellStyle name="Стиль 1 2 2 28 2 2 3" xfId="48457"/>
    <cellStyle name="Стиль 1 2 2 28 2 2 4" xfId="48458"/>
    <cellStyle name="Стиль 1 2 2 28 2 2 5" xfId="48459"/>
    <cellStyle name="Стиль 1 2 2 28 2 2 6" xfId="48460"/>
    <cellStyle name="Стиль 1 2 2 28 2 2 7" xfId="48461"/>
    <cellStyle name="Стиль 1 2 2 28 2 2 8" xfId="48462"/>
    <cellStyle name="Стиль 1 2 2 28 2 2 9" xfId="48463"/>
    <cellStyle name="Стиль 1 2 2 28 2 3" xfId="48464"/>
    <cellStyle name="Стиль 1 2 2 28 2 3 10" xfId="48465"/>
    <cellStyle name="Стиль 1 2 2 28 2 3 2" xfId="48466"/>
    <cellStyle name="Стиль 1 2 2 28 2 3 3" xfId="48467"/>
    <cellStyle name="Стиль 1 2 2 28 2 3 4" xfId="48468"/>
    <cellStyle name="Стиль 1 2 2 28 2 3 5" xfId="48469"/>
    <cellStyle name="Стиль 1 2 2 28 2 3 6" xfId="48470"/>
    <cellStyle name="Стиль 1 2 2 28 2 3 7" xfId="48471"/>
    <cellStyle name="Стиль 1 2 2 28 2 3 8" xfId="48472"/>
    <cellStyle name="Стиль 1 2 2 28 2 3 9" xfId="48473"/>
    <cellStyle name="Стиль 1 2 2 28 2 4" xfId="48474"/>
    <cellStyle name="Стиль 1 2 2 28 2 5" xfId="48475"/>
    <cellStyle name="Стиль 1 2 2 28 2 6" xfId="48476"/>
    <cellStyle name="Стиль 1 2 2 28 2 7" xfId="48477"/>
    <cellStyle name="Стиль 1 2 2 28 2 8" xfId="48478"/>
    <cellStyle name="Стиль 1 2 2 28 2 9" xfId="48479"/>
    <cellStyle name="Стиль 1 2 2 28 3" xfId="48480"/>
    <cellStyle name="Стиль 1 2 2 28 4" xfId="48481"/>
    <cellStyle name="Стиль 1 2 2 28 5" xfId="48482"/>
    <cellStyle name="Стиль 1 2 2 28 5 10" xfId="48483"/>
    <cellStyle name="Стиль 1 2 2 28 5 2" xfId="48484"/>
    <cellStyle name="Стиль 1 2 2 28 5 2 10" xfId="48485"/>
    <cellStyle name="Стиль 1 2 2 28 5 2 2" xfId="48486"/>
    <cellStyle name="Стиль 1 2 2 28 5 2 3" xfId="48487"/>
    <cellStyle name="Стиль 1 2 2 28 5 2 4" xfId="48488"/>
    <cellStyle name="Стиль 1 2 2 28 5 2 5" xfId="48489"/>
    <cellStyle name="Стиль 1 2 2 28 5 2 6" xfId="48490"/>
    <cellStyle name="Стиль 1 2 2 28 5 2 7" xfId="48491"/>
    <cellStyle name="Стиль 1 2 2 28 5 2 8" xfId="48492"/>
    <cellStyle name="Стиль 1 2 2 28 5 2 9" xfId="48493"/>
    <cellStyle name="Стиль 1 2 2 28 5 3" xfId="48494"/>
    <cellStyle name="Стиль 1 2 2 28 5 4" xfId="48495"/>
    <cellStyle name="Стиль 1 2 2 28 5 5" xfId="48496"/>
    <cellStyle name="Стиль 1 2 2 28 5 6" xfId="48497"/>
    <cellStyle name="Стиль 1 2 2 28 5 7" xfId="48498"/>
    <cellStyle name="Стиль 1 2 2 28 5 8" xfId="48499"/>
    <cellStyle name="Стиль 1 2 2 28 5 9" xfId="48500"/>
    <cellStyle name="Стиль 1 2 2 28 6" xfId="48501"/>
    <cellStyle name="Стиль 1 2 2 28 7" xfId="48502"/>
    <cellStyle name="Стиль 1 2 2 28 8" xfId="48503"/>
    <cellStyle name="Стиль 1 2 2 28 9" xfId="48504"/>
    <cellStyle name="Стиль 1 2 2 29" xfId="48505"/>
    <cellStyle name="Стиль 1 2 2 29 10" xfId="48506"/>
    <cellStyle name="Стиль 1 2 2 29 11" xfId="48507"/>
    <cellStyle name="Стиль 1 2 2 29 2" xfId="48508"/>
    <cellStyle name="Стиль 1 2 2 29 2 10" xfId="48509"/>
    <cellStyle name="Стиль 1 2 2 29 2 11" xfId="48510"/>
    <cellStyle name="Стиль 1 2 2 29 2 2" xfId="48511"/>
    <cellStyle name="Стиль 1 2 2 29 2 2 10" xfId="48512"/>
    <cellStyle name="Стиль 1 2 2 29 2 2 2" xfId="48513"/>
    <cellStyle name="Стиль 1 2 2 29 2 2 2 10" xfId="48514"/>
    <cellStyle name="Стиль 1 2 2 29 2 2 2 2" xfId="48515"/>
    <cellStyle name="Стиль 1 2 2 29 2 2 2 3" xfId="48516"/>
    <cellStyle name="Стиль 1 2 2 29 2 2 2 4" xfId="48517"/>
    <cellStyle name="Стиль 1 2 2 29 2 2 2 5" xfId="48518"/>
    <cellStyle name="Стиль 1 2 2 29 2 2 2 6" xfId="48519"/>
    <cellStyle name="Стиль 1 2 2 29 2 2 2 7" xfId="48520"/>
    <cellStyle name="Стиль 1 2 2 29 2 2 2 8" xfId="48521"/>
    <cellStyle name="Стиль 1 2 2 29 2 2 2 9" xfId="48522"/>
    <cellStyle name="Стиль 1 2 2 29 2 2 3" xfId="48523"/>
    <cellStyle name="Стиль 1 2 2 29 2 2 4" xfId="48524"/>
    <cellStyle name="Стиль 1 2 2 29 2 2 5" xfId="48525"/>
    <cellStyle name="Стиль 1 2 2 29 2 2 6" xfId="48526"/>
    <cellStyle name="Стиль 1 2 2 29 2 2 7" xfId="48527"/>
    <cellStyle name="Стиль 1 2 2 29 2 2 8" xfId="48528"/>
    <cellStyle name="Стиль 1 2 2 29 2 2 9" xfId="48529"/>
    <cellStyle name="Стиль 1 2 2 29 2 3" xfId="48530"/>
    <cellStyle name="Стиль 1 2 2 29 2 4" xfId="48531"/>
    <cellStyle name="Стиль 1 2 2 29 2 5" xfId="48532"/>
    <cellStyle name="Стиль 1 2 2 29 2 6" xfId="48533"/>
    <cellStyle name="Стиль 1 2 2 29 2 7" xfId="48534"/>
    <cellStyle name="Стиль 1 2 2 29 2 8" xfId="48535"/>
    <cellStyle name="Стиль 1 2 2 29 2 9" xfId="48536"/>
    <cellStyle name="Стиль 1 2 2 29 3" xfId="48537"/>
    <cellStyle name="Стиль 1 2 2 29 3 10" xfId="48538"/>
    <cellStyle name="Стиль 1 2 2 29 3 2" xfId="48539"/>
    <cellStyle name="Стиль 1 2 2 29 3 3" xfId="48540"/>
    <cellStyle name="Стиль 1 2 2 29 3 4" xfId="48541"/>
    <cellStyle name="Стиль 1 2 2 29 3 5" xfId="48542"/>
    <cellStyle name="Стиль 1 2 2 29 3 6" xfId="48543"/>
    <cellStyle name="Стиль 1 2 2 29 3 7" xfId="48544"/>
    <cellStyle name="Стиль 1 2 2 29 3 8" xfId="48545"/>
    <cellStyle name="Стиль 1 2 2 29 3 9" xfId="48546"/>
    <cellStyle name="Стиль 1 2 2 29 4" xfId="48547"/>
    <cellStyle name="Стиль 1 2 2 29 5" xfId="48548"/>
    <cellStyle name="Стиль 1 2 2 29 6" xfId="48549"/>
    <cellStyle name="Стиль 1 2 2 29 7" xfId="48550"/>
    <cellStyle name="Стиль 1 2 2 29 8" xfId="48551"/>
    <cellStyle name="Стиль 1 2 2 29 9" xfId="48552"/>
    <cellStyle name="Стиль 1 2 2 3" xfId="48553"/>
    <cellStyle name="Стиль 1 2 2 3 2" xfId="48554"/>
    <cellStyle name="Стиль 1 2 2 3 3" xfId="48555"/>
    <cellStyle name="Стиль 1 2 2 3 4" xfId="48556"/>
    <cellStyle name="Стиль 1 2 2 3 5" xfId="48557"/>
    <cellStyle name="Стиль 1 2 2 3 6" xfId="48558"/>
    <cellStyle name="Стиль 1 2 2 3 7" xfId="48559"/>
    <cellStyle name="Стиль 1 2 2 3 8" xfId="48560"/>
    <cellStyle name="Стиль 1 2 2 3 9" xfId="48561"/>
    <cellStyle name="Стиль 1 2 2 30" xfId="48562"/>
    <cellStyle name="Стиль 1 2 2 31" xfId="48563"/>
    <cellStyle name="Стиль 1 2 2 31 10" xfId="48564"/>
    <cellStyle name="Стиль 1 2 2 31 2" xfId="48565"/>
    <cellStyle name="Стиль 1 2 2 31 2 10" xfId="48566"/>
    <cellStyle name="Стиль 1 2 2 31 2 2" xfId="48567"/>
    <cellStyle name="Стиль 1 2 2 31 2 3" xfId="48568"/>
    <cellStyle name="Стиль 1 2 2 31 2 4" xfId="48569"/>
    <cellStyle name="Стиль 1 2 2 31 2 5" xfId="48570"/>
    <cellStyle name="Стиль 1 2 2 31 2 6" xfId="48571"/>
    <cellStyle name="Стиль 1 2 2 31 2 7" xfId="48572"/>
    <cellStyle name="Стиль 1 2 2 31 2 8" xfId="48573"/>
    <cellStyle name="Стиль 1 2 2 31 2 9" xfId="48574"/>
    <cellStyle name="Стиль 1 2 2 31 3" xfId="48575"/>
    <cellStyle name="Стиль 1 2 2 31 4" xfId="48576"/>
    <cellStyle name="Стиль 1 2 2 31 5" xfId="48577"/>
    <cellStyle name="Стиль 1 2 2 31 6" xfId="48578"/>
    <cellStyle name="Стиль 1 2 2 31 7" xfId="48579"/>
    <cellStyle name="Стиль 1 2 2 31 8" xfId="48580"/>
    <cellStyle name="Стиль 1 2 2 31 9" xfId="48581"/>
    <cellStyle name="Стиль 1 2 2 32" xfId="48582"/>
    <cellStyle name="Стиль 1 2 2 33" xfId="48583"/>
    <cellStyle name="Стиль 1 2 2 34" xfId="48584"/>
    <cellStyle name="Стиль 1 2 2 35" xfId="48585"/>
    <cellStyle name="Стиль 1 2 2 36" xfId="48586"/>
    <cellStyle name="Стиль 1 2 2 37" xfId="48587"/>
    <cellStyle name="Стиль 1 2 2 38" xfId="48588"/>
    <cellStyle name="Стиль 1 2 2 39" xfId="48589"/>
    <cellStyle name="Стиль 1 2 2 4" xfId="48590"/>
    <cellStyle name="Стиль 1 2 2 40" xfId="48591"/>
    <cellStyle name="Стиль 1 2 2 41" xfId="48592"/>
    <cellStyle name="Стиль 1 2 2 41 2" xfId="48593"/>
    <cellStyle name="Стиль 1 2 2 41 2 2" xfId="48594"/>
    <cellStyle name="Стиль 1 2 2 41 2 2 2" xfId="48595"/>
    <cellStyle name="Стиль 1 2 2 41 2 2 2 2" xfId="48596"/>
    <cellStyle name="Стиль 1 2 2 41 2 2 2 2 2" xfId="48597"/>
    <cellStyle name="Стиль 1 2 2 41 2 2 2 2 2 2" xfId="48598"/>
    <cellStyle name="Стиль 1 2 2 41 2 2 2 2 3" xfId="48599"/>
    <cellStyle name="Стиль 1 2 2 41 2 2 2 2 4" xfId="48600"/>
    <cellStyle name="Стиль 1 2 2 41 2 2 2 3" xfId="48601"/>
    <cellStyle name="Стиль 1 2 2 41 2 2 2 3 2" xfId="48602"/>
    <cellStyle name="Стиль 1 2 2 41 2 2 2 4" xfId="48603"/>
    <cellStyle name="Стиль 1 2 2 41 2 2 3" xfId="48604"/>
    <cellStyle name="Стиль 1 2 2 41 2 2 3 2" xfId="48605"/>
    <cellStyle name="Стиль 1 2 2 41 2 2 4" xfId="48606"/>
    <cellStyle name="Стиль 1 2 2 41 2 2 5" xfId="48607"/>
    <cellStyle name="Стиль 1 2 2 41 2 3" xfId="48608"/>
    <cellStyle name="Стиль 1 2 2 41 2 3 2" xfId="48609"/>
    <cellStyle name="Стиль 1 2 2 41 2 3 2 2" xfId="48610"/>
    <cellStyle name="Стиль 1 2 2 41 2 3 3" xfId="48611"/>
    <cellStyle name="Стиль 1 2 2 41 2 3 4" xfId="48612"/>
    <cellStyle name="Стиль 1 2 2 41 2 4" xfId="48613"/>
    <cellStyle name="Стиль 1 2 2 41 2 4 2" xfId="48614"/>
    <cellStyle name="Стиль 1 2 2 41 2 5" xfId="48615"/>
    <cellStyle name="Стиль 1 2 2 41 3" xfId="48616"/>
    <cellStyle name="Стиль 1 2 2 41 3 2" xfId="48617"/>
    <cellStyle name="Стиль 1 2 2 41 3 2 2" xfId="48618"/>
    <cellStyle name="Стиль 1 2 2 41 3 2 2 2" xfId="48619"/>
    <cellStyle name="Стиль 1 2 2 41 3 2 3" xfId="48620"/>
    <cellStyle name="Стиль 1 2 2 41 3 2 4" xfId="48621"/>
    <cellStyle name="Стиль 1 2 2 41 3 3" xfId="48622"/>
    <cellStyle name="Стиль 1 2 2 41 3 3 2" xfId="48623"/>
    <cellStyle name="Стиль 1 2 2 41 3 4" xfId="48624"/>
    <cellStyle name="Стиль 1 2 2 41 4" xfId="48625"/>
    <cellStyle name="Стиль 1 2 2 41 4 2" xfId="48626"/>
    <cellStyle name="Стиль 1 2 2 41 5" xfId="48627"/>
    <cellStyle name="Стиль 1 2 2 41 6" xfId="48628"/>
    <cellStyle name="Стиль 1 2 2 42" xfId="48629"/>
    <cellStyle name="Стиль 1 2 2 42 2" xfId="48630"/>
    <cellStyle name="Стиль 1 2 2 42 2 2" xfId="48631"/>
    <cellStyle name="Стиль 1 2 2 42 2 2 2" xfId="48632"/>
    <cellStyle name="Стиль 1 2 2 42 2 2 2 2" xfId="48633"/>
    <cellStyle name="Стиль 1 2 2 42 2 2 3" xfId="48634"/>
    <cellStyle name="Стиль 1 2 2 42 2 2 4" xfId="48635"/>
    <cellStyle name="Стиль 1 2 2 42 2 3" xfId="48636"/>
    <cellStyle name="Стиль 1 2 2 42 2 3 2" xfId="48637"/>
    <cellStyle name="Стиль 1 2 2 42 2 4" xfId="48638"/>
    <cellStyle name="Стиль 1 2 2 42 3" xfId="48639"/>
    <cellStyle name="Стиль 1 2 2 42 3 2" xfId="48640"/>
    <cellStyle name="Стиль 1 2 2 42 4" xfId="48641"/>
    <cellStyle name="Стиль 1 2 2 42 5" xfId="48642"/>
    <cellStyle name="Стиль 1 2 2 43" xfId="48643"/>
    <cellStyle name="Стиль 1 2 2 43 2" xfId="48644"/>
    <cellStyle name="Стиль 1 2 2 43 2 2" xfId="48645"/>
    <cellStyle name="Стиль 1 2 2 43 3" xfId="48646"/>
    <cellStyle name="Стиль 1 2 2 43 4" xfId="48647"/>
    <cellStyle name="Стиль 1 2 2 44" xfId="48648"/>
    <cellStyle name="Стиль 1 2 2 44 2" xfId="48649"/>
    <cellStyle name="Стиль 1 2 2 45" xfId="48650"/>
    <cellStyle name="Стиль 1 2 2 46" xfId="48651"/>
    <cellStyle name="Стиль 1 2 2 5" xfId="48652"/>
    <cellStyle name="Стиль 1 2 2 6" xfId="48653"/>
    <cellStyle name="Стиль 1 2 2 7" xfId="48654"/>
    <cellStyle name="Стиль 1 2 2 8" xfId="48655"/>
    <cellStyle name="Стиль 1 2 2 9" xfId="48656"/>
    <cellStyle name="Стиль 1 2 20" xfId="48657"/>
    <cellStyle name="Стиль 1 2 21" xfId="48658"/>
    <cellStyle name="Стиль 1 2 22" xfId="48659"/>
    <cellStyle name="Стиль 1 2 23" xfId="48660"/>
    <cellStyle name="Стиль 1 2 23 2" xfId="48661"/>
    <cellStyle name="Стиль 1 2 23 2 2" xfId="48662"/>
    <cellStyle name="Стиль 1 2 23 2 2 2" xfId="48663"/>
    <cellStyle name="Стиль 1 2 23 2 2 2 2" xfId="48664"/>
    <cellStyle name="Стиль 1 2 23 2 2 2 2 2" xfId="48665"/>
    <cellStyle name="Стиль 1 2 23 2 2 2 2 2 2" xfId="48666"/>
    <cellStyle name="Стиль 1 2 23 2 2 2 3" xfId="48667"/>
    <cellStyle name="Стиль 1 2 23 2 2 2 4" xfId="48668"/>
    <cellStyle name="Стиль 1 2 23 2 2 3" xfId="48669"/>
    <cellStyle name="Стиль 1 2 23 2 2 3 2" xfId="48670"/>
    <cellStyle name="Стиль 1 2 23 2 2 3 2 2" xfId="48671"/>
    <cellStyle name="Стиль 1 2 23 2 2 4" xfId="48672"/>
    <cellStyle name="Стиль 1 2 23 2 3" xfId="48673"/>
    <cellStyle name="Стиль 1 2 23 2 3 2" xfId="48674"/>
    <cellStyle name="Стиль 1 2 23 2 3 2 2" xfId="48675"/>
    <cellStyle name="Стиль 1 2 23 2 4" xfId="48676"/>
    <cellStyle name="Стиль 1 2 23 2 5" xfId="48677"/>
    <cellStyle name="Стиль 1 2 23 3" xfId="48678"/>
    <cellStyle name="Стиль 1 2 23 4" xfId="48679"/>
    <cellStyle name="Стиль 1 2 23 4 2" xfId="48680"/>
    <cellStyle name="Стиль 1 2 23 4 2 2" xfId="48681"/>
    <cellStyle name="Стиль 1 2 23 4 2 2 2" xfId="48682"/>
    <cellStyle name="Стиль 1 2 23 4 3" xfId="48683"/>
    <cellStyle name="Стиль 1 2 23 4 4" xfId="48684"/>
    <cellStyle name="Стиль 1 2 23 5" xfId="48685"/>
    <cellStyle name="Стиль 1 2 23 5 2" xfId="48686"/>
    <cellStyle name="Стиль 1 2 23 5 2 2" xfId="48687"/>
    <cellStyle name="Стиль 1 2 23 6" xfId="48688"/>
    <cellStyle name="Стиль 1 2 24" xfId="48689"/>
    <cellStyle name="Стиль 1 2 25" xfId="48690"/>
    <cellStyle name="Стиль 1 2 25 2" xfId="48691"/>
    <cellStyle name="Стиль 1 2 25 2 2" xfId="48692"/>
    <cellStyle name="Стиль 1 2 25 2 2 2" xfId="48693"/>
    <cellStyle name="Стиль 1 2 25 2 2 2 2" xfId="48694"/>
    <cellStyle name="Стиль 1 2 25 2 2 2 2 2" xfId="48695"/>
    <cellStyle name="Стиль 1 2 25 2 2 3" xfId="48696"/>
    <cellStyle name="Стиль 1 2 25 2 2 4" xfId="48697"/>
    <cellStyle name="Стиль 1 2 25 2 3" xfId="48698"/>
    <cellStyle name="Стиль 1 2 25 2 3 2" xfId="48699"/>
    <cellStyle name="Стиль 1 2 25 2 3 2 2" xfId="48700"/>
    <cellStyle name="Стиль 1 2 25 2 4" xfId="48701"/>
    <cellStyle name="Стиль 1 2 25 3" xfId="48702"/>
    <cellStyle name="Стиль 1 2 25 3 2" xfId="48703"/>
    <cellStyle name="Стиль 1 2 25 3 2 2" xfId="48704"/>
    <cellStyle name="Стиль 1 2 25 4" xfId="48705"/>
    <cellStyle name="Стиль 1 2 25 5" xfId="48706"/>
    <cellStyle name="Стиль 1 2 26" xfId="48707"/>
    <cellStyle name="Стиль 1 2 26 2" xfId="48708"/>
    <cellStyle name="Стиль 1 2 26 2 2" xfId="48709"/>
    <cellStyle name="Стиль 1 2 26 2 2 2" xfId="48710"/>
    <cellStyle name="Стиль 1 2 26 3" xfId="48711"/>
    <cellStyle name="Стиль 1 2 26 4" xfId="48712"/>
    <cellStyle name="Стиль 1 2 27" xfId="48713"/>
    <cellStyle name="Стиль 1 2 27 2" xfId="48714"/>
    <cellStyle name="Стиль 1 2 27 2 2" xfId="48715"/>
    <cellStyle name="Стиль 1 2 28" xfId="48716"/>
    <cellStyle name="Стиль 1 2 29" xfId="48717"/>
    <cellStyle name="Стиль 1 2 29 10" xfId="48718"/>
    <cellStyle name="Стиль 1 2 29 11" xfId="48719"/>
    <cellStyle name="Стиль 1 2 29 12" xfId="48720"/>
    <cellStyle name="Стиль 1 2 29 13" xfId="48721"/>
    <cellStyle name="Стиль 1 2 29 14" xfId="48722"/>
    <cellStyle name="Стиль 1 2 29 2" xfId="48723"/>
    <cellStyle name="Стиль 1 2 29 2 10" xfId="48724"/>
    <cellStyle name="Стиль 1 2 29 2 11" xfId="48725"/>
    <cellStyle name="Стиль 1 2 29 2 2" xfId="48726"/>
    <cellStyle name="Стиль 1 2 29 2 2 10" xfId="48727"/>
    <cellStyle name="Стиль 1 2 29 2 2 11" xfId="48728"/>
    <cellStyle name="Стиль 1 2 29 2 2 2" xfId="48729"/>
    <cellStyle name="Стиль 1 2 29 2 2 2 10" xfId="48730"/>
    <cellStyle name="Стиль 1 2 29 2 2 2 2" xfId="48731"/>
    <cellStyle name="Стиль 1 2 29 2 2 2 2 10" xfId="48732"/>
    <cellStyle name="Стиль 1 2 29 2 2 2 2 2" xfId="48733"/>
    <cellStyle name="Стиль 1 2 29 2 2 2 2 3" xfId="48734"/>
    <cellStyle name="Стиль 1 2 29 2 2 2 2 4" xfId="48735"/>
    <cellStyle name="Стиль 1 2 29 2 2 2 2 5" xfId="48736"/>
    <cellStyle name="Стиль 1 2 29 2 2 2 2 6" xfId="48737"/>
    <cellStyle name="Стиль 1 2 29 2 2 2 2 7" xfId="48738"/>
    <cellStyle name="Стиль 1 2 29 2 2 2 2 8" xfId="48739"/>
    <cellStyle name="Стиль 1 2 29 2 2 2 2 9" xfId="48740"/>
    <cellStyle name="Стиль 1 2 29 2 2 2 3" xfId="48741"/>
    <cellStyle name="Стиль 1 2 29 2 2 2 4" xfId="48742"/>
    <cellStyle name="Стиль 1 2 29 2 2 2 5" xfId="48743"/>
    <cellStyle name="Стиль 1 2 29 2 2 2 6" xfId="48744"/>
    <cellStyle name="Стиль 1 2 29 2 2 2 7" xfId="48745"/>
    <cellStyle name="Стиль 1 2 29 2 2 2 8" xfId="48746"/>
    <cellStyle name="Стиль 1 2 29 2 2 2 9" xfId="48747"/>
    <cellStyle name="Стиль 1 2 29 2 2 3" xfId="48748"/>
    <cellStyle name="Стиль 1 2 29 2 2 4" xfId="48749"/>
    <cellStyle name="Стиль 1 2 29 2 2 5" xfId="48750"/>
    <cellStyle name="Стиль 1 2 29 2 2 6" xfId="48751"/>
    <cellStyle name="Стиль 1 2 29 2 2 7" xfId="48752"/>
    <cellStyle name="Стиль 1 2 29 2 2 8" xfId="48753"/>
    <cellStyle name="Стиль 1 2 29 2 2 9" xfId="48754"/>
    <cellStyle name="Стиль 1 2 29 2 3" xfId="48755"/>
    <cellStyle name="Стиль 1 2 29 2 3 10" xfId="48756"/>
    <cellStyle name="Стиль 1 2 29 2 3 2" xfId="48757"/>
    <cellStyle name="Стиль 1 2 29 2 3 3" xfId="48758"/>
    <cellStyle name="Стиль 1 2 29 2 3 4" xfId="48759"/>
    <cellStyle name="Стиль 1 2 29 2 3 5" xfId="48760"/>
    <cellStyle name="Стиль 1 2 29 2 3 6" xfId="48761"/>
    <cellStyle name="Стиль 1 2 29 2 3 7" xfId="48762"/>
    <cellStyle name="Стиль 1 2 29 2 3 8" xfId="48763"/>
    <cellStyle name="Стиль 1 2 29 2 3 9" xfId="48764"/>
    <cellStyle name="Стиль 1 2 29 2 4" xfId="48765"/>
    <cellStyle name="Стиль 1 2 29 2 5" xfId="48766"/>
    <cellStyle name="Стиль 1 2 29 2 6" xfId="48767"/>
    <cellStyle name="Стиль 1 2 29 2 7" xfId="48768"/>
    <cellStyle name="Стиль 1 2 29 2 8" xfId="48769"/>
    <cellStyle name="Стиль 1 2 29 2 9" xfId="48770"/>
    <cellStyle name="Стиль 1 2 29 3" xfId="48771"/>
    <cellStyle name="Стиль 1 2 29 4" xfId="48772"/>
    <cellStyle name="Стиль 1 2 29 5" xfId="48773"/>
    <cellStyle name="Стиль 1 2 29 5 10" xfId="48774"/>
    <cellStyle name="Стиль 1 2 29 5 2" xfId="48775"/>
    <cellStyle name="Стиль 1 2 29 5 2 10" xfId="48776"/>
    <cellStyle name="Стиль 1 2 29 5 2 2" xfId="48777"/>
    <cellStyle name="Стиль 1 2 29 5 2 3" xfId="48778"/>
    <cellStyle name="Стиль 1 2 29 5 2 4" xfId="48779"/>
    <cellStyle name="Стиль 1 2 29 5 2 5" xfId="48780"/>
    <cellStyle name="Стиль 1 2 29 5 2 6" xfId="48781"/>
    <cellStyle name="Стиль 1 2 29 5 2 7" xfId="48782"/>
    <cellStyle name="Стиль 1 2 29 5 2 8" xfId="48783"/>
    <cellStyle name="Стиль 1 2 29 5 2 9" xfId="48784"/>
    <cellStyle name="Стиль 1 2 29 5 3" xfId="48785"/>
    <cellStyle name="Стиль 1 2 29 5 4" xfId="48786"/>
    <cellStyle name="Стиль 1 2 29 5 5" xfId="48787"/>
    <cellStyle name="Стиль 1 2 29 5 6" xfId="48788"/>
    <cellStyle name="Стиль 1 2 29 5 7" xfId="48789"/>
    <cellStyle name="Стиль 1 2 29 5 8" xfId="48790"/>
    <cellStyle name="Стиль 1 2 29 5 9" xfId="48791"/>
    <cellStyle name="Стиль 1 2 29 6" xfId="48792"/>
    <cellStyle name="Стиль 1 2 29 7" xfId="48793"/>
    <cellStyle name="Стиль 1 2 29 8" xfId="48794"/>
    <cellStyle name="Стиль 1 2 29 9" xfId="48795"/>
    <cellStyle name="Стиль 1 2 3" xfId="48796"/>
    <cellStyle name="Стиль 1 2 3 2" xfId="48797"/>
    <cellStyle name="Стиль 1 2 30" xfId="48798"/>
    <cellStyle name="Стиль 1 2 30 10" xfId="48799"/>
    <cellStyle name="Стиль 1 2 30 11" xfId="48800"/>
    <cellStyle name="Стиль 1 2 30 2" xfId="48801"/>
    <cellStyle name="Стиль 1 2 30 2 10" xfId="48802"/>
    <cellStyle name="Стиль 1 2 30 2 11" xfId="48803"/>
    <cellStyle name="Стиль 1 2 30 2 2" xfId="48804"/>
    <cellStyle name="Стиль 1 2 30 2 2 10" xfId="48805"/>
    <cellStyle name="Стиль 1 2 30 2 2 2" xfId="48806"/>
    <cellStyle name="Стиль 1 2 30 2 2 2 10" xfId="48807"/>
    <cellStyle name="Стиль 1 2 30 2 2 2 2" xfId="48808"/>
    <cellStyle name="Стиль 1 2 30 2 2 2 3" xfId="48809"/>
    <cellStyle name="Стиль 1 2 30 2 2 2 4" xfId="48810"/>
    <cellStyle name="Стиль 1 2 30 2 2 2 5" xfId="48811"/>
    <cellStyle name="Стиль 1 2 30 2 2 2 6" xfId="48812"/>
    <cellStyle name="Стиль 1 2 30 2 2 2 7" xfId="48813"/>
    <cellStyle name="Стиль 1 2 30 2 2 2 8" xfId="48814"/>
    <cellStyle name="Стиль 1 2 30 2 2 2 9" xfId="48815"/>
    <cellStyle name="Стиль 1 2 30 2 2 3" xfId="48816"/>
    <cellStyle name="Стиль 1 2 30 2 2 4" xfId="48817"/>
    <cellStyle name="Стиль 1 2 30 2 2 5" xfId="48818"/>
    <cellStyle name="Стиль 1 2 30 2 2 6" xfId="48819"/>
    <cellStyle name="Стиль 1 2 30 2 2 7" xfId="48820"/>
    <cellStyle name="Стиль 1 2 30 2 2 8" xfId="48821"/>
    <cellStyle name="Стиль 1 2 30 2 2 9" xfId="48822"/>
    <cellStyle name="Стиль 1 2 30 2 3" xfId="48823"/>
    <cellStyle name="Стиль 1 2 30 2 4" xfId="48824"/>
    <cellStyle name="Стиль 1 2 30 2 5" xfId="48825"/>
    <cellStyle name="Стиль 1 2 30 2 6" xfId="48826"/>
    <cellStyle name="Стиль 1 2 30 2 7" xfId="48827"/>
    <cellStyle name="Стиль 1 2 30 2 8" xfId="48828"/>
    <cellStyle name="Стиль 1 2 30 2 9" xfId="48829"/>
    <cellStyle name="Стиль 1 2 30 3" xfId="48830"/>
    <cellStyle name="Стиль 1 2 30 3 10" xfId="48831"/>
    <cellStyle name="Стиль 1 2 30 3 2" xfId="48832"/>
    <cellStyle name="Стиль 1 2 30 3 3" xfId="48833"/>
    <cellStyle name="Стиль 1 2 30 3 4" xfId="48834"/>
    <cellStyle name="Стиль 1 2 30 3 5" xfId="48835"/>
    <cellStyle name="Стиль 1 2 30 3 6" xfId="48836"/>
    <cellStyle name="Стиль 1 2 30 3 7" xfId="48837"/>
    <cellStyle name="Стиль 1 2 30 3 8" xfId="48838"/>
    <cellStyle name="Стиль 1 2 30 3 9" xfId="48839"/>
    <cellStyle name="Стиль 1 2 30 4" xfId="48840"/>
    <cellStyle name="Стиль 1 2 30 5" xfId="48841"/>
    <cellStyle name="Стиль 1 2 30 6" xfId="48842"/>
    <cellStyle name="Стиль 1 2 30 7" xfId="48843"/>
    <cellStyle name="Стиль 1 2 30 8" xfId="48844"/>
    <cellStyle name="Стиль 1 2 30 9" xfId="48845"/>
    <cellStyle name="Стиль 1 2 31" xfId="48846"/>
    <cellStyle name="Стиль 1 2 32" xfId="48847"/>
    <cellStyle name="Стиль 1 2 32 10" xfId="48848"/>
    <cellStyle name="Стиль 1 2 32 2" xfId="48849"/>
    <cellStyle name="Стиль 1 2 32 2 10" xfId="48850"/>
    <cellStyle name="Стиль 1 2 32 2 2" xfId="48851"/>
    <cellStyle name="Стиль 1 2 32 2 3" xfId="48852"/>
    <cellStyle name="Стиль 1 2 32 2 4" xfId="48853"/>
    <cellStyle name="Стиль 1 2 32 2 5" xfId="48854"/>
    <cellStyle name="Стиль 1 2 32 2 6" xfId="48855"/>
    <cellStyle name="Стиль 1 2 32 2 7" xfId="48856"/>
    <cellStyle name="Стиль 1 2 32 2 8" xfId="48857"/>
    <cellStyle name="Стиль 1 2 32 2 9" xfId="48858"/>
    <cellStyle name="Стиль 1 2 32 3" xfId="48859"/>
    <cellStyle name="Стиль 1 2 32 4" xfId="48860"/>
    <cellStyle name="Стиль 1 2 32 5" xfId="48861"/>
    <cellStyle name="Стиль 1 2 32 6" xfId="48862"/>
    <cellStyle name="Стиль 1 2 32 7" xfId="48863"/>
    <cellStyle name="Стиль 1 2 32 8" xfId="48864"/>
    <cellStyle name="Стиль 1 2 32 9" xfId="48865"/>
    <cellStyle name="Стиль 1 2 33" xfId="48866"/>
    <cellStyle name="Стиль 1 2 34" xfId="48867"/>
    <cellStyle name="Стиль 1 2 35" xfId="48868"/>
    <cellStyle name="Стиль 1 2 36" xfId="48869"/>
    <cellStyle name="Стиль 1 2 37" xfId="48870"/>
    <cellStyle name="Стиль 1 2 38" xfId="48871"/>
    <cellStyle name="Стиль 1 2 39" xfId="48872"/>
    <cellStyle name="Стиль 1 2 4" xfId="48873"/>
    <cellStyle name="Стиль 1 2 4 2" xfId="48874"/>
    <cellStyle name="Стиль 1 2 4 3" xfId="48875"/>
    <cellStyle name="Стиль 1 2 4 4" xfId="48876"/>
    <cellStyle name="Стиль 1 2 4 5" xfId="48877"/>
    <cellStyle name="Стиль 1 2 4 6" xfId="48878"/>
    <cellStyle name="Стиль 1 2 4 7" xfId="48879"/>
    <cellStyle name="Стиль 1 2 4 8" xfId="48880"/>
    <cellStyle name="Стиль 1 2 4 9" xfId="48881"/>
    <cellStyle name="Стиль 1 2 40" xfId="48882"/>
    <cellStyle name="Стиль 1 2 41" xfId="48883"/>
    <cellStyle name="Стиль 1 2 42" xfId="48884"/>
    <cellStyle name="Стиль 1 2 42 2" xfId="48885"/>
    <cellStyle name="Стиль 1 2 42 2 2" xfId="48886"/>
    <cellStyle name="Стиль 1 2 42 2 2 2" xfId="48887"/>
    <cellStyle name="Стиль 1 2 42 2 2 2 2" xfId="48888"/>
    <cellStyle name="Стиль 1 2 42 2 2 2 2 2" xfId="48889"/>
    <cellStyle name="Стиль 1 2 42 2 2 2 2 2 2" xfId="48890"/>
    <cellStyle name="Стиль 1 2 42 2 2 2 2 3" xfId="48891"/>
    <cellStyle name="Стиль 1 2 42 2 2 2 2 4" xfId="48892"/>
    <cellStyle name="Стиль 1 2 42 2 2 2 3" xfId="48893"/>
    <cellStyle name="Стиль 1 2 42 2 2 2 3 2" xfId="48894"/>
    <cellStyle name="Стиль 1 2 42 2 2 2 4" xfId="48895"/>
    <cellStyle name="Стиль 1 2 42 2 2 3" xfId="48896"/>
    <cellStyle name="Стиль 1 2 42 2 2 3 2" xfId="48897"/>
    <cellStyle name="Стиль 1 2 42 2 2 4" xfId="48898"/>
    <cellStyle name="Стиль 1 2 42 2 2 5" xfId="48899"/>
    <cellStyle name="Стиль 1 2 42 2 3" xfId="48900"/>
    <cellStyle name="Стиль 1 2 42 2 3 2" xfId="48901"/>
    <cellStyle name="Стиль 1 2 42 2 3 2 2" xfId="48902"/>
    <cellStyle name="Стиль 1 2 42 2 3 3" xfId="48903"/>
    <cellStyle name="Стиль 1 2 42 2 3 4" xfId="48904"/>
    <cellStyle name="Стиль 1 2 42 2 4" xfId="48905"/>
    <cellStyle name="Стиль 1 2 42 2 4 2" xfId="48906"/>
    <cellStyle name="Стиль 1 2 42 2 5" xfId="48907"/>
    <cellStyle name="Стиль 1 2 42 3" xfId="48908"/>
    <cellStyle name="Стиль 1 2 42 3 2" xfId="48909"/>
    <cellStyle name="Стиль 1 2 42 3 2 2" xfId="48910"/>
    <cellStyle name="Стиль 1 2 42 3 2 2 2" xfId="48911"/>
    <cellStyle name="Стиль 1 2 42 3 2 3" xfId="48912"/>
    <cellStyle name="Стиль 1 2 42 3 2 4" xfId="48913"/>
    <cellStyle name="Стиль 1 2 42 3 3" xfId="48914"/>
    <cellStyle name="Стиль 1 2 42 3 3 2" xfId="48915"/>
    <cellStyle name="Стиль 1 2 42 3 4" xfId="48916"/>
    <cellStyle name="Стиль 1 2 42 4" xfId="48917"/>
    <cellStyle name="Стиль 1 2 42 4 2" xfId="48918"/>
    <cellStyle name="Стиль 1 2 42 5" xfId="48919"/>
    <cellStyle name="Стиль 1 2 42 6" xfId="48920"/>
    <cellStyle name="Стиль 1 2 43" xfId="48921"/>
    <cellStyle name="Стиль 1 2 43 2" xfId="48922"/>
    <cellStyle name="Стиль 1 2 43 2 2" xfId="48923"/>
    <cellStyle name="Стиль 1 2 43 2 2 2" xfId="48924"/>
    <cellStyle name="Стиль 1 2 43 2 2 2 2" xfId="48925"/>
    <cellStyle name="Стиль 1 2 43 2 2 3" xfId="48926"/>
    <cellStyle name="Стиль 1 2 43 2 2 4" xfId="48927"/>
    <cellStyle name="Стиль 1 2 43 2 3" xfId="48928"/>
    <cellStyle name="Стиль 1 2 43 2 3 2" xfId="48929"/>
    <cellStyle name="Стиль 1 2 43 2 4" xfId="48930"/>
    <cellStyle name="Стиль 1 2 43 3" xfId="48931"/>
    <cellStyle name="Стиль 1 2 43 3 2" xfId="48932"/>
    <cellStyle name="Стиль 1 2 43 4" xfId="48933"/>
    <cellStyle name="Стиль 1 2 43 5" xfId="48934"/>
    <cellStyle name="Стиль 1 2 44" xfId="48935"/>
    <cellStyle name="Стиль 1 2 44 2" xfId="48936"/>
    <cellStyle name="Стиль 1 2 44 2 2" xfId="48937"/>
    <cellStyle name="Стиль 1 2 44 3" xfId="48938"/>
    <cellStyle name="Стиль 1 2 44 4" xfId="48939"/>
    <cellStyle name="Стиль 1 2 45" xfId="48940"/>
    <cellStyle name="Стиль 1 2 45 2" xfId="48941"/>
    <cellStyle name="Стиль 1 2 46" xfId="48942"/>
    <cellStyle name="Стиль 1 2 5" xfId="48943"/>
    <cellStyle name="Стиль 1 2 6" xfId="48944"/>
    <cellStyle name="Стиль 1 2 7" xfId="48945"/>
    <cellStyle name="Стиль 1 2 8" xfId="48946"/>
    <cellStyle name="Стиль 1 2 9" xfId="48947"/>
    <cellStyle name="Стиль 1 2_филиал" xfId="48948"/>
    <cellStyle name="Стиль 1 20" xfId="48949"/>
    <cellStyle name="Стиль 1 21" xfId="48950"/>
    <cellStyle name="Стиль 1 22" xfId="48951"/>
    <cellStyle name="Стиль 1 23" xfId="48952"/>
    <cellStyle name="Стиль 1 24" xfId="48953"/>
    <cellStyle name="Стиль 1 25" xfId="48954"/>
    <cellStyle name="Стиль 1 26" xfId="48955"/>
    <cellStyle name="Стиль 1 27" xfId="48956"/>
    <cellStyle name="Стиль 1 28" xfId="48957"/>
    <cellStyle name="Стиль 1 29" xfId="48958"/>
    <cellStyle name="Стиль 1 3" xfId="48959"/>
    <cellStyle name="Стиль 1 3 2" xfId="48960"/>
    <cellStyle name="Стиль 1 3 2 2" xfId="59859"/>
    <cellStyle name="Стиль 1 3 2 3" xfId="59128"/>
    <cellStyle name="Стиль 1 3 3" xfId="48961"/>
    <cellStyle name="Стиль 1 3 4" xfId="59124"/>
    <cellStyle name="Стиль 1 30" xfId="48962"/>
    <cellStyle name="Стиль 1 31" xfId="48963"/>
    <cellStyle name="Стиль 1 31 2" xfId="48964"/>
    <cellStyle name="Стиль 1 31 2 2" xfId="48965"/>
    <cellStyle name="Стиль 1 31 2 2 2" xfId="48966"/>
    <cellStyle name="Стиль 1 31 2 2 2 2" xfId="48967"/>
    <cellStyle name="Стиль 1 31 2 2 2 2 2" xfId="48968"/>
    <cellStyle name="Стиль 1 31 2 2 2 2 2 2" xfId="48969"/>
    <cellStyle name="Стиль 1 31 2 2 2 3" xfId="48970"/>
    <cellStyle name="Стиль 1 31 2 2 2 4" xfId="48971"/>
    <cellStyle name="Стиль 1 31 2 2 3" xfId="48972"/>
    <cellStyle name="Стиль 1 31 2 2 3 2" xfId="48973"/>
    <cellStyle name="Стиль 1 31 2 2 3 2 2" xfId="48974"/>
    <cellStyle name="Стиль 1 31 2 2 4" xfId="48975"/>
    <cellStyle name="Стиль 1 31 2 3" xfId="48976"/>
    <cellStyle name="Стиль 1 31 2 3 2" xfId="48977"/>
    <cellStyle name="Стиль 1 31 2 3 2 2" xfId="48978"/>
    <cellStyle name="Стиль 1 31 2 4" xfId="48979"/>
    <cellStyle name="Стиль 1 31 2 5" xfId="48980"/>
    <cellStyle name="Стиль 1 31 3" xfId="48981"/>
    <cellStyle name="Стиль 1 31 4" xfId="48982"/>
    <cellStyle name="Стиль 1 31 4 2" xfId="48983"/>
    <cellStyle name="Стиль 1 31 4 2 2" xfId="48984"/>
    <cellStyle name="Стиль 1 31 4 2 2 2" xfId="48985"/>
    <cellStyle name="Стиль 1 31 4 3" xfId="48986"/>
    <cellStyle name="Стиль 1 31 4 4" xfId="48987"/>
    <cellStyle name="Стиль 1 31 5" xfId="48988"/>
    <cellStyle name="Стиль 1 31 5 2" xfId="48989"/>
    <cellStyle name="Стиль 1 31 5 2 2" xfId="48990"/>
    <cellStyle name="Стиль 1 31 6" xfId="48991"/>
    <cellStyle name="Стиль 1 32" xfId="48992"/>
    <cellStyle name="Стиль 1 33" xfId="48993"/>
    <cellStyle name="Стиль 1 33 2" xfId="48994"/>
    <cellStyle name="Стиль 1 33 2 2" xfId="48995"/>
    <cellStyle name="Стиль 1 33 2 2 2" xfId="48996"/>
    <cellStyle name="Стиль 1 33 2 2 2 2" xfId="48997"/>
    <cellStyle name="Стиль 1 33 2 2 2 2 2" xfId="48998"/>
    <cellStyle name="Стиль 1 33 2 2 3" xfId="48999"/>
    <cellStyle name="Стиль 1 33 2 2 4" xfId="49000"/>
    <cellStyle name="Стиль 1 33 2 3" xfId="49001"/>
    <cellStyle name="Стиль 1 33 2 3 2" xfId="49002"/>
    <cellStyle name="Стиль 1 33 2 3 2 2" xfId="49003"/>
    <cellStyle name="Стиль 1 33 2 4" xfId="49004"/>
    <cellStyle name="Стиль 1 33 3" xfId="49005"/>
    <cellStyle name="Стиль 1 33 3 2" xfId="49006"/>
    <cellStyle name="Стиль 1 33 3 2 2" xfId="49007"/>
    <cellStyle name="Стиль 1 33 4" xfId="49008"/>
    <cellStyle name="Стиль 1 33 5" xfId="49009"/>
    <cellStyle name="Стиль 1 34" xfId="49010"/>
    <cellStyle name="Стиль 1 34 2" xfId="49011"/>
    <cellStyle name="Стиль 1 34 2 2" xfId="49012"/>
    <cellStyle name="Стиль 1 34 2 2 2" xfId="49013"/>
    <cellStyle name="Стиль 1 34 3" xfId="49014"/>
    <cellStyle name="Стиль 1 34 4" xfId="49015"/>
    <cellStyle name="Стиль 1 35" xfId="49016"/>
    <cellStyle name="Стиль 1 35 2" xfId="49017"/>
    <cellStyle name="Стиль 1 35 2 2" xfId="49018"/>
    <cellStyle name="Стиль 1 36" xfId="49019"/>
    <cellStyle name="Стиль 1 37" xfId="49020"/>
    <cellStyle name="Стиль 1 38" xfId="49021"/>
    <cellStyle name="Стиль 1 39" xfId="49022"/>
    <cellStyle name="Стиль 1 39 10" xfId="49023"/>
    <cellStyle name="Стиль 1 39 11" xfId="49024"/>
    <cellStyle name="Стиль 1 39 12" xfId="49025"/>
    <cellStyle name="Стиль 1 39 13" xfId="49026"/>
    <cellStyle name="Стиль 1 39 14" xfId="49027"/>
    <cellStyle name="Стиль 1 39 2" xfId="49028"/>
    <cellStyle name="Стиль 1 39 2 10" xfId="49029"/>
    <cellStyle name="Стиль 1 39 2 11" xfId="49030"/>
    <cellStyle name="Стиль 1 39 2 2" xfId="49031"/>
    <cellStyle name="Стиль 1 39 2 2 10" xfId="49032"/>
    <cellStyle name="Стиль 1 39 2 2 11" xfId="49033"/>
    <cellStyle name="Стиль 1 39 2 2 2" xfId="49034"/>
    <cellStyle name="Стиль 1 39 2 2 2 10" xfId="49035"/>
    <cellStyle name="Стиль 1 39 2 2 2 2" xfId="49036"/>
    <cellStyle name="Стиль 1 39 2 2 2 2 10" xfId="49037"/>
    <cellStyle name="Стиль 1 39 2 2 2 2 2" xfId="49038"/>
    <cellStyle name="Стиль 1 39 2 2 2 2 3" xfId="49039"/>
    <cellStyle name="Стиль 1 39 2 2 2 2 4" xfId="49040"/>
    <cellStyle name="Стиль 1 39 2 2 2 2 5" xfId="49041"/>
    <cellStyle name="Стиль 1 39 2 2 2 2 6" xfId="49042"/>
    <cellStyle name="Стиль 1 39 2 2 2 2 7" xfId="49043"/>
    <cellStyle name="Стиль 1 39 2 2 2 2 8" xfId="49044"/>
    <cellStyle name="Стиль 1 39 2 2 2 2 9" xfId="49045"/>
    <cellStyle name="Стиль 1 39 2 2 2 3" xfId="49046"/>
    <cellStyle name="Стиль 1 39 2 2 2 4" xfId="49047"/>
    <cellStyle name="Стиль 1 39 2 2 2 5" xfId="49048"/>
    <cellStyle name="Стиль 1 39 2 2 2 6" xfId="49049"/>
    <cellStyle name="Стиль 1 39 2 2 2 7" xfId="49050"/>
    <cellStyle name="Стиль 1 39 2 2 2 8" xfId="49051"/>
    <cellStyle name="Стиль 1 39 2 2 2 9" xfId="49052"/>
    <cellStyle name="Стиль 1 39 2 2 3" xfId="49053"/>
    <cellStyle name="Стиль 1 39 2 2 4" xfId="49054"/>
    <cellStyle name="Стиль 1 39 2 2 5" xfId="49055"/>
    <cellStyle name="Стиль 1 39 2 2 6" xfId="49056"/>
    <cellStyle name="Стиль 1 39 2 2 7" xfId="49057"/>
    <cellStyle name="Стиль 1 39 2 2 8" xfId="49058"/>
    <cellStyle name="Стиль 1 39 2 2 9" xfId="49059"/>
    <cellStyle name="Стиль 1 39 2 3" xfId="49060"/>
    <cellStyle name="Стиль 1 39 2 3 10" xfId="49061"/>
    <cellStyle name="Стиль 1 39 2 3 2" xfId="49062"/>
    <cellStyle name="Стиль 1 39 2 3 3" xfId="49063"/>
    <cellStyle name="Стиль 1 39 2 3 4" xfId="49064"/>
    <cellStyle name="Стиль 1 39 2 3 5" xfId="49065"/>
    <cellStyle name="Стиль 1 39 2 3 6" xfId="49066"/>
    <cellStyle name="Стиль 1 39 2 3 7" xfId="49067"/>
    <cellStyle name="Стиль 1 39 2 3 8" xfId="49068"/>
    <cellStyle name="Стиль 1 39 2 3 9" xfId="49069"/>
    <cellStyle name="Стиль 1 39 2 4" xfId="49070"/>
    <cellStyle name="Стиль 1 39 2 5" xfId="49071"/>
    <cellStyle name="Стиль 1 39 2 6" xfId="49072"/>
    <cellStyle name="Стиль 1 39 2 7" xfId="49073"/>
    <cellStyle name="Стиль 1 39 2 8" xfId="49074"/>
    <cellStyle name="Стиль 1 39 2 9" xfId="49075"/>
    <cellStyle name="Стиль 1 39 3" xfId="49076"/>
    <cellStyle name="Стиль 1 39 4" xfId="49077"/>
    <cellStyle name="Стиль 1 39 5" xfId="49078"/>
    <cellStyle name="Стиль 1 39 5 10" xfId="49079"/>
    <cellStyle name="Стиль 1 39 5 2" xfId="49080"/>
    <cellStyle name="Стиль 1 39 5 2 10" xfId="49081"/>
    <cellStyle name="Стиль 1 39 5 2 2" xfId="49082"/>
    <cellStyle name="Стиль 1 39 5 2 3" xfId="49083"/>
    <cellStyle name="Стиль 1 39 5 2 4" xfId="49084"/>
    <cellStyle name="Стиль 1 39 5 2 5" xfId="49085"/>
    <cellStyle name="Стиль 1 39 5 2 6" xfId="49086"/>
    <cellStyle name="Стиль 1 39 5 2 7" xfId="49087"/>
    <cellStyle name="Стиль 1 39 5 2 8" xfId="49088"/>
    <cellStyle name="Стиль 1 39 5 2 9" xfId="49089"/>
    <cellStyle name="Стиль 1 39 5 3" xfId="49090"/>
    <cellStyle name="Стиль 1 39 5 4" xfId="49091"/>
    <cellStyle name="Стиль 1 39 5 5" xfId="49092"/>
    <cellStyle name="Стиль 1 39 5 6" xfId="49093"/>
    <cellStyle name="Стиль 1 39 5 7" xfId="49094"/>
    <cellStyle name="Стиль 1 39 5 8" xfId="49095"/>
    <cellStyle name="Стиль 1 39 5 9" xfId="49096"/>
    <cellStyle name="Стиль 1 39 6" xfId="49097"/>
    <cellStyle name="Стиль 1 39 7" xfId="49098"/>
    <cellStyle name="Стиль 1 39 8" xfId="49099"/>
    <cellStyle name="Стиль 1 39 9" xfId="49100"/>
    <cellStyle name="Стиль 1 4" xfId="49101"/>
    <cellStyle name="Стиль 1 4 2" xfId="49102"/>
    <cellStyle name="Стиль 1 4 3" xfId="49103"/>
    <cellStyle name="Стиль 1 40" xfId="49104"/>
    <cellStyle name="Стиль 1 40 10" xfId="49105"/>
    <cellStyle name="Стиль 1 40 11" xfId="49106"/>
    <cellStyle name="Стиль 1 40 2" xfId="49107"/>
    <cellStyle name="Стиль 1 40 2 10" xfId="49108"/>
    <cellStyle name="Стиль 1 40 2 11" xfId="49109"/>
    <cellStyle name="Стиль 1 40 2 2" xfId="49110"/>
    <cellStyle name="Стиль 1 40 2 2 10" xfId="49111"/>
    <cellStyle name="Стиль 1 40 2 2 2" xfId="49112"/>
    <cellStyle name="Стиль 1 40 2 2 2 10" xfId="49113"/>
    <cellStyle name="Стиль 1 40 2 2 2 2" xfId="49114"/>
    <cellStyle name="Стиль 1 40 2 2 2 3" xfId="49115"/>
    <cellStyle name="Стиль 1 40 2 2 2 4" xfId="49116"/>
    <cellStyle name="Стиль 1 40 2 2 2 5" xfId="49117"/>
    <cellStyle name="Стиль 1 40 2 2 2 6" xfId="49118"/>
    <cellStyle name="Стиль 1 40 2 2 2 7" xfId="49119"/>
    <cellStyle name="Стиль 1 40 2 2 2 8" xfId="49120"/>
    <cellStyle name="Стиль 1 40 2 2 2 9" xfId="49121"/>
    <cellStyle name="Стиль 1 40 2 2 3" xfId="49122"/>
    <cellStyle name="Стиль 1 40 2 2 4" xfId="49123"/>
    <cellStyle name="Стиль 1 40 2 2 5" xfId="49124"/>
    <cellStyle name="Стиль 1 40 2 2 6" xfId="49125"/>
    <cellStyle name="Стиль 1 40 2 2 7" xfId="49126"/>
    <cellStyle name="Стиль 1 40 2 2 8" xfId="49127"/>
    <cellStyle name="Стиль 1 40 2 2 9" xfId="49128"/>
    <cellStyle name="Стиль 1 40 2 3" xfId="49129"/>
    <cellStyle name="Стиль 1 40 2 4" xfId="49130"/>
    <cellStyle name="Стиль 1 40 2 5" xfId="49131"/>
    <cellStyle name="Стиль 1 40 2 6" xfId="49132"/>
    <cellStyle name="Стиль 1 40 2 7" xfId="49133"/>
    <cellStyle name="Стиль 1 40 2 8" xfId="49134"/>
    <cellStyle name="Стиль 1 40 2 9" xfId="49135"/>
    <cellStyle name="Стиль 1 40 3" xfId="49136"/>
    <cellStyle name="Стиль 1 40 3 10" xfId="49137"/>
    <cellStyle name="Стиль 1 40 3 2" xfId="49138"/>
    <cellStyle name="Стиль 1 40 3 3" xfId="49139"/>
    <cellStyle name="Стиль 1 40 3 4" xfId="49140"/>
    <cellStyle name="Стиль 1 40 3 5" xfId="49141"/>
    <cellStyle name="Стиль 1 40 3 6" xfId="49142"/>
    <cellStyle name="Стиль 1 40 3 7" xfId="49143"/>
    <cellStyle name="Стиль 1 40 3 8" xfId="49144"/>
    <cellStyle name="Стиль 1 40 3 9" xfId="49145"/>
    <cellStyle name="Стиль 1 40 4" xfId="49146"/>
    <cellStyle name="Стиль 1 40 5" xfId="49147"/>
    <cellStyle name="Стиль 1 40 6" xfId="49148"/>
    <cellStyle name="Стиль 1 40 7" xfId="49149"/>
    <cellStyle name="Стиль 1 40 8" xfId="49150"/>
    <cellStyle name="Стиль 1 40 9" xfId="49151"/>
    <cellStyle name="Стиль 1 41" xfId="49152"/>
    <cellStyle name="Стиль 1 41 2" xfId="49153"/>
    <cellStyle name="Стиль 1 42" xfId="49154"/>
    <cellStyle name="Стиль 1 42 10" xfId="49155"/>
    <cellStyle name="Стиль 1 42 2" xfId="49156"/>
    <cellStyle name="Стиль 1 42 2 10" xfId="49157"/>
    <cellStyle name="Стиль 1 42 2 2" xfId="49158"/>
    <cellStyle name="Стиль 1 42 2 3" xfId="49159"/>
    <cellStyle name="Стиль 1 42 2 4" xfId="49160"/>
    <cellStyle name="Стиль 1 42 2 5" xfId="49161"/>
    <cellStyle name="Стиль 1 42 2 6" xfId="49162"/>
    <cellStyle name="Стиль 1 42 2 7" xfId="49163"/>
    <cellStyle name="Стиль 1 42 2 8" xfId="49164"/>
    <cellStyle name="Стиль 1 42 2 9" xfId="49165"/>
    <cellStyle name="Стиль 1 42 3" xfId="49166"/>
    <cellStyle name="Стиль 1 42 4" xfId="49167"/>
    <cellStyle name="Стиль 1 42 5" xfId="49168"/>
    <cellStyle name="Стиль 1 42 6" xfId="49169"/>
    <cellStyle name="Стиль 1 42 7" xfId="49170"/>
    <cellStyle name="Стиль 1 42 8" xfId="49171"/>
    <cellStyle name="Стиль 1 42 9" xfId="49172"/>
    <cellStyle name="Стиль 1 43" xfId="49173"/>
    <cellStyle name="Стиль 1 43 2" xfId="49174"/>
    <cellStyle name="Стиль 1 44" xfId="49175"/>
    <cellStyle name="Стиль 1 45" xfId="49176"/>
    <cellStyle name="Стиль 1 46" xfId="49177"/>
    <cellStyle name="Стиль 1 47" xfId="49178"/>
    <cellStyle name="Стиль 1 48" xfId="49179"/>
    <cellStyle name="Стиль 1 49" xfId="49180"/>
    <cellStyle name="Стиль 1 5" xfId="49181"/>
    <cellStyle name="Стиль 1 50" xfId="49182"/>
    <cellStyle name="Стиль 1 51" xfId="49183"/>
    <cellStyle name="Стиль 1 52" xfId="49184"/>
    <cellStyle name="Стиль 1 52 2" xfId="49185"/>
    <cellStyle name="Стиль 1 52 2 2" xfId="49186"/>
    <cellStyle name="Стиль 1 52 2 2 2" xfId="49187"/>
    <cellStyle name="Стиль 1 52 2 2 2 2" xfId="49188"/>
    <cellStyle name="Стиль 1 52 2 2 2 2 2" xfId="49189"/>
    <cellStyle name="Стиль 1 52 2 2 2 2 2 2" xfId="49190"/>
    <cellStyle name="Стиль 1 52 2 2 2 2 3" xfId="49191"/>
    <cellStyle name="Стиль 1 52 2 2 2 2 4" xfId="49192"/>
    <cellStyle name="Стиль 1 52 2 2 2 3" xfId="49193"/>
    <cellStyle name="Стиль 1 52 2 2 2 3 2" xfId="49194"/>
    <cellStyle name="Стиль 1 52 2 2 2 4" xfId="49195"/>
    <cellStyle name="Стиль 1 52 2 2 3" xfId="49196"/>
    <cellStyle name="Стиль 1 52 2 2 3 2" xfId="49197"/>
    <cellStyle name="Стиль 1 52 2 2 4" xfId="49198"/>
    <cellStyle name="Стиль 1 52 2 2 5" xfId="49199"/>
    <cellStyle name="Стиль 1 52 2 3" xfId="49200"/>
    <cellStyle name="Стиль 1 52 2 3 2" xfId="49201"/>
    <cellStyle name="Стиль 1 52 2 3 2 2" xfId="49202"/>
    <cellStyle name="Стиль 1 52 2 3 3" xfId="49203"/>
    <cellStyle name="Стиль 1 52 2 3 4" xfId="49204"/>
    <cellStyle name="Стиль 1 52 2 4" xfId="49205"/>
    <cellStyle name="Стиль 1 52 2 4 2" xfId="49206"/>
    <cellStyle name="Стиль 1 52 2 5" xfId="49207"/>
    <cellStyle name="Стиль 1 52 3" xfId="49208"/>
    <cellStyle name="Стиль 1 52 3 2" xfId="49209"/>
    <cellStyle name="Стиль 1 52 3 2 2" xfId="49210"/>
    <cellStyle name="Стиль 1 52 3 2 2 2" xfId="49211"/>
    <cellStyle name="Стиль 1 52 3 2 3" xfId="49212"/>
    <cellStyle name="Стиль 1 52 3 2 4" xfId="49213"/>
    <cellStyle name="Стиль 1 52 3 3" xfId="49214"/>
    <cellStyle name="Стиль 1 52 3 3 2" xfId="49215"/>
    <cellStyle name="Стиль 1 52 3 4" xfId="49216"/>
    <cellStyle name="Стиль 1 52 4" xfId="49217"/>
    <cellStyle name="Стиль 1 52 4 2" xfId="49218"/>
    <cellStyle name="Стиль 1 52 5" xfId="49219"/>
    <cellStyle name="Стиль 1 52 6" xfId="49220"/>
    <cellStyle name="Стиль 1 53" xfId="49221"/>
    <cellStyle name="Стиль 1 53 2" xfId="49222"/>
    <cellStyle name="Стиль 1 53 2 2" xfId="49223"/>
    <cellStyle name="Стиль 1 53 2 2 2" xfId="49224"/>
    <cellStyle name="Стиль 1 53 2 2 2 2" xfId="49225"/>
    <cellStyle name="Стиль 1 53 2 2 3" xfId="49226"/>
    <cellStyle name="Стиль 1 53 2 2 4" xfId="49227"/>
    <cellStyle name="Стиль 1 53 2 3" xfId="49228"/>
    <cellStyle name="Стиль 1 53 2 3 2" xfId="49229"/>
    <cellStyle name="Стиль 1 53 2 4" xfId="49230"/>
    <cellStyle name="Стиль 1 53 3" xfId="49231"/>
    <cellStyle name="Стиль 1 53 3 2" xfId="49232"/>
    <cellStyle name="Стиль 1 53 4" xfId="49233"/>
    <cellStyle name="Стиль 1 53 5" xfId="49234"/>
    <cellStyle name="Стиль 1 54" xfId="49235"/>
    <cellStyle name="Стиль 1 54 2" xfId="49236"/>
    <cellStyle name="Стиль 1 54 2 2" xfId="49237"/>
    <cellStyle name="Стиль 1 54 3" xfId="49238"/>
    <cellStyle name="Стиль 1 54 4" xfId="49239"/>
    <cellStyle name="Стиль 1 55" xfId="49240"/>
    <cellStyle name="Стиль 1 55 2" xfId="49241"/>
    <cellStyle name="Стиль 1 56" xfId="49242"/>
    <cellStyle name="Стиль 1 57" xfId="49243"/>
    <cellStyle name="Стиль 1 6" xfId="49244"/>
    <cellStyle name="Стиль 1 7" xfId="49245"/>
    <cellStyle name="Стиль 1 8" xfId="49246"/>
    <cellStyle name="Стиль 1 9" xfId="49247"/>
    <cellStyle name="Стиль 1__940_Макет" xfId="49248"/>
    <cellStyle name="Стиль_названий" xfId="49249"/>
    <cellStyle name="Строка нечётная" xfId="49250"/>
    <cellStyle name="Строка чётная" xfId="49251"/>
    <cellStyle name="ТЕКСТ" xfId="49252"/>
    <cellStyle name="ТЕКСТ 2" xfId="49253"/>
    <cellStyle name="ТЕКСТ 3" xfId="49254"/>
    <cellStyle name="ТЕКСТ 4" xfId="49255"/>
    <cellStyle name="ТЕКСТ 5" xfId="49256"/>
    <cellStyle name="ТЕКСТ 6" xfId="49257"/>
    <cellStyle name="ТЕКСТ 7" xfId="49258"/>
    <cellStyle name="ТЕКСТ 8" xfId="49259"/>
    <cellStyle name="Текст предупреждения 10" xfId="49260"/>
    <cellStyle name="Текст предупреждения 11" xfId="49261"/>
    <cellStyle name="Текст предупреждения 12" xfId="49262"/>
    <cellStyle name="Текст предупреждения 13" xfId="49263"/>
    <cellStyle name="Текст предупреждения 14" xfId="49264"/>
    <cellStyle name="Текст предупреждения 15" xfId="49265"/>
    <cellStyle name="Текст предупреждения 16" xfId="49266"/>
    <cellStyle name="Текст предупреждения 17" xfId="49267"/>
    <cellStyle name="Текст предупреждения 18" xfId="49268"/>
    <cellStyle name="Текст предупреждения 19" xfId="49269"/>
    <cellStyle name="Текст предупреждения 2" xfId="49270"/>
    <cellStyle name="Текст предупреждения 2 10" xfId="49271"/>
    <cellStyle name="Текст предупреждения 2 11" xfId="49272"/>
    <cellStyle name="Текст предупреждения 2 12" xfId="49273"/>
    <cellStyle name="Текст предупреждения 2 2" xfId="49274"/>
    <cellStyle name="Текст предупреждения 2 3" xfId="49275"/>
    <cellStyle name="Текст предупреждения 2 4" xfId="49276"/>
    <cellStyle name="Текст предупреждения 2 5" xfId="49277"/>
    <cellStyle name="Текст предупреждения 2 6" xfId="49278"/>
    <cellStyle name="Текст предупреждения 2 7" xfId="49279"/>
    <cellStyle name="Текст предупреждения 2 8" xfId="49280"/>
    <cellStyle name="Текст предупреждения 2 9" xfId="49281"/>
    <cellStyle name="Текст предупреждения 20" xfId="49282"/>
    <cellStyle name="Текст предупреждения 3" xfId="49283"/>
    <cellStyle name="Текст предупреждения 3 2" xfId="49284"/>
    <cellStyle name="Текст предупреждения 4" xfId="49285"/>
    <cellStyle name="Текст предупреждения 4 2" xfId="49286"/>
    <cellStyle name="Текст предупреждения 5" xfId="49287"/>
    <cellStyle name="Текст предупреждения 5 2" xfId="49288"/>
    <cellStyle name="Текст предупреждения 6" xfId="49289"/>
    <cellStyle name="Текст предупреждения 6 2" xfId="49290"/>
    <cellStyle name="Текст предупреждения 7" xfId="49291"/>
    <cellStyle name="Текст предупреждения 7 2" xfId="49292"/>
    <cellStyle name="Текст предупреждения 8" xfId="49293"/>
    <cellStyle name="Текст предупреждения 8 2" xfId="49294"/>
    <cellStyle name="Текст предупреждения 9" xfId="49295"/>
    <cellStyle name="Текст предупреждения 9 2" xfId="49296"/>
    <cellStyle name="Текстовый" xfId="49297"/>
    <cellStyle name="Текстовый 2" xfId="49298"/>
    <cellStyle name="Текстовый 3" xfId="49299"/>
    <cellStyle name="Текстовый 4" xfId="49300"/>
    <cellStyle name="Текстовый 5" xfId="49301"/>
    <cellStyle name="Текстовый 6" xfId="49302"/>
    <cellStyle name="Текстовый 7" xfId="49303"/>
    <cellStyle name="Текстовый 8" xfId="49304"/>
    <cellStyle name="Текстовый_1" xfId="49305"/>
    <cellStyle name="Титул" xfId="49306"/>
    <cellStyle name="Тысячи [0]_1 (2)" xfId="49307"/>
    <cellStyle name="Тысячи_1 год" xfId="49308"/>
    <cellStyle name="УровеньСтолб_1 2" xfId="49309"/>
    <cellStyle name="ФИКСИРОВАННЫЙ" xfId="49310"/>
    <cellStyle name="ФИКСИРОВАННЫЙ 2" xfId="49311"/>
    <cellStyle name="ФИКСИРОВАННЫЙ 3" xfId="49312"/>
    <cellStyle name="ФИКСИРОВАННЫЙ 4" xfId="49313"/>
    <cellStyle name="ФИКСИРОВАННЫЙ 5" xfId="49314"/>
    <cellStyle name="ФИКСИРОВАННЫЙ 6" xfId="49315"/>
    <cellStyle name="ФИКСИРОВАННЫЙ 7" xfId="49316"/>
    <cellStyle name="ФИКСИРОВАННЫЙ 8" xfId="49317"/>
    <cellStyle name="ФИКСИРОВАННЫЙ_1" xfId="49318"/>
    <cellStyle name="Финансовый 10" xfId="49319"/>
    <cellStyle name="Финансовый 10 10" xfId="49320"/>
    <cellStyle name="Финансовый 10 2" xfId="49321"/>
    <cellStyle name="Финансовый 10 3" xfId="49322"/>
    <cellStyle name="Финансовый 10 4" xfId="59849"/>
    <cellStyle name="Финансовый 11" xfId="49323"/>
    <cellStyle name="Финансовый 11 2" xfId="49324"/>
    <cellStyle name="Финансовый 11 3" xfId="59850"/>
    <cellStyle name="Финансовый 12" xfId="49325"/>
    <cellStyle name="Финансовый 12 2" xfId="59851"/>
    <cellStyle name="Финансовый 13" xfId="49326"/>
    <cellStyle name="Финансовый 13 2" xfId="49327"/>
    <cellStyle name="Финансовый 13 3" xfId="59852"/>
    <cellStyle name="Финансовый 14" xfId="49328"/>
    <cellStyle name="Финансовый 14 2" xfId="59862"/>
    <cellStyle name="Финансовый 15" xfId="49329"/>
    <cellStyle name="Финансовый 15 2" xfId="59837"/>
    <cellStyle name="Финансовый 16" xfId="59915"/>
    <cellStyle name="Финансовый 17" xfId="59125"/>
    <cellStyle name="Финансовый 18" xfId="59089"/>
    <cellStyle name="Финансовый 2" xfId="49330"/>
    <cellStyle name="Финансовый 2 10" xfId="49331"/>
    <cellStyle name="Финансовый 2 10 2" xfId="49332"/>
    <cellStyle name="Финансовый 2 10 3" xfId="49333"/>
    <cellStyle name="Финансовый 2 11" xfId="49334"/>
    <cellStyle name="Финансовый 2 11 10" xfId="49335"/>
    <cellStyle name="Финансовый 2 11 10 2" xfId="49336"/>
    <cellStyle name="Финансовый 2 11 10 2 2" xfId="49337"/>
    <cellStyle name="Финансовый 2 11 10 3" xfId="49338"/>
    <cellStyle name="Финансовый 2 11 10 4" xfId="49339"/>
    <cellStyle name="Финансовый 2 11 10 5" xfId="49340"/>
    <cellStyle name="Финансовый 2 11 11" xfId="49341"/>
    <cellStyle name="Финансовый 2 11 11 2" xfId="49342"/>
    <cellStyle name="Финансовый 2 11 11 3" xfId="49343"/>
    <cellStyle name="Финансовый 2 11 11 4" xfId="49344"/>
    <cellStyle name="Финансовый 2 11 12" xfId="49345"/>
    <cellStyle name="Финансовый 2 11 13" xfId="49346"/>
    <cellStyle name="Финансовый 2 11 14" xfId="49347"/>
    <cellStyle name="Финансовый 2 11 15" xfId="49348"/>
    <cellStyle name="Финансовый 2 11 2" xfId="49349"/>
    <cellStyle name="Финансовый 2 11 2 2" xfId="49350"/>
    <cellStyle name="Финансовый 2 11 2 2 2" xfId="49351"/>
    <cellStyle name="Финансовый 2 11 2 2 2 2" xfId="49352"/>
    <cellStyle name="Финансовый 2 11 2 2 2 2 2" xfId="49353"/>
    <cellStyle name="Финансовый 2 11 2 2 2 3" xfId="49354"/>
    <cellStyle name="Финансовый 2 11 2 2 2 4" xfId="49355"/>
    <cellStyle name="Финансовый 2 11 2 2 2 5" xfId="49356"/>
    <cellStyle name="Финансовый 2 11 2 2 3" xfId="49357"/>
    <cellStyle name="Финансовый 2 11 2 2 3 2" xfId="49358"/>
    <cellStyle name="Финансовый 2 11 2 2 3 3" xfId="49359"/>
    <cellStyle name="Финансовый 2 11 2 2 3 4" xfId="49360"/>
    <cellStyle name="Финансовый 2 11 2 2 4" xfId="49361"/>
    <cellStyle name="Финансовый 2 11 2 2 5" xfId="49362"/>
    <cellStyle name="Финансовый 2 11 2 2 6" xfId="49363"/>
    <cellStyle name="Финансовый 2 11 2 2 7" xfId="49364"/>
    <cellStyle name="Финансовый 2 11 2 3" xfId="49365"/>
    <cellStyle name="Финансовый 2 11 2 3 2" xfId="49366"/>
    <cellStyle name="Финансовый 2 11 2 3 2 2" xfId="49367"/>
    <cellStyle name="Финансовый 2 11 2 3 3" xfId="49368"/>
    <cellStyle name="Финансовый 2 11 2 3 4" xfId="49369"/>
    <cellStyle name="Финансовый 2 11 2 3 5" xfId="49370"/>
    <cellStyle name="Финансовый 2 11 2 4" xfId="49371"/>
    <cellStyle name="Финансовый 2 11 2 4 2" xfId="49372"/>
    <cellStyle name="Финансовый 2 11 2 4 2 2" xfId="49373"/>
    <cellStyle name="Финансовый 2 11 2 4 3" xfId="49374"/>
    <cellStyle name="Финансовый 2 11 2 4 4" xfId="49375"/>
    <cellStyle name="Финансовый 2 11 2 4 5" xfId="49376"/>
    <cellStyle name="Финансовый 2 11 2 5" xfId="49377"/>
    <cellStyle name="Финансовый 2 11 2 5 2" xfId="49378"/>
    <cellStyle name="Финансовый 2 11 2 5 3" xfId="49379"/>
    <cellStyle name="Финансовый 2 11 2 5 4" xfId="49380"/>
    <cellStyle name="Финансовый 2 11 2 6" xfId="49381"/>
    <cellStyle name="Финансовый 2 11 2 7" xfId="49382"/>
    <cellStyle name="Финансовый 2 11 2 8" xfId="49383"/>
    <cellStyle name="Финансовый 2 11 2 9" xfId="49384"/>
    <cellStyle name="Финансовый 2 11 3" xfId="49385"/>
    <cellStyle name="Финансовый 2 11 3 2" xfId="49386"/>
    <cellStyle name="Финансовый 2 11 3 2 2" xfId="49387"/>
    <cellStyle name="Финансовый 2 11 3 2 2 2" xfId="49388"/>
    <cellStyle name="Финансовый 2 11 3 2 2 2 2" xfId="49389"/>
    <cellStyle name="Финансовый 2 11 3 2 2 3" xfId="49390"/>
    <cellStyle name="Финансовый 2 11 3 2 2 4" xfId="49391"/>
    <cellStyle name="Финансовый 2 11 3 2 2 5" xfId="49392"/>
    <cellStyle name="Финансовый 2 11 3 2 3" xfId="49393"/>
    <cellStyle name="Финансовый 2 11 3 2 3 2" xfId="49394"/>
    <cellStyle name="Финансовый 2 11 3 2 3 3" xfId="49395"/>
    <cellStyle name="Финансовый 2 11 3 2 3 4" xfId="49396"/>
    <cellStyle name="Финансовый 2 11 3 2 4" xfId="49397"/>
    <cellStyle name="Финансовый 2 11 3 2 5" xfId="49398"/>
    <cellStyle name="Финансовый 2 11 3 2 6" xfId="49399"/>
    <cellStyle name="Финансовый 2 11 3 2 7" xfId="49400"/>
    <cellStyle name="Финансовый 2 11 3 3" xfId="49401"/>
    <cellStyle name="Финансовый 2 11 3 3 2" xfId="49402"/>
    <cellStyle name="Финансовый 2 11 3 3 2 2" xfId="49403"/>
    <cellStyle name="Финансовый 2 11 3 3 3" xfId="49404"/>
    <cellStyle name="Финансовый 2 11 3 3 4" xfId="49405"/>
    <cellStyle name="Финансовый 2 11 3 3 5" xfId="49406"/>
    <cellStyle name="Финансовый 2 11 3 4" xfId="49407"/>
    <cellStyle name="Финансовый 2 11 3 4 2" xfId="49408"/>
    <cellStyle name="Финансовый 2 11 3 4 2 2" xfId="49409"/>
    <cellStyle name="Финансовый 2 11 3 4 3" xfId="49410"/>
    <cellStyle name="Финансовый 2 11 3 4 4" xfId="49411"/>
    <cellStyle name="Финансовый 2 11 3 4 5" xfId="49412"/>
    <cellStyle name="Финансовый 2 11 3 5" xfId="49413"/>
    <cellStyle name="Финансовый 2 11 3 5 2" xfId="49414"/>
    <cellStyle name="Финансовый 2 11 3 5 3" xfId="49415"/>
    <cellStyle name="Финансовый 2 11 3 5 4" xfId="49416"/>
    <cellStyle name="Финансовый 2 11 3 6" xfId="49417"/>
    <cellStyle name="Финансовый 2 11 3 7" xfId="49418"/>
    <cellStyle name="Финансовый 2 11 3 8" xfId="49419"/>
    <cellStyle name="Финансовый 2 11 3 9" xfId="49420"/>
    <cellStyle name="Финансовый 2 11 4" xfId="49421"/>
    <cellStyle name="Финансовый 2 11 4 2" xfId="49422"/>
    <cellStyle name="Финансовый 2 11 4 2 2" xfId="49423"/>
    <cellStyle name="Финансовый 2 11 4 2 2 2" xfId="49424"/>
    <cellStyle name="Финансовый 2 11 4 2 2 2 2" xfId="49425"/>
    <cellStyle name="Финансовый 2 11 4 2 2 3" xfId="49426"/>
    <cellStyle name="Финансовый 2 11 4 2 2 4" xfId="49427"/>
    <cellStyle name="Финансовый 2 11 4 2 2 5" xfId="49428"/>
    <cellStyle name="Финансовый 2 11 4 2 3" xfId="49429"/>
    <cellStyle name="Финансовый 2 11 4 2 3 2" xfId="49430"/>
    <cellStyle name="Финансовый 2 11 4 2 3 3" xfId="49431"/>
    <cellStyle name="Финансовый 2 11 4 2 3 4" xfId="49432"/>
    <cellStyle name="Финансовый 2 11 4 2 4" xfId="49433"/>
    <cellStyle name="Финансовый 2 11 4 2 5" xfId="49434"/>
    <cellStyle name="Финансовый 2 11 4 2 6" xfId="49435"/>
    <cellStyle name="Финансовый 2 11 4 2 7" xfId="49436"/>
    <cellStyle name="Финансовый 2 11 4 3" xfId="49437"/>
    <cellStyle name="Финансовый 2 11 4 3 2" xfId="49438"/>
    <cellStyle name="Финансовый 2 11 4 3 2 2" xfId="49439"/>
    <cellStyle name="Финансовый 2 11 4 3 3" xfId="49440"/>
    <cellStyle name="Финансовый 2 11 4 3 4" xfId="49441"/>
    <cellStyle name="Финансовый 2 11 4 3 5" xfId="49442"/>
    <cellStyle name="Финансовый 2 11 4 4" xfId="49443"/>
    <cellStyle name="Финансовый 2 11 4 4 2" xfId="49444"/>
    <cellStyle name="Финансовый 2 11 4 4 3" xfId="49445"/>
    <cellStyle name="Финансовый 2 11 4 4 4" xfId="49446"/>
    <cellStyle name="Финансовый 2 11 4 5" xfId="49447"/>
    <cellStyle name="Финансовый 2 11 4 6" xfId="49448"/>
    <cellStyle name="Финансовый 2 11 4 7" xfId="49449"/>
    <cellStyle name="Финансовый 2 11 4 8" xfId="49450"/>
    <cellStyle name="Финансовый 2 11 5" xfId="49451"/>
    <cellStyle name="Финансовый 2 11 5 2" xfId="49452"/>
    <cellStyle name="Финансовый 2 11 5 2 2" xfId="49453"/>
    <cellStyle name="Финансовый 2 11 5 2 2 2" xfId="49454"/>
    <cellStyle name="Финансовый 2 11 5 2 2 2 2" xfId="49455"/>
    <cellStyle name="Финансовый 2 11 5 2 2 3" xfId="49456"/>
    <cellStyle name="Финансовый 2 11 5 2 2 4" xfId="49457"/>
    <cellStyle name="Финансовый 2 11 5 2 2 5" xfId="49458"/>
    <cellStyle name="Финансовый 2 11 5 2 3" xfId="49459"/>
    <cellStyle name="Финансовый 2 11 5 2 3 2" xfId="49460"/>
    <cellStyle name="Финансовый 2 11 5 2 3 3" xfId="49461"/>
    <cellStyle name="Финансовый 2 11 5 2 3 4" xfId="49462"/>
    <cellStyle name="Финансовый 2 11 5 2 4" xfId="49463"/>
    <cellStyle name="Финансовый 2 11 5 2 5" xfId="49464"/>
    <cellStyle name="Финансовый 2 11 5 2 6" xfId="49465"/>
    <cellStyle name="Финансовый 2 11 5 2 7" xfId="49466"/>
    <cellStyle name="Финансовый 2 11 5 3" xfId="49467"/>
    <cellStyle name="Финансовый 2 11 5 3 2" xfId="49468"/>
    <cellStyle name="Финансовый 2 11 5 3 2 2" xfId="49469"/>
    <cellStyle name="Финансовый 2 11 5 3 3" xfId="49470"/>
    <cellStyle name="Финансовый 2 11 5 3 4" xfId="49471"/>
    <cellStyle name="Финансовый 2 11 5 3 5" xfId="49472"/>
    <cellStyle name="Финансовый 2 11 5 4" xfId="49473"/>
    <cellStyle name="Финансовый 2 11 5 4 2" xfId="49474"/>
    <cellStyle name="Финансовый 2 11 5 4 3" xfId="49475"/>
    <cellStyle name="Финансовый 2 11 5 4 4" xfId="49476"/>
    <cellStyle name="Финансовый 2 11 5 5" xfId="49477"/>
    <cellStyle name="Финансовый 2 11 5 6" xfId="49478"/>
    <cellStyle name="Финансовый 2 11 5 7" xfId="49479"/>
    <cellStyle name="Финансовый 2 11 5 8" xfId="49480"/>
    <cellStyle name="Финансовый 2 11 6" xfId="49481"/>
    <cellStyle name="Финансовый 2 11 6 2" xfId="49482"/>
    <cellStyle name="Финансовый 2 11 6 2 2" xfId="49483"/>
    <cellStyle name="Финансовый 2 11 6 2 2 2" xfId="49484"/>
    <cellStyle name="Финансовый 2 11 6 2 2 2 2" xfId="49485"/>
    <cellStyle name="Финансовый 2 11 6 2 2 3" xfId="49486"/>
    <cellStyle name="Финансовый 2 11 6 2 2 4" xfId="49487"/>
    <cellStyle name="Финансовый 2 11 6 2 2 5" xfId="49488"/>
    <cellStyle name="Финансовый 2 11 6 2 3" xfId="49489"/>
    <cellStyle name="Финансовый 2 11 6 2 3 2" xfId="49490"/>
    <cellStyle name="Финансовый 2 11 6 2 3 3" xfId="49491"/>
    <cellStyle name="Финансовый 2 11 6 2 3 4" xfId="49492"/>
    <cellStyle name="Финансовый 2 11 6 2 4" xfId="49493"/>
    <cellStyle name="Финансовый 2 11 6 2 5" xfId="49494"/>
    <cellStyle name="Финансовый 2 11 6 2 6" xfId="49495"/>
    <cellStyle name="Финансовый 2 11 6 2 7" xfId="49496"/>
    <cellStyle name="Финансовый 2 11 6 3" xfId="49497"/>
    <cellStyle name="Финансовый 2 11 6 3 2" xfId="49498"/>
    <cellStyle name="Финансовый 2 11 6 3 2 2" xfId="49499"/>
    <cellStyle name="Финансовый 2 11 6 3 3" xfId="49500"/>
    <cellStyle name="Финансовый 2 11 6 3 4" xfId="49501"/>
    <cellStyle name="Финансовый 2 11 6 3 5" xfId="49502"/>
    <cellStyle name="Финансовый 2 11 6 4" xfId="49503"/>
    <cellStyle name="Финансовый 2 11 6 4 2" xfId="49504"/>
    <cellStyle name="Финансовый 2 11 6 4 3" xfId="49505"/>
    <cellStyle name="Финансовый 2 11 6 4 4" xfId="49506"/>
    <cellStyle name="Финансовый 2 11 6 5" xfId="49507"/>
    <cellStyle name="Финансовый 2 11 6 6" xfId="49508"/>
    <cellStyle name="Финансовый 2 11 6 7" xfId="49509"/>
    <cellStyle name="Финансовый 2 11 6 8" xfId="49510"/>
    <cellStyle name="Финансовый 2 11 7" xfId="49511"/>
    <cellStyle name="Финансовый 2 11 7 2" xfId="49512"/>
    <cellStyle name="Финансовый 2 11 7 2 2" xfId="49513"/>
    <cellStyle name="Финансовый 2 11 7 2 2 2" xfId="49514"/>
    <cellStyle name="Финансовый 2 11 7 2 2 2 2" xfId="49515"/>
    <cellStyle name="Финансовый 2 11 7 2 2 3" xfId="49516"/>
    <cellStyle name="Финансовый 2 11 7 2 2 4" xfId="49517"/>
    <cellStyle name="Финансовый 2 11 7 2 2 5" xfId="49518"/>
    <cellStyle name="Финансовый 2 11 7 2 3" xfId="49519"/>
    <cellStyle name="Финансовый 2 11 7 2 3 2" xfId="49520"/>
    <cellStyle name="Финансовый 2 11 7 2 3 3" xfId="49521"/>
    <cellStyle name="Финансовый 2 11 7 2 3 4" xfId="49522"/>
    <cellStyle name="Финансовый 2 11 7 2 4" xfId="49523"/>
    <cellStyle name="Финансовый 2 11 7 2 5" xfId="49524"/>
    <cellStyle name="Финансовый 2 11 7 2 6" xfId="49525"/>
    <cellStyle name="Финансовый 2 11 7 2 7" xfId="49526"/>
    <cellStyle name="Финансовый 2 11 7 3" xfId="49527"/>
    <cellStyle name="Финансовый 2 11 7 3 2" xfId="49528"/>
    <cellStyle name="Финансовый 2 11 7 3 2 2" xfId="49529"/>
    <cellStyle name="Финансовый 2 11 7 3 3" xfId="49530"/>
    <cellStyle name="Финансовый 2 11 7 3 4" xfId="49531"/>
    <cellStyle name="Финансовый 2 11 7 3 5" xfId="49532"/>
    <cellStyle name="Финансовый 2 11 7 4" xfId="49533"/>
    <cellStyle name="Финансовый 2 11 7 4 2" xfId="49534"/>
    <cellStyle name="Финансовый 2 11 7 4 3" xfId="49535"/>
    <cellStyle name="Финансовый 2 11 7 4 4" xfId="49536"/>
    <cellStyle name="Финансовый 2 11 7 5" xfId="49537"/>
    <cellStyle name="Финансовый 2 11 7 6" xfId="49538"/>
    <cellStyle name="Финансовый 2 11 7 7" xfId="49539"/>
    <cellStyle name="Финансовый 2 11 7 8" xfId="49540"/>
    <cellStyle name="Финансовый 2 11 8" xfId="49541"/>
    <cellStyle name="Финансовый 2 11 8 2" xfId="49542"/>
    <cellStyle name="Финансовый 2 11 8 2 2" xfId="49543"/>
    <cellStyle name="Финансовый 2 11 8 2 2 2" xfId="49544"/>
    <cellStyle name="Финансовый 2 11 8 2 3" xfId="49545"/>
    <cellStyle name="Финансовый 2 11 8 2 4" xfId="49546"/>
    <cellStyle name="Финансовый 2 11 8 2 5" xfId="49547"/>
    <cellStyle name="Финансовый 2 11 8 3" xfId="49548"/>
    <cellStyle name="Финансовый 2 11 8 3 2" xfId="49549"/>
    <cellStyle name="Финансовый 2 11 8 3 3" xfId="49550"/>
    <cellStyle name="Финансовый 2 11 8 3 4" xfId="49551"/>
    <cellStyle name="Финансовый 2 11 8 4" xfId="49552"/>
    <cellStyle name="Финансовый 2 11 8 5" xfId="49553"/>
    <cellStyle name="Финансовый 2 11 8 6" xfId="49554"/>
    <cellStyle name="Финансовый 2 11 8 7" xfId="49555"/>
    <cellStyle name="Финансовый 2 11 9" xfId="49556"/>
    <cellStyle name="Финансовый 2 11 9 2" xfId="49557"/>
    <cellStyle name="Финансовый 2 11 9 2 2" xfId="49558"/>
    <cellStyle name="Финансовый 2 11 9 2 2 2" xfId="49559"/>
    <cellStyle name="Финансовый 2 11 9 2 3" xfId="49560"/>
    <cellStyle name="Финансовый 2 11 9 2 4" xfId="49561"/>
    <cellStyle name="Финансовый 2 11 9 2 5" xfId="49562"/>
    <cellStyle name="Финансовый 2 11 9 3" xfId="49563"/>
    <cellStyle name="Финансовый 2 11 9 3 2" xfId="49564"/>
    <cellStyle name="Финансовый 2 11 9 3 3" xfId="49565"/>
    <cellStyle name="Финансовый 2 11 9 3 4" xfId="49566"/>
    <cellStyle name="Финансовый 2 11 9 4" xfId="49567"/>
    <cellStyle name="Финансовый 2 11 9 5" xfId="49568"/>
    <cellStyle name="Финансовый 2 11 9 6" xfId="49569"/>
    <cellStyle name="Финансовый 2 11 9 7" xfId="49570"/>
    <cellStyle name="Финансовый 2 12" xfId="49571"/>
    <cellStyle name="Финансовый 2 12 2" xfId="49572"/>
    <cellStyle name="Финансовый 2 12 2 2" xfId="49573"/>
    <cellStyle name="Финансовый 2 12 2 2 2" xfId="49574"/>
    <cellStyle name="Финансовый 2 12 2 2 2 2" xfId="49575"/>
    <cellStyle name="Финансовый 2 12 2 2 3" xfId="49576"/>
    <cellStyle name="Финансовый 2 12 2 2 4" xfId="49577"/>
    <cellStyle name="Финансовый 2 12 2 2 5" xfId="49578"/>
    <cellStyle name="Финансовый 2 12 2 3" xfId="49579"/>
    <cellStyle name="Финансовый 2 12 2 3 2" xfId="49580"/>
    <cellStyle name="Финансовый 2 12 2 3 3" xfId="49581"/>
    <cellStyle name="Финансовый 2 12 2 3 4" xfId="49582"/>
    <cellStyle name="Финансовый 2 12 2 4" xfId="49583"/>
    <cellStyle name="Финансовый 2 12 2 5" xfId="49584"/>
    <cellStyle name="Финансовый 2 12 2 6" xfId="49585"/>
    <cellStyle name="Финансовый 2 12 2 7" xfId="49586"/>
    <cellStyle name="Финансовый 2 12 3" xfId="49587"/>
    <cellStyle name="Финансовый 2 12 3 2" xfId="49588"/>
    <cellStyle name="Финансовый 2 12 3 2 2" xfId="49589"/>
    <cellStyle name="Финансовый 2 12 3 3" xfId="49590"/>
    <cellStyle name="Финансовый 2 12 3 4" xfId="49591"/>
    <cellStyle name="Финансовый 2 12 3 5" xfId="49592"/>
    <cellStyle name="Финансовый 2 12 4" xfId="49593"/>
    <cellStyle name="Финансовый 2 12 4 2" xfId="49594"/>
    <cellStyle name="Финансовый 2 12 4 2 2" xfId="49595"/>
    <cellStyle name="Финансовый 2 12 4 3" xfId="49596"/>
    <cellStyle name="Финансовый 2 12 4 4" xfId="49597"/>
    <cellStyle name="Финансовый 2 12 4 5" xfId="49598"/>
    <cellStyle name="Финансовый 2 12 5" xfId="49599"/>
    <cellStyle name="Финансовый 2 12 5 2" xfId="49600"/>
    <cellStyle name="Финансовый 2 12 5 3" xfId="49601"/>
    <cellStyle name="Финансовый 2 12 5 4" xfId="49602"/>
    <cellStyle name="Финансовый 2 12 6" xfId="49603"/>
    <cellStyle name="Финансовый 2 12 7" xfId="49604"/>
    <cellStyle name="Финансовый 2 12 8" xfId="49605"/>
    <cellStyle name="Финансовый 2 12 9" xfId="49606"/>
    <cellStyle name="Финансовый 2 13" xfId="49607"/>
    <cellStyle name="Финансовый 2 13 2" xfId="49608"/>
    <cellStyle name="Финансовый 2 13 2 2" xfId="49609"/>
    <cellStyle name="Финансовый 2 13 2 2 2" xfId="49610"/>
    <cellStyle name="Финансовый 2 13 2 2 2 2" xfId="49611"/>
    <cellStyle name="Финансовый 2 13 2 2 3" xfId="49612"/>
    <cellStyle name="Финансовый 2 13 2 2 4" xfId="49613"/>
    <cellStyle name="Финансовый 2 13 2 2 5" xfId="49614"/>
    <cellStyle name="Финансовый 2 13 2 3" xfId="49615"/>
    <cellStyle name="Финансовый 2 13 2 3 2" xfId="49616"/>
    <cellStyle name="Финансовый 2 13 2 3 3" xfId="49617"/>
    <cellStyle name="Финансовый 2 13 2 3 4" xfId="49618"/>
    <cellStyle name="Финансовый 2 13 2 4" xfId="49619"/>
    <cellStyle name="Финансовый 2 13 2 5" xfId="49620"/>
    <cellStyle name="Финансовый 2 13 2 6" xfId="49621"/>
    <cellStyle name="Финансовый 2 13 2 7" xfId="49622"/>
    <cellStyle name="Финансовый 2 13 3" xfId="49623"/>
    <cellStyle name="Финансовый 2 13 3 2" xfId="49624"/>
    <cellStyle name="Финансовый 2 13 3 2 2" xfId="49625"/>
    <cellStyle name="Финансовый 2 13 3 3" xfId="49626"/>
    <cellStyle name="Финансовый 2 13 3 4" xfId="49627"/>
    <cellStyle name="Финансовый 2 13 3 5" xfId="49628"/>
    <cellStyle name="Финансовый 2 13 4" xfId="49629"/>
    <cellStyle name="Финансовый 2 13 4 2" xfId="49630"/>
    <cellStyle name="Финансовый 2 13 4 2 2" xfId="49631"/>
    <cellStyle name="Финансовый 2 13 4 3" xfId="49632"/>
    <cellStyle name="Финансовый 2 13 4 4" xfId="49633"/>
    <cellStyle name="Финансовый 2 13 4 5" xfId="49634"/>
    <cellStyle name="Финансовый 2 13 5" xfId="49635"/>
    <cellStyle name="Финансовый 2 13 5 2" xfId="49636"/>
    <cellStyle name="Финансовый 2 13 5 3" xfId="49637"/>
    <cellStyle name="Финансовый 2 13 5 4" xfId="49638"/>
    <cellStyle name="Финансовый 2 13 6" xfId="49639"/>
    <cellStyle name="Финансовый 2 13 7" xfId="49640"/>
    <cellStyle name="Финансовый 2 13 8" xfId="49641"/>
    <cellStyle name="Финансовый 2 13 9" xfId="49642"/>
    <cellStyle name="Финансовый 2 14" xfId="49643"/>
    <cellStyle name="Финансовый 2 14 2" xfId="49644"/>
    <cellStyle name="Финансовый 2 14 2 2" xfId="49645"/>
    <cellStyle name="Финансовый 2 14 3" xfId="49646"/>
    <cellStyle name="Финансовый 2 15" xfId="49647"/>
    <cellStyle name="Финансовый 2 15 2" xfId="49648"/>
    <cellStyle name="Финансовый 2 16" xfId="49649"/>
    <cellStyle name="Финансовый 2 17" xfId="59136"/>
    <cellStyle name="Финансовый 2 2" xfId="49650"/>
    <cellStyle name="Финансовый 2 2 10" xfId="59134"/>
    <cellStyle name="Финансовый 2 2 2" xfId="49651"/>
    <cellStyle name="Финансовый 2 2 2 2" xfId="49652"/>
    <cellStyle name="Финансовый 2 2 2 2 2" xfId="49653"/>
    <cellStyle name="Финансовый 2 2 2 2 3" xfId="59860"/>
    <cellStyle name="Финансовый 2 2 2 3" xfId="49654"/>
    <cellStyle name="Финансовый 2 2 2 4" xfId="49655"/>
    <cellStyle name="Финансовый 2 2 2 5" xfId="49656"/>
    <cellStyle name="Финансовый 2 2 2 6" xfId="59137"/>
    <cellStyle name="Финансовый 2 2 3" xfId="49657"/>
    <cellStyle name="Финансовый 2 2 3 2" xfId="59839"/>
    <cellStyle name="Финансовый 2 2 4" xfId="49658"/>
    <cellStyle name="Финансовый 2 2 4 2" xfId="59838"/>
    <cellStyle name="Финансовый 2 2 5" xfId="49659"/>
    <cellStyle name="Финансовый 2 2 6" xfId="49660"/>
    <cellStyle name="Финансовый 2 2 7" xfId="49661"/>
    <cellStyle name="Финансовый 2 2 8" xfId="49662"/>
    <cellStyle name="Финансовый 2 2 9" xfId="49663"/>
    <cellStyle name="Финансовый 2 3" xfId="49664"/>
    <cellStyle name="Финансовый 2 3 2" xfId="49665"/>
    <cellStyle name="Финансовый 2 3 2 2" xfId="49666"/>
    <cellStyle name="Финансовый 2 3 2 3" xfId="49667"/>
    <cellStyle name="Финансовый 2 3 2 4" xfId="59840"/>
    <cellStyle name="Финансовый 2 3 3" xfId="49668"/>
    <cellStyle name="Финансовый 2 3 4" xfId="49669"/>
    <cellStyle name="Финансовый 2 3 5" xfId="59289"/>
    <cellStyle name="Финансовый 2 4" xfId="49670"/>
    <cellStyle name="Финансовый 2 4 10" xfId="49671"/>
    <cellStyle name="Финансовый 2 4 10 2" xfId="49672"/>
    <cellStyle name="Финансовый 2 4 10 2 2" xfId="49673"/>
    <cellStyle name="Финансовый 2 4 10 2 2 2" xfId="49674"/>
    <cellStyle name="Финансовый 2 4 10 2 2 2 2" xfId="49675"/>
    <cellStyle name="Финансовый 2 4 10 2 2 3" xfId="49676"/>
    <cellStyle name="Финансовый 2 4 10 2 2 4" xfId="49677"/>
    <cellStyle name="Финансовый 2 4 10 2 2 5" xfId="49678"/>
    <cellStyle name="Финансовый 2 4 10 2 3" xfId="49679"/>
    <cellStyle name="Финансовый 2 4 10 2 3 2" xfId="49680"/>
    <cellStyle name="Финансовый 2 4 10 2 3 3" xfId="49681"/>
    <cellStyle name="Финансовый 2 4 10 2 3 4" xfId="49682"/>
    <cellStyle name="Финансовый 2 4 10 2 4" xfId="49683"/>
    <cellStyle name="Финансовый 2 4 10 2 5" xfId="49684"/>
    <cellStyle name="Финансовый 2 4 10 2 6" xfId="49685"/>
    <cellStyle name="Финансовый 2 4 10 2 7" xfId="49686"/>
    <cellStyle name="Финансовый 2 4 10 3" xfId="49687"/>
    <cellStyle name="Финансовый 2 4 10 3 2" xfId="49688"/>
    <cellStyle name="Финансовый 2 4 10 3 2 2" xfId="49689"/>
    <cellStyle name="Финансовый 2 4 10 3 3" xfId="49690"/>
    <cellStyle name="Финансовый 2 4 10 3 4" xfId="49691"/>
    <cellStyle name="Финансовый 2 4 10 3 5" xfId="49692"/>
    <cellStyle name="Финансовый 2 4 10 4" xfId="49693"/>
    <cellStyle name="Финансовый 2 4 10 4 2" xfId="49694"/>
    <cellStyle name="Финансовый 2 4 10 4 3" xfId="49695"/>
    <cellStyle name="Финансовый 2 4 10 4 4" xfId="49696"/>
    <cellStyle name="Финансовый 2 4 10 5" xfId="49697"/>
    <cellStyle name="Финансовый 2 4 10 6" xfId="49698"/>
    <cellStyle name="Финансовый 2 4 10 7" xfId="49699"/>
    <cellStyle name="Финансовый 2 4 10 8" xfId="49700"/>
    <cellStyle name="Финансовый 2 4 11" xfId="49701"/>
    <cellStyle name="Финансовый 2 4 11 2" xfId="49702"/>
    <cellStyle name="Финансовый 2 4 11 2 2" xfId="49703"/>
    <cellStyle name="Финансовый 2 4 11 2 2 2" xfId="49704"/>
    <cellStyle name="Финансовый 2 4 11 2 2 2 2" xfId="49705"/>
    <cellStyle name="Финансовый 2 4 11 2 2 3" xfId="49706"/>
    <cellStyle name="Финансовый 2 4 11 2 2 4" xfId="49707"/>
    <cellStyle name="Финансовый 2 4 11 2 2 5" xfId="49708"/>
    <cellStyle name="Финансовый 2 4 11 2 3" xfId="49709"/>
    <cellStyle name="Финансовый 2 4 11 2 3 2" xfId="49710"/>
    <cellStyle name="Финансовый 2 4 11 2 3 3" xfId="49711"/>
    <cellStyle name="Финансовый 2 4 11 2 3 4" xfId="49712"/>
    <cellStyle name="Финансовый 2 4 11 2 4" xfId="49713"/>
    <cellStyle name="Финансовый 2 4 11 2 5" xfId="49714"/>
    <cellStyle name="Финансовый 2 4 11 2 6" xfId="49715"/>
    <cellStyle name="Финансовый 2 4 11 2 7" xfId="49716"/>
    <cellStyle name="Финансовый 2 4 11 3" xfId="49717"/>
    <cellStyle name="Финансовый 2 4 11 3 2" xfId="49718"/>
    <cellStyle name="Финансовый 2 4 11 3 2 2" xfId="49719"/>
    <cellStyle name="Финансовый 2 4 11 3 3" xfId="49720"/>
    <cellStyle name="Финансовый 2 4 11 3 4" xfId="49721"/>
    <cellStyle name="Финансовый 2 4 11 3 5" xfId="49722"/>
    <cellStyle name="Финансовый 2 4 11 4" xfId="49723"/>
    <cellStyle name="Финансовый 2 4 11 4 2" xfId="49724"/>
    <cellStyle name="Финансовый 2 4 11 4 3" xfId="49725"/>
    <cellStyle name="Финансовый 2 4 11 4 4" xfId="49726"/>
    <cellStyle name="Финансовый 2 4 11 5" xfId="49727"/>
    <cellStyle name="Финансовый 2 4 11 6" xfId="49728"/>
    <cellStyle name="Финансовый 2 4 11 7" xfId="49729"/>
    <cellStyle name="Финансовый 2 4 11 8" xfId="49730"/>
    <cellStyle name="Финансовый 2 4 12" xfId="49731"/>
    <cellStyle name="Финансовый 2 4 12 2" xfId="49732"/>
    <cellStyle name="Финансовый 2 4 12 2 2" xfId="49733"/>
    <cellStyle name="Финансовый 2 4 12 2 2 2" xfId="49734"/>
    <cellStyle name="Финансовый 2 4 12 2 3" xfId="49735"/>
    <cellStyle name="Финансовый 2 4 12 2 4" xfId="49736"/>
    <cellStyle name="Финансовый 2 4 12 2 5" xfId="49737"/>
    <cellStyle name="Финансовый 2 4 12 3" xfId="49738"/>
    <cellStyle name="Финансовый 2 4 12 3 2" xfId="49739"/>
    <cellStyle name="Финансовый 2 4 12 3 3" xfId="49740"/>
    <cellStyle name="Финансовый 2 4 12 3 4" xfId="49741"/>
    <cellStyle name="Финансовый 2 4 12 4" xfId="49742"/>
    <cellStyle name="Финансовый 2 4 12 5" xfId="49743"/>
    <cellStyle name="Финансовый 2 4 12 6" xfId="49744"/>
    <cellStyle name="Финансовый 2 4 12 7" xfId="49745"/>
    <cellStyle name="Финансовый 2 4 13" xfId="49746"/>
    <cellStyle name="Финансовый 2 4 13 2" xfId="49747"/>
    <cellStyle name="Финансовый 2 4 13 2 2" xfId="49748"/>
    <cellStyle name="Финансовый 2 4 13 3" xfId="49749"/>
    <cellStyle name="Финансовый 2 4 13 4" xfId="49750"/>
    <cellStyle name="Финансовый 2 4 13 5" xfId="49751"/>
    <cellStyle name="Финансовый 2 4 14" xfId="49752"/>
    <cellStyle name="Финансовый 2 4 14 2" xfId="49753"/>
    <cellStyle name="Финансовый 2 4 14 2 2" xfId="49754"/>
    <cellStyle name="Финансовый 2 4 14 3" xfId="49755"/>
    <cellStyle name="Финансовый 2 4 14 4" xfId="49756"/>
    <cellStyle name="Финансовый 2 4 14 5" xfId="49757"/>
    <cellStyle name="Финансовый 2 4 15" xfId="49758"/>
    <cellStyle name="Финансовый 2 4 15 2" xfId="49759"/>
    <cellStyle name="Финансовый 2 4 15 2 2" xfId="49760"/>
    <cellStyle name="Финансовый 2 4 15 3" xfId="49761"/>
    <cellStyle name="Финансовый 2 4 15 4" xfId="49762"/>
    <cellStyle name="Финансовый 2 4 15 5" xfId="49763"/>
    <cellStyle name="Финансовый 2 4 16" xfId="49764"/>
    <cellStyle name="Финансовый 2 4 16 2" xfId="49765"/>
    <cellStyle name="Финансовый 2 4 16 2 2" xfId="49766"/>
    <cellStyle name="Финансовый 2 4 16 3" xfId="49767"/>
    <cellStyle name="Финансовый 2 4 17" xfId="49768"/>
    <cellStyle name="Финансовый 2 4 17 2" xfId="49769"/>
    <cellStyle name="Финансовый 2 4 18" xfId="49770"/>
    <cellStyle name="Финансовый 2 4 19" xfId="49771"/>
    <cellStyle name="Финансовый 2 4 2" xfId="49772"/>
    <cellStyle name="Финансовый 2 4 2 10" xfId="49773"/>
    <cellStyle name="Финансовый 2 4 2 10 2" xfId="49774"/>
    <cellStyle name="Финансовый 2 4 2 10 2 2" xfId="49775"/>
    <cellStyle name="Финансовый 2 4 2 10 2 2 2" xfId="49776"/>
    <cellStyle name="Финансовый 2 4 2 10 2 3" xfId="49777"/>
    <cellStyle name="Финансовый 2 4 2 10 2 4" xfId="49778"/>
    <cellStyle name="Финансовый 2 4 2 10 2 5" xfId="49779"/>
    <cellStyle name="Финансовый 2 4 2 10 3" xfId="49780"/>
    <cellStyle name="Финансовый 2 4 2 10 3 2" xfId="49781"/>
    <cellStyle name="Финансовый 2 4 2 10 3 3" xfId="49782"/>
    <cellStyle name="Финансовый 2 4 2 10 3 4" xfId="49783"/>
    <cellStyle name="Финансовый 2 4 2 10 4" xfId="49784"/>
    <cellStyle name="Финансовый 2 4 2 10 5" xfId="49785"/>
    <cellStyle name="Финансовый 2 4 2 10 6" xfId="49786"/>
    <cellStyle name="Финансовый 2 4 2 10 7" xfId="49787"/>
    <cellStyle name="Финансовый 2 4 2 11" xfId="49788"/>
    <cellStyle name="Финансовый 2 4 2 11 2" xfId="49789"/>
    <cellStyle name="Финансовый 2 4 2 11 2 2" xfId="49790"/>
    <cellStyle name="Финансовый 2 4 2 11 3" xfId="49791"/>
    <cellStyle name="Финансовый 2 4 2 11 4" xfId="49792"/>
    <cellStyle name="Финансовый 2 4 2 11 5" xfId="49793"/>
    <cellStyle name="Финансовый 2 4 2 12" xfId="49794"/>
    <cellStyle name="Финансовый 2 4 2 12 2" xfId="49795"/>
    <cellStyle name="Финансовый 2 4 2 12 2 2" xfId="49796"/>
    <cellStyle name="Финансовый 2 4 2 12 3" xfId="49797"/>
    <cellStyle name="Финансовый 2 4 2 12 4" xfId="49798"/>
    <cellStyle name="Финансовый 2 4 2 12 5" xfId="49799"/>
    <cellStyle name="Финансовый 2 4 2 13" xfId="49800"/>
    <cellStyle name="Финансовый 2 4 2 13 2" xfId="49801"/>
    <cellStyle name="Финансовый 2 4 2 13 2 2" xfId="49802"/>
    <cellStyle name="Финансовый 2 4 2 13 3" xfId="49803"/>
    <cellStyle name="Финансовый 2 4 2 14" xfId="49804"/>
    <cellStyle name="Финансовый 2 4 2 14 2" xfId="49805"/>
    <cellStyle name="Финансовый 2 4 2 15" xfId="49806"/>
    <cellStyle name="Финансовый 2 4 2 16" xfId="49807"/>
    <cellStyle name="Финансовый 2 4 2 2" xfId="49808"/>
    <cellStyle name="Финансовый 2 4 2 2 10" xfId="49809"/>
    <cellStyle name="Финансовый 2 4 2 2 10 2" xfId="49810"/>
    <cellStyle name="Финансовый 2 4 2 2 10 2 2" xfId="49811"/>
    <cellStyle name="Финансовый 2 4 2 2 10 3" xfId="49812"/>
    <cellStyle name="Финансовый 2 4 2 2 10 4" xfId="49813"/>
    <cellStyle name="Финансовый 2 4 2 2 10 5" xfId="49814"/>
    <cellStyle name="Финансовый 2 4 2 2 11" xfId="49815"/>
    <cellStyle name="Финансовый 2 4 2 2 11 2" xfId="49816"/>
    <cellStyle name="Финансовый 2 4 2 2 11 2 2" xfId="49817"/>
    <cellStyle name="Финансовый 2 4 2 2 11 3" xfId="49818"/>
    <cellStyle name="Финансовый 2 4 2 2 11 4" xfId="49819"/>
    <cellStyle name="Финансовый 2 4 2 2 11 5" xfId="49820"/>
    <cellStyle name="Финансовый 2 4 2 2 12" xfId="49821"/>
    <cellStyle name="Финансовый 2 4 2 2 12 2" xfId="49822"/>
    <cellStyle name="Финансовый 2 4 2 2 12 2 2" xfId="49823"/>
    <cellStyle name="Финансовый 2 4 2 2 12 3" xfId="49824"/>
    <cellStyle name="Финансовый 2 4 2 2 13" xfId="49825"/>
    <cellStyle name="Финансовый 2 4 2 2 13 2" xfId="49826"/>
    <cellStyle name="Финансовый 2 4 2 2 14" xfId="49827"/>
    <cellStyle name="Финансовый 2 4 2 2 15" xfId="49828"/>
    <cellStyle name="Финансовый 2 4 2 2 2" xfId="49829"/>
    <cellStyle name="Финансовый 2 4 2 2 2 2" xfId="49830"/>
    <cellStyle name="Финансовый 2 4 2 2 2 2 2" xfId="49831"/>
    <cellStyle name="Финансовый 2 4 2 2 2 2 2 2" xfId="49832"/>
    <cellStyle name="Финансовый 2 4 2 2 2 2 2 2 2" xfId="49833"/>
    <cellStyle name="Финансовый 2 4 2 2 2 2 2 3" xfId="49834"/>
    <cellStyle name="Финансовый 2 4 2 2 2 2 2 4" xfId="49835"/>
    <cellStyle name="Финансовый 2 4 2 2 2 2 2 5" xfId="49836"/>
    <cellStyle name="Финансовый 2 4 2 2 2 2 3" xfId="49837"/>
    <cellStyle name="Финансовый 2 4 2 2 2 2 3 2" xfId="49838"/>
    <cellStyle name="Финансовый 2 4 2 2 2 2 3 3" xfId="49839"/>
    <cellStyle name="Финансовый 2 4 2 2 2 2 3 4" xfId="49840"/>
    <cellStyle name="Финансовый 2 4 2 2 2 2 4" xfId="49841"/>
    <cellStyle name="Финансовый 2 4 2 2 2 2 5" xfId="49842"/>
    <cellStyle name="Финансовый 2 4 2 2 2 2 6" xfId="49843"/>
    <cellStyle name="Финансовый 2 4 2 2 2 2 7" xfId="49844"/>
    <cellStyle name="Финансовый 2 4 2 2 2 3" xfId="49845"/>
    <cellStyle name="Финансовый 2 4 2 2 2 3 2" xfId="49846"/>
    <cellStyle name="Финансовый 2 4 2 2 2 3 2 2" xfId="49847"/>
    <cellStyle name="Финансовый 2 4 2 2 2 3 3" xfId="49848"/>
    <cellStyle name="Финансовый 2 4 2 2 2 3 4" xfId="49849"/>
    <cellStyle name="Финансовый 2 4 2 2 2 3 5" xfId="49850"/>
    <cellStyle name="Финансовый 2 4 2 2 2 4" xfId="49851"/>
    <cellStyle name="Финансовый 2 4 2 2 2 4 2" xfId="49852"/>
    <cellStyle name="Финансовый 2 4 2 2 2 4 2 2" xfId="49853"/>
    <cellStyle name="Финансовый 2 4 2 2 2 4 3" xfId="49854"/>
    <cellStyle name="Финансовый 2 4 2 2 2 4 4" xfId="49855"/>
    <cellStyle name="Финансовый 2 4 2 2 2 4 5" xfId="49856"/>
    <cellStyle name="Финансовый 2 4 2 2 2 5" xfId="49857"/>
    <cellStyle name="Финансовый 2 4 2 2 2 5 2" xfId="49858"/>
    <cellStyle name="Финансовый 2 4 2 2 2 5 3" xfId="49859"/>
    <cellStyle name="Финансовый 2 4 2 2 2 5 4" xfId="49860"/>
    <cellStyle name="Финансовый 2 4 2 2 2 6" xfId="49861"/>
    <cellStyle name="Финансовый 2 4 2 2 2 7" xfId="49862"/>
    <cellStyle name="Финансовый 2 4 2 2 2 8" xfId="49863"/>
    <cellStyle name="Финансовый 2 4 2 2 2 9" xfId="49864"/>
    <cellStyle name="Финансовый 2 4 2 2 3" xfId="49865"/>
    <cellStyle name="Финансовый 2 4 2 2 3 2" xfId="49866"/>
    <cellStyle name="Финансовый 2 4 2 2 3 2 2" xfId="49867"/>
    <cellStyle name="Финансовый 2 4 2 2 3 2 2 2" xfId="49868"/>
    <cellStyle name="Финансовый 2 4 2 2 3 2 2 2 2" xfId="49869"/>
    <cellStyle name="Финансовый 2 4 2 2 3 2 2 3" xfId="49870"/>
    <cellStyle name="Финансовый 2 4 2 2 3 2 2 4" xfId="49871"/>
    <cellStyle name="Финансовый 2 4 2 2 3 2 2 5" xfId="49872"/>
    <cellStyle name="Финансовый 2 4 2 2 3 2 3" xfId="49873"/>
    <cellStyle name="Финансовый 2 4 2 2 3 2 3 2" xfId="49874"/>
    <cellStyle name="Финансовый 2 4 2 2 3 2 3 3" xfId="49875"/>
    <cellStyle name="Финансовый 2 4 2 2 3 2 3 4" xfId="49876"/>
    <cellStyle name="Финансовый 2 4 2 2 3 2 4" xfId="49877"/>
    <cellStyle name="Финансовый 2 4 2 2 3 2 5" xfId="49878"/>
    <cellStyle name="Финансовый 2 4 2 2 3 2 6" xfId="49879"/>
    <cellStyle name="Финансовый 2 4 2 2 3 2 7" xfId="49880"/>
    <cellStyle name="Финансовый 2 4 2 2 3 3" xfId="49881"/>
    <cellStyle name="Финансовый 2 4 2 2 3 3 2" xfId="49882"/>
    <cellStyle name="Финансовый 2 4 2 2 3 3 2 2" xfId="49883"/>
    <cellStyle name="Финансовый 2 4 2 2 3 3 3" xfId="49884"/>
    <cellStyle name="Финансовый 2 4 2 2 3 3 4" xfId="49885"/>
    <cellStyle name="Финансовый 2 4 2 2 3 3 5" xfId="49886"/>
    <cellStyle name="Финансовый 2 4 2 2 3 4" xfId="49887"/>
    <cellStyle name="Финансовый 2 4 2 2 3 4 2" xfId="49888"/>
    <cellStyle name="Финансовый 2 4 2 2 3 4 2 2" xfId="49889"/>
    <cellStyle name="Финансовый 2 4 2 2 3 4 3" xfId="49890"/>
    <cellStyle name="Финансовый 2 4 2 2 3 4 4" xfId="49891"/>
    <cellStyle name="Финансовый 2 4 2 2 3 4 5" xfId="49892"/>
    <cellStyle name="Финансовый 2 4 2 2 3 5" xfId="49893"/>
    <cellStyle name="Финансовый 2 4 2 2 3 5 2" xfId="49894"/>
    <cellStyle name="Финансовый 2 4 2 2 3 5 3" xfId="49895"/>
    <cellStyle name="Финансовый 2 4 2 2 3 5 4" xfId="49896"/>
    <cellStyle name="Финансовый 2 4 2 2 3 6" xfId="49897"/>
    <cellStyle name="Финансовый 2 4 2 2 3 7" xfId="49898"/>
    <cellStyle name="Финансовый 2 4 2 2 3 8" xfId="49899"/>
    <cellStyle name="Финансовый 2 4 2 2 3 9" xfId="49900"/>
    <cellStyle name="Финансовый 2 4 2 2 4" xfId="49901"/>
    <cellStyle name="Финансовый 2 4 2 2 4 2" xfId="49902"/>
    <cellStyle name="Финансовый 2 4 2 2 4 2 2" xfId="49903"/>
    <cellStyle name="Финансовый 2 4 2 2 4 2 2 2" xfId="49904"/>
    <cellStyle name="Финансовый 2 4 2 2 4 2 2 2 2" xfId="49905"/>
    <cellStyle name="Финансовый 2 4 2 2 4 2 2 3" xfId="49906"/>
    <cellStyle name="Финансовый 2 4 2 2 4 2 2 4" xfId="49907"/>
    <cellStyle name="Финансовый 2 4 2 2 4 2 2 5" xfId="49908"/>
    <cellStyle name="Финансовый 2 4 2 2 4 2 3" xfId="49909"/>
    <cellStyle name="Финансовый 2 4 2 2 4 2 3 2" xfId="49910"/>
    <cellStyle name="Финансовый 2 4 2 2 4 2 3 3" xfId="49911"/>
    <cellStyle name="Финансовый 2 4 2 2 4 2 3 4" xfId="49912"/>
    <cellStyle name="Финансовый 2 4 2 2 4 2 4" xfId="49913"/>
    <cellStyle name="Финансовый 2 4 2 2 4 2 5" xfId="49914"/>
    <cellStyle name="Финансовый 2 4 2 2 4 2 6" xfId="49915"/>
    <cellStyle name="Финансовый 2 4 2 2 4 2 7" xfId="49916"/>
    <cellStyle name="Финансовый 2 4 2 2 4 3" xfId="49917"/>
    <cellStyle name="Финансовый 2 4 2 2 4 3 2" xfId="49918"/>
    <cellStyle name="Финансовый 2 4 2 2 4 3 2 2" xfId="49919"/>
    <cellStyle name="Финансовый 2 4 2 2 4 3 3" xfId="49920"/>
    <cellStyle name="Финансовый 2 4 2 2 4 3 4" xfId="49921"/>
    <cellStyle name="Финансовый 2 4 2 2 4 3 5" xfId="49922"/>
    <cellStyle name="Финансовый 2 4 2 2 4 4" xfId="49923"/>
    <cellStyle name="Финансовый 2 4 2 2 4 4 2" xfId="49924"/>
    <cellStyle name="Финансовый 2 4 2 2 4 4 2 2" xfId="49925"/>
    <cellStyle name="Финансовый 2 4 2 2 4 4 3" xfId="49926"/>
    <cellStyle name="Финансовый 2 4 2 2 4 4 4" xfId="49927"/>
    <cellStyle name="Финансовый 2 4 2 2 4 4 5" xfId="49928"/>
    <cellStyle name="Финансовый 2 4 2 2 4 5" xfId="49929"/>
    <cellStyle name="Финансовый 2 4 2 2 4 5 2" xfId="49930"/>
    <cellStyle name="Финансовый 2 4 2 2 4 5 3" xfId="49931"/>
    <cellStyle name="Финансовый 2 4 2 2 4 5 4" xfId="49932"/>
    <cellStyle name="Финансовый 2 4 2 2 4 6" xfId="49933"/>
    <cellStyle name="Финансовый 2 4 2 2 4 7" xfId="49934"/>
    <cellStyle name="Финансовый 2 4 2 2 4 8" xfId="49935"/>
    <cellStyle name="Финансовый 2 4 2 2 4 9" xfId="49936"/>
    <cellStyle name="Финансовый 2 4 2 2 5" xfId="49937"/>
    <cellStyle name="Финансовый 2 4 2 2 5 2" xfId="49938"/>
    <cellStyle name="Финансовый 2 4 2 2 5 2 2" xfId="49939"/>
    <cellStyle name="Финансовый 2 4 2 2 5 2 2 2" xfId="49940"/>
    <cellStyle name="Финансовый 2 4 2 2 5 2 2 2 2" xfId="49941"/>
    <cellStyle name="Финансовый 2 4 2 2 5 2 2 3" xfId="49942"/>
    <cellStyle name="Финансовый 2 4 2 2 5 2 2 4" xfId="49943"/>
    <cellStyle name="Финансовый 2 4 2 2 5 2 2 5" xfId="49944"/>
    <cellStyle name="Финансовый 2 4 2 2 5 2 3" xfId="49945"/>
    <cellStyle name="Финансовый 2 4 2 2 5 2 3 2" xfId="49946"/>
    <cellStyle name="Финансовый 2 4 2 2 5 2 3 3" xfId="49947"/>
    <cellStyle name="Финансовый 2 4 2 2 5 2 3 4" xfId="49948"/>
    <cellStyle name="Финансовый 2 4 2 2 5 2 4" xfId="49949"/>
    <cellStyle name="Финансовый 2 4 2 2 5 2 5" xfId="49950"/>
    <cellStyle name="Финансовый 2 4 2 2 5 2 6" xfId="49951"/>
    <cellStyle name="Финансовый 2 4 2 2 5 2 7" xfId="49952"/>
    <cellStyle name="Финансовый 2 4 2 2 5 3" xfId="49953"/>
    <cellStyle name="Финансовый 2 4 2 2 5 3 2" xfId="49954"/>
    <cellStyle name="Финансовый 2 4 2 2 5 3 2 2" xfId="49955"/>
    <cellStyle name="Финансовый 2 4 2 2 5 3 3" xfId="49956"/>
    <cellStyle name="Финансовый 2 4 2 2 5 3 4" xfId="49957"/>
    <cellStyle name="Финансовый 2 4 2 2 5 3 5" xfId="49958"/>
    <cellStyle name="Финансовый 2 4 2 2 5 4" xfId="49959"/>
    <cellStyle name="Финансовый 2 4 2 2 5 4 2" xfId="49960"/>
    <cellStyle name="Финансовый 2 4 2 2 5 4 3" xfId="49961"/>
    <cellStyle name="Финансовый 2 4 2 2 5 4 4" xfId="49962"/>
    <cellStyle name="Финансовый 2 4 2 2 5 5" xfId="49963"/>
    <cellStyle name="Финансовый 2 4 2 2 5 6" xfId="49964"/>
    <cellStyle name="Финансовый 2 4 2 2 5 7" xfId="49965"/>
    <cellStyle name="Финансовый 2 4 2 2 5 8" xfId="49966"/>
    <cellStyle name="Финансовый 2 4 2 2 6" xfId="49967"/>
    <cellStyle name="Финансовый 2 4 2 2 6 2" xfId="49968"/>
    <cellStyle name="Финансовый 2 4 2 2 6 2 2" xfId="49969"/>
    <cellStyle name="Финансовый 2 4 2 2 6 2 2 2" xfId="49970"/>
    <cellStyle name="Финансовый 2 4 2 2 6 2 2 2 2" xfId="49971"/>
    <cellStyle name="Финансовый 2 4 2 2 6 2 2 3" xfId="49972"/>
    <cellStyle name="Финансовый 2 4 2 2 6 2 2 4" xfId="49973"/>
    <cellStyle name="Финансовый 2 4 2 2 6 2 2 5" xfId="49974"/>
    <cellStyle name="Финансовый 2 4 2 2 6 2 3" xfId="49975"/>
    <cellStyle name="Финансовый 2 4 2 2 6 2 3 2" xfId="49976"/>
    <cellStyle name="Финансовый 2 4 2 2 6 2 3 3" xfId="49977"/>
    <cellStyle name="Финансовый 2 4 2 2 6 2 3 4" xfId="49978"/>
    <cellStyle name="Финансовый 2 4 2 2 6 2 4" xfId="49979"/>
    <cellStyle name="Финансовый 2 4 2 2 6 2 5" xfId="49980"/>
    <cellStyle name="Финансовый 2 4 2 2 6 2 6" xfId="49981"/>
    <cellStyle name="Финансовый 2 4 2 2 6 2 7" xfId="49982"/>
    <cellStyle name="Финансовый 2 4 2 2 6 3" xfId="49983"/>
    <cellStyle name="Финансовый 2 4 2 2 6 3 2" xfId="49984"/>
    <cellStyle name="Финансовый 2 4 2 2 6 3 2 2" xfId="49985"/>
    <cellStyle name="Финансовый 2 4 2 2 6 3 3" xfId="49986"/>
    <cellStyle name="Финансовый 2 4 2 2 6 3 4" xfId="49987"/>
    <cellStyle name="Финансовый 2 4 2 2 6 3 5" xfId="49988"/>
    <cellStyle name="Финансовый 2 4 2 2 6 4" xfId="49989"/>
    <cellStyle name="Финансовый 2 4 2 2 6 4 2" xfId="49990"/>
    <cellStyle name="Финансовый 2 4 2 2 6 4 3" xfId="49991"/>
    <cellStyle name="Финансовый 2 4 2 2 6 4 4" xfId="49992"/>
    <cellStyle name="Финансовый 2 4 2 2 6 5" xfId="49993"/>
    <cellStyle name="Финансовый 2 4 2 2 6 6" xfId="49994"/>
    <cellStyle name="Финансовый 2 4 2 2 6 7" xfId="49995"/>
    <cellStyle name="Финансовый 2 4 2 2 6 8" xfId="49996"/>
    <cellStyle name="Финансовый 2 4 2 2 7" xfId="49997"/>
    <cellStyle name="Финансовый 2 4 2 2 7 2" xfId="49998"/>
    <cellStyle name="Финансовый 2 4 2 2 7 2 2" xfId="49999"/>
    <cellStyle name="Финансовый 2 4 2 2 7 2 2 2" xfId="50000"/>
    <cellStyle name="Финансовый 2 4 2 2 7 2 2 2 2" xfId="50001"/>
    <cellStyle name="Финансовый 2 4 2 2 7 2 2 3" xfId="50002"/>
    <cellStyle name="Финансовый 2 4 2 2 7 2 2 4" xfId="50003"/>
    <cellStyle name="Финансовый 2 4 2 2 7 2 2 5" xfId="50004"/>
    <cellStyle name="Финансовый 2 4 2 2 7 2 3" xfId="50005"/>
    <cellStyle name="Финансовый 2 4 2 2 7 2 3 2" xfId="50006"/>
    <cellStyle name="Финансовый 2 4 2 2 7 2 3 3" xfId="50007"/>
    <cellStyle name="Финансовый 2 4 2 2 7 2 3 4" xfId="50008"/>
    <cellStyle name="Финансовый 2 4 2 2 7 2 4" xfId="50009"/>
    <cellStyle name="Финансовый 2 4 2 2 7 2 5" xfId="50010"/>
    <cellStyle name="Финансовый 2 4 2 2 7 2 6" xfId="50011"/>
    <cellStyle name="Финансовый 2 4 2 2 7 2 7" xfId="50012"/>
    <cellStyle name="Финансовый 2 4 2 2 7 3" xfId="50013"/>
    <cellStyle name="Финансовый 2 4 2 2 7 3 2" xfId="50014"/>
    <cellStyle name="Финансовый 2 4 2 2 7 3 2 2" xfId="50015"/>
    <cellStyle name="Финансовый 2 4 2 2 7 3 3" xfId="50016"/>
    <cellStyle name="Финансовый 2 4 2 2 7 3 4" xfId="50017"/>
    <cellStyle name="Финансовый 2 4 2 2 7 3 5" xfId="50018"/>
    <cellStyle name="Финансовый 2 4 2 2 7 4" xfId="50019"/>
    <cellStyle name="Финансовый 2 4 2 2 7 4 2" xfId="50020"/>
    <cellStyle name="Финансовый 2 4 2 2 7 4 3" xfId="50021"/>
    <cellStyle name="Финансовый 2 4 2 2 7 4 4" xfId="50022"/>
    <cellStyle name="Финансовый 2 4 2 2 7 5" xfId="50023"/>
    <cellStyle name="Финансовый 2 4 2 2 7 6" xfId="50024"/>
    <cellStyle name="Финансовый 2 4 2 2 7 7" xfId="50025"/>
    <cellStyle name="Финансовый 2 4 2 2 7 8" xfId="50026"/>
    <cellStyle name="Финансовый 2 4 2 2 8" xfId="50027"/>
    <cellStyle name="Финансовый 2 4 2 2 8 2" xfId="50028"/>
    <cellStyle name="Финансовый 2 4 2 2 8 2 2" xfId="50029"/>
    <cellStyle name="Финансовый 2 4 2 2 8 2 2 2" xfId="50030"/>
    <cellStyle name="Финансовый 2 4 2 2 8 2 3" xfId="50031"/>
    <cellStyle name="Финансовый 2 4 2 2 8 2 4" xfId="50032"/>
    <cellStyle name="Финансовый 2 4 2 2 8 2 5" xfId="50033"/>
    <cellStyle name="Финансовый 2 4 2 2 8 3" xfId="50034"/>
    <cellStyle name="Финансовый 2 4 2 2 8 3 2" xfId="50035"/>
    <cellStyle name="Финансовый 2 4 2 2 8 3 3" xfId="50036"/>
    <cellStyle name="Финансовый 2 4 2 2 8 3 4" xfId="50037"/>
    <cellStyle name="Финансовый 2 4 2 2 8 4" xfId="50038"/>
    <cellStyle name="Финансовый 2 4 2 2 8 5" xfId="50039"/>
    <cellStyle name="Финансовый 2 4 2 2 8 6" xfId="50040"/>
    <cellStyle name="Финансовый 2 4 2 2 8 7" xfId="50041"/>
    <cellStyle name="Финансовый 2 4 2 2 9" xfId="50042"/>
    <cellStyle name="Финансовый 2 4 2 2 9 2" xfId="50043"/>
    <cellStyle name="Финансовый 2 4 2 2 9 2 2" xfId="50044"/>
    <cellStyle name="Финансовый 2 4 2 2 9 2 2 2" xfId="50045"/>
    <cellStyle name="Финансовый 2 4 2 2 9 2 3" xfId="50046"/>
    <cellStyle name="Финансовый 2 4 2 2 9 2 4" xfId="50047"/>
    <cellStyle name="Финансовый 2 4 2 2 9 2 5" xfId="50048"/>
    <cellStyle name="Финансовый 2 4 2 2 9 3" xfId="50049"/>
    <cellStyle name="Финансовый 2 4 2 2 9 3 2" xfId="50050"/>
    <cellStyle name="Финансовый 2 4 2 2 9 3 3" xfId="50051"/>
    <cellStyle name="Финансовый 2 4 2 2 9 3 4" xfId="50052"/>
    <cellStyle name="Финансовый 2 4 2 2 9 4" xfId="50053"/>
    <cellStyle name="Финансовый 2 4 2 2 9 5" xfId="50054"/>
    <cellStyle name="Финансовый 2 4 2 2 9 6" xfId="50055"/>
    <cellStyle name="Финансовый 2 4 2 2 9 7" xfId="50056"/>
    <cellStyle name="Финансовый 2 4 2 3" xfId="50057"/>
    <cellStyle name="Финансовый 2 4 2 3 2" xfId="50058"/>
    <cellStyle name="Финансовый 2 4 2 3 2 2" xfId="50059"/>
    <cellStyle name="Финансовый 2 4 2 3 2 2 2" xfId="50060"/>
    <cellStyle name="Финансовый 2 4 2 3 2 2 2 2" xfId="50061"/>
    <cellStyle name="Финансовый 2 4 2 3 2 2 3" xfId="50062"/>
    <cellStyle name="Финансовый 2 4 2 3 2 2 4" xfId="50063"/>
    <cellStyle name="Финансовый 2 4 2 3 2 2 5" xfId="50064"/>
    <cellStyle name="Финансовый 2 4 2 3 2 3" xfId="50065"/>
    <cellStyle name="Финансовый 2 4 2 3 2 3 2" xfId="50066"/>
    <cellStyle name="Финансовый 2 4 2 3 2 3 2 2" xfId="50067"/>
    <cellStyle name="Финансовый 2 4 2 3 2 3 3" xfId="50068"/>
    <cellStyle name="Финансовый 2 4 2 3 2 3 4" xfId="50069"/>
    <cellStyle name="Финансовый 2 4 2 3 2 3 5" xfId="50070"/>
    <cellStyle name="Финансовый 2 4 2 3 2 4" xfId="50071"/>
    <cellStyle name="Финансовый 2 4 2 3 2 4 2" xfId="50072"/>
    <cellStyle name="Финансовый 2 4 2 3 2 4 3" xfId="50073"/>
    <cellStyle name="Финансовый 2 4 2 3 2 4 4" xfId="50074"/>
    <cellStyle name="Финансовый 2 4 2 3 2 5" xfId="50075"/>
    <cellStyle name="Финансовый 2 4 2 3 2 6" xfId="50076"/>
    <cellStyle name="Финансовый 2 4 2 3 2 7" xfId="50077"/>
    <cellStyle name="Финансовый 2 4 2 3 2 8" xfId="50078"/>
    <cellStyle name="Финансовый 2 4 2 3 3" xfId="50079"/>
    <cellStyle name="Финансовый 2 4 2 3 3 2" xfId="50080"/>
    <cellStyle name="Финансовый 2 4 2 3 3 2 2" xfId="50081"/>
    <cellStyle name="Финансовый 2 4 2 3 3 3" xfId="50082"/>
    <cellStyle name="Финансовый 2 4 2 3 3 4" xfId="50083"/>
    <cellStyle name="Финансовый 2 4 2 3 3 5" xfId="50084"/>
    <cellStyle name="Финансовый 2 4 2 3 4" xfId="50085"/>
    <cellStyle name="Финансовый 2 4 2 3 4 2" xfId="50086"/>
    <cellStyle name="Финансовый 2 4 2 3 4 2 2" xfId="50087"/>
    <cellStyle name="Финансовый 2 4 2 3 4 3" xfId="50088"/>
    <cellStyle name="Финансовый 2 4 2 3 4 4" xfId="50089"/>
    <cellStyle name="Финансовый 2 4 2 3 4 5" xfId="50090"/>
    <cellStyle name="Финансовый 2 4 2 3 5" xfId="50091"/>
    <cellStyle name="Финансовый 2 4 2 3 5 2" xfId="50092"/>
    <cellStyle name="Финансовый 2 4 2 3 5 2 2" xfId="50093"/>
    <cellStyle name="Финансовый 2 4 2 3 5 3" xfId="50094"/>
    <cellStyle name="Финансовый 2 4 2 3 5 4" xfId="50095"/>
    <cellStyle name="Финансовый 2 4 2 3 5 5" xfId="50096"/>
    <cellStyle name="Финансовый 2 4 2 3 6" xfId="50097"/>
    <cellStyle name="Финансовый 2 4 2 3 6 2" xfId="50098"/>
    <cellStyle name="Финансовый 2 4 2 3 6 2 2" xfId="50099"/>
    <cellStyle name="Финансовый 2 4 2 3 6 3" xfId="50100"/>
    <cellStyle name="Финансовый 2 4 2 3 7" xfId="50101"/>
    <cellStyle name="Финансовый 2 4 2 3 7 2" xfId="50102"/>
    <cellStyle name="Финансовый 2 4 2 3 8" xfId="50103"/>
    <cellStyle name="Финансовый 2 4 2 3 9" xfId="50104"/>
    <cellStyle name="Финансовый 2 4 2 4" xfId="50105"/>
    <cellStyle name="Финансовый 2 4 2 4 2" xfId="50106"/>
    <cellStyle name="Финансовый 2 4 2 4 2 2" xfId="50107"/>
    <cellStyle name="Финансовый 2 4 2 4 2 2 2" xfId="50108"/>
    <cellStyle name="Финансовый 2 4 2 4 2 2 2 2" xfId="50109"/>
    <cellStyle name="Финансовый 2 4 2 4 2 2 3" xfId="50110"/>
    <cellStyle name="Финансовый 2 4 2 4 2 2 4" xfId="50111"/>
    <cellStyle name="Финансовый 2 4 2 4 2 2 5" xfId="50112"/>
    <cellStyle name="Финансовый 2 4 2 4 2 3" xfId="50113"/>
    <cellStyle name="Финансовый 2 4 2 4 2 3 2" xfId="50114"/>
    <cellStyle name="Финансовый 2 4 2 4 2 3 3" xfId="50115"/>
    <cellStyle name="Финансовый 2 4 2 4 2 3 4" xfId="50116"/>
    <cellStyle name="Финансовый 2 4 2 4 2 4" xfId="50117"/>
    <cellStyle name="Финансовый 2 4 2 4 2 5" xfId="50118"/>
    <cellStyle name="Финансовый 2 4 2 4 2 6" xfId="50119"/>
    <cellStyle name="Финансовый 2 4 2 4 2 7" xfId="50120"/>
    <cellStyle name="Финансовый 2 4 2 4 3" xfId="50121"/>
    <cellStyle name="Финансовый 2 4 2 4 3 2" xfId="50122"/>
    <cellStyle name="Финансовый 2 4 2 4 3 2 2" xfId="50123"/>
    <cellStyle name="Финансовый 2 4 2 4 3 3" xfId="50124"/>
    <cellStyle name="Финансовый 2 4 2 4 3 4" xfId="50125"/>
    <cellStyle name="Финансовый 2 4 2 4 3 5" xfId="50126"/>
    <cellStyle name="Финансовый 2 4 2 4 4" xfId="50127"/>
    <cellStyle name="Финансовый 2 4 2 4 4 2" xfId="50128"/>
    <cellStyle name="Финансовый 2 4 2 4 4 2 2" xfId="50129"/>
    <cellStyle name="Финансовый 2 4 2 4 4 3" xfId="50130"/>
    <cellStyle name="Финансовый 2 4 2 4 4 4" xfId="50131"/>
    <cellStyle name="Финансовый 2 4 2 4 4 5" xfId="50132"/>
    <cellStyle name="Финансовый 2 4 2 4 5" xfId="50133"/>
    <cellStyle name="Финансовый 2 4 2 4 5 2" xfId="50134"/>
    <cellStyle name="Финансовый 2 4 2 4 5 3" xfId="50135"/>
    <cellStyle name="Финансовый 2 4 2 4 5 4" xfId="50136"/>
    <cellStyle name="Финансовый 2 4 2 4 6" xfId="50137"/>
    <cellStyle name="Финансовый 2 4 2 4 7" xfId="50138"/>
    <cellStyle name="Финансовый 2 4 2 4 8" xfId="50139"/>
    <cellStyle name="Финансовый 2 4 2 4 9" xfId="50140"/>
    <cellStyle name="Финансовый 2 4 2 5" xfId="50141"/>
    <cellStyle name="Финансовый 2 4 2 5 2" xfId="50142"/>
    <cellStyle name="Финансовый 2 4 2 5 2 2" xfId="50143"/>
    <cellStyle name="Финансовый 2 4 2 5 2 2 2" xfId="50144"/>
    <cellStyle name="Финансовый 2 4 2 5 2 2 2 2" xfId="50145"/>
    <cellStyle name="Финансовый 2 4 2 5 2 2 3" xfId="50146"/>
    <cellStyle name="Финансовый 2 4 2 5 2 2 4" xfId="50147"/>
    <cellStyle name="Финансовый 2 4 2 5 2 2 5" xfId="50148"/>
    <cellStyle name="Финансовый 2 4 2 5 2 3" xfId="50149"/>
    <cellStyle name="Финансовый 2 4 2 5 2 3 2" xfId="50150"/>
    <cellStyle name="Финансовый 2 4 2 5 2 3 3" xfId="50151"/>
    <cellStyle name="Финансовый 2 4 2 5 2 3 4" xfId="50152"/>
    <cellStyle name="Финансовый 2 4 2 5 2 4" xfId="50153"/>
    <cellStyle name="Финансовый 2 4 2 5 2 5" xfId="50154"/>
    <cellStyle name="Финансовый 2 4 2 5 2 6" xfId="50155"/>
    <cellStyle name="Финансовый 2 4 2 5 2 7" xfId="50156"/>
    <cellStyle name="Финансовый 2 4 2 5 3" xfId="50157"/>
    <cellStyle name="Финансовый 2 4 2 5 3 2" xfId="50158"/>
    <cellStyle name="Финансовый 2 4 2 5 3 2 2" xfId="50159"/>
    <cellStyle name="Финансовый 2 4 2 5 3 3" xfId="50160"/>
    <cellStyle name="Финансовый 2 4 2 5 3 4" xfId="50161"/>
    <cellStyle name="Финансовый 2 4 2 5 3 5" xfId="50162"/>
    <cellStyle name="Финансовый 2 4 2 5 4" xfId="50163"/>
    <cellStyle name="Финансовый 2 4 2 5 4 2" xfId="50164"/>
    <cellStyle name="Финансовый 2 4 2 5 4 2 2" xfId="50165"/>
    <cellStyle name="Финансовый 2 4 2 5 4 3" xfId="50166"/>
    <cellStyle name="Финансовый 2 4 2 5 4 4" xfId="50167"/>
    <cellStyle name="Финансовый 2 4 2 5 4 5" xfId="50168"/>
    <cellStyle name="Финансовый 2 4 2 5 5" xfId="50169"/>
    <cellStyle name="Финансовый 2 4 2 5 5 2" xfId="50170"/>
    <cellStyle name="Финансовый 2 4 2 5 5 3" xfId="50171"/>
    <cellStyle name="Финансовый 2 4 2 5 5 4" xfId="50172"/>
    <cellStyle name="Финансовый 2 4 2 5 6" xfId="50173"/>
    <cellStyle name="Финансовый 2 4 2 5 7" xfId="50174"/>
    <cellStyle name="Финансовый 2 4 2 5 8" xfId="50175"/>
    <cellStyle name="Финансовый 2 4 2 5 9" xfId="50176"/>
    <cellStyle name="Финансовый 2 4 2 6" xfId="50177"/>
    <cellStyle name="Финансовый 2 4 2 6 2" xfId="50178"/>
    <cellStyle name="Финансовый 2 4 2 6 2 2" xfId="50179"/>
    <cellStyle name="Финансовый 2 4 2 6 2 2 2" xfId="50180"/>
    <cellStyle name="Финансовый 2 4 2 6 2 2 2 2" xfId="50181"/>
    <cellStyle name="Финансовый 2 4 2 6 2 2 3" xfId="50182"/>
    <cellStyle name="Финансовый 2 4 2 6 2 2 4" xfId="50183"/>
    <cellStyle name="Финансовый 2 4 2 6 2 2 5" xfId="50184"/>
    <cellStyle name="Финансовый 2 4 2 6 2 3" xfId="50185"/>
    <cellStyle name="Финансовый 2 4 2 6 2 3 2" xfId="50186"/>
    <cellStyle name="Финансовый 2 4 2 6 2 3 3" xfId="50187"/>
    <cellStyle name="Финансовый 2 4 2 6 2 3 4" xfId="50188"/>
    <cellStyle name="Финансовый 2 4 2 6 2 4" xfId="50189"/>
    <cellStyle name="Финансовый 2 4 2 6 2 5" xfId="50190"/>
    <cellStyle name="Финансовый 2 4 2 6 2 6" xfId="50191"/>
    <cellStyle name="Финансовый 2 4 2 6 2 7" xfId="50192"/>
    <cellStyle name="Финансовый 2 4 2 6 3" xfId="50193"/>
    <cellStyle name="Финансовый 2 4 2 6 3 2" xfId="50194"/>
    <cellStyle name="Финансовый 2 4 2 6 3 2 2" xfId="50195"/>
    <cellStyle name="Финансовый 2 4 2 6 3 3" xfId="50196"/>
    <cellStyle name="Финансовый 2 4 2 6 3 4" xfId="50197"/>
    <cellStyle name="Финансовый 2 4 2 6 3 5" xfId="50198"/>
    <cellStyle name="Финансовый 2 4 2 6 4" xfId="50199"/>
    <cellStyle name="Финансовый 2 4 2 6 4 2" xfId="50200"/>
    <cellStyle name="Финансовый 2 4 2 6 4 3" xfId="50201"/>
    <cellStyle name="Финансовый 2 4 2 6 4 4" xfId="50202"/>
    <cellStyle name="Финансовый 2 4 2 6 5" xfId="50203"/>
    <cellStyle name="Финансовый 2 4 2 6 6" xfId="50204"/>
    <cellStyle name="Финансовый 2 4 2 6 7" xfId="50205"/>
    <cellStyle name="Финансовый 2 4 2 6 8" xfId="50206"/>
    <cellStyle name="Финансовый 2 4 2 7" xfId="50207"/>
    <cellStyle name="Финансовый 2 4 2 7 2" xfId="50208"/>
    <cellStyle name="Финансовый 2 4 2 7 2 2" xfId="50209"/>
    <cellStyle name="Финансовый 2 4 2 7 2 2 2" xfId="50210"/>
    <cellStyle name="Финансовый 2 4 2 7 2 2 2 2" xfId="50211"/>
    <cellStyle name="Финансовый 2 4 2 7 2 2 3" xfId="50212"/>
    <cellStyle name="Финансовый 2 4 2 7 2 2 4" xfId="50213"/>
    <cellStyle name="Финансовый 2 4 2 7 2 2 5" xfId="50214"/>
    <cellStyle name="Финансовый 2 4 2 7 2 3" xfId="50215"/>
    <cellStyle name="Финансовый 2 4 2 7 2 3 2" xfId="50216"/>
    <cellStyle name="Финансовый 2 4 2 7 2 3 3" xfId="50217"/>
    <cellStyle name="Финансовый 2 4 2 7 2 3 4" xfId="50218"/>
    <cellStyle name="Финансовый 2 4 2 7 2 4" xfId="50219"/>
    <cellStyle name="Финансовый 2 4 2 7 2 5" xfId="50220"/>
    <cellStyle name="Финансовый 2 4 2 7 2 6" xfId="50221"/>
    <cellStyle name="Финансовый 2 4 2 7 2 7" xfId="50222"/>
    <cellStyle name="Финансовый 2 4 2 7 3" xfId="50223"/>
    <cellStyle name="Финансовый 2 4 2 7 3 2" xfId="50224"/>
    <cellStyle name="Финансовый 2 4 2 7 3 2 2" xfId="50225"/>
    <cellStyle name="Финансовый 2 4 2 7 3 3" xfId="50226"/>
    <cellStyle name="Финансовый 2 4 2 7 3 4" xfId="50227"/>
    <cellStyle name="Финансовый 2 4 2 7 3 5" xfId="50228"/>
    <cellStyle name="Финансовый 2 4 2 7 4" xfId="50229"/>
    <cellStyle name="Финансовый 2 4 2 7 4 2" xfId="50230"/>
    <cellStyle name="Финансовый 2 4 2 7 4 3" xfId="50231"/>
    <cellStyle name="Финансовый 2 4 2 7 4 4" xfId="50232"/>
    <cellStyle name="Финансовый 2 4 2 7 5" xfId="50233"/>
    <cellStyle name="Финансовый 2 4 2 7 6" xfId="50234"/>
    <cellStyle name="Финансовый 2 4 2 7 7" xfId="50235"/>
    <cellStyle name="Финансовый 2 4 2 7 8" xfId="50236"/>
    <cellStyle name="Финансовый 2 4 2 8" xfId="50237"/>
    <cellStyle name="Финансовый 2 4 2 8 2" xfId="50238"/>
    <cellStyle name="Финансовый 2 4 2 8 2 2" xfId="50239"/>
    <cellStyle name="Финансовый 2 4 2 8 2 2 2" xfId="50240"/>
    <cellStyle name="Финансовый 2 4 2 8 2 2 2 2" xfId="50241"/>
    <cellStyle name="Финансовый 2 4 2 8 2 2 3" xfId="50242"/>
    <cellStyle name="Финансовый 2 4 2 8 2 2 4" xfId="50243"/>
    <cellStyle name="Финансовый 2 4 2 8 2 2 5" xfId="50244"/>
    <cellStyle name="Финансовый 2 4 2 8 2 3" xfId="50245"/>
    <cellStyle name="Финансовый 2 4 2 8 2 3 2" xfId="50246"/>
    <cellStyle name="Финансовый 2 4 2 8 2 3 3" xfId="50247"/>
    <cellStyle name="Финансовый 2 4 2 8 2 3 4" xfId="50248"/>
    <cellStyle name="Финансовый 2 4 2 8 2 4" xfId="50249"/>
    <cellStyle name="Финансовый 2 4 2 8 2 5" xfId="50250"/>
    <cellStyle name="Финансовый 2 4 2 8 2 6" xfId="50251"/>
    <cellStyle name="Финансовый 2 4 2 8 2 7" xfId="50252"/>
    <cellStyle name="Финансовый 2 4 2 8 3" xfId="50253"/>
    <cellStyle name="Финансовый 2 4 2 8 3 2" xfId="50254"/>
    <cellStyle name="Финансовый 2 4 2 8 3 2 2" xfId="50255"/>
    <cellStyle name="Финансовый 2 4 2 8 3 3" xfId="50256"/>
    <cellStyle name="Финансовый 2 4 2 8 3 4" xfId="50257"/>
    <cellStyle name="Финансовый 2 4 2 8 3 5" xfId="50258"/>
    <cellStyle name="Финансовый 2 4 2 8 4" xfId="50259"/>
    <cellStyle name="Финансовый 2 4 2 8 4 2" xfId="50260"/>
    <cellStyle name="Финансовый 2 4 2 8 4 3" xfId="50261"/>
    <cellStyle name="Финансовый 2 4 2 8 4 4" xfId="50262"/>
    <cellStyle name="Финансовый 2 4 2 8 5" xfId="50263"/>
    <cellStyle name="Финансовый 2 4 2 8 6" xfId="50264"/>
    <cellStyle name="Финансовый 2 4 2 8 7" xfId="50265"/>
    <cellStyle name="Финансовый 2 4 2 8 8" xfId="50266"/>
    <cellStyle name="Финансовый 2 4 2 9" xfId="50267"/>
    <cellStyle name="Финансовый 2 4 2 9 2" xfId="50268"/>
    <cellStyle name="Финансовый 2 4 2 9 2 2" xfId="50269"/>
    <cellStyle name="Финансовый 2 4 2 9 2 2 2" xfId="50270"/>
    <cellStyle name="Финансовый 2 4 2 9 2 3" xfId="50271"/>
    <cellStyle name="Финансовый 2 4 2 9 2 4" xfId="50272"/>
    <cellStyle name="Финансовый 2 4 2 9 2 5" xfId="50273"/>
    <cellStyle name="Финансовый 2 4 2 9 3" xfId="50274"/>
    <cellStyle name="Финансовый 2 4 2 9 3 2" xfId="50275"/>
    <cellStyle name="Финансовый 2 4 2 9 3 3" xfId="50276"/>
    <cellStyle name="Финансовый 2 4 2 9 3 4" xfId="50277"/>
    <cellStyle name="Финансовый 2 4 2 9 4" xfId="50278"/>
    <cellStyle name="Финансовый 2 4 2 9 5" xfId="50279"/>
    <cellStyle name="Финансовый 2 4 2 9 6" xfId="50280"/>
    <cellStyle name="Финансовый 2 4 2 9 7" xfId="50281"/>
    <cellStyle name="Финансовый 2 4 3" xfId="50282"/>
    <cellStyle name="Финансовый 2 4 3 2" xfId="50283"/>
    <cellStyle name="Финансовый 2 4 3 2 2" xfId="50284"/>
    <cellStyle name="Финансовый 2 4 3 2 2 2" xfId="50285"/>
    <cellStyle name="Финансовый 2 4 3 2 3" xfId="50286"/>
    <cellStyle name="Финансовый 2 4 3 2 4" xfId="50287"/>
    <cellStyle name="Финансовый 2 4 3 2 5" xfId="50288"/>
    <cellStyle name="Финансовый 2 4 3 3" xfId="50289"/>
    <cellStyle name="Финансовый 2 4 3 3 2" xfId="50290"/>
    <cellStyle name="Финансовый 2 4 3 3 2 2" xfId="50291"/>
    <cellStyle name="Финансовый 2 4 3 3 3" xfId="50292"/>
    <cellStyle name="Финансовый 2 4 3 3 4" xfId="50293"/>
    <cellStyle name="Финансовый 2 4 3 3 5" xfId="50294"/>
    <cellStyle name="Финансовый 2 4 3 4" xfId="50295"/>
    <cellStyle name="Финансовый 2 4 3 4 2" xfId="50296"/>
    <cellStyle name="Финансовый 2 4 3 4 2 2" xfId="50297"/>
    <cellStyle name="Финансовый 2 4 3 4 3" xfId="50298"/>
    <cellStyle name="Финансовый 2 4 3 4 4" xfId="50299"/>
    <cellStyle name="Финансовый 2 4 3 4 5" xfId="50300"/>
    <cellStyle name="Финансовый 2 4 3 5" xfId="50301"/>
    <cellStyle name="Финансовый 2 4 3 6" xfId="50302"/>
    <cellStyle name="Финансовый 2 4 3 6 2" xfId="50303"/>
    <cellStyle name="Финансовый 2 4 3 6 2 2" xfId="50304"/>
    <cellStyle name="Финансовый 2 4 3 6 3" xfId="50305"/>
    <cellStyle name="Финансовый 2 4 3 7" xfId="50306"/>
    <cellStyle name="Финансовый 2 4 3 7 2" xfId="50307"/>
    <cellStyle name="Финансовый 2 4 3 8" xfId="50308"/>
    <cellStyle name="Финансовый 2 4 4" xfId="50309"/>
    <cellStyle name="Финансовый 2 4 4 10" xfId="50310"/>
    <cellStyle name="Финансовый 2 4 4 10 2" xfId="50311"/>
    <cellStyle name="Финансовый 2 4 4 10 2 2" xfId="50312"/>
    <cellStyle name="Финансовый 2 4 4 10 3" xfId="50313"/>
    <cellStyle name="Финансовый 2 4 4 10 4" xfId="50314"/>
    <cellStyle name="Финансовый 2 4 4 10 5" xfId="50315"/>
    <cellStyle name="Финансовый 2 4 4 11" xfId="50316"/>
    <cellStyle name="Финансовый 2 4 4 11 2" xfId="50317"/>
    <cellStyle name="Финансовый 2 4 4 11 2 2" xfId="50318"/>
    <cellStyle name="Финансовый 2 4 4 11 3" xfId="50319"/>
    <cellStyle name="Финансовый 2 4 4 11 4" xfId="50320"/>
    <cellStyle name="Финансовый 2 4 4 11 5" xfId="50321"/>
    <cellStyle name="Финансовый 2 4 4 12" xfId="50322"/>
    <cellStyle name="Финансовый 2 4 4 12 2" xfId="50323"/>
    <cellStyle name="Финансовый 2 4 4 12 2 2" xfId="50324"/>
    <cellStyle name="Финансовый 2 4 4 12 3" xfId="50325"/>
    <cellStyle name="Финансовый 2 4 4 13" xfId="50326"/>
    <cellStyle name="Финансовый 2 4 4 13 2" xfId="50327"/>
    <cellStyle name="Финансовый 2 4 4 14" xfId="50328"/>
    <cellStyle name="Финансовый 2 4 4 15" xfId="50329"/>
    <cellStyle name="Финансовый 2 4 4 2" xfId="50330"/>
    <cellStyle name="Финансовый 2 4 4 2 2" xfId="50331"/>
    <cellStyle name="Финансовый 2 4 4 2 2 2" xfId="50332"/>
    <cellStyle name="Финансовый 2 4 4 2 2 2 2" xfId="50333"/>
    <cellStyle name="Финансовый 2 4 4 2 2 2 2 2" xfId="50334"/>
    <cellStyle name="Финансовый 2 4 4 2 2 2 3" xfId="50335"/>
    <cellStyle name="Финансовый 2 4 4 2 2 2 4" xfId="50336"/>
    <cellStyle name="Финансовый 2 4 4 2 2 2 5" xfId="50337"/>
    <cellStyle name="Финансовый 2 4 4 2 2 3" xfId="50338"/>
    <cellStyle name="Финансовый 2 4 4 2 2 3 2" xfId="50339"/>
    <cellStyle name="Финансовый 2 4 4 2 2 3 3" xfId="50340"/>
    <cellStyle name="Финансовый 2 4 4 2 2 3 4" xfId="50341"/>
    <cellStyle name="Финансовый 2 4 4 2 2 4" xfId="50342"/>
    <cellStyle name="Финансовый 2 4 4 2 2 5" xfId="50343"/>
    <cellStyle name="Финансовый 2 4 4 2 2 6" xfId="50344"/>
    <cellStyle name="Финансовый 2 4 4 2 2 7" xfId="50345"/>
    <cellStyle name="Финансовый 2 4 4 2 3" xfId="50346"/>
    <cellStyle name="Финансовый 2 4 4 2 3 2" xfId="50347"/>
    <cellStyle name="Финансовый 2 4 4 2 3 2 2" xfId="50348"/>
    <cellStyle name="Финансовый 2 4 4 2 3 3" xfId="50349"/>
    <cellStyle name="Финансовый 2 4 4 2 3 4" xfId="50350"/>
    <cellStyle name="Финансовый 2 4 4 2 3 5" xfId="50351"/>
    <cellStyle name="Финансовый 2 4 4 2 4" xfId="50352"/>
    <cellStyle name="Финансовый 2 4 4 2 4 2" xfId="50353"/>
    <cellStyle name="Финансовый 2 4 4 2 4 2 2" xfId="50354"/>
    <cellStyle name="Финансовый 2 4 4 2 4 3" xfId="50355"/>
    <cellStyle name="Финансовый 2 4 4 2 4 4" xfId="50356"/>
    <cellStyle name="Финансовый 2 4 4 2 4 5" xfId="50357"/>
    <cellStyle name="Финансовый 2 4 4 2 5" xfId="50358"/>
    <cellStyle name="Финансовый 2 4 4 2 5 2" xfId="50359"/>
    <cellStyle name="Финансовый 2 4 4 2 5 3" xfId="50360"/>
    <cellStyle name="Финансовый 2 4 4 2 5 4" xfId="50361"/>
    <cellStyle name="Финансовый 2 4 4 2 6" xfId="50362"/>
    <cellStyle name="Финансовый 2 4 4 2 7" xfId="50363"/>
    <cellStyle name="Финансовый 2 4 4 2 8" xfId="50364"/>
    <cellStyle name="Финансовый 2 4 4 2 9" xfId="50365"/>
    <cellStyle name="Финансовый 2 4 4 3" xfId="50366"/>
    <cellStyle name="Финансовый 2 4 4 3 2" xfId="50367"/>
    <cellStyle name="Финансовый 2 4 4 3 2 2" xfId="50368"/>
    <cellStyle name="Финансовый 2 4 4 3 2 2 2" xfId="50369"/>
    <cellStyle name="Финансовый 2 4 4 3 2 2 2 2" xfId="50370"/>
    <cellStyle name="Финансовый 2 4 4 3 2 2 3" xfId="50371"/>
    <cellStyle name="Финансовый 2 4 4 3 2 2 4" xfId="50372"/>
    <cellStyle name="Финансовый 2 4 4 3 2 2 5" xfId="50373"/>
    <cellStyle name="Финансовый 2 4 4 3 2 3" xfId="50374"/>
    <cellStyle name="Финансовый 2 4 4 3 2 3 2" xfId="50375"/>
    <cellStyle name="Финансовый 2 4 4 3 2 3 3" xfId="50376"/>
    <cellStyle name="Финансовый 2 4 4 3 2 3 4" xfId="50377"/>
    <cellStyle name="Финансовый 2 4 4 3 2 4" xfId="50378"/>
    <cellStyle name="Финансовый 2 4 4 3 2 5" xfId="50379"/>
    <cellStyle name="Финансовый 2 4 4 3 2 6" xfId="50380"/>
    <cellStyle name="Финансовый 2 4 4 3 2 7" xfId="50381"/>
    <cellStyle name="Финансовый 2 4 4 3 3" xfId="50382"/>
    <cellStyle name="Финансовый 2 4 4 3 3 2" xfId="50383"/>
    <cellStyle name="Финансовый 2 4 4 3 3 2 2" xfId="50384"/>
    <cellStyle name="Финансовый 2 4 4 3 3 3" xfId="50385"/>
    <cellStyle name="Финансовый 2 4 4 3 3 4" xfId="50386"/>
    <cellStyle name="Финансовый 2 4 4 3 3 5" xfId="50387"/>
    <cellStyle name="Финансовый 2 4 4 3 4" xfId="50388"/>
    <cellStyle name="Финансовый 2 4 4 3 4 2" xfId="50389"/>
    <cellStyle name="Финансовый 2 4 4 3 4 2 2" xfId="50390"/>
    <cellStyle name="Финансовый 2 4 4 3 4 3" xfId="50391"/>
    <cellStyle name="Финансовый 2 4 4 3 4 4" xfId="50392"/>
    <cellStyle name="Финансовый 2 4 4 3 4 5" xfId="50393"/>
    <cellStyle name="Финансовый 2 4 4 3 5" xfId="50394"/>
    <cellStyle name="Финансовый 2 4 4 3 5 2" xfId="50395"/>
    <cellStyle name="Финансовый 2 4 4 3 5 3" xfId="50396"/>
    <cellStyle name="Финансовый 2 4 4 3 5 4" xfId="50397"/>
    <cellStyle name="Финансовый 2 4 4 3 6" xfId="50398"/>
    <cellStyle name="Финансовый 2 4 4 3 7" xfId="50399"/>
    <cellStyle name="Финансовый 2 4 4 3 8" xfId="50400"/>
    <cellStyle name="Финансовый 2 4 4 3 9" xfId="50401"/>
    <cellStyle name="Финансовый 2 4 4 4" xfId="50402"/>
    <cellStyle name="Финансовый 2 4 4 4 2" xfId="50403"/>
    <cellStyle name="Финансовый 2 4 4 4 2 2" xfId="50404"/>
    <cellStyle name="Финансовый 2 4 4 4 2 2 2" xfId="50405"/>
    <cellStyle name="Финансовый 2 4 4 4 2 2 2 2" xfId="50406"/>
    <cellStyle name="Финансовый 2 4 4 4 2 2 3" xfId="50407"/>
    <cellStyle name="Финансовый 2 4 4 4 2 2 4" xfId="50408"/>
    <cellStyle name="Финансовый 2 4 4 4 2 2 5" xfId="50409"/>
    <cellStyle name="Финансовый 2 4 4 4 2 3" xfId="50410"/>
    <cellStyle name="Финансовый 2 4 4 4 2 3 2" xfId="50411"/>
    <cellStyle name="Финансовый 2 4 4 4 2 3 3" xfId="50412"/>
    <cellStyle name="Финансовый 2 4 4 4 2 3 4" xfId="50413"/>
    <cellStyle name="Финансовый 2 4 4 4 2 4" xfId="50414"/>
    <cellStyle name="Финансовый 2 4 4 4 2 5" xfId="50415"/>
    <cellStyle name="Финансовый 2 4 4 4 2 6" xfId="50416"/>
    <cellStyle name="Финансовый 2 4 4 4 2 7" xfId="50417"/>
    <cellStyle name="Финансовый 2 4 4 4 3" xfId="50418"/>
    <cellStyle name="Финансовый 2 4 4 4 3 2" xfId="50419"/>
    <cellStyle name="Финансовый 2 4 4 4 3 2 2" xfId="50420"/>
    <cellStyle name="Финансовый 2 4 4 4 3 3" xfId="50421"/>
    <cellStyle name="Финансовый 2 4 4 4 3 4" xfId="50422"/>
    <cellStyle name="Финансовый 2 4 4 4 3 5" xfId="50423"/>
    <cellStyle name="Финансовый 2 4 4 4 4" xfId="50424"/>
    <cellStyle name="Финансовый 2 4 4 4 4 2" xfId="50425"/>
    <cellStyle name="Финансовый 2 4 4 4 4 2 2" xfId="50426"/>
    <cellStyle name="Финансовый 2 4 4 4 4 3" xfId="50427"/>
    <cellStyle name="Финансовый 2 4 4 4 4 4" xfId="50428"/>
    <cellStyle name="Финансовый 2 4 4 4 4 5" xfId="50429"/>
    <cellStyle name="Финансовый 2 4 4 4 5" xfId="50430"/>
    <cellStyle name="Финансовый 2 4 4 4 5 2" xfId="50431"/>
    <cellStyle name="Финансовый 2 4 4 4 5 3" xfId="50432"/>
    <cellStyle name="Финансовый 2 4 4 4 5 4" xfId="50433"/>
    <cellStyle name="Финансовый 2 4 4 4 6" xfId="50434"/>
    <cellStyle name="Финансовый 2 4 4 4 7" xfId="50435"/>
    <cellStyle name="Финансовый 2 4 4 4 8" xfId="50436"/>
    <cellStyle name="Финансовый 2 4 4 4 9" xfId="50437"/>
    <cellStyle name="Финансовый 2 4 4 5" xfId="50438"/>
    <cellStyle name="Финансовый 2 4 4 5 2" xfId="50439"/>
    <cellStyle name="Финансовый 2 4 4 5 2 2" xfId="50440"/>
    <cellStyle name="Финансовый 2 4 4 5 2 2 2" xfId="50441"/>
    <cellStyle name="Финансовый 2 4 4 5 2 2 2 2" xfId="50442"/>
    <cellStyle name="Финансовый 2 4 4 5 2 2 3" xfId="50443"/>
    <cellStyle name="Финансовый 2 4 4 5 2 2 4" xfId="50444"/>
    <cellStyle name="Финансовый 2 4 4 5 2 2 5" xfId="50445"/>
    <cellStyle name="Финансовый 2 4 4 5 2 3" xfId="50446"/>
    <cellStyle name="Финансовый 2 4 4 5 2 3 2" xfId="50447"/>
    <cellStyle name="Финансовый 2 4 4 5 2 3 3" xfId="50448"/>
    <cellStyle name="Финансовый 2 4 4 5 2 3 4" xfId="50449"/>
    <cellStyle name="Финансовый 2 4 4 5 2 4" xfId="50450"/>
    <cellStyle name="Финансовый 2 4 4 5 2 5" xfId="50451"/>
    <cellStyle name="Финансовый 2 4 4 5 2 6" xfId="50452"/>
    <cellStyle name="Финансовый 2 4 4 5 2 7" xfId="50453"/>
    <cellStyle name="Финансовый 2 4 4 5 3" xfId="50454"/>
    <cellStyle name="Финансовый 2 4 4 5 3 2" xfId="50455"/>
    <cellStyle name="Финансовый 2 4 4 5 3 2 2" xfId="50456"/>
    <cellStyle name="Финансовый 2 4 4 5 3 3" xfId="50457"/>
    <cellStyle name="Финансовый 2 4 4 5 3 4" xfId="50458"/>
    <cellStyle name="Финансовый 2 4 4 5 3 5" xfId="50459"/>
    <cellStyle name="Финансовый 2 4 4 5 4" xfId="50460"/>
    <cellStyle name="Финансовый 2 4 4 5 4 2" xfId="50461"/>
    <cellStyle name="Финансовый 2 4 4 5 4 3" xfId="50462"/>
    <cellStyle name="Финансовый 2 4 4 5 4 4" xfId="50463"/>
    <cellStyle name="Финансовый 2 4 4 5 5" xfId="50464"/>
    <cellStyle name="Финансовый 2 4 4 5 6" xfId="50465"/>
    <cellStyle name="Финансовый 2 4 4 5 7" xfId="50466"/>
    <cellStyle name="Финансовый 2 4 4 5 8" xfId="50467"/>
    <cellStyle name="Финансовый 2 4 4 6" xfId="50468"/>
    <cellStyle name="Финансовый 2 4 4 6 2" xfId="50469"/>
    <cellStyle name="Финансовый 2 4 4 6 2 2" xfId="50470"/>
    <cellStyle name="Финансовый 2 4 4 6 2 2 2" xfId="50471"/>
    <cellStyle name="Финансовый 2 4 4 6 2 2 2 2" xfId="50472"/>
    <cellStyle name="Финансовый 2 4 4 6 2 2 3" xfId="50473"/>
    <cellStyle name="Финансовый 2 4 4 6 2 2 4" xfId="50474"/>
    <cellStyle name="Финансовый 2 4 4 6 2 2 5" xfId="50475"/>
    <cellStyle name="Финансовый 2 4 4 6 2 3" xfId="50476"/>
    <cellStyle name="Финансовый 2 4 4 6 2 3 2" xfId="50477"/>
    <cellStyle name="Финансовый 2 4 4 6 2 3 3" xfId="50478"/>
    <cellStyle name="Финансовый 2 4 4 6 2 3 4" xfId="50479"/>
    <cellStyle name="Финансовый 2 4 4 6 2 4" xfId="50480"/>
    <cellStyle name="Финансовый 2 4 4 6 2 5" xfId="50481"/>
    <cellStyle name="Финансовый 2 4 4 6 2 6" xfId="50482"/>
    <cellStyle name="Финансовый 2 4 4 6 2 7" xfId="50483"/>
    <cellStyle name="Финансовый 2 4 4 6 3" xfId="50484"/>
    <cellStyle name="Финансовый 2 4 4 6 3 2" xfId="50485"/>
    <cellStyle name="Финансовый 2 4 4 6 3 2 2" xfId="50486"/>
    <cellStyle name="Финансовый 2 4 4 6 3 3" xfId="50487"/>
    <cellStyle name="Финансовый 2 4 4 6 3 4" xfId="50488"/>
    <cellStyle name="Финансовый 2 4 4 6 3 5" xfId="50489"/>
    <cellStyle name="Финансовый 2 4 4 6 4" xfId="50490"/>
    <cellStyle name="Финансовый 2 4 4 6 4 2" xfId="50491"/>
    <cellStyle name="Финансовый 2 4 4 6 4 3" xfId="50492"/>
    <cellStyle name="Финансовый 2 4 4 6 4 4" xfId="50493"/>
    <cellStyle name="Финансовый 2 4 4 6 5" xfId="50494"/>
    <cellStyle name="Финансовый 2 4 4 6 6" xfId="50495"/>
    <cellStyle name="Финансовый 2 4 4 6 7" xfId="50496"/>
    <cellStyle name="Финансовый 2 4 4 6 8" xfId="50497"/>
    <cellStyle name="Финансовый 2 4 4 7" xfId="50498"/>
    <cellStyle name="Финансовый 2 4 4 7 2" xfId="50499"/>
    <cellStyle name="Финансовый 2 4 4 7 2 2" xfId="50500"/>
    <cellStyle name="Финансовый 2 4 4 7 2 2 2" xfId="50501"/>
    <cellStyle name="Финансовый 2 4 4 7 2 2 2 2" xfId="50502"/>
    <cellStyle name="Финансовый 2 4 4 7 2 2 3" xfId="50503"/>
    <cellStyle name="Финансовый 2 4 4 7 2 2 4" xfId="50504"/>
    <cellStyle name="Финансовый 2 4 4 7 2 2 5" xfId="50505"/>
    <cellStyle name="Финансовый 2 4 4 7 2 3" xfId="50506"/>
    <cellStyle name="Финансовый 2 4 4 7 2 3 2" xfId="50507"/>
    <cellStyle name="Финансовый 2 4 4 7 2 3 3" xfId="50508"/>
    <cellStyle name="Финансовый 2 4 4 7 2 3 4" xfId="50509"/>
    <cellStyle name="Финансовый 2 4 4 7 2 4" xfId="50510"/>
    <cellStyle name="Финансовый 2 4 4 7 2 5" xfId="50511"/>
    <cellStyle name="Финансовый 2 4 4 7 2 6" xfId="50512"/>
    <cellStyle name="Финансовый 2 4 4 7 2 7" xfId="50513"/>
    <cellStyle name="Финансовый 2 4 4 7 3" xfId="50514"/>
    <cellStyle name="Финансовый 2 4 4 7 3 2" xfId="50515"/>
    <cellStyle name="Финансовый 2 4 4 7 3 2 2" xfId="50516"/>
    <cellStyle name="Финансовый 2 4 4 7 3 3" xfId="50517"/>
    <cellStyle name="Финансовый 2 4 4 7 3 4" xfId="50518"/>
    <cellStyle name="Финансовый 2 4 4 7 3 5" xfId="50519"/>
    <cellStyle name="Финансовый 2 4 4 7 4" xfId="50520"/>
    <cellStyle name="Финансовый 2 4 4 7 4 2" xfId="50521"/>
    <cellStyle name="Финансовый 2 4 4 7 4 3" xfId="50522"/>
    <cellStyle name="Финансовый 2 4 4 7 4 4" xfId="50523"/>
    <cellStyle name="Финансовый 2 4 4 7 5" xfId="50524"/>
    <cellStyle name="Финансовый 2 4 4 7 6" xfId="50525"/>
    <cellStyle name="Финансовый 2 4 4 7 7" xfId="50526"/>
    <cellStyle name="Финансовый 2 4 4 7 8" xfId="50527"/>
    <cellStyle name="Финансовый 2 4 4 8" xfId="50528"/>
    <cellStyle name="Финансовый 2 4 4 8 2" xfId="50529"/>
    <cellStyle name="Финансовый 2 4 4 8 2 2" xfId="50530"/>
    <cellStyle name="Финансовый 2 4 4 8 2 2 2" xfId="50531"/>
    <cellStyle name="Финансовый 2 4 4 8 2 3" xfId="50532"/>
    <cellStyle name="Финансовый 2 4 4 8 2 4" xfId="50533"/>
    <cellStyle name="Финансовый 2 4 4 8 2 5" xfId="50534"/>
    <cellStyle name="Финансовый 2 4 4 8 3" xfId="50535"/>
    <cellStyle name="Финансовый 2 4 4 8 3 2" xfId="50536"/>
    <cellStyle name="Финансовый 2 4 4 8 3 3" xfId="50537"/>
    <cellStyle name="Финансовый 2 4 4 8 3 4" xfId="50538"/>
    <cellStyle name="Финансовый 2 4 4 8 4" xfId="50539"/>
    <cellStyle name="Финансовый 2 4 4 8 5" xfId="50540"/>
    <cellStyle name="Финансовый 2 4 4 8 6" xfId="50541"/>
    <cellStyle name="Финансовый 2 4 4 8 7" xfId="50542"/>
    <cellStyle name="Финансовый 2 4 4 9" xfId="50543"/>
    <cellStyle name="Финансовый 2 4 4 9 2" xfId="50544"/>
    <cellStyle name="Финансовый 2 4 4 9 2 2" xfId="50545"/>
    <cellStyle name="Финансовый 2 4 4 9 2 2 2" xfId="50546"/>
    <cellStyle name="Финансовый 2 4 4 9 2 3" xfId="50547"/>
    <cellStyle name="Финансовый 2 4 4 9 2 4" xfId="50548"/>
    <cellStyle name="Финансовый 2 4 4 9 2 5" xfId="50549"/>
    <cellStyle name="Финансовый 2 4 4 9 3" xfId="50550"/>
    <cellStyle name="Финансовый 2 4 4 9 3 2" xfId="50551"/>
    <cellStyle name="Финансовый 2 4 4 9 3 3" xfId="50552"/>
    <cellStyle name="Финансовый 2 4 4 9 3 4" xfId="50553"/>
    <cellStyle name="Финансовый 2 4 4 9 4" xfId="50554"/>
    <cellStyle name="Финансовый 2 4 4 9 5" xfId="50555"/>
    <cellStyle name="Финансовый 2 4 4 9 6" xfId="50556"/>
    <cellStyle name="Финансовый 2 4 4 9 7" xfId="50557"/>
    <cellStyle name="Финансовый 2 4 5" xfId="50558"/>
    <cellStyle name="Финансовый 2 4 5 10" xfId="50559"/>
    <cellStyle name="Финансовый 2 4 5 10 2" xfId="50560"/>
    <cellStyle name="Финансовый 2 4 5 10 2 2" xfId="50561"/>
    <cellStyle name="Финансовый 2 4 5 10 3" xfId="50562"/>
    <cellStyle name="Финансовый 2 4 5 10 4" xfId="50563"/>
    <cellStyle name="Финансовый 2 4 5 10 5" xfId="50564"/>
    <cellStyle name="Финансовый 2 4 5 11" xfId="50565"/>
    <cellStyle name="Финансовый 2 4 5 11 2" xfId="50566"/>
    <cellStyle name="Финансовый 2 4 5 11 3" xfId="50567"/>
    <cellStyle name="Финансовый 2 4 5 11 4" xfId="50568"/>
    <cellStyle name="Финансовый 2 4 5 12" xfId="50569"/>
    <cellStyle name="Финансовый 2 4 5 13" xfId="50570"/>
    <cellStyle name="Финансовый 2 4 5 14" xfId="50571"/>
    <cellStyle name="Финансовый 2 4 5 15" xfId="50572"/>
    <cellStyle name="Финансовый 2 4 5 2" xfId="50573"/>
    <cellStyle name="Финансовый 2 4 5 2 2" xfId="50574"/>
    <cellStyle name="Финансовый 2 4 5 2 2 2" xfId="50575"/>
    <cellStyle name="Финансовый 2 4 5 2 2 2 2" xfId="50576"/>
    <cellStyle name="Финансовый 2 4 5 2 2 2 2 2" xfId="50577"/>
    <cellStyle name="Финансовый 2 4 5 2 2 2 3" xfId="50578"/>
    <cellStyle name="Финансовый 2 4 5 2 2 2 4" xfId="50579"/>
    <cellStyle name="Финансовый 2 4 5 2 2 2 5" xfId="50580"/>
    <cellStyle name="Финансовый 2 4 5 2 2 3" xfId="50581"/>
    <cellStyle name="Финансовый 2 4 5 2 2 3 2" xfId="50582"/>
    <cellStyle name="Финансовый 2 4 5 2 2 3 3" xfId="50583"/>
    <cellStyle name="Финансовый 2 4 5 2 2 3 4" xfId="50584"/>
    <cellStyle name="Финансовый 2 4 5 2 2 4" xfId="50585"/>
    <cellStyle name="Финансовый 2 4 5 2 2 5" xfId="50586"/>
    <cellStyle name="Финансовый 2 4 5 2 2 6" xfId="50587"/>
    <cellStyle name="Финансовый 2 4 5 2 2 7" xfId="50588"/>
    <cellStyle name="Финансовый 2 4 5 2 3" xfId="50589"/>
    <cellStyle name="Финансовый 2 4 5 2 3 2" xfId="50590"/>
    <cellStyle name="Финансовый 2 4 5 2 3 2 2" xfId="50591"/>
    <cellStyle name="Финансовый 2 4 5 2 3 3" xfId="50592"/>
    <cellStyle name="Финансовый 2 4 5 2 3 4" xfId="50593"/>
    <cellStyle name="Финансовый 2 4 5 2 3 5" xfId="50594"/>
    <cellStyle name="Финансовый 2 4 5 2 4" xfId="50595"/>
    <cellStyle name="Финансовый 2 4 5 2 4 2" xfId="50596"/>
    <cellStyle name="Финансовый 2 4 5 2 4 2 2" xfId="50597"/>
    <cellStyle name="Финансовый 2 4 5 2 4 3" xfId="50598"/>
    <cellStyle name="Финансовый 2 4 5 2 4 4" xfId="50599"/>
    <cellStyle name="Финансовый 2 4 5 2 4 5" xfId="50600"/>
    <cellStyle name="Финансовый 2 4 5 2 5" xfId="50601"/>
    <cellStyle name="Финансовый 2 4 5 2 5 2" xfId="50602"/>
    <cellStyle name="Финансовый 2 4 5 2 5 3" xfId="50603"/>
    <cellStyle name="Финансовый 2 4 5 2 5 4" xfId="50604"/>
    <cellStyle name="Финансовый 2 4 5 2 6" xfId="50605"/>
    <cellStyle name="Финансовый 2 4 5 2 7" xfId="50606"/>
    <cellStyle name="Финансовый 2 4 5 2 8" xfId="50607"/>
    <cellStyle name="Финансовый 2 4 5 2 9" xfId="50608"/>
    <cellStyle name="Финансовый 2 4 5 3" xfId="50609"/>
    <cellStyle name="Финансовый 2 4 5 3 2" xfId="50610"/>
    <cellStyle name="Финансовый 2 4 5 3 2 2" xfId="50611"/>
    <cellStyle name="Финансовый 2 4 5 3 2 2 2" xfId="50612"/>
    <cellStyle name="Финансовый 2 4 5 3 2 2 2 2" xfId="50613"/>
    <cellStyle name="Финансовый 2 4 5 3 2 2 3" xfId="50614"/>
    <cellStyle name="Финансовый 2 4 5 3 2 2 4" xfId="50615"/>
    <cellStyle name="Финансовый 2 4 5 3 2 2 5" xfId="50616"/>
    <cellStyle name="Финансовый 2 4 5 3 2 3" xfId="50617"/>
    <cellStyle name="Финансовый 2 4 5 3 2 3 2" xfId="50618"/>
    <cellStyle name="Финансовый 2 4 5 3 2 3 3" xfId="50619"/>
    <cellStyle name="Финансовый 2 4 5 3 2 3 4" xfId="50620"/>
    <cellStyle name="Финансовый 2 4 5 3 2 4" xfId="50621"/>
    <cellStyle name="Финансовый 2 4 5 3 2 5" xfId="50622"/>
    <cellStyle name="Финансовый 2 4 5 3 2 6" xfId="50623"/>
    <cellStyle name="Финансовый 2 4 5 3 2 7" xfId="50624"/>
    <cellStyle name="Финансовый 2 4 5 3 3" xfId="50625"/>
    <cellStyle name="Финансовый 2 4 5 3 3 2" xfId="50626"/>
    <cellStyle name="Финансовый 2 4 5 3 3 2 2" xfId="50627"/>
    <cellStyle name="Финансовый 2 4 5 3 3 3" xfId="50628"/>
    <cellStyle name="Финансовый 2 4 5 3 3 4" xfId="50629"/>
    <cellStyle name="Финансовый 2 4 5 3 3 5" xfId="50630"/>
    <cellStyle name="Финансовый 2 4 5 3 4" xfId="50631"/>
    <cellStyle name="Финансовый 2 4 5 3 4 2" xfId="50632"/>
    <cellStyle name="Финансовый 2 4 5 3 4 2 2" xfId="50633"/>
    <cellStyle name="Финансовый 2 4 5 3 4 3" xfId="50634"/>
    <cellStyle name="Финансовый 2 4 5 3 4 4" xfId="50635"/>
    <cellStyle name="Финансовый 2 4 5 3 4 5" xfId="50636"/>
    <cellStyle name="Финансовый 2 4 5 3 5" xfId="50637"/>
    <cellStyle name="Финансовый 2 4 5 3 5 2" xfId="50638"/>
    <cellStyle name="Финансовый 2 4 5 3 5 3" xfId="50639"/>
    <cellStyle name="Финансовый 2 4 5 3 5 4" xfId="50640"/>
    <cellStyle name="Финансовый 2 4 5 3 6" xfId="50641"/>
    <cellStyle name="Финансовый 2 4 5 3 7" xfId="50642"/>
    <cellStyle name="Финансовый 2 4 5 3 8" xfId="50643"/>
    <cellStyle name="Финансовый 2 4 5 3 9" xfId="50644"/>
    <cellStyle name="Финансовый 2 4 5 4" xfId="50645"/>
    <cellStyle name="Финансовый 2 4 5 4 2" xfId="50646"/>
    <cellStyle name="Финансовый 2 4 5 4 2 2" xfId="50647"/>
    <cellStyle name="Финансовый 2 4 5 4 2 2 2" xfId="50648"/>
    <cellStyle name="Финансовый 2 4 5 4 2 2 2 2" xfId="50649"/>
    <cellStyle name="Финансовый 2 4 5 4 2 2 3" xfId="50650"/>
    <cellStyle name="Финансовый 2 4 5 4 2 2 4" xfId="50651"/>
    <cellStyle name="Финансовый 2 4 5 4 2 2 5" xfId="50652"/>
    <cellStyle name="Финансовый 2 4 5 4 2 3" xfId="50653"/>
    <cellStyle name="Финансовый 2 4 5 4 2 3 2" xfId="50654"/>
    <cellStyle name="Финансовый 2 4 5 4 2 3 3" xfId="50655"/>
    <cellStyle name="Финансовый 2 4 5 4 2 3 4" xfId="50656"/>
    <cellStyle name="Финансовый 2 4 5 4 2 4" xfId="50657"/>
    <cellStyle name="Финансовый 2 4 5 4 2 5" xfId="50658"/>
    <cellStyle name="Финансовый 2 4 5 4 2 6" xfId="50659"/>
    <cellStyle name="Финансовый 2 4 5 4 2 7" xfId="50660"/>
    <cellStyle name="Финансовый 2 4 5 4 3" xfId="50661"/>
    <cellStyle name="Финансовый 2 4 5 4 3 2" xfId="50662"/>
    <cellStyle name="Финансовый 2 4 5 4 3 2 2" xfId="50663"/>
    <cellStyle name="Финансовый 2 4 5 4 3 3" xfId="50664"/>
    <cellStyle name="Финансовый 2 4 5 4 3 4" xfId="50665"/>
    <cellStyle name="Финансовый 2 4 5 4 3 5" xfId="50666"/>
    <cellStyle name="Финансовый 2 4 5 4 4" xfId="50667"/>
    <cellStyle name="Финансовый 2 4 5 4 4 2" xfId="50668"/>
    <cellStyle name="Финансовый 2 4 5 4 4 3" xfId="50669"/>
    <cellStyle name="Финансовый 2 4 5 4 4 4" xfId="50670"/>
    <cellStyle name="Финансовый 2 4 5 4 5" xfId="50671"/>
    <cellStyle name="Финансовый 2 4 5 4 6" xfId="50672"/>
    <cellStyle name="Финансовый 2 4 5 4 7" xfId="50673"/>
    <cellStyle name="Финансовый 2 4 5 4 8" xfId="50674"/>
    <cellStyle name="Финансовый 2 4 5 5" xfId="50675"/>
    <cellStyle name="Финансовый 2 4 5 5 2" xfId="50676"/>
    <cellStyle name="Финансовый 2 4 5 5 2 2" xfId="50677"/>
    <cellStyle name="Финансовый 2 4 5 5 2 2 2" xfId="50678"/>
    <cellStyle name="Финансовый 2 4 5 5 2 2 2 2" xfId="50679"/>
    <cellStyle name="Финансовый 2 4 5 5 2 2 3" xfId="50680"/>
    <cellStyle name="Финансовый 2 4 5 5 2 2 4" xfId="50681"/>
    <cellStyle name="Финансовый 2 4 5 5 2 2 5" xfId="50682"/>
    <cellStyle name="Финансовый 2 4 5 5 2 3" xfId="50683"/>
    <cellStyle name="Финансовый 2 4 5 5 2 3 2" xfId="50684"/>
    <cellStyle name="Финансовый 2 4 5 5 2 3 3" xfId="50685"/>
    <cellStyle name="Финансовый 2 4 5 5 2 3 4" xfId="50686"/>
    <cellStyle name="Финансовый 2 4 5 5 2 4" xfId="50687"/>
    <cellStyle name="Финансовый 2 4 5 5 2 5" xfId="50688"/>
    <cellStyle name="Финансовый 2 4 5 5 2 6" xfId="50689"/>
    <cellStyle name="Финансовый 2 4 5 5 2 7" xfId="50690"/>
    <cellStyle name="Финансовый 2 4 5 5 3" xfId="50691"/>
    <cellStyle name="Финансовый 2 4 5 5 3 2" xfId="50692"/>
    <cellStyle name="Финансовый 2 4 5 5 3 2 2" xfId="50693"/>
    <cellStyle name="Финансовый 2 4 5 5 3 3" xfId="50694"/>
    <cellStyle name="Финансовый 2 4 5 5 3 4" xfId="50695"/>
    <cellStyle name="Финансовый 2 4 5 5 3 5" xfId="50696"/>
    <cellStyle name="Финансовый 2 4 5 5 4" xfId="50697"/>
    <cellStyle name="Финансовый 2 4 5 5 4 2" xfId="50698"/>
    <cellStyle name="Финансовый 2 4 5 5 4 3" xfId="50699"/>
    <cellStyle name="Финансовый 2 4 5 5 4 4" xfId="50700"/>
    <cellStyle name="Финансовый 2 4 5 5 5" xfId="50701"/>
    <cellStyle name="Финансовый 2 4 5 5 6" xfId="50702"/>
    <cellStyle name="Финансовый 2 4 5 5 7" xfId="50703"/>
    <cellStyle name="Финансовый 2 4 5 5 8" xfId="50704"/>
    <cellStyle name="Финансовый 2 4 5 6" xfId="50705"/>
    <cellStyle name="Финансовый 2 4 5 6 2" xfId="50706"/>
    <cellStyle name="Финансовый 2 4 5 6 2 2" xfId="50707"/>
    <cellStyle name="Финансовый 2 4 5 6 2 2 2" xfId="50708"/>
    <cellStyle name="Финансовый 2 4 5 6 2 2 2 2" xfId="50709"/>
    <cellStyle name="Финансовый 2 4 5 6 2 2 3" xfId="50710"/>
    <cellStyle name="Финансовый 2 4 5 6 2 2 4" xfId="50711"/>
    <cellStyle name="Финансовый 2 4 5 6 2 2 5" xfId="50712"/>
    <cellStyle name="Финансовый 2 4 5 6 2 3" xfId="50713"/>
    <cellStyle name="Финансовый 2 4 5 6 2 3 2" xfId="50714"/>
    <cellStyle name="Финансовый 2 4 5 6 2 3 3" xfId="50715"/>
    <cellStyle name="Финансовый 2 4 5 6 2 3 4" xfId="50716"/>
    <cellStyle name="Финансовый 2 4 5 6 2 4" xfId="50717"/>
    <cellStyle name="Финансовый 2 4 5 6 2 5" xfId="50718"/>
    <cellStyle name="Финансовый 2 4 5 6 2 6" xfId="50719"/>
    <cellStyle name="Финансовый 2 4 5 6 2 7" xfId="50720"/>
    <cellStyle name="Финансовый 2 4 5 6 3" xfId="50721"/>
    <cellStyle name="Финансовый 2 4 5 6 3 2" xfId="50722"/>
    <cellStyle name="Финансовый 2 4 5 6 3 2 2" xfId="50723"/>
    <cellStyle name="Финансовый 2 4 5 6 3 3" xfId="50724"/>
    <cellStyle name="Финансовый 2 4 5 6 3 4" xfId="50725"/>
    <cellStyle name="Финансовый 2 4 5 6 3 5" xfId="50726"/>
    <cellStyle name="Финансовый 2 4 5 6 4" xfId="50727"/>
    <cellStyle name="Финансовый 2 4 5 6 4 2" xfId="50728"/>
    <cellStyle name="Финансовый 2 4 5 6 4 3" xfId="50729"/>
    <cellStyle name="Финансовый 2 4 5 6 4 4" xfId="50730"/>
    <cellStyle name="Финансовый 2 4 5 6 5" xfId="50731"/>
    <cellStyle name="Финансовый 2 4 5 6 6" xfId="50732"/>
    <cellStyle name="Финансовый 2 4 5 6 7" xfId="50733"/>
    <cellStyle name="Финансовый 2 4 5 6 8" xfId="50734"/>
    <cellStyle name="Финансовый 2 4 5 7" xfId="50735"/>
    <cellStyle name="Финансовый 2 4 5 7 2" xfId="50736"/>
    <cellStyle name="Финансовый 2 4 5 7 2 2" xfId="50737"/>
    <cellStyle name="Финансовый 2 4 5 7 2 2 2" xfId="50738"/>
    <cellStyle name="Финансовый 2 4 5 7 2 2 2 2" xfId="50739"/>
    <cellStyle name="Финансовый 2 4 5 7 2 2 3" xfId="50740"/>
    <cellStyle name="Финансовый 2 4 5 7 2 2 4" xfId="50741"/>
    <cellStyle name="Финансовый 2 4 5 7 2 2 5" xfId="50742"/>
    <cellStyle name="Финансовый 2 4 5 7 2 3" xfId="50743"/>
    <cellStyle name="Финансовый 2 4 5 7 2 3 2" xfId="50744"/>
    <cellStyle name="Финансовый 2 4 5 7 2 3 3" xfId="50745"/>
    <cellStyle name="Финансовый 2 4 5 7 2 3 4" xfId="50746"/>
    <cellStyle name="Финансовый 2 4 5 7 2 4" xfId="50747"/>
    <cellStyle name="Финансовый 2 4 5 7 2 5" xfId="50748"/>
    <cellStyle name="Финансовый 2 4 5 7 2 6" xfId="50749"/>
    <cellStyle name="Финансовый 2 4 5 7 2 7" xfId="50750"/>
    <cellStyle name="Финансовый 2 4 5 7 3" xfId="50751"/>
    <cellStyle name="Финансовый 2 4 5 7 3 2" xfId="50752"/>
    <cellStyle name="Финансовый 2 4 5 7 3 2 2" xfId="50753"/>
    <cellStyle name="Финансовый 2 4 5 7 3 3" xfId="50754"/>
    <cellStyle name="Финансовый 2 4 5 7 3 4" xfId="50755"/>
    <cellStyle name="Финансовый 2 4 5 7 3 5" xfId="50756"/>
    <cellStyle name="Финансовый 2 4 5 7 4" xfId="50757"/>
    <cellStyle name="Финансовый 2 4 5 7 4 2" xfId="50758"/>
    <cellStyle name="Финансовый 2 4 5 7 4 3" xfId="50759"/>
    <cellStyle name="Финансовый 2 4 5 7 4 4" xfId="50760"/>
    <cellStyle name="Финансовый 2 4 5 7 5" xfId="50761"/>
    <cellStyle name="Финансовый 2 4 5 7 6" xfId="50762"/>
    <cellStyle name="Финансовый 2 4 5 7 7" xfId="50763"/>
    <cellStyle name="Финансовый 2 4 5 7 8" xfId="50764"/>
    <cellStyle name="Финансовый 2 4 5 8" xfId="50765"/>
    <cellStyle name="Финансовый 2 4 5 8 2" xfId="50766"/>
    <cellStyle name="Финансовый 2 4 5 8 2 2" xfId="50767"/>
    <cellStyle name="Финансовый 2 4 5 8 2 2 2" xfId="50768"/>
    <cellStyle name="Финансовый 2 4 5 8 2 3" xfId="50769"/>
    <cellStyle name="Финансовый 2 4 5 8 2 4" xfId="50770"/>
    <cellStyle name="Финансовый 2 4 5 8 2 5" xfId="50771"/>
    <cellStyle name="Финансовый 2 4 5 8 3" xfId="50772"/>
    <cellStyle name="Финансовый 2 4 5 8 3 2" xfId="50773"/>
    <cellStyle name="Финансовый 2 4 5 8 3 3" xfId="50774"/>
    <cellStyle name="Финансовый 2 4 5 8 3 4" xfId="50775"/>
    <cellStyle name="Финансовый 2 4 5 8 4" xfId="50776"/>
    <cellStyle name="Финансовый 2 4 5 8 5" xfId="50777"/>
    <cellStyle name="Финансовый 2 4 5 8 6" xfId="50778"/>
    <cellStyle name="Финансовый 2 4 5 8 7" xfId="50779"/>
    <cellStyle name="Финансовый 2 4 5 9" xfId="50780"/>
    <cellStyle name="Финансовый 2 4 5 9 2" xfId="50781"/>
    <cellStyle name="Финансовый 2 4 5 9 2 2" xfId="50782"/>
    <cellStyle name="Финансовый 2 4 5 9 2 2 2" xfId="50783"/>
    <cellStyle name="Финансовый 2 4 5 9 2 3" xfId="50784"/>
    <cellStyle name="Финансовый 2 4 5 9 2 4" xfId="50785"/>
    <cellStyle name="Финансовый 2 4 5 9 2 5" xfId="50786"/>
    <cellStyle name="Финансовый 2 4 5 9 3" xfId="50787"/>
    <cellStyle name="Финансовый 2 4 5 9 3 2" xfId="50788"/>
    <cellStyle name="Финансовый 2 4 5 9 3 3" xfId="50789"/>
    <cellStyle name="Финансовый 2 4 5 9 3 4" xfId="50790"/>
    <cellStyle name="Финансовый 2 4 5 9 4" xfId="50791"/>
    <cellStyle name="Финансовый 2 4 5 9 5" xfId="50792"/>
    <cellStyle name="Финансовый 2 4 5 9 6" xfId="50793"/>
    <cellStyle name="Финансовый 2 4 5 9 7" xfId="50794"/>
    <cellStyle name="Финансовый 2 4 6" xfId="50795"/>
    <cellStyle name="Финансовый 2 4 6 2" xfId="50796"/>
    <cellStyle name="Финансовый 2 4 6 2 2" xfId="50797"/>
    <cellStyle name="Финансовый 2 4 6 2 2 2" xfId="50798"/>
    <cellStyle name="Финансовый 2 4 6 2 2 2 2" xfId="50799"/>
    <cellStyle name="Финансовый 2 4 6 2 2 3" xfId="50800"/>
    <cellStyle name="Финансовый 2 4 6 2 2 4" xfId="50801"/>
    <cellStyle name="Финансовый 2 4 6 2 2 5" xfId="50802"/>
    <cellStyle name="Финансовый 2 4 6 2 3" xfId="50803"/>
    <cellStyle name="Финансовый 2 4 6 2 3 2" xfId="50804"/>
    <cellStyle name="Финансовый 2 4 6 2 3 3" xfId="50805"/>
    <cellStyle name="Финансовый 2 4 6 2 3 4" xfId="50806"/>
    <cellStyle name="Финансовый 2 4 6 2 4" xfId="50807"/>
    <cellStyle name="Финансовый 2 4 6 2 5" xfId="50808"/>
    <cellStyle name="Финансовый 2 4 6 2 6" xfId="50809"/>
    <cellStyle name="Финансовый 2 4 6 2 7" xfId="50810"/>
    <cellStyle name="Финансовый 2 4 6 3" xfId="50811"/>
    <cellStyle name="Финансовый 2 4 6 3 2" xfId="50812"/>
    <cellStyle name="Финансовый 2 4 6 3 2 2" xfId="50813"/>
    <cellStyle name="Финансовый 2 4 6 3 2 2 2" xfId="50814"/>
    <cellStyle name="Финансовый 2 4 6 3 2 3" xfId="50815"/>
    <cellStyle name="Финансовый 2 4 6 3 2 4" xfId="50816"/>
    <cellStyle name="Финансовый 2 4 6 3 2 5" xfId="50817"/>
    <cellStyle name="Финансовый 2 4 6 3 3" xfId="50818"/>
    <cellStyle name="Финансовый 2 4 6 3 3 2" xfId="50819"/>
    <cellStyle name="Финансовый 2 4 6 3 3 3" xfId="50820"/>
    <cellStyle name="Финансовый 2 4 6 3 3 4" xfId="50821"/>
    <cellStyle name="Финансовый 2 4 6 3 4" xfId="50822"/>
    <cellStyle name="Финансовый 2 4 6 3 5" xfId="50823"/>
    <cellStyle name="Финансовый 2 4 6 3 6" xfId="50824"/>
    <cellStyle name="Финансовый 2 4 6 3 7" xfId="50825"/>
    <cellStyle name="Финансовый 2 4 6 4" xfId="50826"/>
    <cellStyle name="Финансовый 2 4 6 4 2" xfId="50827"/>
    <cellStyle name="Финансовый 2 4 6 4 2 2" xfId="50828"/>
    <cellStyle name="Финансовый 2 4 6 4 3" xfId="50829"/>
    <cellStyle name="Финансовый 2 4 6 4 4" xfId="50830"/>
    <cellStyle name="Финансовый 2 4 6 4 5" xfId="50831"/>
    <cellStyle name="Финансовый 2 4 6 5" xfId="50832"/>
    <cellStyle name="Финансовый 2 4 6 5 2" xfId="50833"/>
    <cellStyle name="Финансовый 2 4 6 5 3" xfId="50834"/>
    <cellStyle name="Финансовый 2 4 6 5 4" xfId="50835"/>
    <cellStyle name="Финансовый 2 4 6 6" xfId="50836"/>
    <cellStyle name="Финансовый 2 4 6 7" xfId="50837"/>
    <cellStyle name="Финансовый 2 4 6 8" xfId="50838"/>
    <cellStyle name="Финансовый 2 4 6 9" xfId="50839"/>
    <cellStyle name="Финансовый 2 4 7" xfId="50840"/>
    <cellStyle name="Финансовый 2 4 7 2" xfId="50841"/>
    <cellStyle name="Финансовый 2 4 7 2 2" xfId="50842"/>
    <cellStyle name="Финансовый 2 4 7 2 2 2" xfId="50843"/>
    <cellStyle name="Финансовый 2 4 7 2 2 2 2" xfId="50844"/>
    <cellStyle name="Финансовый 2 4 7 2 2 3" xfId="50845"/>
    <cellStyle name="Финансовый 2 4 7 2 2 4" xfId="50846"/>
    <cellStyle name="Финансовый 2 4 7 2 2 5" xfId="50847"/>
    <cellStyle name="Финансовый 2 4 7 2 3" xfId="50848"/>
    <cellStyle name="Финансовый 2 4 7 2 3 2" xfId="50849"/>
    <cellStyle name="Финансовый 2 4 7 2 3 3" xfId="50850"/>
    <cellStyle name="Финансовый 2 4 7 2 3 4" xfId="50851"/>
    <cellStyle name="Финансовый 2 4 7 2 4" xfId="50852"/>
    <cellStyle name="Финансовый 2 4 7 2 5" xfId="50853"/>
    <cellStyle name="Финансовый 2 4 7 2 6" xfId="50854"/>
    <cellStyle name="Финансовый 2 4 7 2 7" xfId="50855"/>
    <cellStyle name="Финансовый 2 4 7 3" xfId="50856"/>
    <cellStyle name="Финансовый 2 4 7 3 2" xfId="50857"/>
    <cellStyle name="Финансовый 2 4 7 3 2 2" xfId="50858"/>
    <cellStyle name="Финансовый 2 4 7 3 3" xfId="50859"/>
    <cellStyle name="Финансовый 2 4 7 3 4" xfId="50860"/>
    <cellStyle name="Финансовый 2 4 7 3 5" xfId="50861"/>
    <cellStyle name="Финансовый 2 4 7 4" xfId="50862"/>
    <cellStyle name="Финансовый 2 4 7 4 2" xfId="50863"/>
    <cellStyle name="Финансовый 2 4 7 4 2 2" xfId="50864"/>
    <cellStyle name="Финансовый 2 4 7 4 3" xfId="50865"/>
    <cellStyle name="Финансовый 2 4 7 4 4" xfId="50866"/>
    <cellStyle name="Финансовый 2 4 7 4 5" xfId="50867"/>
    <cellStyle name="Финансовый 2 4 7 5" xfId="50868"/>
    <cellStyle name="Финансовый 2 4 7 5 2" xfId="50869"/>
    <cellStyle name="Финансовый 2 4 7 5 3" xfId="50870"/>
    <cellStyle name="Финансовый 2 4 7 5 4" xfId="50871"/>
    <cellStyle name="Финансовый 2 4 7 6" xfId="50872"/>
    <cellStyle name="Финансовый 2 4 7 7" xfId="50873"/>
    <cellStyle name="Финансовый 2 4 7 8" xfId="50874"/>
    <cellStyle name="Финансовый 2 4 7 9" xfId="50875"/>
    <cellStyle name="Финансовый 2 4 8" xfId="50876"/>
    <cellStyle name="Финансовый 2 4 8 2" xfId="50877"/>
    <cellStyle name="Финансовый 2 4 8 2 2" xfId="50878"/>
    <cellStyle name="Финансовый 2 4 8 2 2 2" xfId="50879"/>
    <cellStyle name="Финансовый 2 4 8 2 2 2 2" xfId="50880"/>
    <cellStyle name="Финансовый 2 4 8 2 2 3" xfId="50881"/>
    <cellStyle name="Финансовый 2 4 8 2 2 4" xfId="50882"/>
    <cellStyle name="Финансовый 2 4 8 2 2 5" xfId="50883"/>
    <cellStyle name="Финансовый 2 4 8 2 3" xfId="50884"/>
    <cellStyle name="Финансовый 2 4 8 2 3 2" xfId="50885"/>
    <cellStyle name="Финансовый 2 4 8 2 3 3" xfId="50886"/>
    <cellStyle name="Финансовый 2 4 8 2 3 4" xfId="50887"/>
    <cellStyle name="Финансовый 2 4 8 2 4" xfId="50888"/>
    <cellStyle name="Финансовый 2 4 8 2 5" xfId="50889"/>
    <cellStyle name="Финансовый 2 4 8 2 6" xfId="50890"/>
    <cellStyle name="Финансовый 2 4 8 2 7" xfId="50891"/>
    <cellStyle name="Финансовый 2 4 8 3" xfId="50892"/>
    <cellStyle name="Финансовый 2 4 8 3 2" xfId="50893"/>
    <cellStyle name="Финансовый 2 4 8 3 2 2" xfId="50894"/>
    <cellStyle name="Финансовый 2 4 8 3 3" xfId="50895"/>
    <cellStyle name="Финансовый 2 4 8 3 4" xfId="50896"/>
    <cellStyle name="Финансовый 2 4 8 3 5" xfId="50897"/>
    <cellStyle name="Финансовый 2 4 8 4" xfId="50898"/>
    <cellStyle name="Финансовый 2 4 8 4 2" xfId="50899"/>
    <cellStyle name="Финансовый 2 4 8 4 2 2" xfId="50900"/>
    <cellStyle name="Финансовый 2 4 8 4 3" xfId="50901"/>
    <cellStyle name="Финансовый 2 4 8 4 4" xfId="50902"/>
    <cellStyle name="Финансовый 2 4 8 4 5" xfId="50903"/>
    <cellStyle name="Финансовый 2 4 8 5" xfId="50904"/>
    <cellStyle name="Финансовый 2 4 8 5 2" xfId="50905"/>
    <cellStyle name="Финансовый 2 4 8 5 3" xfId="50906"/>
    <cellStyle name="Финансовый 2 4 8 5 4" xfId="50907"/>
    <cellStyle name="Финансовый 2 4 8 6" xfId="50908"/>
    <cellStyle name="Финансовый 2 4 8 7" xfId="50909"/>
    <cellStyle name="Финансовый 2 4 8 8" xfId="50910"/>
    <cellStyle name="Финансовый 2 4 8 9" xfId="50911"/>
    <cellStyle name="Финансовый 2 4 9" xfId="50912"/>
    <cellStyle name="Финансовый 2 4 9 2" xfId="50913"/>
    <cellStyle name="Финансовый 2 4 9 2 2" xfId="50914"/>
    <cellStyle name="Финансовый 2 4 9 2 2 2" xfId="50915"/>
    <cellStyle name="Финансовый 2 4 9 2 2 2 2" xfId="50916"/>
    <cellStyle name="Финансовый 2 4 9 2 2 3" xfId="50917"/>
    <cellStyle name="Финансовый 2 4 9 2 2 4" xfId="50918"/>
    <cellStyle name="Финансовый 2 4 9 2 2 5" xfId="50919"/>
    <cellStyle name="Финансовый 2 4 9 2 3" xfId="50920"/>
    <cellStyle name="Финансовый 2 4 9 2 3 2" xfId="50921"/>
    <cellStyle name="Финансовый 2 4 9 2 3 3" xfId="50922"/>
    <cellStyle name="Финансовый 2 4 9 2 3 4" xfId="50923"/>
    <cellStyle name="Финансовый 2 4 9 2 4" xfId="50924"/>
    <cellStyle name="Финансовый 2 4 9 2 5" xfId="50925"/>
    <cellStyle name="Финансовый 2 4 9 2 6" xfId="50926"/>
    <cellStyle name="Финансовый 2 4 9 2 7" xfId="50927"/>
    <cellStyle name="Финансовый 2 4 9 3" xfId="50928"/>
    <cellStyle name="Финансовый 2 4 9 3 2" xfId="50929"/>
    <cellStyle name="Финансовый 2 4 9 3 2 2" xfId="50930"/>
    <cellStyle name="Финансовый 2 4 9 3 3" xfId="50931"/>
    <cellStyle name="Финансовый 2 4 9 3 4" xfId="50932"/>
    <cellStyle name="Финансовый 2 4 9 3 5" xfId="50933"/>
    <cellStyle name="Финансовый 2 4 9 4" xfId="50934"/>
    <cellStyle name="Финансовый 2 4 9 4 2" xfId="50935"/>
    <cellStyle name="Финансовый 2 4 9 4 3" xfId="50936"/>
    <cellStyle name="Финансовый 2 4 9 4 4" xfId="50937"/>
    <cellStyle name="Финансовый 2 4 9 5" xfId="50938"/>
    <cellStyle name="Финансовый 2 4 9 6" xfId="50939"/>
    <cellStyle name="Финансовый 2 4 9 7" xfId="50940"/>
    <cellStyle name="Финансовый 2 4 9 8" xfId="50941"/>
    <cellStyle name="Финансовый 2 5" xfId="50942"/>
    <cellStyle name="Финансовый 2 5 10" xfId="50943"/>
    <cellStyle name="Финансовый 2 5 10 2" xfId="50944"/>
    <cellStyle name="Финансовый 2 5 10 2 2" xfId="50945"/>
    <cellStyle name="Финансовый 2 5 10 2 2 2" xfId="50946"/>
    <cellStyle name="Финансовый 2 5 10 2 2 2 2" xfId="50947"/>
    <cellStyle name="Финансовый 2 5 10 2 2 3" xfId="50948"/>
    <cellStyle name="Финансовый 2 5 10 2 2 4" xfId="50949"/>
    <cellStyle name="Финансовый 2 5 10 2 2 5" xfId="50950"/>
    <cellStyle name="Финансовый 2 5 10 2 3" xfId="50951"/>
    <cellStyle name="Финансовый 2 5 10 2 3 2" xfId="50952"/>
    <cellStyle name="Финансовый 2 5 10 2 3 3" xfId="50953"/>
    <cellStyle name="Финансовый 2 5 10 2 3 4" xfId="50954"/>
    <cellStyle name="Финансовый 2 5 10 2 4" xfId="50955"/>
    <cellStyle name="Финансовый 2 5 10 2 5" xfId="50956"/>
    <cellStyle name="Финансовый 2 5 10 2 6" xfId="50957"/>
    <cellStyle name="Финансовый 2 5 10 2 7" xfId="50958"/>
    <cellStyle name="Финансовый 2 5 10 3" xfId="50959"/>
    <cellStyle name="Финансовый 2 5 10 3 2" xfId="50960"/>
    <cellStyle name="Финансовый 2 5 10 3 2 2" xfId="50961"/>
    <cellStyle name="Финансовый 2 5 10 3 3" xfId="50962"/>
    <cellStyle name="Финансовый 2 5 10 3 4" xfId="50963"/>
    <cellStyle name="Финансовый 2 5 10 3 5" xfId="50964"/>
    <cellStyle name="Финансовый 2 5 10 4" xfId="50965"/>
    <cellStyle name="Финансовый 2 5 10 4 2" xfId="50966"/>
    <cellStyle name="Финансовый 2 5 10 4 3" xfId="50967"/>
    <cellStyle name="Финансовый 2 5 10 4 4" xfId="50968"/>
    <cellStyle name="Финансовый 2 5 10 5" xfId="50969"/>
    <cellStyle name="Финансовый 2 5 10 6" xfId="50970"/>
    <cellStyle name="Финансовый 2 5 10 7" xfId="50971"/>
    <cellStyle name="Финансовый 2 5 10 8" xfId="50972"/>
    <cellStyle name="Финансовый 2 5 11" xfId="50973"/>
    <cellStyle name="Финансовый 2 5 11 2" xfId="50974"/>
    <cellStyle name="Финансовый 2 5 11 2 2" xfId="50975"/>
    <cellStyle name="Финансовый 2 5 11 2 2 2" xfId="50976"/>
    <cellStyle name="Финансовый 2 5 11 2 2 2 2" xfId="50977"/>
    <cellStyle name="Финансовый 2 5 11 2 2 3" xfId="50978"/>
    <cellStyle name="Финансовый 2 5 11 2 2 4" xfId="50979"/>
    <cellStyle name="Финансовый 2 5 11 2 2 5" xfId="50980"/>
    <cellStyle name="Финансовый 2 5 11 2 3" xfId="50981"/>
    <cellStyle name="Финансовый 2 5 11 2 3 2" xfId="50982"/>
    <cellStyle name="Финансовый 2 5 11 2 3 3" xfId="50983"/>
    <cellStyle name="Финансовый 2 5 11 2 3 4" xfId="50984"/>
    <cellStyle name="Финансовый 2 5 11 2 4" xfId="50985"/>
    <cellStyle name="Финансовый 2 5 11 2 5" xfId="50986"/>
    <cellStyle name="Финансовый 2 5 11 2 6" xfId="50987"/>
    <cellStyle name="Финансовый 2 5 11 2 7" xfId="50988"/>
    <cellStyle name="Финансовый 2 5 11 3" xfId="50989"/>
    <cellStyle name="Финансовый 2 5 11 3 2" xfId="50990"/>
    <cellStyle name="Финансовый 2 5 11 3 2 2" xfId="50991"/>
    <cellStyle name="Финансовый 2 5 11 3 3" xfId="50992"/>
    <cellStyle name="Финансовый 2 5 11 3 4" xfId="50993"/>
    <cellStyle name="Финансовый 2 5 11 3 5" xfId="50994"/>
    <cellStyle name="Финансовый 2 5 11 4" xfId="50995"/>
    <cellStyle name="Финансовый 2 5 11 4 2" xfId="50996"/>
    <cellStyle name="Финансовый 2 5 11 4 3" xfId="50997"/>
    <cellStyle name="Финансовый 2 5 11 4 4" xfId="50998"/>
    <cellStyle name="Финансовый 2 5 11 5" xfId="50999"/>
    <cellStyle name="Финансовый 2 5 11 6" xfId="51000"/>
    <cellStyle name="Финансовый 2 5 11 7" xfId="51001"/>
    <cellStyle name="Финансовый 2 5 11 8" xfId="51002"/>
    <cellStyle name="Финансовый 2 5 12" xfId="51003"/>
    <cellStyle name="Финансовый 2 5 12 2" xfId="51004"/>
    <cellStyle name="Финансовый 2 5 12 2 2" xfId="51005"/>
    <cellStyle name="Финансовый 2 5 12 2 2 2" xfId="51006"/>
    <cellStyle name="Финансовый 2 5 12 2 3" xfId="51007"/>
    <cellStyle name="Финансовый 2 5 12 2 4" xfId="51008"/>
    <cellStyle name="Финансовый 2 5 12 2 5" xfId="51009"/>
    <cellStyle name="Финансовый 2 5 12 3" xfId="51010"/>
    <cellStyle name="Финансовый 2 5 12 3 2" xfId="51011"/>
    <cellStyle name="Финансовый 2 5 12 3 3" xfId="51012"/>
    <cellStyle name="Финансовый 2 5 12 3 4" xfId="51013"/>
    <cellStyle name="Финансовый 2 5 12 4" xfId="51014"/>
    <cellStyle name="Финансовый 2 5 12 5" xfId="51015"/>
    <cellStyle name="Финансовый 2 5 12 6" xfId="51016"/>
    <cellStyle name="Финансовый 2 5 12 7" xfId="51017"/>
    <cellStyle name="Финансовый 2 5 13" xfId="51018"/>
    <cellStyle name="Финансовый 2 5 13 2" xfId="51019"/>
    <cellStyle name="Финансовый 2 5 13 2 2" xfId="51020"/>
    <cellStyle name="Финансовый 2 5 13 3" xfId="51021"/>
    <cellStyle name="Финансовый 2 5 13 4" xfId="51022"/>
    <cellStyle name="Финансовый 2 5 13 5" xfId="51023"/>
    <cellStyle name="Финансовый 2 5 14" xfId="51024"/>
    <cellStyle name="Финансовый 2 5 14 2" xfId="51025"/>
    <cellStyle name="Финансовый 2 5 14 2 2" xfId="51026"/>
    <cellStyle name="Финансовый 2 5 14 3" xfId="51027"/>
    <cellStyle name="Финансовый 2 5 14 4" xfId="51028"/>
    <cellStyle name="Финансовый 2 5 14 5" xfId="51029"/>
    <cellStyle name="Финансовый 2 5 15" xfId="51030"/>
    <cellStyle name="Финансовый 2 5 15 2" xfId="51031"/>
    <cellStyle name="Финансовый 2 5 15 2 2" xfId="51032"/>
    <cellStyle name="Финансовый 2 5 15 3" xfId="51033"/>
    <cellStyle name="Финансовый 2 5 15 4" xfId="51034"/>
    <cellStyle name="Финансовый 2 5 15 5" xfId="51035"/>
    <cellStyle name="Финансовый 2 5 16" xfId="51036"/>
    <cellStyle name="Финансовый 2 5 16 2" xfId="51037"/>
    <cellStyle name="Финансовый 2 5 16 2 2" xfId="51038"/>
    <cellStyle name="Финансовый 2 5 16 3" xfId="51039"/>
    <cellStyle name="Финансовый 2 5 17" xfId="51040"/>
    <cellStyle name="Финансовый 2 5 17 2" xfId="51041"/>
    <cellStyle name="Финансовый 2 5 18" xfId="51042"/>
    <cellStyle name="Финансовый 2 5 19" xfId="51043"/>
    <cellStyle name="Финансовый 2 5 2" xfId="51044"/>
    <cellStyle name="Финансовый 2 5 2 10" xfId="51045"/>
    <cellStyle name="Финансовый 2 5 2 10 2" xfId="51046"/>
    <cellStyle name="Финансовый 2 5 2 10 2 2" xfId="51047"/>
    <cellStyle name="Финансовый 2 5 2 10 2 2 2" xfId="51048"/>
    <cellStyle name="Финансовый 2 5 2 10 2 3" xfId="51049"/>
    <cellStyle name="Финансовый 2 5 2 10 2 4" xfId="51050"/>
    <cellStyle name="Финансовый 2 5 2 10 2 5" xfId="51051"/>
    <cellStyle name="Финансовый 2 5 2 10 3" xfId="51052"/>
    <cellStyle name="Финансовый 2 5 2 10 3 2" xfId="51053"/>
    <cellStyle name="Финансовый 2 5 2 10 3 3" xfId="51054"/>
    <cellStyle name="Финансовый 2 5 2 10 3 4" xfId="51055"/>
    <cellStyle name="Финансовый 2 5 2 10 4" xfId="51056"/>
    <cellStyle name="Финансовый 2 5 2 10 5" xfId="51057"/>
    <cellStyle name="Финансовый 2 5 2 10 6" xfId="51058"/>
    <cellStyle name="Финансовый 2 5 2 10 7" xfId="51059"/>
    <cellStyle name="Финансовый 2 5 2 11" xfId="51060"/>
    <cellStyle name="Финансовый 2 5 2 11 2" xfId="51061"/>
    <cellStyle name="Финансовый 2 5 2 11 2 2" xfId="51062"/>
    <cellStyle name="Финансовый 2 5 2 11 3" xfId="51063"/>
    <cellStyle name="Финансовый 2 5 2 11 4" xfId="51064"/>
    <cellStyle name="Финансовый 2 5 2 11 5" xfId="51065"/>
    <cellStyle name="Финансовый 2 5 2 12" xfId="51066"/>
    <cellStyle name="Финансовый 2 5 2 12 2" xfId="51067"/>
    <cellStyle name="Финансовый 2 5 2 12 2 2" xfId="51068"/>
    <cellStyle name="Финансовый 2 5 2 12 3" xfId="51069"/>
    <cellStyle name="Финансовый 2 5 2 12 4" xfId="51070"/>
    <cellStyle name="Финансовый 2 5 2 12 5" xfId="51071"/>
    <cellStyle name="Финансовый 2 5 2 13" xfId="51072"/>
    <cellStyle name="Финансовый 2 5 2 13 2" xfId="51073"/>
    <cellStyle name="Финансовый 2 5 2 13 2 2" xfId="51074"/>
    <cellStyle name="Финансовый 2 5 2 13 3" xfId="51075"/>
    <cellStyle name="Финансовый 2 5 2 14" xfId="51076"/>
    <cellStyle name="Финансовый 2 5 2 14 2" xfId="51077"/>
    <cellStyle name="Финансовый 2 5 2 15" xfId="51078"/>
    <cellStyle name="Финансовый 2 5 2 16" xfId="51079"/>
    <cellStyle name="Финансовый 2 5 2 2" xfId="51080"/>
    <cellStyle name="Финансовый 2 5 2 2 10" xfId="51081"/>
    <cellStyle name="Финансовый 2 5 2 2 10 2" xfId="51082"/>
    <cellStyle name="Финансовый 2 5 2 2 10 2 2" xfId="51083"/>
    <cellStyle name="Финансовый 2 5 2 2 10 3" xfId="51084"/>
    <cellStyle name="Финансовый 2 5 2 2 10 4" xfId="51085"/>
    <cellStyle name="Финансовый 2 5 2 2 10 5" xfId="51086"/>
    <cellStyle name="Финансовый 2 5 2 2 11" xfId="51087"/>
    <cellStyle name="Финансовый 2 5 2 2 11 2" xfId="51088"/>
    <cellStyle name="Финансовый 2 5 2 2 11 2 2" xfId="51089"/>
    <cellStyle name="Финансовый 2 5 2 2 11 3" xfId="51090"/>
    <cellStyle name="Финансовый 2 5 2 2 11 4" xfId="51091"/>
    <cellStyle name="Финансовый 2 5 2 2 11 5" xfId="51092"/>
    <cellStyle name="Финансовый 2 5 2 2 12" xfId="51093"/>
    <cellStyle name="Финансовый 2 5 2 2 12 2" xfId="51094"/>
    <cellStyle name="Финансовый 2 5 2 2 12 2 2" xfId="51095"/>
    <cellStyle name="Финансовый 2 5 2 2 12 3" xfId="51096"/>
    <cellStyle name="Финансовый 2 5 2 2 13" xfId="51097"/>
    <cellStyle name="Финансовый 2 5 2 2 13 2" xfId="51098"/>
    <cellStyle name="Финансовый 2 5 2 2 14" xfId="51099"/>
    <cellStyle name="Финансовый 2 5 2 2 15" xfId="51100"/>
    <cellStyle name="Финансовый 2 5 2 2 2" xfId="51101"/>
    <cellStyle name="Финансовый 2 5 2 2 2 2" xfId="51102"/>
    <cellStyle name="Финансовый 2 5 2 2 2 2 2" xfId="51103"/>
    <cellStyle name="Финансовый 2 5 2 2 2 2 2 2" xfId="51104"/>
    <cellStyle name="Финансовый 2 5 2 2 2 2 2 2 2" xfId="51105"/>
    <cellStyle name="Финансовый 2 5 2 2 2 2 2 3" xfId="51106"/>
    <cellStyle name="Финансовый 2 5 2 2 2 2 2 4" xfId="51107"/>
    <cellStyle name="Финансовый 2 5 2 2 2 2 2 5" xfId="51108"/>
    <cellStyle name="Финансовый 2 5 2 2 2 2 3" xfId="51109"/>
    <cellStyle name="Финансовый 2 5 2 2 2 2 3 2" xfId="51110"/>
    <cellStyle name="Финансовый 2 5 2 2 2 2 3 3" xfId="51111"/>
    <cellStyle name="Финансовый 2 5 2 2 2 2 3 4" xfId="51112"/>
    <cellStyle name="Финансовый 2 5 2 2 2 2 4" xfId="51113"/>
    <cellStyle name="Финансовый 2 5 2 2 2 2 5" xfId="51114"/>
    <cellStyle name="Финансовый 2 5 2 2 2 2 6" xfId="51115"/>
    <cellStyle name="Финансовый 2 5 2 2 2 2 7" xfId="51116"/>
    <cellStyle name="Финансовый 2 5 2 2 2 3" xfId="51117"/>
    <cellStyle name="Финансовый 2 5 2 2 2 3 2" xfId="51118"/>
    <cellStyle name="Финансовый 2 5 2 2 2 3 2 2" xfId="51119"/>
    <cellStyle name="Финансовый 2 5 2 2 2 3 3" xfId="51120"/>
    <cellStyle name="Финансовый 2 5 2 2 2 3 4" xfId="51121"/>
    <cellStyle name="Финансовый 2 5 2 2 2 3 5" xfId="51122"/>
    <cellStyle name="Финансовый 2 5 2 2 2 4" xfId="51123"/>
    <cellStyle name="Финансовый 2 5 2 2 2 4 2" xfId="51124"/>
    <cellStyle name="Финансовый 2 5 2 2 2 4 2 2" xfId="51125"/>
    <cellStyle name="Финансовый 2 5 2 2 2 4 3" xfId="51126"/>
    <cellStyle name="Финансовый 2 5 2 2 2 4 4" xfId="51127"/>
    <cellStyle name="Финансовый 2 5 2 2 2 4 5" xfId="51128"/>
    <cellStyle name="Финансовый 2 5 2 2 2 5" xfId="51129"/>
    <cellStyle name="Финансовый 2 5 2 2 2 5 2" xfId="51130"/>
    <cellStyle name="Финансовый 2 5 2 2 2 5 3" xfId="51131"/>
    <cellStyle name="Финансовый 2 5 2 2 2 5 4" xfId="51132"/>
    <cellStyle name="Финансовый 2 5 2 2 2 6" xfId="51133"/>
    <cellStyle name="Финансовый 2 5 2 2 2 7" xfId="51134"/>
    <cellStyle name="Финансовый 2 5 2 2 2 8" xfId="51135"/>
    <cellStyle name="Финансовый 2 5 2 2 2 9" xfId="51136"/>
    <cellStyle name="Финансовый 2 5 2 2 3" xfId="51137"/>
    <cellStyle name="Финансовый 2 5 2 2 3 2" xfId="51138"/>
    <cellStyle name="Финансовый 2 5 2 2 3 2 2" xfId="51139"/>
    <cellStyle name="Финансовый 2 5 2 2 3 2 2 2" xfId="51140"/>
    <cellStyle name="Финансовый 2 5 2 2 3 2 2 2 2" xfId="51141"/>
    <cellStyle name="Финансовый 2 5 2 2 3 2 2 3" xfId="51142"/>
    <cellStyle name="Финансовый 2 5 2 2 3 2 2 4" xfId="51143"/>
    <cellStyle name="Финансовый 2 5 2 2 3 2 2 5" xfId="51144"/>
    <cellStyle name="Финансовый 2 5 2 2 3 2 3" xfId="51145"/>
    <cellStyle name="Финансовый 2 5 2 2 3 2 3 2" xfId="51146"/>
    <cellStyle name="Финансовый 2 5 2 2 3 2 3 3" xfId="51147"/>
    <cellStyle name="Финансовый 2 5 2 2 3 2 3 4" xfId="51148"/>
    <cellStyle name="Финансовый 2 5 2 2 3 2 4" xfId="51149"/>
    <cellStyle name="Финансовый 2 5 2 2 3 2 5" xfId="51150"/>
    <cellStyle name="Финансовый 2 5 2 2 3 2 6" xfId="51151"/>
    <cellStyle name="Финансовый 2 5 2 2 3 2 7" xfId="51152"/>
    <cellStyle name="Финансовый 2 5 2 2 3 3" xfId="51153"/>
    <cellStyle name="Финансовый 2 5 2 2 3 3 2" xfId="51154"/>
    <cellStyle name="Финансовый 2 5 2 2 3 3 2 2" xfId="51155"/>
    <cellStyle name="Финансовый 2 5 2 2 3 3 3" xfId="51156"/>
    <cellStyle name="Финансовый 2 5 2 2 3 3 4" xfId="51157"/>
    <cellStyle name="Финансовый 2 5 2 2 3 3 5" xfId="51158"/>
    <cellStyle name="Финансовый 2 5 2 2 3 4" xfId="51159"/>
    <cellStyle name="Финансовый 2 5 2 2 3 4 2" xfId="51160"/>
    <cellStyle name="Финансовый 2 5 2 2 3 4 2 2" xfId="51161"/>
    <cellStyle name="Финансовый 2 5 2 2 3 4 3" xfId="51162"/>
    <cellStyle name="Финансовый 2 5 2 2 3 4 4" xfId="51163"/>
    <cellStyle name="Финансовый 2 5 2 2 3 4 5" xfId="51164"/>
    <cellStyle name="Финансовый 2 5 2 2 3 5" xfId="51165"/>
    <cellStyle name="Финансовый 2 5 2 2 3 5 2" xfId="51166"/>
    <cellStyle name="Финансовый 2 5 2 2 3 5 3" xfId="51167"/>
    <cellStyle name="Финансовый 2 5 2 2 3 5 4" xfId="51168"/>
    <cellStyle name="Финансовый 2 5 2 2 3 6" xfId="51169"/>
    <cellStyle name="Финансовый 2 5 2 2 3 7" xfId="51170"/>
    <cellStyle name="Финансовый 2 5 2 2 3 8" xfId="51171"/>
    <cellStyle name="Финансовый 2 5 2 2 3 9" xfId="51172"/>
    <cellStyle name="Финансовый 2 5 2 2 4" xfId="51173"/>
    <cellStyle name="Финансовый 2 5 2 2 4 2" xfId="51174"/>
    <cellStyle name="Финансовый 2 5 2 2 4 2 2" xfId="51175"/>
    <cellStyle name="Финансовый 2 5 2 2 4 2 2 2" xfId="51176"/>
    <cellStyle name="Финансовый 2 5 2 2 4 2 2 2 2" xfId="51177"/>
    <cellStyle name="Финансовый 2 5 2 2 4 2 2 3" xfId="51178"/>
    <cellStyle name="Финансовый 2 5 2 2 4 2 2 4" xfId="51179"/>
    <cellStyle name="Финансовый 2 5 2 2 4 2 2 5" xfId="51180"/>
    <cellStyle name="Финансовый 2 5 2 2 4 2 3" xfId="51181"/>
    <cellStyle name="Финансовый 2 5 2 2 4 2 3 2" xfId="51182"/>
    <cellStyle name="Финансовый 2 5 2 2 4 2 3 3" xfId="51183"/>
    <cellStyle name="Финансовый 2 5 2 2 4 2 3 4" xfId="51184"/>
    <cellStyle name="Финансовый 2 5 2 2 4 2 4" xfId="51185"/>
    <cellStyle name="Финансовый 2 5 2 2 4 2 5" xfId="51186"/>
    <cellStyle name="Финансовый 2 5 2 2 4 2 6" xfId="51187"/>
    <cellStyle name="Финансовый 2 5 2 2 4 2 7" xfId="51188"/>
    <cellStyle name="Финансовый 2 5 2 2 4 3" xfId="51189"/>
    <cellStyle name="Финансовый 2 5 2 2 4 3 2" xfId="51190"/>
    <cellStyle name="Финансовый 2 5 2 2 4 3 2 2" xfId="51191"/>
    <cellStyle name="Финансовый 2 5 2 2 4 3 3" xfId="51192"/>
    <cellStyle name="Финансовый 2 5 2 2 4 3 4" xfId="51193"/>
    <cellStyle name="Финансовый 2 5 2 2 4 3 5" xfId="51194"/>
    <cellStyle name="Финансовый 2 5 2 2 4 4" xfId="51195"/>
    <cellStyle name="Финансовый 2 5 2 2 4 4 2" xfId="51196"/>
    <cellStyle name="Финансовый 2 5 2 2 4 4 2 2" xfId="51197"/>
    <cellStyle name="Финансовый 2 5 2 2 4 4 3" xfId="51198"/>
    <cellStyle name="Финансовый 2 5 2 2 4 4 4" xfId="51199"/>
    <cellStyle name="Финансовый 2 5 2 2 4 4 5" xfId="51200"/>
    <cellStyle name="Финансовый 2 5 2 2 4 5" xfId="51201"/>
    <cellStyle name="Финансовый 2 5 2 2 4 5 2" xfId="51202"/>
    <cellStyle name="Финансовый 2 5 2 2 4 5 3" xfId="51203"/>
    <cellStyle name="Финансовый 2 5 2 2 4 5 4" xfId="51204"/>
    <cellStyle name="Финансовый 2 5 2 2 4 6" xfId="51205"/>
    <cellStyle name="Финансовый 2 5 2 2 4 7" xfId="51206"/>
    <cellStyle name="Финансовый 2 5 2 2 4 8" xfId="51207"/>
    <cellStyle name="Финансовый 2 5 2 2 4 9" xfId="51208"/>
    <cellStyle name="Финансовый 2 5 2 2 5" xfId="51209"/>
    <cellStyle name="Финансовый 2 5 2 2 5 2" xfId="51210"/>
    <cellStyle name="Финансовый 2 5 2 2 5 2 2" xfId="51211"/>
    <cellStyle name="Финансовый 2 5 2 2 5 2 2 2" xfId="51212"/>
    <cellStyle name="Финансовый 2 5 2 2 5 2 2 2 2" xfId="51213"/>
    <cellStyle name="Финансовый 2 5 2 2 5 2 2 3" xfId="51214"/>
    <cellStyle name="Финансовый 2 5 2 2 5 2 2 4" xfId="51215"/>
    <cellStyle name="Финансовый 2 5 2 2 5 2 2 5" xfId="51216"/>
    <cellStyle name="Финансовый 2 5 2 2 5 2 3" xfId="51217"/>
    <cellStyle name="Финансовый 2 5 2 2 5 2 3 2" xfId="51218"/>
    <cellStyle name="Финансовый 2 5 2 2 5 2 3 3" xfId="51219"/>
    <cellStyle name="Финансовый 2 5 2 2 5 2 3 4" xfId="51220"/>
    <cellStyle name="Финансовый 2 5 2 2 5 2 4" xfId="51221"/>
    <cellStyle name="Финансовый 2 5 2 2 5 2 5" xfId="51222"/>
    <cellStyle name="Финансовый 2 5 2 2 5 2 6" xfId="51223"/>
    <cellStyle name="Финансовый 2 5 2 2 5 2 7" xfId="51224"/>
    <cellStyle name="Финансовый 2 5 2 2 5 3" xfId="51225"/>
    <cellStyle name="Финансовый 2 5 2 2 5 3 2" xfId="51226"/>
    <cellStyle name="Финансовый 2 5 2 2 5 3 2 2" xfId="51227"/>
    <cellStyle name="Финансовый 2 5 2 2 5 3 3" xfId="51228"/>
    <cellStyle name="Финансовый 2 5 2 2 5 3 4" xfId="51229"/>
    <cellStyle name="Финансовый 2 5 2 2 5 3 5" xfId="51230"/>
    <cellStyle name="Финансовый 2 5 2 2 5 4" xfId="51231"/>
    <cellStyle name="Финансовый 2 5 2 2 5 4 2" xfId="51232"/>
    <cellStyle name="Финансовый 2 5 2 2 5 4 3" xfId="51233"/>
    <cellStyle name="Финансовый 2 5 2 2 5 4 4" xfId="51234"/>
    <cellStyle name="Финансовый 2 5 2 2 5 5" xfId="51235"/>
    <cellStyle name="Финансовый 2 5 2 2 5 6" xfId="51236"/>
    <cellStyle name="Финансовый 2 5 2 2 5 7" xfId="51237"/>
    <cellStyle name="Финансовый 2 5 2 2 5 8" xfId="51238"/>
    <cellStyle name="Финансовый 2 5 2 2 6" xfId="51239"/>
    <cellStyle name="Финансовый 2 5 2 2 6 2" xfId="51240"/>
    <cellStyle name="Финансовый 2 5 2 2 6 2 2" xfId="51241"/>
    <cellStyle name="Финансовый 2 5 2 2 6 2 2 2" xfId="51242"/>
    <cellStyle name="Финансовый 2 5 2 2 6 2 2 2 2" xfId="51243"/>
    <cellStyle name="Финансовый 2 5 2 2 6 2 2 3" xfId="51244"/>
    <cellStyle name="Финансовый 2 5 2 2 6 2 2 4" xfId="51245"/>
    <cellStyle name="Финансовый 2 5 2 2 6 2 2 5" xfId="51246"/>
    <cellStyle name="Финансовый 2 5 2 2 6 2 3" xfId="51247"/>
    <cellStyle name="Финансовый 2 5 2 2 6 2 3 2" xfId="51248"/>
    <cellStyle name="Финансовый 2 5 2 2 6 2 3 3" xfId="51249"/>
    <cellStyle name="Финансовый 2 5 2 2 6 2 3 4" xfId="51250"/>
    <cellStyle name="Финансовый 2 5 2 2 6 2 4" xfId="51251"/>
    <cellStyle name="Финансовый 2 5 2 2 6 2 5" xfId="51252"/>
    <cellStyle name="Финансовый 2 5 2 2 6 2 6" xfId="51253"/>
    <cellStyle name="Финансовый 2 5 2 2 6 2 7" xfId="51254"/>
    <cellStyle name="Финансовый 2 5 2 2 6 3" xfId="51255"/>
    <cellStyle name="Финансовый 2 5 2 2 6 3 2" xfId="51256"/>
    <cellStyle name="Финансовый 2 5 2 2 6 3 2 2" xfId="51257"/>
    <cellStyle name="Финансовый 2 5 2 2 6 3 3" xfId="51258"/>
    <cellStyle name="Финансовый 2 5 2 2 6 3 4" xfId="51259"/>
    <cellStyle name="Финансовый 2 5 2 2 6 3 5" xfId="51260"/>
    <cellStyle name="Финансовый 2 5 2 2 6 4" xfId="51261"/>
    <cellStyle name="Финансовый 2 5 2 2 6 4 2" xfId="51262"/>
    <cellStyle name="Финансовый 2 5 2 2 6 4 3" xfId="51263"/>
    <cellStyle name="Финансовый 2 5 2 2 6 4 4" xfId="51264"/>
    <cellStyle name="Финансовый 2 5 2 2 6 5" xfId="51265"/>
    <cellStyle name="Финансовый 2 5 2 2 6 6" xfId="51266"/>
    <cellStyle name="Финансовый 2 5 2 2 6 7" xfId="51267"/>
    <cellStyle name="Финансовый 2 5 2 2 6 8" xfId="51268"/>
    <cellStyle name="Финансовый 2 5 2 2 7" xfId="51269"/>
    <cellStyle name="Финансовый 2 5 2 2 7 2" xfId="51270"/>
    <cellStyle name="Финансовый 2 5 2 2 7 2 2" xfId="51271"/>
    <cellStyle name="Финансовый 2 5 2 2 7 2 2 2" xfId="51272"/>
    <cellStyle name="Финансовый 2 5 2 2 7 2 2 2 2" xfId="51273"/>
    <cellStyle name="Финансовый 2 5 2 2 7 2 2 3" xfId="51274"/>
    <cellStyle name="Финансовый 2 5 2 2 7 2 2 4" xfId="51275"/>
    <cellStyle name="Финансовый 2 5 2 2 7 2 2 5" xfId="51276"/>
    <cellStyle name="Финансовый 2 5 2 2 7 2 3" xfId="51277"/>
    <cellStyle name="Финансовый 2 5 2 2 7 2 3 2" xfId="51278"/>
    <cellStyle name="Финансовый 2 5 2 2 7 2 3 3" xfId="51279"/>
    <cellStyle name="Финансовый 2 5 2 2 7 2 3 4" xfId="51280"/>
    <cellStyle name="Финансовый 2 5 2 2 7 2 4" xfId="51281"/>
    <cellStyle name="Финансовый 2 5 2 2 7 2 5" xfId="51282"/>
    <cellStyle name="Финансовый 2 5 2 2 7 2 6" xfId="51283"/>
    <cellStyle name="Финансовый 2 5 2 2 7 2 7" xfId="51284"/>
    <cellStyle name="Финансовый 2 5 2 2 7 3" xfId="51285"/>
    <cellStyle name="Финансовый 2 5 2 2 7 3 2" xfId="51286"/>
    <cellStyle name="Финансовый 2 5 2 2 7 3 2 2" xfId="51287"/>
    <cellStyle name="Финансовый 2 5 2 2 7 3 3" xfId="51288"/>
    <cellStyle name="Финансовый 2 5 2 2 7 3 4" xfId="51289"/>
    <cellStyle name="Финансовый 2 5 2 2 7 3 5" xfId="51290"/>
    <cellStyle name="Финансовый 2 5 2 2 7 4" xfId="51291"/>
    <cellStyle name="Финансовый 2 5 2 2 7 4 2" xfId="51292"/>
    <cellStyle name="Финансовый 2 5 2 2 7 4 3" xfId="51293"/>
    <cellStyle name="Финансовый 2 5 2 2 7 4 4" xfId="51294"/>
    <cellStyle name="Финансовый 2 5 2 2 7 5" xfId="51295"/>
    <cellStyle name="Финансовый 2 5 2 2 7 6" xfId="51296"/>
    <cellStyle name="Финансовый 2 5 2 2 7 7" xfId="51297"/>
    <cellStyle name="Финансовый 2 5 2 2 7 8" xfId="51298"/>
    <cellStyle name="Финансовый 2 5 2 2 8" xfId="51299"/>
    <cellStyle name="Финансовый 2 5 2 2 8 2" xfId="51300"/>
    <cellStyle name="Финансовый 2 5 2 2 8 2 2" xfId="51301"/>
    <cellStyle name="Финансовый 2 5 2 2 8 2 2 2" xfId="51302"/>
    <cellStyle name="Финансовый 2 5 2 2 8 2 3" xfId="51303"/>
    <cellStyle name="Финансовый 2 5 2 2 8 2 4" xfId="51304"/>
    <cellStyle name="Финансовый 2 5 2 2 8 2 5" xfId="51305"/>
    <cellStyle name="Финансовый 2 5 2 2 8 3" xfId="51306"/>
    <cellStyle name="Финансовый 2 5 2 2 8 3 2" xfId="51307"/>
    <cellStyle name="Финансовый 2 5 2 2 8 3 3" xfId="51308"/>
    <cellStyle name="Финансовый 2 5 2 2 8 3 4" xfId="51309"/>
    <cellStyle name="Финансовый 2 5 2 2 8 4" xfId="51310"/>
    <cellStyle name="Финансовый 2 5 2 2 8 5" xfId="51311"/>
    <cellStyle name="Финансовый 2 5 2 2 8 6" xfId="51312"/>
    <cellStyle name="Финансовый 2 5 2 2 8 7" xfId="51313"/>
    <cellStyle name="Финансовый 2 5 2 2 9" xfId="51314"/>
    <cellStyle name="Финансовый 2 5 2 2 9 2" xfId="51315"/>
    <cellStyle name="Финансовый 2 5 2 2 9 2 2" xfId="51316"/>
    <cellStyle name="Финансовый 2 5 2 2 9 2 2 2" xfId="51317"/>
    <cellStyle name="Финансовый 2 5 2 2 9 2 3" xfId="51318"/>
    <cellStyle name="Финансовый 2 5 2 2 9 2 4" xfId="51319"/>
    <cellStyle name="Финансовый 2 5 2 2 9 2 5" xfId="51320"/>
    <cellStyle name="Финансовый 2 5 2 2 9 3" xfId="51321"/>
    <cellStyle name="Финансовый 2 5 2 2 9 3 2" xfId="51322"/>
    <cellStyle name="Финансовый 2 5 2 2 9 3 3" xfId="51323"/>
    <cellStyle name="Финансовый 2 5 2 2 9 3 4" xfId="51324"/>
    <cellStyle name="Финансовый 2 5 2 2 9 4" xfId="51325"/>
    <cellStyle name="Финансовый 2 5 2 2 9 5" xfId="51326"/>
    <cellStyle name="Финансовый 2 5 2 2 9 6" xfId="51327"/>
    <cellStyle name="Финансовый 2 5 2 2 9 7" xfId="51328"/>
    <cellStyle name="Финансовый 2 5 2 3" xfId="51329"/>
    <cellStyle name="Финансовый 2 5 2 3 2" xfId="51330"/>
    <cellStyle name="Финансовый 2 5 2 3 2 2" xfId="51331"/>
    <cellStyle name="Финансовый 2 5 2 3 2 2 2" xfId="51332"/>
    <cellStyle name="Финансовый 2 5 2 3 2 2 2 2" xfId="51333"/>
    <cellStyle name="Финансовый 2 5 2 3 2 2 3" xfId="51334"/>
    <cellStyle name="Финансовый 2 5 2 3 2 2 4" xfId="51335"/>
    <cellStyle name="Финансовый 2 5 2 3 2 2 5" xfId="51336"/>
    <cellStyle name="Финансовый 2 5 2 3 2 3" xfId="51337"/>
    <cellStyle name="Финансовый 2 5 2 3 2 3 2" xfId="51338"/>
    <cellStyle name="Финансовый 2 5 2 3 2 3 2 2" xfId="51339"/>
    <cellStyle name="Финансовый 2 5 2 3 2 3 3" xfId="51340"/>
    <cellStyle name="Финансовый 2 5 2 3 2 3 4" xfId="51341"/>
    <cellStyle name="Финансовый 2 5 2 3 2 3 5" xfId="51342"/>
    <cellStyle name="Финансовый 2 5 2 3 2 4" xfId="51343"/>
    <cellStyle name="Финансовый 2 5 2 3 2 4 2" xfId="51344"/>
    <cellStyle name="Финансовый 2 5 2 3 2 4 3" xfId="51345"/>
    <cellStyle name="Финансовый 2 5 2 3 2 4 4" xfId="51346"/>
    <cellStyle name="Финансовый 2 5 2 3 2 5" xfId="51347"/>
    <cellStyle name="Финансовый 2 5 2 3 2 6" xfId="51348"/>
    <cellStyle name="Финансовый 2 5 2 3 2 7" xfId="51349"/>
    <cellStyle name="Финансовый 2 5 2 3 2 8" xfId="51350"/>
    <cellStyle name="Финансовый 2 5 2 3 3" xfId="51351"/>
    <cellStyle name="Финансовый 2 5 2 3 3 2" xfId="51352"/>
    <cellStyle name="Финансовый 2 5 2 3 3 2 2" xfId="51353"/>
    <cellStyle name="Финансовый 2 5 2 3 3 3" xfId="51354"/>
    <cellStyle name="Финансовый 2 5 2 3 3 4" xfId="51355"/>
    <cellStyle name="Финансовый 2 5 2 3 3 5" xfId="51356"/>
    <cellStyle name="Финансовый 2 5 2 3 4" xfId="51357"/>
    <cellStyle name="Финансовый 2 5 2 3 4 2" xfId="51358"/>
    <cellStyle name="Финансовый 2 5 2 3 4 2 2" xfId="51359"/>
    <cellStyle name="Финансовый 2 5 2 3 4 3" xfId="51360"/>
    <cellStyle name="Финансовый 2 5 2 3 4 4" xfId="51361"/>
    <cellStyle name="Финансовый 2 5 2 3 4 5" xfId="51362"/>
    <cellStyle name="Финансовый 2 5 2 3 5" xfId="51363"/>
    <cellStyle name="Финансовый 2 5 2 3 5 2" xfId="51364"/>
    <cellStyle name="Финансовый 2 5 2 3 5 2 2" xfId="51365"/>
    <cellStyle name="Финансовый 2 5 2 3 5 3" xfId="51366"/>
    <cellStyle name="Финансовый 2 5 2 3 5 4" xfId="51367"/>
    <cellStyle name="Финансовый 2 5 2 3 5 5" xfId="51368"/>
    <cellStyle name="Финансовый 2 5 2 3 6" xfId="51369"/>
    <cellStyle name="Финансовый 2 5 2 3 6 2" xfId="51370"/>
    <cellStyle name="Финансовый 2 5 2 3 6 2 2" xfId="51371"/>
    <cellStyle name="Финансовый 2 5 2 3 6 3" xfId="51372"/>
    <cellStyle name="Финансовый 2 5 2 3 7" xfId="51373"/>
    <cellStyle name="Финансовый 2 5 2 3 7 2" xfId="51374"/>
    <cellStyle name="Финансовый 2 5 2 3 8" xfId="51375"/>
    <cellStyle name="Финансовый 2 5 2 3 9" xfId="51376"/>
    <cellStyle name="Финансовый 2 5 2 4" xfId="51377"/>
    <cellStyle name="Финансовый 2 5 2 4 2" xfId="51378"/>
    <cellStyle name="Финансовый 2 5 2 4 2 2" xfId="51379"/>
    <cellStyle name="Финансовый 2 5 2 4 2 2 2" xfId="51380"/>
    <cellStyle name="Финансовый 2 5 2 4 2 2 2 2" xfId="51381"/>
    <cellStyle name="Финансовый 2 5 2 4 2 2 3" xfId="51382"/>
    <cellStyle name="Финансовый 2 5 2 4 2 2 4" xfId="51383"/>
    <cellStyle name="Финансовый 2 5 2 4 2 2 5" xfId="51384"/>
    <cellStyle name="Финансовый 2 5 2 4 2 3" xfId="51385"/>
    <cellStyle name="Финансовый 2 5 2 4 2 3 2" xfId="51386"/>
    <cellStyle name="Финансовый 2 5 2 4 2 3 3" xfId="51387"/>
    <cellStyle name="Финансовый 2 5 2 4 2 3 4" xfId="51388"/>
    <cellStyle name="Финансовый 2 5 2 4 2 4" xfId="51389"/>
    <cellStyle name="Финансовый 2 5 2 4 2 5" xfId="51390"/>
    <cellStyle name="Финансовый 2 5 2 4 2 6" xfId="51391"/>
    <cellStyle name="Финансовый 2 5 2 4 2 7" xfId="51392"/>
    <cellStyle name="Финансовый 2 5 2 4 3" xfId="51393"/>
    <cellStyle name="Финансовый 2 5 2 4 3 2" xfId="51394"/>
    <cellStyle name="Финансовый 2 5 2 4 3 2 2" xfId="51395"/>
    <cellStyle name="Финансовый 2 5 2 4 3 3" xfId="51396"/>
    <cellStyle name="Финансовый 2 5 2 4 3 4" xfId="51397"/>
    <cellStyle name="Финансовый 2 5 2 4 3 5" xfId="51398"/>
    <cellStyle name="Финансовый 2 5 2 4 4" xfId="51399"/>
    <cellStyle name="Финансовый 2 5 2 4 4 2" xfId="51400"/>
    <cellStyle name="Финансовый 2 5 2 4 4 2 2" xfId="51401"/>
    <cellStyle name="Финансовый 2 5 2 4 4 3" xfId="51402"/>
    <cellStyle name="Финансовый 2 5 2 4 4 4" xfId="51403"/>
    <cellStyle name="Финансовый 2 5 2 4 4 5" xfId="51404"/>
    <cellStyle name="Финансовый 2 5 2 4 5" xfId="51405"/>
    <cellStyle name="Финансовый 2 5 2 4 5 2" xfId="51406"/>
    <cellStyle name="Финансовый 2 5 2 4 5 3" xfId="51407"/>
    <cellStyle name="Финансовый 2 5 2 4 5 4" xfId="51408"/>
    <cellStyle name="Финансовый 2 5 2 4 6" xfId="51409"/>
    <cellStyle name="Финансовый 2 5 2 4 7" xfId="51410"/>
    <cellStyle name="Финансовый 2 5 2 4 8" xfId="51411"/>
    <cellStyle name="Финансовый 2 5 2 4 9" xfId="51412"/>
    <cellStyle name="Финансовый 2 5 2 5" xfId="51413"/>
    <cellStyle name="Финансовый 2 5 2 5 2" xfId="51414"/>
    <cellStyle name="Финансовый 2 5 2 5 2 2" xfId="51415"/>
    <cellStyle name="Финансовый 2 5 2 5 2 2 2" xfId="51416"/>
    <cellStyle name="Финансовый 2 5 2 5 2 2 2 2" xfId="51417"/>
    <cellStyle name="Финансовый 2 5 2 5 2 2 3" xfId="51418"/>
    <cellStyle name="Финансовый 2 5 2 5 2 2 4" xfId="51419"/>
    <cellStyle name="Финансовый 2 5 2 5 2 2 5" xfId="51420"/>
    <cellStyle name="Финансовый 2 5 2 5 2 3" xfId="51421"/>
    <cellStyle name="Финансовый 2 5 2 5 2 3 2" xfId="51422"/>
    <cellStyle name="Финансовый 2 5 2 5 2 3 3" xfId="51423"/>
    <cellStyle name="Финансовый 2 5 2 5 2 3 4" xfId="51424"/>
    <cellStyle name="Финансовый 2 5 2 5 2 4" xfId="51425"/>
    <cellStyle name="Финансовый 2 5 2 5 2 5" xfId="51426"/>
    <cellStyle name="Финансовый 2 5 2 5 2 6" xfId="51427"/>
    <cellStyle name="Финансовый 2 5 2 5 2 7" xfId="51428"/>
    <cellStyle name="Финансовый 2 5 2 5 3" xfId="51429"/>
    <cellStyle name="Финансовый 2 5 2 5 3 2" xfId="51430"/>
    <cellStyle name="Финансовый 2 5 2 5 3 2 2" xfId="51431"/>
    <cellStyle name="Финансовый 2 5 2 5 3 3" xfId="51432"/>
    <cellStyle name="Финансовый 2 5 2 5 3 4" xfId="51433"/>
    <cellStyle name="Финансовый 2 5 2 5 3 5" xfId="51434"/>
    <cellStyle name="Финансовый 2 5 2 5 4" xfId="51435"/>
    <cellStyle name="Финансовый 2 5 2 5 4 2" xfId="51436"/>
    <cellStyle name="Финансовый 2 5 2 5 4 2 2" xfId="51437"/>
    <cellStyle name="Финансовый 2 5 2 5 4 3" xfId="51438"/>
    <cellStyle name="Финансовый 2 5 2 5 4 4" xfId="51439"/>
    <cellStyle name="Финансовый 2 5 2 5 4 5" xfId="51440"/>
    <cellStyle name="Финансовый 2 5 2 5 5" xfId="51441"/>
    <cellStyle name="Финансовый 2 5 2 5 5 2" xfId="51442"/>
    <cellStyle name="Финансовый 2 5 2 5 5 3" xfId="51443"/>
    <cellStyle name="Финансовый 2 5 2 5 5 4" xfId="51444"/>
    <cellStyle name="Финансовый 2 5 2 5 6" xfId="51445"/>
    <cellStyle name="Финансовый 2 5 2 5 7" xfId="51446"/>
    <cellStyle name="Финансовый 2 5 2 5 8" xfId="51447"/>
    <cellStyle name="Финансовый 2 5 2 5 9" xfId="51448"/>
    <cellStyle name="Финансовый 2 5 2 6" xfId="51449"/>
    <cellStyle name="Финансовый 2 5 2 6 2" xfId="51450"/>
    <cellStyle name="Финансовый 2 5 2 6 2 2" xfId="51451"/>
    <cellStyle name="Финансовый 2 5 2 6 2 2 2" xfId="51452"/>
    <cellStyle name="Финансовый 2 5 2 6 2 2 2 2" xfId="51453"/>
    <cellStyle name="Финансовый 2 5 2 6 2 2 3" xfId="51454"/>
    <cellStyle name="Финансовый 2 5 2 6 2 2 4" xfId="51455"/>
    <cellStyle name="Финансовый 2 5 2 6 2 2 5" xfId="51456"/>
    <cellStyle name="Финансовый 2 5 2 6 2 3" xfId="51457"/>
    <cellStyle name="Финансовый 2 5 2 6 2 3 2" xfId="51458"/>
    <cellStyle name="Финансовый 2 5 2 6 2 3 3" xfId="51459"/>
    <cellStyle name="Финансовый 2 5 2 6 2 3 4" xfId="51460"/>
    <cellStyle name="Финансовый 2 5 2 6 2 4" xfId="51461"/>
    <cellStyle name="Финансовый 2 5 2 6 2 5" xfId="51462"/>
    <cellStyle name="Финансовый 2 5 2 6 2 6" xfId="51463"/>
    <cellStyle name="Финансовый 2 5 2 6 2 7" xfId="51464"/>
    <cellStyle name="Финансовый 2 5 2 6 3" xfId="51465"/>
    <cellStyle name="Финансовый 2 5 2 6 3 2" xfId="51466"/>
    <cellStyle name="Финансовый 2 5 2 6 3 2 2" xfId="51467"/>
    <cellStyle name="Финансовый 2 5 2 6 3 3" xfId="51468"/>
    <cellStyle name="Финансовый 2 5 2 6 3 4" xfId="51469"/>
    <cellStyle name="Финансовый 2 5 2 6 3 5" xfId="51470"/>
    <cellStyle name="Финансовый 2 5 2 6 4" xfId="51471"/>
    <cellStyle name="Финансовый 2 5 2 6 4 2" xfId="51472"/>
    <cellStyle name="Финансовый 2 5 2 6 4 3" xfId="51473"/>
    <cellStyle name="Финансовый 2 5 2 6 4 4" xfId="51474"/>
    <cellStyle name="Финансовый 2 5 2 6 5" xfId="51475"/>
    <cellStyle name="Финансовый 2 5 2 6 6" xfId="51476"/>
    <cellStyle name="Финансовый 2 5 2 6 7" xfId="51477"/>
    <cellStyle name="Финансовый 2 5 2 6 8" xfId="51478"/>
    <cellStyle name="Финансовый 2 5 2 7" xfId="51479"/>
    <cellStyle name="Финансовый 2 5 2 7 2" xfId="51480"/>
    <cellStyle name="Финансовый 2 5 2 7 2 2" xfId="51481"/>
    <cellStyle name="Финансовый 2 5 2 7 2 2 2" xfId="51482"/>
    <cellStyle name="Финансовый 2 5 2 7 2 2 2 2" xfId="51483"/>
    <cellStyle name="Финансовый 2 5 2 7 2 2 3" xfId="51484"/>
    <cellStyle name="Финансовый 2 5 2 7 2 2 4" xfId="51485"/>
    <cellStyle name="Финансовый 2 5 2 7 2 2 5" xfId="51486"/>
    <cellStyle name="Финансовый 2 5 2 7 2 3" xfId="51487"/>
    <cellStyle name="Финансовый 2 5 2 7 2 3 2" xfId="51488"/>
    <cellStyle name="Финансовый 2 5 2 7 2 3 3" xfId="51489"/>
    <cellStyle name="Финансовый 2 5 2 7 2 3 4" xfId="51490"/>
    <cellStyle name="Финансовый 2 5 2 7 2 4" xfId="51491"/>
    <cellStyle name="Финансовый 2 5 2 7 2 5" xfId="51492"/>
    <cellStyle name="Финансовый 2 5 2 7 2 6" xfId="51493"/>
    <cellStyle name="Финансовый 2 5 2 7 2 7" xfId="51494"/>
    <cellStyle name="Финансовый 2 5 2 7 3" xfId="51495"/>
    <cellStyle name="Финансовый 2 5 2 7 3 2" xfId="51496"/>
    <cellStyle name="Финансовый 2 5 2 7 3 2 2" xfId="51497"/>
    <cellStyle name="Финансовый 2 5 2 7 3 3" xfId="51498"/>
    <cellStyle name="Финансовый 2 5 2 7 3 4" xfId="51499"/>
    <cellStyle name="Финансовый 2 5 2 7 3 5" xfId="51500"/>
    <cellStyle name="Финансовый 2 5 2 7 4" xfId="51501"/>
    <cellStyle name="Финансовый 2 5 2 7 4 2" xfId="51502"/>
    <cellStyle name="Финансовый 2 5 2 7 4 3" xfId="51503"/>
    <cellStyle name="Финансовый 2 5 2 7 4 4" xfId="51504"/>
    <cellStyle name="Финансовый 2 5 2 7 5" xfId="51505"/>
    <cellStyle name="Финансовый 2 5 2 7 6" xfId="51506"/>
    <cellStyle name="Финансовый 2 5 2 7 7" xfId="51507"/>
    <cellStyle name="Финансовый 2 5 2 7 8" xfId="51508"/>
    <cellStyle name="Финансовый 2 5 2 8" xfId="51509"/>
    <cellStyle name="Финансовый 2 5 2 8 2" xfId="51510"/>
    <cellStyle name="Финансовый 2 5 2 8 2 2" xfId="51511"/>
    <cellStyle name="Финансовый 2 5 2 8 2 2 2" xfId="51512"/>
    <cellStyle name="Финансовый 2 5 2 8 2 2 2 2" xfId="51513"/>
    <cellStyle name="Финансовый 2 5 2 8 2 2 3" xfId="51514"/>
    <cellStyle name="Финансовый 2 5 2 8 2 2 4" xfId="51515"/>
    <cellStyle name="Финансовый 2 5 2 8 2 2 5" xfId="51516"/>
    <cellStyle name="Финансовый 2 5 2 8 2 3" xfId="51517"/>
    <cellStyle name="Финансовый 2 5 2 8 2 3 2" xfId="51518"/>
    <cellStyle name="Финансовый 2 5 2 8 2 3 3" xfId="51519"/>
    <cellStyle name="Финансовый 2 5 2 8 2 3 4" xfId="51520"/>
    <cellStyle name="Финансовый 2 5 2 8 2 4" xfId="51521"/>
    <cellStyle name="Финансовый 2 5 2 8 2 5" xfId="51522"/>
    <cellStyle name="Финансовый 2 5 2 8 2 6" xfId="51523"/>
    <cellStyle name="Финансовый 2 5 2 8 2 7" xfId="51524"/>
    <cellStyle name="Финансовый 2 5 2 8 3" xfId="51525"/>
    <cellStyle name="Финансовый 2 5 2 8 3 2" xfId="51526"/>
    <cellStyle name="Финансовый 2 5 2 8 3 2 2" xfId="51527"/>
    <cellStyle name="Финансовый 2 5 2 8 3 3" xfId="51528"/>
    <cellStyle name="Финансовый 2 5 2 8 3 4" xfId="51529"/>
    <cellStyle name="Финансовый 2 5 2 8 3 5" xfId="51530"/>
    <cellStyle name="Финансовый 2 5 2 8 4" xfId="51531"/>
    <cellStyle name="Финансовый 2 5 2 8 4 2" xfId="51532"/>
    <cellStyle name="Финансовый 2 5 2 8 4 3" xfId="51533"/>
    <cellStyle name="Финансовый 2 5 2 8 4 4" xfId="51534"/>
    <cellStyle name="Финансовый 2 5 2 8 5" xfId="51535"/>
    <cellStyle name="Финансовый 2 5 2 8 6" xfId="51536"/>
    <cellStyle name="Финансовый 2 5 2 8 7" xfId="51537"/>
    <cellStyle name="Финансовый 2 5 2 8 8" xfId="51538"/>
    <cellStyle name="Финансовый 2 5 2 9" xfId="51539"/>
    <cellStyle name="Финансовый 2 5 2 9 2" xfId="51540"/>
    <cellStyle name="Финансовый 2 5 2 9 2 2" xfId="51541"/>
    <cellStyle name="Финансовый 2 5 2 9 2 2 2" xfId="51542"/>
    <cellStyle name="Финансовый 2 5 2 9 2 3" xfId="51543"/>
    <cellStyle name="Финансовый 2 5 2 9 2 4" xfId="51544"/>
    <cellStyle name="Финансовый 2 5 2 9 2 5" xfId="51545"/>
    <cellStyle name="Финансовый 2 5 2 9 3" xfId="51546"/>
    <cellStyle name="Финансовый 2 5 2 9 3 2" xfId="51547"/>
    <cellStyle name="Финансовый 2 5 2 9 3 3" xfId="51548"/>
    <cellStyle name="Финансовый 2 5 2 9 3 4" xfId="51549"/>
    <cellStyle name="Финансовый 2 5 2 9 4" xfId="51550"/>
    <cellStyle name="Финансовый 2 5 2 9 5" xfId="51551"/>
    <cellStyle name="Финансовый 2 5 2 9 6" xfId="51552"/>
    <cellStyle name="Финансовый 2 5 2 9 7" xfId="51553"/>
    <cellStyle name="Финансовый 2 5 3" xfId="51554"/>
    <cellStyle name="Финансовый 2 5 3 2" xfId="51555"/>
    <cellStyle name="Финансовый 2 5 3 2 2" xfId="51556"/>
    <cellStyle name="Финансовый 2 5 3 2 2 2" xfId="51557"/>
    <cellStyle name="Финансовый 2 5 3 2 3" xfId="51558"/>
    <cellStyle name="Финансовый 2 5 3 2 4" xfId="51559"/>
    <cellStyle name="Финансовый 2 5 3 2 5" xfId="51560"/>
    <cellStyle name="Финансовый 2 5 3 3" xfId="51561"/>
    <cellStyle name="Финансовый 2 5 3 3 2" xfId="51562"/>
    <cellStyle name="Финансовый 2 5 3 3 2 2" xfId="51563"/>
    <cellStyle name="Финансовый 2 5 3 3 3" xfId="51564"/>
    <cellStyle name="Финансовый 2 5 3 3 4" xfId="51565"/>
    <cellStyle name="Финансовый 2 5 3 3 5" xfId="51566"/>
    <cellStyle name="Финансовый 2 5 3 4" xfId="51567"/>
    <cellStyle name="Финансовый 2 5 3 4 2" xfId="51568"/>
    <cellStyle name="Финансовый 2 5 3 4 2 2" xfId="51569"/>
    <cellStyle name="Финансовый 2 5 3 4 3" xfId="51570"/>
    <cellStyle name="Финансовый 2 5 3 4 4" xfId="51571"/>
    <cellStyle name="Финансовый 2 5 3 4 5" xfId="51572"/>
    <cellStyle name="Финансовый 2 5 3 5" xfId="51573"/>
    <cellStyle name="Финансовый 2 5 3 6" xfId="51574"/>
    <cellStyle name="Финансовый 2 5 3 6 2" xfId="51575"/>
    <cellStyle name="Финансовый 2 5 3 6 2 2" xfId="51576"/>
    <cellStyle name="Финансовый 2 5 3 6 3" xfId="51577"/>
    <cellStyle name="Финансовый 2 5 3 7" xfId="51578"/>
    <cellStyle name="Финансовый 2 5 3 7 2" xfId="51579"/>
    <cellStyle name="Финансовый 2 5 3 8" xfId="51580"/>
    <cellStyle name="Финансовый 2 5 4" xfId="51581"/>
    <cellStyle name="Финансовый 2 5 4 10" xfId="51582"/>
    <cellStyle name="Финансовый 2 5 4 10 2" xfId="51583"/>
    <cellStyle name="Финансовый 2 5 4 10 2 2" xfId="51584"/>
    <cellStyle name="Финансовый 2 5 4 10 3" xfId="51585"/>
    <cellStyle name="Финансовый 2 5 4 10 4" xfId="51586"/>
    <cellStyle name="Финансовый 2 5 4 10 5" xfId="51587"/>
    <cellStyle name="Финансовый 2 5 4 11" xfId="51588"/>
    <cellStyle name="Финансовый 2 5 4 11 2" xfId="51589"/>
    <cellStyle name="Финансовый 2 5 4 11 2 2" xfId="51590"/>
    <cellStyle name="Финансовый 2 5 4 11 3" xfId="51591"/>
    <cellStyle name="Финансовый 2 5 4 11 4" xfId="51592"/>
    <cellStyle name="Финансовый 2 5 4 11 5" xfId="51593"/>
    <cellStyle name="Финансовый 2 5 4 12" xfId="51594"/>
    <cellStyle name="Финансовый 2 5 4 12 2" xfId="51595"/>
    <cellStyle name="Финансовый 2 5 4 12 2 2" xfId="51596"/>
    <cellStyle name="Финансовый 2 5 4 12 3" xfId="51597"/>
    <cellStyle name="Финансовый 2 5 4 13" xfId="51598"/>
    <cellStyle name="Финансовый 2 5 4 13 2" xfId="51599"/>
    <cellStyle name="Финансовый 2 5 4 14" xfId="51600"/>
    <cellStyle name="Финансовый 2 5 4 15" xfId="51601"/>
    <cellStyle name="Финансовый 2 5 4 2" xfId="51602"/>
    <cellStyle name="Финансовый 2 5 4 2 2" xfId="51603"/>
    <cellStyle name="Финансовый 2 5 4 2 2 2" xfId="51604"/>
    <cellStyle name="Финансовый 2 5 4 2 2 2 2" xfId="51605"/>
    <cellStyle name="Финансовый 2 5 4 2 2 2 2 2" xfId="51606"/>
    <cellStyle name="Финансовый 2 5 4 2 2 2 3" xfId="51607"/>
    <cellStyle name="Финансовый 2 5 4 2 2 2 4" xfId="51608"/>
    <cellStyle name="Финансовый 2 5 4 2 2 2 5" xfId="51609"/>
    <cellStyle name="Финансовый 2 5 4 2 2 3" xfId="51610"/>
    <cellStyle name="Финансовый 2 5 4 2 2 3 2" xfId="51611"/>
    <cellStyle name="Финансовый 2 5 4 2 2 3 3" xfId="51612"/>
    <cellStyle name="Финансовый 2 5 4 2 2 3 4" xfId="51613"/>
    <cellStyle name="Финансовый 2 5 4 2 2 4" xfId="51614"/>
    <cellStyle name="Финансовый 2 5 4 2 2 5" xfId="51615"/>
    <cellStyle name="Финансовый 2 5 4 2 2 6" xfId="51616"/>
    <cellStyle name="Финансовый 2 5 4 2 2 7" xfId="51617"/>
    <cellStyle name="Финансовый 2 5 4 2 3" xfId="51618"/>
    <cellStyle name="Финансовый 2 5 4 2 3 2" xfId="51619"/>
    <cellStyle name="Финансовый 2 5 4 2 3 2 2" xfId="51620"/>
    <cellStyle name="Финансовый 2 5 4 2 3 3" xfId="51621"/>
    <cellStyle name="Финансовый 2 5 4 2 3 4" xfId="51622"/>
    <cellStyle name="Финансовый 2 5 4 2 3 5" xfId="51623"/>
    <cellStyle name="Финансовый 2 5 4 2 4" xfId="51624"/>
    <cellStyle name="Финансовый 2 5 4 2 4 2" xfId="51625"/>
    <cellStyle name="Финансовый 2 5 4 2 4 2 2" xfId="51626"/>
    <cellStyle name="Финансовый 2 5 4 2 4 3" xfId="51627"/>
    <cellStyle name="Финансовый 2 5 4 2 4 4" xfId="51628"/>
    <cellStyle name="Финансовый 2 5 4 2 4 5" xfId="51629"/>
    <cellStyle name="Финансовый 2 5 4 2 5" xfId="51630"/>
    <cellStyle name="Финансовый 2 5 4 2 5 2" xfId="51631"/>
    <cellStyle name="Финансовый 2 5 4 2 5 3" xfId="51632"/>
    <cellStyle name="Финансовый 2 5 4 2 5 4" xfId="51633"/>
    <cellStyle name="Финансовый 2 5 4 2 6" xfId="51634"/>
    <cellStyle name="Финансовый 2 5 4 2 7" xfId="51635"/>
    <cellStyle name="Финансовый 2 5 4 2 8" xfId="51636"/>
    <cellStyle name="Финансовый 2 5 4 2 9" xfId="51637"/>
    <cellStyle name="Финансовый 2 5 4 3" xfId="51638"/>
    <cellStyle name="Финансовый 2 5 4 3 2" xfId="51639"/>
    <cellStyle name="Финансовый 2 5 4 3 2 2" xfId="51640"/>
    <cellStyle name="Финансовый 2 5 4 3 2 2 2" xfId="51641"/>
    <cellStyle name="Финансовый 2 5 4 3 2 2 2 2" xfId="51642"/>
    <cellStyle name="Финансовый 2 5 4 3 2 2 3" xfId="51643"/>
    <cellStyle name="Финансовый 2 5 4 3 2 2 4" xfId="51644"/>
    <cellStyle name="Финансовый 2 5 4 3 2 2 5" xfId="51645"/>
    <cellStyle name="Финансовый 2 5 4 3 2 3" xfId="51646"/>
    <cellStyle name="Финансовый 2 5 4 3 2 3 2" xfId="51647"/>
    <cellStyle name="Финансовый 2 5 4 3 2 3 3" xfId="51648"/>
    <cellStyle name="Финансовый 2 5 4 3 2 3 4" xfId="51649"/>
    <cellStyle name="Финансовый 2 5 4 3 2 4" xfId="51650"/>
    <cellStyle name="Финансовый 2 5 4 3 2 5" xfId="51651"/>
    <cellStyle name="Финансовый 2 5 4 3 2 6" xfId="51652"/>
    <cellStyle name="Финансовый 2 5 4 3 2 7" xfId="51653"/>
    <cellStyle name="Финансовый 2 5 4 3 3" xfId="51654"/>
    <cellStyle name="Финансовый 2 5 4 3 3 2" xfId="51655"/>
    <cellStyle name="Финансовый 2 5 4 3 3 2 2" xfId="51656"/>
    <cellStyle name="Финансовый 2 5 4 3 3 3" xfId="51657"/>
    <cellStyle name="Финансовый 2 5 4 3 3 4" xfId="51658"/>
    <cellStyle name="Финансовый 2 5 4 3 3 5" xfId="51659"/>
    <cellStyle name="Финансовый 2 5 4 3 4" xfId="51660"/>
    <cellStyle name="Финансовый 2 5 4 3 4 2" xfId="51661"/>
    <cellStyle name="Финансовый 2 5 4 3 4 2 2" xfId="51662"/>
    <cellStyle name="Финансовый 2 5 4 3 4 3" xfId="51663"/>
    <cellStyle name="Финансовый 2 5 4 3 4 4" xfId="51664"/>
    <cellStyle name="Финансовый 2 5 4 3 4 5" xfId="51665"/>
    <cellStyle name="Финансовый 2 5 4 3 5" xfId="51666"/>
    <cellStyle name="Финансовый 2 5 4 3 5 2" xfId="51667"/>
    <cellStyle name="Финансовый 2 5 4 3 5 3" xfId="51668"/>
    <cellStyle name="Финансовый 2 5 4 3 5 4" xfId="51669"/>
    <cellStyle name="Финансовый 2 5 4 3 6" xfId="51670"/>
    <cellStyle name="Финансовый 2 5 4 3 7" xfId="51671"/>
    <cellStyle name="Финансовый 2 5 4 3 8" xfId="51672"/>
    <cellStyle name="Финансовый 2 5 4 3 9" xfId="51673"/>
    <cellStyle name="Финансовый 2 5 4 4" xfId="51674"/>
    <cellStyle name="Финансовый 2 5 4 4 2" xfId="51675"/>
    <cellStyle name="Финансовый 2 5 4 4 2 2" xfId="51676"/>
    <cellStyle name="Финансовый 2 5 4 4 2 2 2" xfId="51677"/>
    <cellStyle name="Финансовый 2 5 4 4 2 2 2 2" xfId="51678"/>
    <cellStyle name="Финансовый 2 5 4 4 2 2 3" xfId="51679"/>
    <cellStyle name="Финансовый 2 5 4 4 2 2 4" xfId="51680"/>
    <cellStyle name="Финансовый 2 5 4 4 2 2 5" xfId="51681"/>
    <cellStyle name="Финансовый 2 5 4 4 2 3" xfId="51682"/>
    <cellStyle name="Финансовый 2 5 4 4 2 3 2" xfId="51683"/>
    <cellStyle name="Финансовый 2 5 4 4 2 3 3" xfId="51684"/>
    <cellStyle name="Финансовый 2 5 4 4 2 3 4" xfId="51685"/>
    <cellStyle name="Финансовый 2 5 4 4 2 4" xfId="51686"/>
    <cellStyle name="Финансовый 2 5 4 4 2 5" xfId="51687"/>
    <cellStyle name="Финансовый 2 5 4 4 2 6" xfId="51688"/>
    <cellStyle name="Финансовый 2 5 4 4 2 7" xfId="51689"/>
    <cellStyle name="Финансовый 2 5 4 4 3" xfId="51690"/>
    <cellStyle name="Финансовый 2 5 4 4 3 2" xfId="51691"/>
    <cellStyle name="Финансовый 2 5 4 4 3 2 2" xfId="51692"/>
    <cellStyle name="Финансовый 2 5 4 4 3 3" xfId="51693"/>
    <cellStyle name="Финансовый 2 5 4 4 3 4" xfId="51694"/>
    <cellStyle name="Финансовый 2 5 4 4 3 5" xfId="51695"/>
    <cellStyle name="Финансовый 2 5 4 4 4" xfId="51696"/>
    <cellStyle name="Финансовый 2 5 4 4 4 2" xfId="51697"/>
    <cellStyle name="Финансовый 2 5 4 4 4 2 2" xfId="51698"/>
    <cellStyle name="Финансовый 2 5 4 4 4 3" xfId="51699"/>
    <cellStyle name="Финансовый 2 5 4 4 4 4" xfId="51700"/>
    <cellStyle name="Финансовый 2 5 4 4 4 5" xfId="51701"/>
    <cellStyle name="Финансовый 2 5 4 4 5" xfId="51702"/>
    <cellStyle name="Финансовый 2 5 4 4 5 2" xfId="51703"/>
    <cellStyle name="Финансовый 2 5 4 4 5 3" xfId="51704"/>
    <cellStyle name="Финансовый 2 5 4 4 5 4" xfId="51705"/>
    <cellStyle name="Финансовый 2 5 4 4 6" xfId="51706"/>
    <cellStyle name="Финансовый 2 5 4 4 7" xfId="51707"/>
    <cellStyle name="Финансовый 2 5 4 4 8" xfId="51708"/>
    <cellStyle name="Финансовый 2 5 4 4 9" xfId="51709"/>
    <cellStyle name="Финансовый 2 5 4 5" xfId="51710"/>
    <cellStyle name="Финансовый 2 5 4 5 2" xfId="51711"/>
    <cellStyle name="Финансовый 2 5 4 5 2 2" xfId="51712"/>
    <cellStyle name="Финансовый 2 5 4 5 2 2 2" xfId="51713"/>
    <cellStyle name="Финансовый 2 5 4 5 2 2 2 2" xfId="51714"/>
    <cellStyle name="Финансовый 2 5 4 5 2 2 3" xfId="51715"/>
    <cellStyle name="Финансовый 2 5 4 5 2 2 4" xfId="51716"/>
    <cellStyle name="Финансовый 2 5 4 5 2 2 5" xfId="51717"/>
    <cellStyle name="Финансовый 2 5 4 5 2 3" xfId="51718"/>
    <cellStyle name="Финансовый 2 5 4 5 2 3 2" xfId="51719"/>
    <cellStyle name="Финансовый 2 5 4 5 2 3 3" xfId="51720"/>
    <cellStyle name="Финансовый 2 5 4 5 2 3 4" xfId="51721"/>
    <cellStyle name="Финансовый 2 5 4 5 2 4" xfId="51722"/>
    <cellStyle name="Финансовый 2 5 4 5 2 5" xfId="51723"/>
    <cellStyle name="Финансовый 2 5 4 5 2 6" xfId="51724"/>
    <cellStyle name="Финансовый 2 5 4 5 2 7" xfId="51725"/>
    <cellStyle name="Финансовый 2 5 4 5 3" xfId="51726"/>
    <cellStyle name="Финансовый 2 5 4 5 3 2" xfId="51727"/>
    <cellStyle name="Финансовый 2 5 4 5 3 2 2" xfId="51728"/>
    <cellStyle name="Финансовый 2 5 4 5 3 3" xfId="51729"/>
    <cellStyle name="Финансовый 2 5 4 5 3 4" xfId="51730"/>
    <cellStyle name="Финансовый 2 5 4 5 3 5" xfId="51731"/>
    <cellStyle name="Финансовый 2 5 4 5 4" xfId="51732"/>
    <cellStyle name="Финансовый 2 5 4 5 4 2" xfId="51733"/>
    <cellStyle name="Финансовый 2 5 4 5 4 3" xfId="51734"/>
    <cellStyle name="Финансовый 2 5 4 5 4 4" xfId="51735"/>
    <cellStyle name="Финансовый 2 5 4 5 5" xfId="51736"/>
    <cellStyle name="Финансовый 2 5 4 5 6" xfId="51737"/>
    <cellStyle name="Финансовый 2 5 4 5 7" xfId="51738"/>
    <cellStyle name="Финансовый 2 5 4 5 8" xfId="51739"/>
    <cellStyle name="Финансовый 2 5 4 6" xfId="51740"/>
    <cellStyle name="Финансовый 2 5 4 6 2" xfId="51741"/>
    <cellStyle name="Финансовый 2 5 4 6 2 2" xfId="51742"/>
    <cellStyle name="Финансовый 2 5 4 6 2 2 2" xfId="51743"/>
    <cellStyle name="Финансовый 2 5 4 6 2 2 2 2" xfId="51744"/>
    <cellStyle name="Финансовый 2 5 4 6 2 2 3" xfId="51745"/>
    <cellStyle name="Финансовый 2 5 4 6 2 2 4" xfId="51746"/>
    <cellStyle name="Финансовый 2 5 4 6 2 2 5" xfId="51747"/>
    <cellStyle name="Финансовый 2 5 4 6 2 3" xfId="51748"/>
    <cellStyle name="Финансовый 2 5 4 6 2 3 2" xfId="51749"/>
    <cellStyle name="Финансовый 2 5 4 6 2 3 3" xfId="51750"/>
    <cellStyle name="Финансовый 2 5 4 6 2 3 4" xfId="51751"/>
    <cellStyle name="Финансовый 2 5 4 6 2 4" xfId="51752"/>
    <cellStyle name="Финансовый 2 5 4 6 2 5" xfId="51753"/>
    <cellStyle name="Финансовый 2 5 4 6 2 6" xfId="51754"/>
    <cellStyle name="Финансовый 2 5 4 6 2 7" xfId="51755"/>
    <cellStyle name="Финансовый 2 5 4 6 3" xfId="51756"/>
    <cellStyle name="Финансовый 2 5 4 6 3 2" xfId="51757"/>
    <cellStyle name="Финансовый 2 5 4 6 3 2 2" xfId="51758"/>
    <cellStyle name="Финансовый 2 5 4 6 3 3" xfId="51759"/>
    <cellStyle name="Финансовый 2 5 4 6 3 4" xfId="51760"/>
    <cellStyle name="Финансовый 2 5 4 6 3 5" xfId="51761"/>
    <cellStyle name="Финансовый 2 5 4 6 4" xfId="51762"/>
    <cellStyle name="Финансовый 2 5 4 6 4 2" xfId="51763"/>
    <cellStyle name="Финансовый 2 5 4 6 4 3" xfId="51764"/>
    <cellStyle name="Финансовый 2 5 4 6 4 4" xfId="51765"/>
    <cellStyle name="Финансовый 2 5 4 6 5" xfId="51766"/>
    <cellStyle name="Финансовый 2 5 4 6 6" xfId="51767"/>
    <cellStyle name="Финансовый 2 5 4 6 7" xfId="51768"/>
    <cellStyle name="Финансовый 2 5 4 6 8" xfId="51769"/>
    <cellStyle name="Финансовый 2 5 4 7" xfId="51770"/>
    <cellStyle name="Финансовый 2 5 4 7 2" xfId="51771"/>
    <cellStyle name="Финансовый 2 5 4 7 2 2" xfId="51772"/>
    <cellStyle name="Финансовый 2 5 4 7 2 2 2" xfId="51773"/>
    <cellStyle name="Финансовый 2 5 4 7 2 2 2 2" xfId="51774"/>
    <cellStyle name="Финансовый 2 5 4 7 2 2 3" xfId="51775"/>
    <cellStyle name="Финансовый 2 5 4 7 2 2 4" xfId="51776"/>
    <cellStyle name="Финансовый 2 5 4 7 2 2 5" xfId="51777"/>
    <cellStyle name="Финансовый 2 5 4 7 2 3" xfId="51778"/>
    <cellStyle name="Финансовый 2 5 4 7 2 3 2" xfId="51779"/>
    <cellStyle name="Финансовый 2 5 4 7 2 3 3" xfId="51780"/>
    <cellStyle name="Финансовый 2 5 4 7 2 3 4" xfId="51781"/>
    <cellStyle name="Финансовый 2 5 4 7 2 4" xfId="51782"/>
    <cellStyle name="Финансовый 2 5 4 7 2 5" xfId="51783"/>
    <cellStyle name="Финансовый 2 5 4 7 2 6" xfId="51784"/>
    <cellStyle name="Финансовый 2 5 4 7 2 7" xfId="51785"/>
    <cellStyle name="Финансовый 2 5 4 7 3" xfId="51786"/>
    <cellStyle name="Финансовый 2 5 4 7 3 2" xfId="51787"/>
    <cellStyle name="Финансовый 2 5 4 7 3 2 2" xfId="51788"/>
    <cellStyle name="Финансовый 2 5 4 7 3 3" xfId="51789"/>
    <cellStyle name="Финансовый 2 5 4 7 3 4" xfId="51790"/>
    <cellStyle name="Финансовый 2 5 4 7 3 5" xfId="51791"/>
    <cellStyle name="Финансовый 2 5 4 7 4" xfId="51792"/>
    <cellStyle name="Финансовый 2 5 4 7 4 2" xfId="51793"/>
    <cellStyle name="Финансовый 2 5 4 7 4 3" xfId="51794"/>
    <cellStyle name="Финансовый 2 5 4 7 4 4" xfId="51795"/>
    <cellStyle name="Финансовый 2 5 4 7 5" xfId="51796"/>
    <cellStyle name="Финансовый 2 5 4 7 6" xfId="51797"/>
    <cellStyle name="Финансовый 2 5 4 7 7" xfId="51798"/>
    <cellStyle name="Финансовый 2 5 4 7 8" xfId="51799"/>
    <cellStyle name="Финансовый 2 5 4 8" xfId="51800"/>
    <cellStyle name="Финансовый 2 5 4 8 2" xfId="51801"/>
    <cellStyle name="Финансовый 2 5 4 8 2 2" xfId="51802"/>
    <cellStyle name="Финансовый 2 5 4 8 2 2 2" xfId="51803"/>
    <cellStyle name="Финансовый 2 5 4 8 2 3" xfId="51804"/>
    <cellStyle name="Финансовый 2 5 4 8 2 4" xfId="51805"/>
    <cellStyle name="Финансовый 2 5 4 8 2 5" xfId="51806"/>
    <cellStyle name="Финансовый 2 5 4 8 3" xfId="51807"/>
    <cellStyle name="Финансовый 2 5 4 8 3 2" xfId="51808"/>
    <cellStyle name="Финансовый 2 5 4 8 3 3" xfId="51809"/>
    <cellStyle name="Финансовый 2 5 4 8 3 4" xfId="51810"/>
    <cellStyle name="Финансовый 2 5 4 8 4" xfId="51811"/>
    <cellStyle name="Финансовый 2 5 4 8 5" xfId="51812"/>
    <cellStyle name="Финансовый 2 5 4 8 6" xfId="51813"/>
    <cellStyle name="Финансовый 2 5 4 8 7" xfId="51814"/>
    <cellStyle name="Финансовый 2 5 4 9" xfId="51815"/>
    <cellStyle name="Финансовый 2 5 4 9 2" xfId="51816"/>
    <cellStyle name="Финансовый 2 5 4 9 2 2" xfId="51817"/>
    <cellStyle name="Финансовый 2 5 4 9 2 2 2" xfId="51818"/>
    <cellStyle name="Финансовый 2 5 4 9 2 3" xfId="51819"/>
    <cellStyle name="Финансовый 2 5 4 9 2 4" xfId="51820"/>
    <cellStyle name="Финансовый 2 5 4 9 2 5" xfId="51821"/>
    <cellStyle name="Финансовый 2 5 4 9 3" xfId="51822"/>
    <cellStyle name="Финансовый 2 5 4 9 3 2" xfId="51823"/>
    <cellStyle name="Финансовый 2 5 4 9 3 3" xfId="51824"/>
    <cellStyle name="Финансовый 2 5 4 9 3 4" xfId="51825"/>
    <cellStyle name="Финансовый 2 5 4 9 4" xfId="51826"/>
    <cellStyle name="Финансовый 2 5 4 9 5" xfId="51827"/>
    <cellStyle name="Финансовый 2 5 4 9 6" xfId="51828"/>
    <cellStyle name="Финансовый 2 5 4 9 7" xfId="51829"/>
    <cellStyle name="Финансовый 2 5 5" xfId="51830"/>
    <cellStyle name="Финансовый 2 5 5 10" xfId="51831"/>
    <cellStyle name="Финансовый 2 5 5 10 2" xfId="51832"/>
    <cellStyle name="Финансовый 2 5 5 10 2 2" xfId="51833"/>
    <cellStyle name="Финансовый 2 5 5 10 3" xfId="51834"/>
    <cellStyle name="Финансовый 2 5 5 10 4" xfId="51835"/>
    <cellStyle name="Финансовый 2 5 5 10 5" xfId="51836"/>
    <cellStyle name="Финансовый 2 5 5 11" xfId="51837"/>
    <cellStyle name="Финансовый 2 5 5 11 2" xfId="51838"/>
    <cellStyle name="Финансовый 2 5 5 11 3" xfId="51839"/>
    <cellStyle name="Финансовый 2 5 5 11 4" xfId="51840"/>
    <cellStyle name="Финансовый 2 5 5 12" xfId="51841"/>
    <cellStyle name="Финансовый 2 5 5 13" xfId="51842"/>
    <cellStyle name="Финансовый 2 5 5 14" xfId="51843"/>
    <cellStyle name="Финансовый 2 5 5 15" xfId="51844"/>
    <cellStyle name="Финансовый 2 5 5 2" xfId="51845"/>
    <cellStyle name="Финансовый 2 5 5 2 2" xfId="51846"/>
    <cellStyle name="Финансовый 2 5 5 2 2 2" xfId="51847"/>
    <cellStyle name="Финансовый 2 5 5 2 2 2 2" xfId="51848"/>
    <cellStyle name="Финансовый 2 5 5 2 2 2 2 2" xfId="51849"/>
    <cellStyle name="Финансовый 2 5 5 2 2 2 3" xfId="51850"/>
    <cellStyle name="Финансовый 2 5 5 2 2 2 4" xfId="51851"/>
    <cellStyle name="Финансовый 2 5 5 2 2 2 5" xfId="51852"/>
    <cellStyle name="Финансовый 2 5 5 2 2 3" xfId="51853"/>
    <cellStyle name="Финансовый 2 5 5 2 2 3 2" xfId="51854"/>
    <cellStyle name="Финансовый 2 5 5 2 2 3 3" xfId="51855"/>
    <cellStyle name="Финансовый 2 5 5 2 2 3 4" xfId="51856"/>
    <cellStyle name="Финансовый 2 5 5 2 2 4" xfId="51857"/>
    <cellStyle name="Финансовый 2 5 5 2 2 5" xfId="51858"/>
    <cellStyle name="Финансовый 2 5 5 2 2 6" xfId="51859"/>
    <cellStyle name="Финансовый 2 5 5 2 2 7" xfId="51860"/>
    <cellStyle name="Финансовый 2 5 5 2 3" xfId="51861"/>
    <cellStyle name="Финансовый 2 5 5 2 3 2" xfId="51862"/>
    <cellStyle name="Финансовый 2 5 5 2 3 2 2" xfId="51863"/>
    <cellStyle name="Финансовый 2 5 5 2 3 3" xfId="51864"/>
    <cellStyle name="Финансовый 2 5 5 2 3 4" xfId="51865"/>
    <cellStyle name="Финансовый 2 5 5 2 3 5" xfId="51866"/>
    <cellStyle name="Финансовый 2 5 5 2 4" xfId="51867"/>
    <cellStyle name="Финансовый 2 5 5 2 4 2" xfId="51868"/>
    <cellStyle name="Финансовый 2 5 5 2 4 2 2" xfId="51869"/>
    <cellStyle name="Финансовый 2 5 5 2 4 3" xfId="51870"/>
    <cellStyle name="Финансовый 2 5 5 2 4 4" xfId="51871"/>
    <cellStyle name="Финансовый 2 5 5 2 4 5" xfId="51872"/>
    <cellStyle name="Финансовый 2 5 5 2 5" xfId="51873"/>
    <cellStyle name="Финансовый 2 5 5 2 5 2" xfId="51874"/>
    <cellStyle name="Финансовый 2 5 5 2 5 3" xfId="51875"/>
    <cellStyle name="Финансовый 2 5 5 2 5 4" xfId="51876"/>
    <cellStyle name="Финансовый 2 5 5 2 6" xfId="51877"/>
    <cellStyle name="Финансовый 2 5 5 2 7" xfId="51878"/>
    <cellStyle name="Финансовый 2 5 5 2 8" xfId="51879"/>
    <cellStyle name="Финансовый 2 5 5 2 9" xfId="51880"/>
    <cellStyle name="Финансовый 2 5 5 3" xfId="51881"/>
    <cellStyle name="Финансовый 2 5 5 3 2" xfId="51882"/>
    <cellStyle name="Финансовый 2 5 5 3 2 2" xfId="51883"/>
    <cellStyle name="Финансовый 2 5 5 3 2 2 2" xfId="51884"/>
    <cellStyle name="Финансовый 2 5 5 3 2 2 2 2" xfId="51885"/>
    <cellStyle name="Финансовый 2 5 5 3 2 2 3" xfId="51886"/>
    <cellStyle name="Финансовый 2 5 5 3 2 2 4" xfId="51887"/>
    <cellStyle name="Финансовый 2 5 5 3 2 2 5" xfId="51888"/>
    <cellStyle name="Финансовый 2 5 5 3 2 3" xfId="51889"/>
    <cellStyle name="Финансовый 2 5 5 3 2 3 2" xfId="51890"/>
    <cellStyle name="Финансовый 2 5 5 3 2 3 3" xfId="51891"/>
    <cellStyle name="Финансовый 2 5 5 3 2 3 4" xfId="51892"/>
    <cellStyle name="Финансовый 2 5 5 3 2 4" xfId="51893"/>
    <cellStyle name="Финансовый 2 5 5 3 2 5" xfId="51894"/>
    <cellStyle name="Финансовый 2 5 5 3 2 6" xfId="51895"/>
    <cellStyle name="Финансовый 2 5 5 3 2 7" xfId="51896"/>
    <cellStyle name="Финансовый 2 5 5 3 3" xfId="51897"/>
    <cellStyle name="Финансовый 2 5 5 3 3 2" xfId="51898"/>
    <cellStyle name="Финансовый 2 5 5 3 3 2 2" xfId="51899"/>
    <cellStyle name="Финансовый 2 5 5 3 3 3" xfId="51900"/>
    <cellStyle name="Финансовый 2 5 5 3 3 4" xfId="51901"/>
    <cellStyle name="Финансовый 2 5 5 3 3 5" xfId="51902"/>
    <cellStyle name="Финансовый 2 5 5 3 4" xfId="51903"/>
    <cellStyle name="Финансовый 2 5 5 3 4 2" xfId="51904"/>
    <cellStyle name="Финансовый 2 5 5 3 4 2 2" xfId="51905"/>
    <cellStyle name="Финансовый 2 5 5 3 4 3" xfId="51906"/>
    <cellStyle name="Финансовый 2 5 5 3 4 4" xfId="51907"/>
    <cellStyle name="Финансовый 2 5 5 3 4 5" xfId="51908"/>
    <cellStyle name="Финансовый 2 5 5 3 5" xfId="51909"/>
    <cellStyle name="Финансовый 2 5 5 3 5 2" xfId="51910"/>
    <cellStyle name="Финансовый 2 5 5 3 5 3" xfId="51911"/>
    <cellStyle name="Финансовый 2 5 5 3 5 4" xfId="51912"/>
    <cellStyle name="Финансовый 2 5 5 3 6" xfId="51913"/>
    <cellStyle name="Финансовый 2 5 5 3 7" xfId="51914"/>
    <cellStyle name="Финансовый 2 5 5 3 8" xfId="51915"/>
    <cellStyle name="Финансовый 2 5 5 3 9" xfId="51916"/>
    <cellStyle name="Финансовый 2 5 5 4" xfId="51917"/>
    <cellStyle name="Финансовый 2 5 5 4 2" xfId="51918"/>
    <cellStyle name="Финансовый 2 5 5 4 2 2" xfId="51919"/>
    <cellStyle name="Финансовый 2 5 5 4 2 2 2" xfId="51920"/>
    <cellStyle name="Финансовый 2 5 5 4 2 2 2 2" xfId="51921"/>
    <cellStyle name="Финансовый 2 5 5 4 2 2 3" xfId="51922"/>
    <cellStyle name="Финансовый 2 5 5 4 2 2 4" xfId="51923"/>
    <cellStyle name="Финансовый 2 5 5 4 2 2 5" xfId="51924"/>
    <cellStyle name="Финансовый 2 5 5 4 2 3" xfId="51925"/>
    <cellStyle name="Финансовый 2 5 5 4 2 3 2" xfId="51926"/>
    <cellStyle name="Финансовый 2 5 5 4 2 3 3" xfId="51927"/>
    <cellStyle name="Финансовый 2 5 5 4 2 3 4" xfId="51928"/>
    <cellStyle name="Финансовый 2 5 5 4 2 4" xfId="51929"/>
    <cellStyle name="Финансовый 2 5 5 4 2 5" xfId="51930"/>
    <cellStyle name="Финансовый 2 5 5 4 2 6" xfId="51931"/>
    <cellStyle name="Финансовый 2 5 5 4 2 7" xfId="51932"/>
    <cellStyle name="Финансовый 2 5 5 4 3" xfId="51933"/>
    <cellStyle name="Финансовый 2 5 5 4 3 2" xfId="51934"/>
    <cellStyle name="Финансовый 2 5 5 4 3 2 2" xfId="51935"/>
    <cellStyle name="Финансовый 2 5 5 4 3 3" xfId="51936"/>
    <cellStyle name="Финансовый 2 5 5 4 3 4" xfId="51937"/>
    <cellStyle name="Финансовый 2 5 5 4 3 5" xfId="51938"/>
    <cellStyle name="Финансовый 2 5 5 4 4" xfId="51939"/>
    <cellStyle name="Финансовый 2 5 5 4 4 2" xfId="51940"/>
    <cellStyle name="Финансовый 2 5 5 4 4 3" xfId="51941"/>
    <cellStyle name="Финансовый 2 5 5 4 4 4" xfId="51942"/>
    <cellStyle name="Финансовый 2 5 5 4 5" xfId="51943"/>
    <cellStyle name="Финансовый 2 5 5 4 6" xfId="51944"/>
    <cellStyle name="Финансовый 2 5 5 4 7" xfId="51945"/>
    <cellStyle name="Финансовый 2 5 5 4 8" xfId="51946"/>
    <cellStyle name="Финансовый 2 5 5 5" xfId="51947"/>
    <cellStyle name="Финансовый 2 5 5 5 2" xfId="51948"/>
    <cellStyle name="Финансовый 2 5 5 5 2 2" xfId="51949"/>
    <cellStyle name="Финансовый 2 5 5 5 2 2 2" xfId="51950"/>
    <cellStyle name="Финансовый 2 5 5 5 2 2 2 2" xfId="51951"/>
    <cellStyle name="Финансовый 2 5 5 5 2 2 3" xfId="51952"/>
    <cellStyle name="Финансовый 2 5 5 5 2 2 4" xfId="51953"/>
    <cellStyle name="Финансовый 2 5 5 5 2 2 5" xfId="51954"/>
    <cellStyle name="Финансовый 2 5 5 5 2 3" xfId="51955"/>
    <cellStyle name="Финансовый 2 5 5 5 2 3 2" xfId="51956"/>
    <cellStyle name="Финансовый 2 5 5 5 2 3 3" xfId="51957"/>
    <cellStyle name="Финансовый 2 5 5 5 2 3 4" xfId="51958"/>
    <cellStyle name="Финансовый 2 5 5 5 2 4" xfId="51959"/>
    <cellStyle name="Финансовый 2 5 5 5 2 5" xfId="51960"/>
    <cellStyle name="Финансовый 2 5 5 5 2 6" xfId="51961"/>
    <cellStyle name="Финансовый 2 5 5 5 2 7" xfId="51962"/>
    <cellStyle name="Финансовый 2 5 5 5 3" xfId="51963"/>
    <cellStyle name="Финансовый 2 5 5 5 3 2" xfId="51964"/>
    <cellStyle name="Финансовый 2 5 5 5 3 2 2" xfId="51965"/>
    <cellStyle name="Финансовый 2 5 5 5 3 3" xfId="51966"/>
    <cellStyle name="Финансовый 2 5 5 5 3 4" xfId="51967"/>
    <cellStyle name="Финансовый 2 5 5 5 3 5" xfId="51968"/>
    <cellStyle name="Финансовый 2 5 5 5 4" xfId="51969"/>
    <cellStyle name="Финансовый 2 5 5 5 4 2" xfId="51970"/>
    <cellStyle name="Финансовый 2 5 5 5 4 3" xfId="51971"/>
    <cellStyle name="Финансовый 2 5 5 5 4 4" xfId="51972"/>
    <cellStyle name="Финансовый 2 5 5 5 5" xfId="51973"/>
    <cellStyle name="Финансовый 2 5 5 5 6" xfId="51974"/>
    <cellStyle name="Финансовый 2 5 5 5 7" xfId="51975"/>
    <cellStyle name="Финансовый 2 5 5 5 8" xfId="51976"/>
    <cellStyle name="Финансовый 2 5 5 6" xfId="51977"/>
    <cellStyle name="Финансовый 2 5 5 6 2" xfId="51978"/>
    <cellStyle name="Финансовый 2 5 5 6 2 2" xfId="51979"/>
    <cellStyle name="Финансовый 2 5 5 6 2 2 2" xfId="51980"/>
    <cellStyle name="Финансовый 2 5 5 6 2 2 2 2" xfId="51981"/>
    <cellStyle name="Финансовый 2 5 5 6 2 2 3" xfId="51982"/>
    <cellStyle name="Финансовый 2 5 5 6 2 2 4" xfId="51983"/>
    <cellStyle name="Финансовый 2 5 5 6 2 2 5" xfId="51984"/>
    <cellStyle name="Финансовый 2 5 5 6 2 3" xfId="51985"/>
    <cellStyle name="Финансовый 2 5 5 6 2 3 2" xfId="51986"/>
    <cellStyle name="Финансовый 2 5 5 6 2 3 3" xfId="51987"/>
    <cellStyle name="Финансовый 2 5 5 6 2 3 4" xfId="51988"/>
    <cellStyle name="Финансовый 2 5 5 6 2 4" xfId="51989"/>
    <cellStyle name="Финансовый 2 5 5 6 2 5" xfId="51990"/>
    <cellStyle name="Финансовый 2 5 5 6 2 6" xfId="51991"/>
    <cellStyle name="Финансовый 2 5 5 6 2 7" xfId="51992"/>
    <cellStyle name="Финансовый 2 5 5 6 3" xfId="51993"/>
    <cellStyle name="Финансовый 2 5 5 6 3 2" xfId="51994"/>
    <cellStyle name="Финансовый 2 5 5 6 3 2 2" xfId="51995"/>
    <cellStyle name="Финансовый 2 5 5 6 3 3" xfId="51996"/>
    <cellStyle name="Финансовый 2 5 5 6 3 4" xfId="51997"/>
    <cellStyle name="Финансовый 2 5 5 6 3 5" xfId="51998"/>
    <cellStyle name="Финансовый 2 5 5 6 4" xfId="51999"/>
    <cellStyle name="Финансовый 2 5 5 6 4 2" xfId="52000"/>
    <cellStyle name="Финансовый 2 5 5 6 4 3" xfId="52001"/>
    <cellStyle name="Финансовый 2 5 5 6 4 4" xfId="52002"/>
    <cellStyle name="Финансовый 2 5 5 6 5" xfId="52003"/>
    <cellStyle name="Финансовый 2 5 5 6 6" xfId="52004"/>
    <cellStyle name="Финансовый 2 5 5 6 7" xfId="52005"/>
    <cellStyle name="Финансовый 2 5 5 6 8" xfId="52006"/>
    <cellStyle name="Финансовый 2 5 5 7" xfId="52007"/>
    <cellStyle name="Финансовый 2 5 5 7 2" xfId="52008"/>
    <cellStyle name="Финансовый 2 5 5 7 2 2" xfId="52009"/>
    <cellStyle name="Финансовый 2 5 5 7 2 2 2" xfId="52010"/>
    <cellStyle name="Финансовый 2 5 5 7 2 2 2 2" xfId="52011"/>
    <cellStyle name="Финансовый 2 5 5 7 2 2 3" xfId="52012"/>
    <cellStyle name="Финансовый 2 5 5 7 2 2 4" xfId="52013"/>
    <cellStyle name="Финансовый 2 5 5 7 2 2 5" xfId="52014"/>
    <cellStyle name="Финансовый 2 5 5 7 2 3" xfId="52015"/>
    <cellStyle name="Финансовый 2 5 5 7 2 3 2" xfId="52016"/>
    <cellStyle name="Финансовый 2 5 5 7 2 3 3" xfId="52017"/>
    <cellStyle name="Финансовый 2 5 5 7 2 3 4" xfId="52018"/>
    <cellStyle name="Финансовый 2 5 5 7 2 4" xfId="52019"/>
    <cellStyle name="Финансовый 2 5 5 7 2 5" xfId="52020"/>
    <cellStyle name="Финансовый 2 5 5 7 2 6" xfId="52021"/>
    <cellStyle name="Финансовый 2 5 5 7 2 7" xfId="52022"/>
    <cellStyle name="Финансовый 2 5 5 7 3" xfId="52023"/>
    <cellStyle name="Финансовый 2 5 5 7 3 2" xfId="52024"/>
    <cellStyle name="Финансовый 2 5 5 7 3 2 2" xfId="52025"/>
    <cellStyle name="Финансовый 2 5 5 7 3 3" xfId="52026"/>
    <cellStyle name="Финансовый 2 5 5 7 3 4" xfId="52027"/>
    <cellStyle name="Финансовый 2 5 5 7 3 5" xfId="52028"/>
    <cellStyle name="Финансовый 2 5 5 7 4" xfId="52029"/>
    <cellStyle name="Финансовый 2 5 5 7 4 2" xfId="52030"/>
    <cellStyle name="Финансовый 2 5 5 7 4 3" xfId="52031"/>
    <cellStyle name="Финансовый 2 5 5 7 4 4" xfId="52032"/>
    <cellStyle name="Финансовый 2 5 5 7 5" xfId="52033"/>
    <cellStyle name="Финансовый 2 5 5 7 6" xfId="52034"/>
    <cellStyle name="Финансовый 2 5 5 7 7" xfId="52035"/>
    <cellStyle name="Финансовый 2 5 5 7 8" xfId="52036"/>
    <cellStyle name="Финансовый 2 5 5 8" xfId="52037"/>
    <cellStyle name="Финансовый 2 5 5 8 2" xfId="52038"/>
    <cellStyle name="Финансовый 2 5 5 8 2 2" xfId="52039"/>
    <cellStyle name="Финансовый 2 5 5 8 2 2 2" xfId="52040"/>
    <cellStyle name="Финансовый 2 5 5 8 2 3" xfId="52041"/>
    <cellStyle name="Финансовый 2 5 5 8 2 4" xfId="52042"/>
    <cellStyle name="Финансовый 2 5 5 8 2 5" xfId="52043"/>
    <cellStyle name="Финансовый 2 5 5 8 3" xfId="52044"/>
    <cellStyle name="Финансовый 2 5 5 8 3 2" xfId="52045"/>
    <cellStyle name="Финансовый 2 5 5 8 3 3" xfId="52046"/>
    <cellStyle name="Финансовый 2 5 5 8 3 4" xfId="52047"/>
    <cellStyle name="Финансовый 2 5 5 8 4" xfId="52048"/>
    <cellStyle name="Финансовый 2 5 5 8 5" xfId="52049"/>
    <cellStyle name="Финансовый 2 5 5 8 6" xfId="52050"/>
    <cellStyle name="Финансовый 2 5 5 8 7" xfId="52051"/>
    <cellStyle name="Финансовый 2 5 5 9" xfId="52052"/>
    <cellStyle name="Финансовый 2 5 5 9 2" xfId="52053"/>
    <cellStyle name="Финансовый 2 5 5 9 2 2" xfId="52054"/>
    <cellStyle name="Финансовый 2 5 5 9 2 2 2" xfId="52055"/>
    <cellStyle name="Финансовый 2 5 5 9 2 3" xfId="52056"/>
    <cellStyle name="Финансовый 2 5 5 9 2 4" xfId="52057"/>
    <cellStyle name="Финансовый 2 5 5 9 2 5" xfId="52058"/>
    <cellStyle name="Финансовый 2 5 5 9 3" xfId="52059"/>
    <cellStyle name="Финансовый 2 5 5 9 3 2" xfId="52060"/>
    <cellStyle name="Финансовый 2 5 5 9 3 3" xfId="52061"/>
    <cellStyle name="Финансовый 2 5 5 9 3 4" xfId="52062"/>
    <cellStyle name="Финансовый 2 5 5 9 4" xfId="52063"/>
    <cellStyle name="Финансовый 2 5 5 9 5" xfId="52064"/>
    <cellStyle name="Финансовый 2 5 5 9 6" xfId="52065"/>
    <cellStyle name="Финансовый 2 5 5 9 7" xfId="52066"/>
    <cellStyle name="Финансовый 2 5 6" xfId="52067"/>
    <cellStyle name="Финансовый 2 5 6 2" xfId="52068"/>
    <cellStyle name="Финансовый 2 5 6 2 2" xfId="52069"/>
    <cellStyle name="Финансовый 2 5 6 2 2 2" xfId="52070"/>
    <cellStyle name="Финансовый 2 5 6 2 2 2 2" xfId="52071"/>
    <cellStyle name="Финансовый 2 5 6 2 2 3" xfId="52072"/>
    <cellStyle name="Финансовый 2 5 6 2 2 4" xfId="52073"/>
    <cellStyle name="Финансовый 2 5 6 2 2 5" xfId="52074"/>
    <cellStyle name="Финансовый 2 5 6 2 3" xfId="52075"/>
    <cellStyle name="Финансовый 2 5 6 2 3 2" xfId="52076"/>
    <cellStyle name="Финансовый 2 5 6 2 3 3" xfId="52077"/>
    <cellStyle name="Финансовый 2 5 6 2 3 4" xfId="52078"/>
    <cellStyle name="Финансовый 2 5 6 2 4" xfId="52079"/>
    <cellStyle name="Финансовый 2 5 6 2 5" xfId="52080"/>
    <cellStyle name="Финансовый 2 5 6 2 6" xfId="52081"/>
    <cellStyle name="Финансовый 2 5 6 2 7" xfId="52082"/>
    <cellStyle name="Финансовый 2 5 6 3" xfId="52083"/>
    <cellStyle name="Финансовый 2 5 6 3 2" xfId="52084"/>
    <cellStyle name="Финансовый 2 5 6 3 2 2" xfId="52085"/>
    <cellStyle name="Финансовый 2 5 6 3 2 2 2" xfId="52086"/>
    <cellStyle name="Финансовый 2 5 6 3 2 3" xfId="52087"/>
    <cellStyle name="Финансовый 2 5 6 3 2 4" xfId="52088"/>
    <cellStyle name="Финансовый 2 5 6 3 2 5" xfId="52089"/>
    <cellStyle name="Финансовый 2 5 6 3 3" xfId="52090"/>
    <cellStyle name="Финансовый 2 5 6 3 3 2" xfId="52091"/>
    <cellStyle name="Финансовый 2 5 6 3 3 3" xfId="52092"/>
    <cellStyle name="Финансовый 2 5 6 3 3 4" xfId="52093"/>
    <cellStyle name="Финансовый 2 5 6 3 4" xfId="52094"/>
    <cellStyle name="Финансовый 2 5 6 3 5" xfId="52095"/>
    <cellStyle name="Финансовый 2 5 6 3 6" xfId="52096"/>
    <cellStyle name="Финансовый 2 5 6 3 7" xfId="52097"/>
    <cellStyle name="Финансовый 2 5 6 4" xfId="52098"/>
    <cellStyle name="Финансовый 2 5 6 4 2" xfId="52099"/>
    <cellStyle name="Финансовый 2 5 6 4 2 2" xfId="52100"/>
    <cellStyle name="Финансовый 2 5 6 4 3" xfId="52101"/>
    <cellStyle name="Финансовый 2 5 6 4 4" xfId="52102"/>
    <cellStyle name="Финансовый 2 5 6 4 5" xfId="52103"/>
    <cellStyle name="Финансовый 2 5 6 5" xfId="52104"/>
    <cellStyle name="Финансовый 2 5 6 5 2" xfId="52105"/>
    <cellStyle name="Финансовый 2 5 6 5 3" xfId="52106"/>
    <cellStyle name="Финансовый 2 5 6 5 4" xfId="52107"/>
    <cellStyle name="Финансовый 2 5 6 6" xfId="52108"/>
    <cellStyle name="Финансовый 2 5 6 7" xfId="52109"/>
    <cellStyle name="Финансовый 2 5 6 8" xfId="52110"/>
    <cellStyle name="Финансовый 2 5 6 9" xfId="52111"/>
    <cellStyle name="Финансовый 2 5 7" xfId="52112"/>
    <cellStyle name="Финансовый 2 5 7 2" xfId="52113"/>
    <cellStyle name="Финансовый 2 5 7 2 2" xfId="52114"/>
    <cellStyle name="Финансовый 2 5 7 2 2 2" xfId="52115"/>
    <cellStyle name="Финансовый 2 5 7 2 2 2 2" xfId="52116"/>
    <cellStyle name="Финансовый 2 5 7 2 2 3" xfId="52117"/>
    <cellStyle name="Финансовый 2 5 7 2 2 4" xfId="52118"/>
    <cellStyle name="Финансовый 2 5 7 2 2 5" xfId="52119"/>
    <cellStyle name="Финансовый 2 5 7 2 3" xfId="52120"/>
    <cellStyle name="Финансовый 2 5 7 2 3 2" xfId="52121"/>
    <cellStyle name="Финансовый 2 5 7 2 3 3" xfId="52122"/>
    <cellStyle name="Финансовый 2 5 7 2 3 4" xfId="52123"/>
    <cellStyle name="Финансовый 2 5 7 2 4" xfId="52124"/>
    <cellStyle name="Финансовый 2 5 7 2 5" xfId="52125"/>
    <cellStyle name="Финансовый 2 5 7 2 6" xfId="52126"/>
    <cellStyle name="Финансовый 2 5 7 2 7" xfId="52127"/>
    <cellStyle name="Финансовый 2 5 7 3" xfId="52128"/>
    <cellStyle name="Финансовый 2 5 7 3 2" xfId="52129"/>
    <cellStyle name="Финансовый 2 5 7 3 2 2" xfId="52130"/>
    <cellStyle name="Финансовый 2 5 7 3 3" xfId="52131"/>
    <cellStyle name="Финансовый 2 5 7 3 4" xfId="52132"/>
    <cellStyle name="Финансовый 2 5 7 3 5" xfId="52133"/>
    <cellStyle name="Финансовый 2 5 7 4" xfId="52134"/>
    <cellStyle name="Финансовый 2 5 7 4 2" xfId="52135"/>
    <cellStyle name="Финансовый 2 5 7 4 2 2" xfId="52136"/>
    <cellStyle name="Финансовый 2 5 7 4 3" xfId="52137"/>
    <cellStyle name="Финансовый 2 5 7 4 4" xfId="52138"/>
    <cellStyle name="Финансовый 2 5 7 4 5" xfId="52139"/>
    <cellStyle name="Финансовый 2 5 7 5" xfId="52140"/>
    <cellStyle name="Финансовый 2 5 7 5 2" xfId="52141"/>
    <cellStyle name="Финансовый 2 5 7 5 3" xfId="52142"/>
    <cellStyle name="Финансовый 2 5 7 5 4" xfId="52143"/>
    <cellStyle name="Финансовый 2 5 7 6" xfId="52144"/>
    <cellStyle name="Финансовый 2 5 7 7" xfId="52145"/>
    <cellStyle name="Финансовый 2 5 7 8" xfId="52146"/>
    <cellStyle name="Финансовый 2 5 7 9" xfId="52147"/>
    <cellStyle name="Финансовый 2 5 8" xfId="52148"/>
    <cellStyle name="Финансовый 2 5 8 2" xfId="52149"/>
    <cellStyle name="Финансовый 2 5 8 2 2" xfId="52150"/>
    <cellStyle name="Финансовый 2 5 8 2 2 2" xfId="52151"/>
    <cellStyle name="Финансовый 2 5 8 2 2 2 2" xfId="52152"/>
    <cellStyle name="Финансовый 2 5 8 2 2 3" xfId="52153"/>
    <cellStyle name="Финансовый 2 5 8 2 2 4" xfId="52154"/>
    <cellStyle name="Финансовый 2 5 8 2 2 5" xfId="52155"/>
    <cellStyle name="Финансовый 2 5 8 2 3" xfId="52156"/>
    <cellStyle name="Финансовый 2 5 8 2 3 2" xfId="52157"/>
    <cellStyle name="Финансовый 2 5 8 2 3 3" xfId="52158"/>
    <cellStyle name="Финансовый 2 5 8 2 3 4" xfId="52159"/>
    <cellStyle name="Финансовый 2 5 8 2 4" xfId="52160"/>
    <cellStyle name="Финансовый 2 5 8 2 5" xfId="52161"/>
    <cellStyle name="Финансовый 2 5 8 2 6" xfId="52162"/>
    <cellStyle name="Финансовый 2 5 8 2 7" xfId="52163"/>
    <cellStyle name="Финансовый 2 5 8 3" xfId="52164"/>
    <cellStyle name="Финансовый 2 5 8 3 2" xfId="52165"/>
    <cellStyle name="Финансовый 2 5 8 3 2 2" xfId="52166"/>
    <cellStyle name="Финансовый 2 5 8 3 3" xfId="52167"/>
    <cellStyle name="Финансовый 2 5 8 3 4" xfId="52168"/>
    <cellStyle name="Финансовый 2 5 8 3 5" xfId="52169"/>
    <cellStyle name="Финансовый 2 5 8 4" xfId="52170"/>
    <cellStyle name="Финансовый 2 5 8 4 2" xfId="52171"/>
    <cellStyle name="Финансовый 2 5 8 4 2 2" xfId="52172"/>
    <cellStyle name="Финансовый 2 5 8 4 3" xfId="52173"/>
    <cellStyle name="Финансовый 2 5 8 4 4" xfId="52174"/>
    <cellStyle name="Финансовый 2 5 8 4 5" xfId="52175"/>
    <cellStyle name="Финансовый 2 5 8 5" xfId="52176"/>
    <cellStyle name="Финансовый 2 5 8 5 2" xfId="52177"/>
    <cellStyle name="Финансовый 2 5 8 5 3" xfId="52178"/>
    <cellStyle name="Финансовый 2 5 8 5 4" xfId="52179"/>
    <cellStyle name="Финансовый 2 5 8 6" xfId="52180"/>
    <cellStyle name="Финансовый 2 5 8 7" xfId="52181"/>
    <cellStyle name="Финансовый 2 5 8 8" xfId="52182"/>
    <cellStyle name="Финансовый 2 5 8 9" xfId="52183"/>
    <cellStyle name="Финансовый 2 5 9" xfId="52184"/>
    <cellStyle name="Финансовый 2 5 9 2" xfId="52185"/>
    <cellStyle name="Финансовый 2 5 9 2 2" xfId="52186"/>
    <cellStyle name="Финансовый 2 5 9 2 2 2" xfId="52187"/>
    <cellStyle name="Финансовый 2 5 9 2 2 2 2" xfId="52188"/>
    <cellStyle name="Финансовый 2 5 9 2 2 3" xfId="52189"/>
    <cellStyle name="Финансовый 2 5 9 2 2 4" xfId="52190"/>
    <cellStyle name="Финансовый 2 5 9 2 2 5" xfId="52191"/>
    <cellStyle name="Финансовый 2 5 9 2 3" xfId="52192"/>
    <cellStyle name="Финансовый 2 5 9 2 3 2" xfId="52193"/>
    <cellStyle name="Финансовый 2 5 9 2 3 3" xfId="52194"/>
    <cellStyle name="Финансовый 2 5 9 2 3 4" xfId="52195"/>
    <cellStyle name="Финансовый 2 5 9 2 4" xfId="52196"/>
    <cellStyle name="Финансовый 2 5 9 2 5" xfId="52197"/>
    <cellStyle name="Финансовый 2 5 9 2 6" xfId="52198"/>
    <cellStyle name="Финансовый 2 5 9 2 7" xfId="52199"/>
    <cellStyle name="Финансовый 2 5 9 3" xfId="52200"/>
    <cellStyle name="Финансовый 2 5 9 3 2" xfId="52201"/>
    <cellStyle name="Финансовый 2 5 9 3 2 2" xfId="52202"/>
    <cellStyle name="Финансовый 2 5 9 3 3" xfId="52203"/>
    <cellStyle name="Финансовый 2 5 9 3 4" xfId="52204"/>
    <cellStyle name="Финансовый 2 5 9 3 5" xfId="52205"/>
    <cellStyle name="Финансовый 2 5 9 4" xfId="52206"/>
    <cellStyle name="Финансовый 2 5 9 4 2" xfId="52207"/>
    <cellStyle name="Финансовый 2 5 9 4 3" xfId="52208"/>
    <cellStyle name="Финансовый 2 5 9 4 4" xfId="52209"/>
    <cellStyle name="Финансовый 2 5 9 5" xfId="52210"/>
    <cellStyle name="Финансовый 2 5 9 6" xfId="52211"/>
    <cellStyle name="Финансовый 2 5 9 7" xfId="52212"/>
    <cellStyle name="Финансовый 2 5 9 8" xfId="52213"/>
    <cellStyle name="Финансовый 2 6" xfId="52214"/>
    <cellStyle name="Финансовый 2 6 10" xfId="52215"/>
    <cellStyle name="Финансовый 2 6 10 2" xfId="52216"/>
    <cellStyle name="Финансовый 2 6 11" xfId="52217"/>
    <cellStyle name="Финансовый 2 6 2" xfId="52218"/>
    <cellStyle name="Финансовый 2 6 2 10" xfId="52219"/>
    <cellStyle name="Финансовый 2 6 2 2" xfId="52220"/>
    <cellStyle name="Финансовый 2 6 2 2 2" xfId="52221"/>
    <cellStyle name="Финансовый 2 6 2 2 2 2" xfId="52222"/>
    <cellStyle name="Финансовый 2 6 2 2 2 2 2" xfId="52223"/>
    <cellStyle name="Финансовый 2 6 2 2 2 3" xfId="52224"/>
    <cellStyle name="Финансовый 2 6 2 2 2 4" xfId="52225"/>
    <cellStyle name="Финансовый 2 6 2 2 2 5" xfId="52226"/>
    <cellStyle name="Финансовый 2 6 2 2 3" xfId="52227"/>
    <cellStyle name="Финансовый 2 6 2 2 3 2" xfId="52228"/>
    <cellStyle name="Финансовый 2 6 2 2 3 2 2" xfId="52229"/>
    <cellStyle name="Финансовый 2 6 2 2 3 3" xfId="52230"/>
    <cellStyle name="Финансовый 2 6 2 2 3 4" xfId="52231"/>
    <cellStyle name="Финансовый 2 6 2 2 3 5" xfId="52232"/>
    <cellStyle name="Финансовый 2 6 2 2 4" xfId="52233"/>
    <cellStyle name="Финансовый 2 6 2 2 4 2" xfId="52234"/>
    <cellStyle name="Финансовый 2 6 2 2 4 2 2" xfId="52235"/>
    <cellStyle name="Финансовый 2 6 2 2 4 3" xfId="52236"/>
    <cellStyle name="Финансовый 2 6 2 2 5" xfId="52237"/>
    <cellStyle name="Финансовый 2 6 2 2 5 2" xfId="52238"/>
    <cellStyle name="Финансовый 2 6 2 2 5 2 2" xfId="52239"/>
    <cellStyle name="Финансовый 2 6 2 2 5 3" xfId="52240"/>
    <cellStyle name="Финансовый 2 6 2 2 6" xfId="52241"/>
    <cellStyle name="Финансовый 2 6 2 2 6 2" xfId="52242"/>
    <cellStyle name="Финансовый 2 6 2 2 7" xfId="52243"/>
    <cellStyle name="Финансовый 2 6 2 3" xfId="52244"/>
    <cellStyle name="Финансовый 2 6 2 3 2" xfId="52245"/>
    <cellStyle name="Финансовый 2 6 2 3 2 2" xfId="52246"/>
    <cellStyle name="Финансовый 2 6 2 3 2 2 2" xfId="52247"/>
    <cellStyle name="Финансовый 2 6 2 3 2 3" xfId="52248"/>
    <cellStyle name="Финансовый 2 6 2 3 2 4" xfId="52249"/>
    <cellStyle name="Финансовый 2 6 2 3 2 5" xfId="52250"/>
    <cellStyle name="Финансовый 2 6 2 3 3" xfId="52251"/>
    <cellStyle name="Финансовый 2 6 2 3 3 2" xfId="52252"/>
    <cellStyle name="Финансовый 2 6 2 3 3 2 2" xfId="52253"/>
    <cellStyle name="Финансовый 2 6 2 3 3 3" xfId="52254"/>
    <cellStyle name="Финансовый 2 6 2 3 3 4" xfId="52255"/>
    <cellStyle name="Финансовый 2 6 2 3 3 5" xfId="52256"/>
    <cellStyle name="Финансовый 2 6 2 3 4" xfId="52257"/>
    <cellStyle name="Финансовый 2 6 2 3 4 2" xfId="52258"/>
    <cellStyle name="Финансовый 2 6 2 3 4 2 2" xfId="52259"/>
    <cellStyle name="Финансовый 2 6 2 3 4 3" xfId="52260"/>
    <cellStyle name="Финансовый 2 6 2 3 5" xfId="52261"/>
    <cellStyle name="Финансовый 2 6 2 3 5 2" xfId="52262"/>
    <cellStyle name="Финансовый 2 6 2 3 5 2 2" xfId="52263"/>
    <cellStyle name="Финансовый 2 6 2 3 5 3" xfId="52264"/>
    <cellStyle name="Финансовый 2 6 2 3 6" xfId="52265"/>
    <cellStyle name="Финансовый 2 6 2 3 6 2" xfId="52266"/>
    <cellStyle name="Финансовый 2 6 2 3 7" xfId="52267"/>
    <cellStyle name="Финансовый 2 6 2 4" xfId="52268"/>
    <cellStyle name="Финансовый 2 6 2 4 2" xfId="52269"/>
    <cellStyle name="Финансовый 2 6 2 4 2 2" xfId="52270"/>
    <cellStyle name="Финансовый 2 6 2 4 3" xfId="52271"/>
    <cellStyle name="Финансовый 2 6 2 4 4" xfId="52272"/>
    <cellStyle name="Финансовый 2 6 2 4 5" xfId="52273"/>
    <cellStyle name="Финансовый 2 6 2 5" xfId="52274"/>
    <cellStyle name="Финансовый 2 6 2 5 2" xfId="52275"/>
    <cellStyle name="Финансовый 2 6 2 5 2 2" xfId="52276"/>
    <cellStyle name="Финансовый 2 6 2 5 3" xfId="52277"/>
    <cellStyle name="Финансовый 2 6 2 5 4" xfId="52278"/>
    <cellStyle name="Финансовый 2 6 2 5 5" xfId="52279"/>
    <cellStyle name="Финансовый 2 6 2 6" xfId="52280"/>
    <cellStyle name="Финансовый 2 6 2 7" xfId="52281"/>
    <cellStyle name="Финансовый 2 6 2 7 2" xfId="52282"/>
    <cellStyle name="Финансовый 2 6 2 7 2 2" xfId="52283"/>
    <cellStyle name="Финансовый 2 6 2 7 3" xfId="52284"/>
    <cellStyle name="Финансовый 2 6 2 8" xfId="52285"/>
    <cellStyle name="Финансовый 2 6 2 8 2" xfId="52286"/>
    <cellStyle name="Финансовый 2 6 2 8 2 2" xfId="52287"/>
    <cellStyle name="Финансовый 2 6 2 8 3" xfId="52288"/>
    <cellStyle name="Финансовый 2 6 2 9" xfId="52289"/>
    <cellStyle name="Финансовый 2 6 2 9 2" xfId="52290"/>
    <cellStyle name="Финансовый 2 6 3" xfId="52291"/>
    <cellStyle name="Финансовый 2 6 3 2" xfId="52292"/>
    <cellStyle name="Финансовый 2 6 3 2 2" xfId="52293"/>
    <cellStyle name="Финансовый 2 6 3 2 2 2" xfId="52294"/>
    <cellStyle name="Финансовый 2 6 3 2 3" xfId="52295"/>
    <cellStyle name="Финансовый 2 6 3 2 4" xfId="52296"/>
    <cellStyle name="Финансовый 2 6 3 2 5" xfId="52297"/>
    <cellStyle name="Финансовый 2 6 3 3" xfId="52298"/>
    <cellStyle name="Финансовый 2 6 3 3 2" xfId="52299"/>
    <cellStyle name="Финансовый 2 6 3 3 2 2" xfId="52300"/>
    <cellStyle name="Финансовый 2 6 3 3 3" xfId="52301"/>
    <cellStyle name="Финансовый 2 6 3 3 4" xfId="52302"/>
    <cellStyle name="Финансовый 2 6 3 3 5" xfId="52303"/>
    <cellStyle name="Финансовый 2 6 3 4" xfId="52304"/>
    <cellStyle name="Финансовый 2 6 3 5" xfId="52305"/>
    <cellStyle name="Финансовый 2 6 3 5 2" xfId="52306"/>
    <cellStyle name="Финансовый 2 6 3 5 2 2" xfId="52307"/>
    <cellStyle name="Финансовый 2 6 3 5 3" xfId="52308"/>
    <cellStyle name="Финансовый 2 6 3 6" xfId="52309"/>
    <cellStyle name="Финансовый 2 6 3 6 2" xfId="52310"/>
    <cellStyle name="Финансовый 2 6 3 6 2 2" xfId="52311"/>
    <cellStyle name="Финансовый 2 6 3 6 3" xfId="52312"/>
    <cellStyle name="Финансовый 2 6 3 7" xfId="52313"/>
    <cellStyle name="Финансовый 2 6 3 7 2" xfId="52314"/>
    <cellStyle name="Финансовый 2 6 3 8" xfId="52315"/>
    <cellStyle name="Финансовый 2 6 4" xfId="52316"/>
    <cellStyle name="Финансовый 2 6 4 2" xfId="52317"/>
    <cellStyle name="Финансовый 2 6 4 2 2" xfId="52318"/>
    <cellStyle name="Финансовый 2 6 4 2 2 2" xfId="52319"/>
    <cellStyle name="Финансовый 2 6 4 2 3" xfId="52320"/>
    <cellStyle name="Финансовый 2 6 4 2 4" xfId="52321"/>
    <cellStyle name="Финансовый 2 6 4 2 5" xfId="52322"/>
    <cellStyle name="Финансовый 2 6 4 3" xfId="52323"/>
    <cellStyle name="Финансовый 2 6 4 3 2" xfId="52324"/>
    <cellStyle name="Финансовый 2 6 4 3 2 2" xfId="52325"/>
    <cellStyle name="Финансовый 2 6 4 3 3" xfId="52326"/>
    <cellStyle name="Финансовый 2 6 4 3 4" xfId="52327"/>
    <cellStyle name="Финансовый 2 6 4 3 5" xfId="52328"/>
    <cellStyle name="Финансовый 2 6 4 4" xfId="52329"/>
    <cellStyle name="Финансовый 2 6 4 4 2" xfId="52330"/>
    <cellStyle name="Финансовый 2 6 4 4 2 2" xfId="52331"/>
    <cellStyle name="Финансовый 2 6 4 4 3" xfId="52332"/>
    <cellStyle name="Финансовый 2 6 4 5" xfId="52333"/>
    <cellStyle name="Финансовый 2 6 4 5 2" xfId="52334"/>
    <cellStyle name="Финансовый 2 6 4 5 2 2" xfId="52335"/>
    <cellStyle name="Финансовый 2 6 4 5 3" xfId="52336"/>
    <cellStyle name="Финансовый 2 6 4 6" xfId="52337"/>
    <cellStyle name="Финансовый 2 6 4 6 2" xfId="52338"/>
    <cellStyle name="Финансовый 2 6 4 7" xfId="52339"/>
    <cellStyle name="Финансовый 2 6 5" xfId="52340"/>
    <cellStyle name="Финансовый 2 6 5 2" xfId="52341"/>
    <cellStyle name="Финансовый 2 6 5 2 2" xfId="52342"/>
    <cellStyle name="Финансовый 2 6 5 3" xfId="52343"/>
    <cellStyle name="Финансовый 2 6 5 4" xfId="52344"/>
    <cellStyle name="Финансовый 2 6 5 5" xfId="52345"/>
    <cellStyle name="Финансовый 2 6 6" xfId="52346"/>
    <cellStyle name="Финансовый 2 6 6 2" xfId="52347"/>
    <cellStyle name="Финансовый 2 6 6 2 2" xfId="52348"/>
    <cellStyle name="Финансовый 2 6 6 3" xfId="52349"/>
    <cellStyle name="Финансовый 2 6 6 4" xfId="52350"/>
    <cellStyle name="Финансовый 2 6 6 5" xfId="52351"/>
    <cellStyle name="Финансовый 2 6 7" xfId="52352"/>
    <cellStyle name="Финансовый 2 6 7 2" xfId="52353"/>
    <cellStyle name="Финансовый 2 6 7 2 2" xfId="52354"/>
    <cellStyle name="Финансовый 2 6 7 3" xfId="52355"/>
    <cellStyle name="Финансовый 2 6 7 4" xfId="52356"/>
    <cellStyle name="Финансовый 2 6 7 5" xfId="52357"/>
    <cellStyle name="Финансовый 2 6 8" xfId="52358"/>
    <cellStyle name="Финансовый 2 6 9" xfId="52359"/>
    <cellStyle name="Финансовый 2 6 9 2" xfId="52360"/>
    <cellStyle name="Финансовый 2 6 9 2 2" xfId="52361"/>
    <cellStyle name="Финансовый 2 6 9 3" xfId="52362"/>
    <cellStyle name="Финансовый 2 7" xfId="52363"/>
    <cellStyle name="Финансовый 2 7 10" xfId="52364"/>
    <cellStyle name="Финансовый 2 7 2" xfId="52365"/>
    <cellStyle name="Финансовый 2 7 2 2" xfId="52366"/>
    <cellStyle name="Финансовый 2 7 2 2 2" xfId="52367"/>
    <cellStyle name="Финансовый 2 7 2 2 2 2" xfId="52368"/>
    <cellStyle name="Финансовый 2 7 2 2 3" xfId="52369"/>
    <cellStyle name="Финансовый 2 7 2 2 4" xfId="52370"/>
    <cellStyle name="Финансовый 2 7 2 2 5" xfId="52371"/>
    <cellStyle name="Финансовый 2 7 2 3" xfId="52372"/>
    <cellStyle name="Финансовый 2 7 2 3 2" xfId="52373"/>
    <cellStyle name="Финансовый 2 7 2 3 2 2" xfId="52374"/>
    <cellStyle name="Финансовый 2 7 2 3 3" xfId="52375"/>
    <cellStyle name="Финансовый 2 7 2 3 4" xfId="52376"/>
    <cellStyle name="Финансовый 2 7 2 3 5" xfId="52377"/>
    <cellStyle name="Финансовый 2 7 2 4" xfId="52378"/>
    <cellStyle name="Финансовый 2 7 2 5" xfId="52379"/>
    <cellStyle name="Финансовый 2 7 2 5 2" xfId="52380"/>
    <cellStyle name="Финансовый 2 7 2 5 2 2" xfId="52381"/>
    <cellStyle name="Финансовый 2 7 2 5 3" xfId="52382"/>
    <cellStyle name="Финансовый 2 7 2 6" xfId="52383"/>
    <cellStyle name="Финансовый 2 7 2 6 2" xfId="52384"/>
    <cellStyle name="Финансовый 2 7 2 6 2 2" xfId="52385"/>
    <cellStyle name="Финансовый 2 7 2 6 3" xfId="52386"/>
    <cellStyle name="Финансовый 2 7 2 7" xfId="52387"/>
    <cellStyle name="Финансовый 2 7 2 7 2" xfId="52388"/>
    <cellStyle name="Финансовый 2 7 2 8" xfId="52389"/>
    <cellStyle name="Финансовый 2 7 3" xfId="52390"/>
    <cellStyle name="Финансовый 2 7 3 2" xfId="52391"/>
    <cellStyle name="Финансовый 2 7 3 2 2" xfId="52392"/>
    <cellStyle name="Финансовый 2 7 3 2 2 2" xfId="52393"/>
    <cellStyle name="Финансовый 2 7 3 2 3" xfId="52394"/>
    <cellStyle name="Финансовый 2 7 3 2 4" xfId="52395"/>
    <cellStyle name="Финансовый 2 7 3 2 5" xfId="52396"/>
    <cellStyle name="Финансовый 2 7 3 3" xfId="52397"/>
    <cellStyle name="Финансовый 2 7 3 3 2" xfId="52398"/>
    <cellStyle name="Финансовый 2 7 3 3 2 2" xfId="52399"/>
    <cellStyle name="Финансовый 2 7 3 3 3" xfId="52400"/>
    <cellStyle name="Финансовый 2 7 3 3 4" xfId="52401"/>
    <cellStyle name="Финансовый 2 7 3 3 5" xfId="52402"/>
    <cellStyle name="Финансовый 2 7 3 4" xfId="52403"/>
    <cellStyle name="Финансовый 2 7 3 5" xfId="52404"/>
    <cellStyle name="Финансовый 2 7 3 5 2" xfId="52405"/>
    <cellStyle name="Финансовый 2 7 3 5 2 2" xfId="52406"/>
    <cellStyle name="Финансовый 2 7 3 5 3" xfId="52407"/>
    <cellStyle name="Финансовый 2 7 3 6" xfId="52408"/>
    <cellStyle name="Финансовый 2 7 3 6 2" xfId="52409"/>
    <cellStyle name="Финансовый 2 7 3 6 2 2" xfId="52410"/>
    <cellStyle name="Финансовый 2 7 3 6 3" xfId="52411"/>
    <cellStyle name="Финансовый 2 7 3 7" xfId="52412"/>
    <cellStyle name="Финансовый 2 7 3 7 2" xfId="52413"/>
    <cellStyle name="Финансовый 2 7 3 8" xfId="52414"/>
    <cellStyle name="Финансовый 2 7 4" xfId="52415"/>
    <cellStyle name="Финансовый 2 7 4 2" xfId="52416"/>
    <cellStyle name="Финансовый 2 7 4 2 2" xfId="52417"/>
    <cellStyle name="Финансовый 2 7 4 3" xfId="52418"/>
    <cellStyle name="Финансовый 2 7 4 4" xfId="52419"/>
    <cellStyle name="Финансовый 2 7 4 5" xfId="52420"/>
    <cellStyle name="Финансовый 2 7 5" xfId="52421"/>
    <cellStyle name="Финансовый 2 7 5 2" xfId="52422"/>
    <cellStyle name="Финансовый 2 7 5 2 2" xfId="52423"/>
    <cellStyle name="Финансовый 2 7 5 3" xfId="52424"/>
    <cellStyle name="Финансовый 2 7 5 4" xfId="52425"/>
    <cellStyle name="Финансовый 2 7 5 5" xfId="52426"/>
    <cellStyle name="Финансовый 2 7 6" xfId="52427"/>
    <cellStyle name="Финансовый 2 7 6 2" xfId="52428"/>
    <cellStyle name="Финансовый 2 7 6 2 2" xfId="52429"/>
    <cellStyle name="Финансовый 2 7 6 3" xfId="52430"/>
    <cellStyle name="Финансовый 2 7 6 4" xfId="52431"/>
    <cellStyle name="Финансовый 2 7 6 5" xfId="52432"/>
    <cellStyle name="Финансовый 2 7 7" xfId="52433"/>
    <cellStyle name="Финансовый 2 7 8" xfId="52434"/>
    <cellStyle name="Финансовый 2 7 8 2" xfId="52435"/>
    <cellStyle name="Финансовый 2 7 8 2 2" xfId="52436"/>
    <cellStyle name="Финансовый 2 7 8 3" xfId="52437"/>
    <cellStyle name="Финансовый 2 7 9" xfId="52438"/>
    <cellStyle name="Финансовый 2 7 9 2" xfId="52439"/>
    <cellStyle name="Финансовый 2 8" xfId="52440"/>
    <cellStyle name="Финансовый 2 8 2" xfId="52441"/>
    <cellStyle name="Финансовый 2 8 2 2" xfId="52442"/>
    <cellStyle name="Финансовый 2 8 2 3" xfId="52443"/>
    <cellStyle name="Финансовый 2 8 2 3 2" xfId="52444"/>
    <cellStyle name="Финансовый 2 8 2 4" xfId="52445"/>
    <cellStyle name="Финансовый 2 8 2 5" xfId="52446"/>
    <cellStyle name="Финансовый 2 8 2 6" xfId="52447"/>
    <cellStyle name="Финансовый 2 8 3" xfId="52448"/>
    <cellStyle name="Финансовый 2 8 3 2" xfId="52449"/>
    <cellStyle name="Финансовый 2 8 3 3" xfId="52450"/>
    <cellStyle name="Финансовый 2 8 3 3 2" xfId="52451"/>
    <cellStyle name="Финансовый 2 8 3 4" xfId="52452"/>
    <cellStyle name="Финансовый 2 8 3 5" xfId="52453"/>
    <cellStyle name="Финансовый 2 8 3 6" xfId="52454"/>
    <cellStyle name="Финансовый 2 8 4" xfId="52455"/>
    <cellStyle name="Финансовый 2 8 4 2" xfId="52456"/>
    <cellStyle name="Финансовый 2 8 4 2 2" xfId="52457"/>
    <cellStyle name="Финансовый 2 8 4 3" xfId="52458"/>
    <cellStyle name="Финансовый 2 8 4 4" xfId="52459"/>
    <cellStyle name="Финансовый 2 8 4 5" xfId="52460"/>
    <cellStyle name="Финансовый 2 8 5" xfId="52461"/>
    <cellStyle name="Финансовый 2 8 6" xfId="52462"/>
    <cellStyle name="Финансовый 2 8 6 2" xfId="52463"/>
    <cellStyle name="Финансовый 2 8 6 2 2" xfId="52464"/>
    <cellStyle name="Финансовый 2 8 6 3" xfId="52465"/>
    <cellStyle name="Финансовый 2 8 7" xfId="52466"/>
    <cellStyle name="Финансовый 2 8 7 2" xfId="52467"/>
    <cellStyle name="Финансовый 2 8 8" xfId="52468"/>
    <cellStyle name="Финансовый 2 9" xfId="52469"/>
    <cellStyle name="Финансовый 2 9 10" xfId="52470"/>
    <cellStyle name="Финансовый 2 9 10 2" xfId="52471"/>
    <cellStyle name="Финансовый 2 9 10 2 2" xfId="52472"/>
    <cellStyle name="Финансовый 2 9 10 3" xfId="52473"/>
    <cellStyle name="Финансовый 2 9 10 4" xfId="52474"/>
    <cellStyle name="Финансовый 2 9 10 5" xfId="52475"/>
    <cellStyle name="Финансовый 2 9 11" xfId="52476"/>
    <cellStyle name="Финансовый 2 9 11 2" xfId="52477"/>
    <cellStyle name="Финансовый 2 9 11 2 2" xfId="52478"/>
    <cellStyle name="Финансовый 2 9 11 3" xfId="52479"/>
    <cellStyle name="Финансовый 2 9 11 4" xfId="52480"/>
    <cellStyle name="Финансовый 2 9 11 5" xfId="52481"/>
    <cellStyle name="Финансовый 2 9 12" xfId="52482"/>
    <cellStyle name="Финансовый 2 9 12 2" xfId="52483"/>
    <cellStyle name="Финансовый 2 9 12 2 2" xfId="52484"/>
    <cellStyle name="Финансовый 2 9 12 3" xfId="52485"/>
    <cellStyle name="Финансовый 2 9 13" xfId="52486"/>
    <cellStyle name="Финансовый 2 9 13 2" xfId="52487"/>
    <cellStyle name="Финансовый 2 9 14" xfId="52488"/>
    <cellStyle name="Финансовый 2 9 15" xfId="52489"/>
    <cellStyle name="Финансовый 2 9 2" xfId="52490"/>
    <cellStyle name="Финансовый 2 9 2 2" xfId="52491"/>
    <cellStyle name="Финансовый 2 9 2 2 2" xfId="52492"/>
    <cellStyle name="Финансовый 2 9 2 2 2 2" xfId="52493"/>
    <cellStyle name="Финансовый 2 9 2 2 2 2 2" xfId="52494"/>
    <cellStyle name="Финансовый 2 9 2 2 2 3" xfId="52495"/>
    <cellStyle name="Финансовый 2 9 2 2 2 4" xfId="52496"/>
    <cellStyle name="Финансовый 2 9 2 2 2 5" xfId="52497"/>
    <cellStyle name="Финансовый 2 9 2 2 3" xfId="52498"/>
    <cellStyle name="Финансовый 2 9 2 2 3 2" xfId="52499"/>
    <cellStyle name="Финансовый 2 9 2 2 3 3" xfId="52500"/>
    <cellStyle name="Финансовый 2 9 2 2 3 4" xfId="52501"/>
    <cellStyle name="Финансовый 2 9 2 2 4" xfId="52502"/>
    <cellStyle name="Финансовый 2 9 2 2 5" xfId="52503"/>
    <cellStyle name="Финансовый 2 9 2 2 6" xfId="52504"/>
    <cellStyle name="Финансовый 2 9 2 2 7" xfId="52505"/>
    <cellStyle name="Финансовый 2 9 2 3" xfId="52506"/>
    <cellStyle name="Финансовый 2 9 2 3 2" xfId="52507"/>
    <cellStyle name="Финансовый 2 9 2 3 2 2" xfId="52508"/>
    <cellStyle name="Финансовый 2 9 2 3 3" xfId="52509"/>
    <cellStyle name="Финансовый 2 9 2 3 4" xfId="52510"/>
    <cellStyle name="Финансовый 2 9 2 3 5" xfId="52511"/>
    <cellStyle name="Финансовый 2 9 2 4" xfId="52512"/>
    <cellStyle name="Финансовый 2 9 2 4 2" xfId="52513"/>
    <cellStyle name="Финансовый 2 9 2 4 2 2" xfId="52514"/>
    <cellStyle name="Финансовый 2 9 2 4 3" xfId="52515"/>
    <cellStyle name="Финансовый 2 9 2 4 4" xfId="52516"/>
    <cellStyle name="Финансовый 2 9 2 4 5" xfId="52517"/>
    <cellStyle name="Финансовый 2 9 2 5" xfId="52518"/>
    <cellStyle name="Финансовый 2 9 2 5 2" xfId="52519"/>
    <cellStyle name="Финансовый 2 9 2 5 3" xfId="52520"/>
    <cellStyle name="Финансовый 2 9 2 5 4" xfId="52521"/>
    <cellStyle name="Финансовый 2 9 2 6" xfId="52522"/>
    <cellStyle name="Финансовый 2 9 2 7" xfId="52523"/>
    <cellStyle name="Финансовый 2 9 2 8" xfId="52524"/>
    <cellStyle name="Финансовый 2 9 2 9" xfId="52525"/>
    <cellStyle name="Финансовый 2 9 3" xfId="52526"/>
    <cellStyle name="Финансовый 2 9 3 2" xfId="52527"/>
    <cellStyle name="Финансовый 2 9 3 2 2" xfId="52528"/>
    <cellStyle name="Финансовый 2 9 3 2 2 2" xfId="52529"/>
    <cellStyle name="Финансовый 2 9 3 2 2 2 2" xfId="52530"/>
    <cellStyle name="Финансовый 2 9 3 2 2 3" xfId="52531"/>
    <cellStyle name="Финансовый 2 9 3 2 2 4" xfId="52532"/>
    <cellStyle name="Финансовый 2 9 3 2 2 5" xfId="52533"/>
    <cellStyle name="Финансовый 2 9 3 2 3" xfId="52534"/>
    <cellStyle name="Финансовый 2 9 3 2 3 2" xfId="52535"/>
    <cellStyle name="Финансовый 2 9 3 2 3 3" xfId="52536"/>
    <cellStyle name="Финансовый 2 9 3 2 3 4" xfId="52537"/>
    <cellStyle name="Финансовый 2 9 3 2 4" xfId="52538"/>
    <cellStyle name="Финансовый 2 9 3 2 5" xfId="52539"/>
    <cellStyle name="Финансовый 2 9 3 2 6" xfId="52540"/>
    <cellStyle name="Финансовый 2 9 3 2 7" xfId="52541"/>
    <cellStyle name="Финансовый 2 9 3 3" xfId="52542"/>
    <cellStyle name="Финансовый 2 9 3 3 2" xfId="52543"/>
    <cellStyle name="Финансовый 2 9 3 3 2 2" xfId="52544"/>
    <cellStyle name="Финансовый 2 9 3 3 3" xfId="52545"/>
    <cellStyle name="Финансовый 2 9 3 3 4" xfId="52546"/>
    <cellStyle name="Финансовый 2 9 3 3 5" xfId="52547"/>
    <cellStyle name="Финансовый 2 9 3 4" xfId="52548"/>
    <cellStyle name="Финансовый 2 9 3 4 2" xfId="52549"/>
    <cellStyle name="Финансовый 2 9 3 4 2 2" xfId="52550"/>
    <cellStyle name="Финансовый 2 9 3 4 3" xfId="52551"/>
    <cellStyle name="Финансовый 2 9 3 4 4" xfId="52552"/>
    <cellStyle name="Финансовый 2 9 3 4 5" xfId="52553"/>
    <cellStyle name="Финансовый 2 9 3 5" xfId="52554"/>
    <cellStyle name="Финансовый 2 9 3 5 2" xfId="52555"/>
    <cellStyle name="Финансовый 2 9 3 5 3" xfId="52556"/>
    <cellStyle name="Финансовый 2 9 3 5 4" xfId="52557"/>
    <cellStyle name="Финансовый 2 9 3 6" xfId="52558"/>
    <cellStyle name="Финансовый 2 9 3 7" xfId="52559"/>
    <cellStyle name="Финансовый 2 9 3 8" xfId="52560"/>
    <cellStyle name="Финансовый 2 9 3 9" xfId="52561"/>
    <cellStyle name="Финансовый 2 9 4" xfId="52562"/>
    <cellStyle name="Финансовый 2 9 4 2" xfId="52563"/>
    <cellStyle name="Финансовый 2 9 4 2 2" xfId="52564"/>
    <cellStyle name="Финансовый 2 9 4 2 2 2" xfId="52565"/>
    <cellStyle name="Финансовый 2 9 4 2 2 2 2" xfId="52566"/>
    <cellStyle name="Финансовый 2 9 4 2 2 3" xfId="52567"/>
    <cellStyle name="Финансовый 2 9 4 2 2 4" xfId="52568"/>
    <cellStyle name="Финансовый 2 9 4 2 2 5" xfId="52569"/>
    <cellStyle name="Финансовый 2 9 4 2 3" xfId="52570"/>
    <cellStyle name="Финансовый 2 9 4 2 3 2" xfId="52571"/>
    <cellStyle name="Финансовый 2 9 4 2 3 3" xfId="52572"/>
    <cellStyle name="Финансовый 2 9 4 2 3 4" xfId="52573"/>
    <cellStyle name="Финансовый 2 9 4 2 4" xfId="52574"/>
    <cellStyle name="Финансовый 2 9 4 2 5" xfId="52575"/>
    <cellStyle name="Финансовый 2 9 4 2 6" xfId="52576"/>
    <cellStyle name="Финансовый 2 9 4 2 7" xfId="52577"/>
    <cellStyle name="Финансовый 2 9 4 3" xfId="52578"/>
    <cellStyle name="Финансовый 2 9 4 3 2" xfId="52579"/>
    <cellStyle name="Финансовый 2 9 4 3 2 2" xfId="52580"/>
    <cellStyle name="Финансовый 2 9 4 3 3" xfId="52581"/>
    <cellStyle name="Финансовый 2 9 4 3 4" xfId="52582"/>
    <cellStyle name="Финансовый 2 9 4 3 5" xfId="52583"/>
    <cellStyle name="Финансовый 2 9 4 4" xfId="52584"/>
    <cellStyle name="Финансовый 2 9 4 4 2" xfId="52585"/>
    <cellStyle name="Финансовый 2 9 4 4 2 2" xfId="52586"/>
    <cellStyle name="Финансовый 2 9 4 4 3" xfId="52587"/>
    <cellStyle name="Финансовый 2 9 4 4 4" xfId="52588"/>
    <cellStyle name="Финансовый 2 9 4 4 5" xfId="52589"/>
    <cellStyle name="Финансовый 2 9 4 5" xfId="52590"/>
    <cellStyle name="Финансовый 2 9 4 5 2" xfId="52591"/>
    <cellStyle name="Финансовый 2 9 4 5 3" xfId="52592"/>
    <cellStyle name="Финансовый 2 9 4 5 4" xfId="52593"/>
    <cellStyle name="Финансовый 2 9 4 6" xfId="52594"/>
    <cellStyle name="Финансовый 2 9 4 7" xfId="52595"/>
    <cellStyle name="Финансовый 2 9 4 8" xfId="52596"/>
    <cellStyle name="Финансовый 2 9 4 9" xfId="52597"/>
    <cellStyle name="Финансовый 2 9 5" xfId="52598"/>
    <cellStyle name="Финансовый 2 9 5 2" xfId="52599"/>
    <cellStyle name="Финансовый 2 9 5 2 2" xfId="52600"/>
    <cellStyle name="Финансовый 2 9 5 2 2 2" xfId="52601"/>
    <cellStyle name="Финансовый 2 9 5 2 2 2 2" xfId="52602"/>
    <cellStyle name="Финансовый 2 9 5 2 2 3" xfId="52603"/>
    <cellStyle name="Финансовый 2 9 5 2 2 4" xfId="52604"/>
    <cellStyle name="Финансовый 2 9 5 2 2 5" xfId="52605"/>
    <cellStyle name="Финансовый 2 9 5 2 3" xfId="52606"/>
    <cellStyle name="Финансовый 2 9 5 2 3 2" xfId="52607"/>
    <cellStyle name="Финансовый 2 9 5 2 3 3" xfId="52608"/>
    <cellStyle name="Финансовый 2 9 5 2 3 4" xfId="52609"/>
    <cellStyle name="Финансовый 2 9 5 2 4" xfId="52610"/>
    <cellStyle name="Финансовый 2 9 5 2 5" xfId="52611"/>
    <cellStyle name="Финансовый 2 9 5 2 6" xfId="52612"/>
    <cellStyle name="Финансовый 2 9 5 2 7" xfId="52613"/>
    <cellStyle name="Финансовый 2 9 5 3" xfId="52614"/>
    <cellStyle name="Финансовый 2 9 5 3 2" xfId="52615"/>
    <cellStyle name="Финансовый 2 9 5 3 2 2" xfId="52616"/>
    <cellStyle name="Финансовый 2 9 5 3 3" xfId="52617"/>
    <cellStyle name="Финансовый 2 9 5 3 4" xfId="52618"/>
    <cellStyle name="Финансовый 2 9 5 3 5" xfId="52619"/>
    <cellStyle name="Финансовый 2 9 5 4" xfId="52620"/>
    <cellStyle name="Финансовый 2 9 5 4 2" xfId="52621"/>
    <cellStyle name="Финансовый 2 9 5 4 3" xfId="52622"/>
    <cellStyle name="Финансовый 2 9 5 4 4" xfId="52623"/>
    <cellStyle name="Финансовый 2 9 5 5" xfId="52624"/>
    <cellStyle name="Финансовый 2 9 5 6" xfId="52625"/>
    <cellStyle name="Финансовый 2 9 5 7" xfId="52626"/>
    <cellStyle name="Финансовый 2 9 5 8" xfId="52627"/>
    <cellStyle name="Финансовый 2 9 6" xfId="52628"/>
    <cellStyle name="Финансовый 2 9 6 2" xfId="52629"/>
    <cellStyle name="Финансовый 2 9 6 2 2" xfId="52630"/>
    <cellStyle name="Финансовый 2 9 6 2 2 2" xfId="52631"/>
    <cellStyle name="Финансовый 2 9 6 2 2 2 2" xfId="52632"/>
    <cellStyle name="Финансовый 2 9 6 2 2 3" xfId="52633"/>
    <cellStyle name="Финансовый 2 9 6 2 2 4" xfId="52634"/>
    <cellStyle name="Финансовый 2 9 6 2 2 5" xfId="52635"/>
    <cellStyle name="Финансовый 2 9 6 2 3" xfId="52636"/>
    <cellStyle name="Финансовый 2 9 6 2 3 2" xfId="52637"/>
    <cellStyle name="Финансовый 2 9 6 2 3 3" xfId="52638"/>
    <cellStyle name="Финансовый 2 9 6 2 3 4" xfId="52639"/>
    <cellStyle name="Финансовый 2 9 6 2 4" xfId="52640"/>
    <cellStyle name="Финансовый 2 9 6 2 5" xfId="52641"/>
    <cellStyle name="Финансовый 2 9 6 2 6" xfId="52642"/>
    <cellStyle name="Финансовый 2 9 6 2 7" xfId="52643"/>
    <cellStyle name="Финансовый 2 9 6 3" xfId="52644"/>
    <cellStyle name="Финансовый 2 9 6 3 2" xfId="52645"/>
    <cellStyle name="Финансовый 2 9 6 3 2 2" xfId="52646"/>
    <cellStyle name="Финансовый 2 9 6 3 3" xfId="52647"/>
    <cellStyle name="Финансовый 2 9 6 3 4" xfId="52648"/>
    <cellStyle name="Финансовый 2 9 6 3 5" xfId="52649"/>
    <cellStyle name="Финансовый 2 9 6 4" xfId="52650"/>
    <cellStyle name="Финансовый 2 9 6 4 2" xfId="52651"/>
    <cellStyle name="Финансовый 2 9 6 4 3" xfId="52652"/>
    <cellStyle name="Финансовый 2 9 6 4 4" xfId="52653"/>
    <cellStyle name="Финансовый 2 9 6 5" xfId="52654"/>
    <cellStyle name="Финансовый 2 9 6 6" xfId="52655"/>
    <cellStyle name="Финансовый 2 9 6 7" xfId="52656"/>
    <cellStyle name="Финансовый 2 9 6 8" xfId="52657"/>
    <cellStyle name="Финансовый 2 9 7" xfId="52658"/>
    <cellStyle name="Финансовый 2 9 7 2" xfId="52659"/>
    <cellStyle name="Финансовый 2 9 7 2 2" xfId="52660"/>
    <cellStyle name="Финансовый 2 9 7 2 2 2" xfId="52661"/>
    <cellStyle name="Финансовый 2 9 7 2 2 2 2" xfId="52662"/>
    <cellStyle name="Финансовый 2 9 7 2 2 3" xfId="52663"/>
    <cellStyle name="Финансовый 2 9 7 2 2 4" xfId="52664"/>
    <cellStyle name="Финансовый 2 9 7 2 2 5" xfId="52665"/>
    <cellStyle name="Финансовый 2 9 7 2 3" xfId="52666"/>
    <cellStyle name="Финансовый 2 9 7 2 3 2" xfId="52667"/>
    <cellStyle name="Финансовый 2 9 7 2 3 3" xfId="52668"/>
    <cellStyle name="Финансовый 2 9 7 2 3 4" xfId="52669"/>
    <cellStyle name="Финансовый 2 9 7 2 4" xfId="52670"/>
    <cellStyle name="Финансовый 2 9 7 2 5" xfId="52671"/>
    <cellStyle name="Финансовый 2 9 7 2 6" xfId="52672"/>
    <cellStyle name="Финансовый 2 9 7 2 7" xfId="52673"/>
    <cellStyle name="Финансовый 2 9 7 3" xfId="52674"/>
    <cellStyle name="Финансовый 2 9 7 3 2" xfId="52675"/>
    <cellStyle name="Финансовый 2 9 7 3 2 2" xfId="52676"/>
    <cellStyle name="Финансовый 2 9 7 3 3" xfId="52677"/>
    <cellStyle name="Финансовый 2 9 7 3 4" xfId="52678"/>
    <cellStyle name="Финансовый 2 9 7 3 5" xfId="52679"/>
    <cellStyle name="Финансовый 2 9 7 4" xfId="52680"/>
    <cellStyle name="Финансовый 2 9 7 4 2" xfId="52681"/>
    <cellStyle name="Финансовый 2 9 7 4 3" xfId="52682"/>
    <cellStyle name="Финансовый 2 9 7 4 4" xfId="52683"/>
    <cellStyle name="Финансовый 2 9 7 5" xfId="52684"/>
    <cellStyle name="Финансовый 2 9 7 6" xfId="52685"/>
    <cellStyle name="Финансовый 2 9 7 7" xfId="52686"/>
    <cellStyle name="Финансовый 2 9 7 8" xfId="52687"/>
    <cellStyle name="Финансовый 2 9 8" xfId="52688"/>
    <cellStyle name="Финансовый 2 9 8 2" xfId="52689"/>
    <cellStyle name="Финансовый 2 9 8 2 2" xfId="52690"/>
    <cellStyle name="Финансовый 2 9 8 2 2 2" xfId="52691"/>
    <cellStyle name="Финансовый 2 9 8 2 3" xfId="52692"/>
    <cellStyle name="Финансовый 2 9 8 2 4" xfId="52693"/>
    <cellStyle name="Финансовый 2 9 8 2 5" xfId="52694"/>
    <cellStyle name="Финансовый 2 9 8 3" xfId="52695"/>
    <cellStyle name="Финансовый 2 9 8 3 2" xfId="52696"/>
    <cellStyle name="Финансовый 2 9 8 3 3" xfId="52697"/>
    <cellStyle name="Финансовый 2 9 8 3 4" xfId="52698"/>
    <cellStyle name="Финансовый 2 9 8 4" xfId="52699"/>
    <cellStyle name="Финансовый 2 9 8 5" xfId="52700"/>
    <cellStyle name="Финансовый 2 9 8 6" xfId="52701"/>
    <cellStyle name="Финансовый 2 9 8 7" xfId="52702"/>
    <cellStyle name="Финансовый 2 9 9" xfId="52703"/>
    <cellStyle name="Финансовый 2 9 9 2" xfId="52704"/>
    <cellStyle name="Финансовый 2 9 9 2 2" xfId="52705"/>
    <cellStyle name="Финансовый 2 9 9 2 2 2" xfId="52706"/>
    <cellStyle name="Финансовый 2 9 9 2 3" xfId="52707"/>
    <cellStyle name="Финансовый 2 9 9 2 4" xfId="52708"/>
    <cellStyle name="Финансовый 2 9 9 2 5" xfId="52709"/>
    <cellStyle name="Финансовый 2 9 9 3" xfId="52710"/>
    <cellStyle name="Финансовый 2 9 9 3 2" xfId="52711"/>
    <cellStyle name="Финансовый 2 9 9 3 3" xfId="52712"/>
    <cellStyle name="Финансовый 2 9 9 3 4" xfId="52713"/>
    <cellStyle name="Финансовый 2 9 9 4" xfId="52714"/>
    <cellStyle name="Финансовый 2 9 9 5" xfId="52715"/>
    <cellStyle name="Финансовый 2 9 9 6" xfId="52716"/>
    <cellStyle name="Финансовый 2 9 9 7" xfId="52717"/>
    <cellStyle name="Финансовый 2_46EE.2011(v1.0)" xfId="52718"/>
    <cellStyle name="Финансовый 3" xfId="52719"/>
    <cellStyle name="Финансовый 3 10" xfId="52720"/>
    <cellStyle name="Финансовый 3 10 2" xfId="52721"/>
    <cellStyle name="Финансовый 3 10 2 2" xfId="52722"/>
    <cellStyle name="Финансовый 3 10 3" xfId="52723"/>
    <cellStyle name="Финансовый 3 11" xfId="52724"/>
    <cellStyle name="Финансовый 3 11 2" xfId="52725"/>
    <cellStyle name="Финансовый 3 12" xfId="52726"/>
    <cellStyle name="Финансовый 3 13" xfId="52727"/>
    <cellStyle name="Финансовый 3 14" xfId="59138"/>
    <cellStyle name="Финансовый 3 2" xfId="52728"/>
    <cellStyle name="Финансовый 3 2 10" xfId="52729"/>
    <cellStyle name="Финансовый 3 2 10 2" xfId="52730"/>
    <cellStyle name="Финансовый 3 2 10 2 2" xfId="52731"/>
    <cellStyle name="Финансовый 3 2 10 2 2 2" xfId="52732"/>
    <cellStyle name="Финансовый 3 2 10 2 2 2 2" xfId="52733"/>
    <cellStyle name="Финансовый 3 2 10 2 2 3" xfId="52734"/>
    <cellStyle name="Финансовый 3 2 10 2 2 4" xfId="52735"/>
    <cellStyle name="Финансовый 3 2 10 2 2 5" xfId="52736"/>
    <cellStyle name="Финансовый 3 2 10 2 3" xfId="52737"/>
    <cellStyle name="Финансовый 3 2 10 2 3 2" xfId="52738"/>
    <cellStyle name="Финансовый 3 2 10 2 3 3" xfId="52739"/>
    <cellStyle name="Финансовый 3 2 10 2 3 4" xfId="52740"/>
    <cellStyle name="Финансовый 3 2 10 2 4" xfId="52741"/>
    <cellStyle name="Финансовый 3 2 10 2 5" xfId="52742"/>
    <cellStyle name="Финансовый 3 2 10 2 6" xfId="52743"/>
    <cellStyle name="Финансовый 3 2 10 2 7" xfId="52744"/>
    <cellStyle name="Финансовый 3 2 10 3" xfId="52745"/>
    <cellStyle name="Финансовый 3 2 10 3 2" xfId="52746"/>
    <cellStyle name="Финансовый 3 2 10 3 2 2" xfId="52747"/>
    <cellStyle name="Финансовый 3 2 10 3 3" xfId="52748"/>
    <cellStyle name="Финансовый 3 2 10 3 4" xfId="52749"/>
    <cellStyle name="Финансовый 3 2 10 3 5" xfId="52750"/>
    <cellStyle name="Финансовый 3 2 10 4" xfId="52751"/>
    <cellStyle name="Финансовый 3 2 10 4 2" xfId="52752"/>
    <cellStyle name="Финансовый 3 2 10 4 2 2" xfId="52753"/>
    <cellStyle name="Финансовый 3 2 10 4 3" xfId="52754"/>
    <cellStyle name="Финансовый 3 2 10 4 4" xfId="52755"/>
    <cellStyle name="Финансовый 3 2 10 4 5" xfId="52756"/>
    <cellStyle name="Финансовый 3 2 10 5" xfId="52757"/>
    <cellStyle name="Финансовый 3 2 10 5 2" xfId="52758"/>
    <cellStyle name="Финансовый 3 2 10 5 3" xfId="52759"/>
    <cellStyle name="Финансовый 3 2 10 5 4" xfId="52760"/>
    <cellStyle name="Финансовый 3 2 10 6" xfId="52761"/>
    <cellStyle name="Финансовый 3 2 10 7" xfId="52762"/>
    <cellStyle name="Финансовый 3 2 10 8" xfId="52763"/>
    <cellStyle name="Финансовый 3 2 10 9" xfId="52764"/>
    <cellStyle name="Финансовый 3 2 11" xfId="52765"/>
    <cellStyle name="Финансовый 3 2 11 2" xfId="52766"/>
    <cellStyle name="Финансовый 3 2 11 2 2" xfId="52767"/>
    <cellStyle name="Финансовый 3 2 11 2 2 2" xfId="52768"/>
    <cellStyle name="Финансовый 3 2 11 2 2 2 2" xfId="52769"/>
    <cellStyle name="Финансовый 3 2 11 2 2 3" xfId="52770"/>
    <cellStyle name="Финансовый 3 2 11 2 2 4" xfId="52771"/>
    <cellStyle name="Финансовый 3 2 11 2 2 5" xfId="52772"/>
    <cellStyle name="Финансовый 3 2 11 2 3" xfId="52773"/>
    <cellStyle name="Финансовый 3 2 11 2 3 2" xfId="52774"/>
    <cellStyle name="Финансовый 3 2 11 2 3 3" xfId="52775"/>
    <cellStyle name="Финансовый 3 2 11 2 3 4" xfId="52776"/>
    <cellStyle name="Финансовый 3 2 11 2 4" xfId="52777"/>
    <cellStyle name="Финансовый 3 2 11 2 5" xfId="52778"/>
    <cellStyle name="Финансовый 3 2 11 2 6" xfId="52779"/>
    <cellStyle name="Финансовый 3 2 11 2 7" xfId="52780"/>
    <cellStyle name="Финансовый 3 2 11 3" xfId="52781"/>
    <cellStyle name="Финансовый 3 2 11 3 2" xfId="52782"/>
    <cellStyle name="Финансовый 3 2 11 3 2 2" xfId="52783"/>
    <cellStyle name="Финансовый 3 2 11 3 3" xfId="52784"/>
    <cellStyle name="Финансовый 3 2 11 3 4" xfId="52785"/>
    <cellStyle name="Финансовый 3 2 11 3 5" xfId="52786"/>
    <cellStyle name="Финансовый 3 2 11 4" xfId="52787"/>
    <cellStyle name="Финансовый 3 2 11 4 2" xfId="52788"/>
    <cellStyle name="Финансовый 3 2 11 4 3" xfId="52789"/>
    <cellStyle name="Финансовый 3 2 11 4 4" xfId="52790"/>
    <cellStyle name="Финансовый 3 2 11 5" xfId="52791"/>
    <cellStyle name="Финансовый 3 2 11 6" xfId="52792"/>
    <cellStyle name="Финансовый 3 2 11 7" xfId="52793"/>
    <cellStyle name="Финансовый 3 2 11 8" xfId="52794"/>
    <cellStyle name="Финансовый 3 2 12" xfId="52795"/>
    <cellStyle name="Финансовый 3 2 12 2" xfId="52796"/>
    <cellStyle name="Финансовый 3 2 12 2 2" xfId="52797"/>
    <cellStyle name="Финансовый 3 2 12 2 2 2" xfId="52798"/>
    <cellStyle name="Финансовый 3 2 12 2 2 2 2" xfId="52799"/>
    <cellStyle name="Финансовый 3 2 12 2 2 3" xfId="52800"/>
    <cellStyle name="Финансовый 3 2 12 2 2 4" xfId="52801"/>
    <cellStyle name="Финансовый 3 2 12 2 2 5" xfId="52802"/>
    <cellStyle name="Финансовый 3 2 12 2 3" xfId="52803"/>
    <cellStyle name="Финансовый 3 2 12 2 3 2" xfId="52804"/>
    <cellStyle name="Финансовый 3 2 12 2 3 3" xfId="52805"/>
    <cellStyle name="Финансовый 3 2 12 2 3 4" xfId="52806"/>
    <cellStyle name="Финансовый 3 2 12 2 4" xfId="52807"/>
    <cellStyle name="Финансовый 3 2 12 2 5" xfId="52808"/>
    <cellStyle name="Финансовый 3 2 12 2 6" xfId="52809"/>
    <cellStyle name="Финансовый 3 2 12 2 7" xfId="52810"/>
    <cellStyle name="Финансовый 3 2 12 3" xfId="52811"/>
    <cellStyle name="Финансовый 3 2 12 3 2" xfId="52812"/>
    <cellStyle name="Финансовый 3 2 12 3 2 2" xfId="52813"/>
    <cellStyle name="Финансовый 3 2 12 3 3" xfId="52814"/>
    <cellStyle name="Финансовый 3 2 12 3 4" xfId="52815"/>
    <cellStyle name="Финансовый 3 2 12 3 5" xfId="52816"/>
    <cellStyle name="Финансовый 3 2 12 4" xfId="52817"/>
    <cellStyle name="Финансовый 3 2 12 4 2" xfId="52818"/>
    <cellStyle name="Финансовый 3 2 12 4 3" xfId="52819"/>
    <cellStyle name="Финансовый 3 2 12 4 4" xfId="52820"/>
    <cellStyle name="Финансовый 3 2 12 5" xfId="52821"/>
    <cellStyle name="Финансовый 3 2 12 6" xfId="52822"/>
    <cellStyle name="Финансовый 3 2 12 7" xfId="52823"/>
    <cellStyle name="Финансовый 3 2 12 8" xfId="52824"/>
    <cellStyle name="Финансовый 3 2 13" xfId="52825"/>
    <cellStyle name="Финансовый 3 2 13 2" xfId="52826"/>
    <cellStyle name="Финансовый 3 2 13 2 2" xfId="52827"/>
    <cellStyle name="Финансовый 3 2 13 2 2 2" xfId="52828"/>
    <cellStyle name="Финансовый 3 2 13 2 2 2 2" xfId="52829"/>
    <cellStyle name="Финансовый 3 2 13 2 2 3" xfId="52830"/>
    <cellStyle name="Финансовый 3 2 13 2 2 4" xfId="52831"/>
    <cellStyle name="Финансовый 3 2 13 2 2 5" xfId="52832"/>
    <cellStyle name="Финансовый 3 2 13 2 3" xfId="52833"/>
    <cellStyle name="Финансовый 3 2 13 2 3 2" xfId="52834"/>
    <cellStyle name="Финансовый 3 2 13 2 3 3" xfId="52835"/>
    <cellStyle name="Финансовый 3 2 13 2 3 4" xfId="52836"/>
    <cellStyle name="Финансовый 3 2 13 2 4" xfId="52837"/>
    <cellStyle name="Финансовый 3 2 13 2 5" xfId="52838"/>
    <cellStyle name="Финансовый 3 2 13 2 6" xfId="52839"/>
    <cellStyle name="Финансовый 3 2 13 2 7" xfId="52840"/>
    <cellStyle name="Финансовый 3 2 13 3" xfId="52841"/>
    <cellStyle name="Финансовый 3 2 13 3 2" xfId="52842"/>
    <cellStyle name="Финансовый 3 2 13 3 2 2" xfId="52843"/>
    <cellStyle name="Финансовый 3 2 13 3 3" xfId="52844"/>
    <cellStyle name="Финансовый 3 2 13 3 4" xfId="52845"/>
    <cellStyle name="Финансовый 3 2 13 3 5" xfId="52846"/>
    <cellStyle name="Финансовый 3 2 13 4" xfId="52847"/>
    <cellStyle name="Финансовый 3 2 13 4 2" xfId="52848"/>
    <cellStyle name="Финансовый 3 2 13 4 3" xfId="52849"/>
    <cellStyle name="Финансовый 3 2 13 4 4" xfId="52850"/>
    <cellStyle name="Финансовый 3 2 13 5" xfId="52851"/>
    <cellStyle name="Финансовый 3 2 13 6" xfId="52852"/>
    <cellStyle name="Финансовый 3 2 13 7" xfId="52853"/>
    <cellStyle name="Финансовый 3 2 13 8" xfId="52854"/>
    <cellStyle name="Финансовый 3 2 14" xfId="52855"/>
    <cellStyle name="Финансовый 3 2 14 2" xfId="52856"/>
    <cellStyle name="Финансовый 3 2 14 2 2" xfId="52857"/>
    <cellStyle name="Финансовый 3 2 14 2 2 2" xfId="52858"/>
    <cellStyle name="Финансовый 3 2 14 2 2 2 2" xfId="52859"/>
    <cellStyle name="Финансовый 3 2 14 2 2 3" xfId="52860"/>
    <cellStyle name="Финансовый 3 2 14 2 2 4" xfId="52861"/>
    <cellStyle name="Финансовый 3 2 14 2 2 5" xfId="52862"/>
    <cellStyle name="Финансовый 3 2 14 2 3" xfId="52863"/>
    <cellStyle name="Финансовый 3 2 14 2 3 2" xfId="52864"/>
    <cellStyle name="Финансовый 3 2 14 2 3 3" xfId="52865"/>
    <cellStyle name="Финансовый 3 2 14 2 3 4" xfId="52866"/>
    <cellStyle name="Финансовый 3 2 14 2 4" xfId="52867"/>
    <cellStyle name="Финансовый 3 2 14 2 5" xfId="52868"/>
    <cellStyle name="Финансовый 3 2 14 2 6" xfId="52869"/>
    <cellStyle name="Финансовый 3 2 14 2 7" xfId="52870"/>
    <cellStyle name="Финансовый 3 2 14 3" xfId="52871"/>
    <cellStyle name="Финансовый 3 2 14 3 2" xfId="52872"/>
    <cellStyle name="Финансовый 3 2 14 3 2 2" xfId="52873"/>
    <cellStyle name="Финансовый 3 2 14 3 3" xfId="52874"/>
    <cellStyle name="Финансовый 3 2 14 3 4" xfId="52875"/>
    <cellStyle name="Финансовый 3 2 14 3 5" xfId="52876"/>
    <cellStyle name="Финансовый 3 2 14 4" xfId="52877"/>
    <cellStyle name="Финансовый 3 2 14 4 2" xfId="52878"/>
    <cellStyle name="Финансовый 3 2 14 4 3" xfId="52879"/>
    <cellStyle name="Финансовый 3 2 14 4 4" xfId="52880"/>
    <cellStyle name="Финансовый 3 2 14 5" xfId="52881"/>
    <cellStyle name="Финансовый 3 2 14 6" xfId="52882"/>
    <cellStyle name="Финансовый 3 2 14 7" xfId="52883"/>
    <cellStyle name="Финансовый 3 2 14 8" xfId="52884"/>
    <cellStyle name="Финансовый 3 2 15" xfId="52885"/>
    <cellStyle name="Финансовый 3 2 15 2" xfId="52886"/>
    <cellStyle name="Финансовый 3 2 15 2 2" xfId="52887"/>
    <cellStyle name="Финансовый 3 2 15 2 2 2" xfId="52888"/>
    <cellStyle name="Финансовый 3 2 15 2 3" xfId="52889"/>
    <cellStyle name="Финансовый 3 2 15 2 4" xfId="52890"/>
    <cellStyle name="Финансовый 3 2 15 2 5" xfId="52891"/>
    <cellStyle name="Финансовый 3 2 15 3" xfId="52892"/>
    <cellStyle name="Финансовый 3 2 15 3 2" xfId="52893"/>
    <cellStyle name="Финансовый 3 2 15 3 3" xfId="52894"/>
    <cellStyle name="Финансовый 3 2 15 3 4" xfId="52895"/>
    <cellStyle name="Финансовый 3 2 15 4" xfId="52896"/>
    <cellStyle name="Финансовый 3 2 15 5" xfId="52897"/>
    <cellStyle name="Финансовый 3 2 15 6" xfId="52898"/>
    <cellStyle name="Финансовый 3 2 15 7" xfId="52899"/>
    <cellStyle name="Финансовый 3 2 16" xfId="52900"/>
    <cellStyle name="Финансовый 3 2 16 2" xfId="52901"/>
    <cellStyle name="Финансовый 3 2 16 2 2" xfId="52902"/>
    <cellStyle name="Финансовый 3 2 16 2 2 2" xfId="52903"/>
    <cellStyle name="Финансовый 3 2 16 2 3" xfId="52904"/>
    <cellStyle name="Финансовый 3 2 16 2 4" xfId="52905"/>
    <cellStyle name="Финансовый 3 2 16 2 5" xfId="52906"/>
    <cellStyle name="Финансовый 3 2 16 3" xfId="52907"/>
    <cellStyle name="Финансовый 3 2 16 3 2" xfId="52908"/>
    <cellStyle name="Финансовый 3 2 16 3 3" xfId="52909"/>
    <cellStyle name="Финансовый 3 2 16 3 4" xfId="52910"/>
    <cellStyle name="Финансовый 3 2 16 4" xfId="52911"/>
    <cellStyle name="Финансовый 3 2 16 5" xfId="52912"/>
    <cellStyle name="Финансовый 3 2 16 6" xfId="52913"/>
    <cellStyle name="Финансовый 3 2 16 7" xfId="52914"/>
    <cellStyle name="Финансовый 3 2 17" xfId="52915"/>
    <cellStyle name="Финансовый 3 2 17 2" xfId="52916"/>
    <cellStyle name="Финансовый 3 2 17 2 2" xfId="52917"/>
    <cellStyle name="Финансовый 3 2 17 3" xfId="52918"/>
    <cellStyle name="Финансовый 3 2 17 4" xfId="52919"/>
    <cellStyle name="Финансовый 3 2 17 5" xfId="52920"/>
    <cellStyle name="Финансовый 3 2 18" xfId="52921"/>
    <cellStyle name="Финансовый 3 2 18 2" xfId="52922"/>
    <cellStyle name="Финансовый 3 2 18 2 2" xfId="52923"/>
    <cellStyle name="Финансовый 3 2 18 3" xfId="52924"/>
    <cellStyle name="Финансовый 3 2 18 4" xfId="52925"/>
    <cellStyle name="Финансовый 3 2 18 5" xfId="52926"/>
    <cellStyle name="Финансовый 3 2 19" xfId="52927"/>
    <cellStyle name="Финансовый 3 2 19 2" xfId="52928"/>
    <cellStyle name="Финансовый 3 2 19 2 2" xfId="52929"/>
    <cellStyle name="Финансовый 3 2 19 3" xfId="52930"/>
    <cellStyle name="Финансовый 3 2 2" xfId="52931"/>
    <cellStyle name="Финансовый 3 2 2 10" xfId="52932"/>
    <cellStyle name="Финансовый 3 2 2 10 2" xfId="52933"/>
    <cellStyle name="Финансовый 3 2 2 10 2 2" xfId="52934"/>
    <cellStyle name="Финансовый 3 2 2 10 2 2 2" xfId="52935"/>
    <cellStyle name="Финансовый 3 2 2 10 2 2 2 2" xfId="52936"/>
    <cellStyle name="Финансовый 3 2 2 10 2 2 3" xfId="52937"/>
    <cellStyle name="Финансовый 3 2 2 10 2 2 4" xfId="52938"/>
    <cellStyle name="Финансовый 3 2 2 10 2 2 5" xfId="52939"/>
    <cellStyle name="Финансовый 3 2 2 10 2 3" xfId="52940"/>
    <cellStyle name="Финансовый 3 2 2 10 2 3 2" xfId="52941"/>
    <cellStyle name="Финансовый 3 2 2 10 2 3 3" xfId="52942"/>
    <cellStyle name="Финансовый 3 2 2 10 2 3 4" xfId="52943"/>
    <cellStyle name="Финансовый 3 2 2 10 2 4" xfId="52944"/>
    <cellStyle name="Финансовый 3 2 2 10 2 5" xfId="52945"/>
    <cellStyle name="Финансовый 3 2 2 10 2 6" xfId="52946"/>
    <cellStyle name="Финансовый 3 2 2 10 2 7" xfId="52947"/>
    <cellStyle name="Финансовый 3 2 2 10 3" xfId="52948"/>
    <cellStyle name="Финансовый 3 2 2 10 3 2" xfId="52949"/>
    <cellStyle name="Финансовый 3 2 2 10 3 2 2" xfId="52950"/>
    <cellStyle name="Финансовый 3 2 2 10 3 3" xfId="52951"/>
    <cellStyle name="Финансовый 3 2 2 10 3 4" xfId="52952"/>
    <cellStyle name="Финансовый 3 2 2 10 3 5" xfId="52953"/>
    <cellStyle name="Финансовый 3 2 2 10 4" xfId="52954"/>
    <cellStyle name="Финансовый 3 2 2 10 4 2" xfId="52955"/>
    <cellStyle name="Финансовый 3 2 2 10 4 3" xfId="52956"/>
    <cellStyle name="Финансовый 3 2 2 10 4 4" xfId="52957"/>
    <cellStyle name="Финансовый 3 2 2 10 5" xfId="52958"/>
    <cellStyle name="Финансовый 3 2 2 10 6" xfId="52959"/>
    <cellStyle name="Финансовый 3 2 2 10 7" xfId="52960"/>
    <cellStyle name="Финансовый 3 2 2 10 8" xfId="52961"/>
    <cellStyle name="Финансовый 3 2 2 11" xfId="52962"/>
    <cellStyle name="Финансовый 3 2 2 11 2" xfId="52963"/>
    <cellStyle name="Финансовый 3 2 2 11 2 2" xfId="52964"/>
    <cellStyle name="Финансовый 3 2 2 11 2 2 2" xfId="52965"/>
    <cellStyle name="Финансовый 3 2 2 11 2 2 2 2" xfId="52966"/>
    <cellStyle name="Финансовый 3 2 2 11 2 2 3" xfId="52967"/>
    <cellStyle name="Финансовый 3 2 2 11 2 2 4" xfId="52968"/>
    <cellStyle name="Финансовый 3 2 2 11 2 2 5" xfId="52969"/>
    <cellStyle name="Финансовый 3 2 2 11 2 3" xfId="52970"/>
    <cellStyle name="Финансовый 3 2 2 11 2 3 2" xfId="52971"/>
    <cellStyle name="Финансовый 3 2 2 11 2 3 3" xfId="52972"/>
    <cellStyle name="Финансовый 3 2 2 11 2 3 4" xfId="52973"/>
    <cellStyle name="Финансовый 3 2 2 11 2 4" xfId="52974"/>
    <cellStyle name="Финансовый 3 2 2 11 2 5" xfId="52975"/>
    <cellStyle name="Финансовый 3 2 2 11 2 6" xfId="52976"/>
    <cellStyle name="Финансовый 3 2 2 11 2 7" xfId="52977"/>
    <cellStyle name="Финансовый 3 2 2 11 3" xfId="52978"/>
    <cellStyle name="Финансовый 3 2 2 11 3 2" xfId="52979"/>
    <cellStyle name="Финансовый 3 2 2 11 3 2 2" xfId="52980"/>
    <cellStyle name="Финансовый 3 2 2 11 3 3" xfId="52981"/>
    <cellStyle name="Финансовый 3 2 2 11 3 4" xfId="52982"/>
    <cellStyle name="Финансовый 3 2 2 11 3 5" xfId="52983"/>
    <cellStyle name="Финансовый 3 2 2 11 4" xfId="52984"/>
    <cellStyle name="Финансовый 3 2 2 11 4 2" xfId="52985"/>
    <cellStyle name="Финансовый 3 2 2 11 4 3" xfId="52986"/>
    <cellStyle name="Финансовый 3 2 2 11 4 4" xfId="52987"/>
    <cellStyle name="Финансовый 3 2 2 11 5" xfId="52988"/>
    <cellStyle name="Финансовый 3 2 2 11 6" xfId="52989"/>
    <cellStyle name="Финансовый 3 2 2 11 7" xfId="52990"/>
    <cellStyle name="Финансовый 3 2 2 11 8" xfId="52991"/>
    <cellStyle name="Финансовый 3 2 2 12" xfId="52992"/>
    <cellStyle name="Финансовый 3 2 2 12 2" xfId="52993"/>
    <cellStyle name="Финансовый 3 2 2 12 2 2" xfId="52994"/>
    <cellStyle name="Финансовый 3 2 2 12 2 2 2" xfId="52995"/>
    <cellStyle name="Финансовый 3 2 2 12 2 3" xfId="52996"/>
    <cellStyle name="Финансовый 3 2 2 12 2 4" xfId="52997"/>
    <cellStyle name="Финансовый 3 2 2 12 2 5" xfId="52998"/>
    <cellStyle name="Финансовый 3 2 2 12 3" xfId="52999"/>
    <cellStyle name="Финансовый 3 2 2 12 3 2" xfId="53000"/>
    <cellStyle name="Финансовый 3 2 2 12 3 3" xfId="53001"/>
    <cellStyle name="Финансовый 3 2 2 12 3 4" xfId="53002"/>
    <cellStyle name="Финансовый 3 2 2 12 4" xfId="53003"/>
    <cellStyle name="Финансовый 3 2 2 12 5" xfId="53004"/>
    <cellStyle name="Финансовый 3 2 2 12 6" xfId="53005"/>
    <cellStyle name="Финансовый 3 2 2 12 7" xfId="53006"/>
    <cellStyle name="Финансовый 3 2 2 13" xfId="53007"/>
    <cellStyle name="Финансовый 3 2 2 13 2" xfId="53008"/>
    <cellStyle name="Финансовый 3 2 2 13 2 2" xfId="53009"/>
    <cellStyle name="Финансовый 3 2 2 13 2 2 2" xfId="53010"/>
    <cellStyle name="Финансовый 3 2 2 13 2 3" xfId="53011"/>
    <cellStyle name="Финансовый 3 2 2 13 2 4" xfId="53012"/>
    <cellStyle name="Финансовый 3 2 2 13 2 5" xfId="53013"/>
    <cellStyle name="Финансовый 3 2 2 13 3" xfId="53014"/>
    <cellStyle name="Финансовый 3 2 2 13 3 2" xfId="53015"/>
    <cellStyle name="Финансовый 3 2 2 13 3 3" xfId="53016"/>
    <cellStyle name="Финансовый 3 2 2 13 3 4" xfId="53017"/>
    <cellStyle name="Финансовый 3 2 2 13 4" xfId="53018"/>
    <cellStyle name="Финансовый 3 2 2 13 5" xfId="53019"/>
    <cellStyle name="Финансовый 3 2 2 13 6" xfId="53020"/>
    <cellStyle name="Финансовый 3 2 2 13 7" xfId="53021"/>
    <cellStyle name="Финансовый 3 2 2 14" xfId="53022"/>
    <cellStyle name="Финансовый 3 2 2 14 2" xfId="53023"/>
    <cellStyle name="Финансовый 3 2 2 14 2 2" xfId="53024"/>
    <cellStyle name="Финансовый 3 2 2 14 3" xfId="53025"/>
    <cellStyle name="Финансовый 3 2 2 14 4" xfId="53026"/>
    <cellStyle name="Финансовый 3 2 2 14 5" xfId="53027"/>
    <cellStyle name="Финансовый 3 2 2 15" xfId="53028"/>
    <cellStyle name="Финансовый 3 2 2 15 2" xfId="53029"/>
    <cellStyle name="Финансовый 3 2 2 15 2 2" xfId="53030"/>
    <cellStyle name="Финансовый 3 2 2 15 3" xfId="53031"/>
    <cellStyle name="Финансовый 3 2 2 15 4" xfId="53032"/>
    <cellStyle name="Финансовый 3 2 2 15 5" xfId="53033"/>
    <cellStyle name="Финансовый 3 2 2 16" xfId="53034"/>
    <cellStyle name="Финансовый 3 2 2 16 2" xfId="53035"/>
    <cellStyle name="Финансовый 3 2 2 16 2 2" xfId="53036"/>
    <cellStyle name="Финансовый 3 2 2 16 3" xfId="53037"/>
    <cellStyle name="Финансовый 3 2 2 17" xfId="53038"/>
    <cellStyle name="Финансовый 3 2 2 17 2" xfId="53039"/>
    <cellStyle name="Финансовый 3 2 2 18" xfId="53040"/>
    <cellStyle name="Финансовый 3 2 2 19" xfId="53041"/>
    <cellStyle name="Финансовый 3 2 2 2" xfId="53042"/>
    <cellStyle name="Финансовый 3 2 2 2 10" xfId="53043"/>
    <cellStyle name="Финансовый 3 2 2 2 10 2" xfId="53044"/>
    <cellStyle name="Финансовый 3 2 2 2 10 2 2" xfId="53045"/>
    <cellStyle name="Финансовый 3 2 2 2 10 2 2 2" xfId="53046"/>
    <cellStyle name="Финансовый 3 2 2 2 10 2 3" xfId="53047"/>
    <cellStyle name="Финансовый 3 2 2 2 10 2 4" xfId="53048"/>
    <cellStyle name="Финансовый 3 2 2 2 10 2 5" xfId="53049"/>
    <cellStyle name="Финансовый 3 2 2 2 10 3" xfId="53050"/>
    <cellStyle name="Финансовый 3 2 2 2 10 3 2" xfId="53051"/>
    <cellStyle name="Финансовый 3 2 2 2 10 3 3" xfId="53052"/>
    <cellStyle name="Финансовый 3 2 2 2 10 3 4" xfId="53053"/>
    <cellStyle name="Финансовый 3 2 2 2 10 4" xfId="53054"/>
    <cellStyle name="Финансовый 3 2 2 2 10 5" xfId="53055"/>
    <cellStyle name="Финансовый 3 2 2 2 10 6" xfId="53056"/>
    <cellStyle name="Финансовый 3 2 2 2 10 7" xfId="53057"/>
    <cellStyle name="Финансовый 3 2 2 2 11" xfId="53058"/>
    <cellStyle name="Финансовый 3 2 2 2 11 2" xfId="53059"/>
    <cellStyle name="Финансовый 3 2 2 2 11 2 2" xfId="53060"/>
    <cellStyle name="Финансовый 3 2 2 2 11 3" xfId="53061"/>
    <cellStyle name="Финансовый 3 2 2 2 11 4" xfId="53062"/>
    <cellStyle name="Финансовый 3 2 2 2 11 5" xfId="53063"/>
    <cellStyle name="Финансовый 3 2 2 2 12" xfId="53064"/>
    <cellStyle name="Финансовый 3 2 2 2 12 2" xfId="53065"/>
    <cellStyle name="Финансовый 3 2 2 2 12 2 2" xfId="53066"/>
    <cellStyle name="Финансовый 3 2 2 2 12 3" xfId="53067"/>
    <cellStyle name="Финансовый 3 2 2 2 12 4" xfId="53068"/>
    <cellStyle name="Финансовый 3 2 2 2 12 5" xfId="53069"/>
    <cellStyle name="Финансовый 3 2 2 2 13" xfId="53070"/>
    <cellStyle name="Финансовый 3 2 2 2 13 2" xfId="53071"/>
    <cellStyle name="Финансовый 3 2 2 2 13 2 2" xfId="53072"/>
    <cellStyle name="Финансовый 3 2 2 2 13 3" xfId="53073"/>
    <cellStyle name="Финансовый 3 2 2 2 14" xfId="53074"/>
    <cellStyle name="Финансовый 3 2 2 2 14 2" xfId="53075"/>
    <cellStyle name="Финансовый 3 2 2 2 15" xfId="53076"/>
    <cellStyle name="Финансовый 3 2 2 2 16" xfId="53077"/>
    <cellStyle name="Финансовый 3 2 2 2 2" xfId="53078"/>
    <cellStyle name="Финансовый 3 2 2 2 2 10" xfId="53079"/>
    <cellStyle name="Финансовый 3 2 2 2 2 10 2" xfId="53080"/>
    <cellStyle name="Финансовый 3 2 2 2 2 10 2 2" xfId="53081"/>
    <cellStyle name="Финансовый 3 2 2 2 2 10 3" xfId="53082"/>
    <cellStyle name="Финансовый 3 2 2 2 2 10 4" xfId="53083"/>
    <cellStyle name="Финансовый 3 2 2 2 2 10 5" xfId="53084"/>
    <cellStyle name="Финансовый 3 2 2 2 2 11" xfId="53085"/>
    <cellStyle name="Финансовый 3 2 2 2 2 11 2" xfId="53086"/>
    <cellStyle name="Финансовый 3 2 2 2 2 11 2 2" xfId="53087"/>
    <cellStyle name="Финансовый 3 2 2 2 2 11 3" xfId="53088"/>
    <cellStyle name="Финансовый 3 2 2 2 2 11 4" xfId="53089"/>
    <cellStyle name="Финансовый 3 2 2 2 2 11 5" xfId="53090"/>
    <cellStyle name="Финансовый 3 2 2 2 2 12" xfId="53091"/>
    <cellStyle name="Финансовый 3 2 2 2 2 12 2" xfId="53092"/>
    <cellStyle name="Финансовый 3 2 2 2 2 12 2 2" xfId="53093"/>
    <cellStyle name="Финансовый 3 2 2 2 2 12 3" xfId="53094"/>
    <cellStyle name="Финансовый 3 2 2 2 2 13" xfId="53095"/>
    <cellStyle name="Финансовый 3 2 2 2 2 13 2" xfId="53096"/>
    <cellStyle name="Финансовый 3 2 2 2 2 14" xfId="53097"/>
    <cellStyle name="Финансовый 3 2 2 2 2 15" xfId="53098"/>
    <cellStyle name="Финансовый 3 2 2 2 2 2" xfId="53099"/>
    <cellStyle name="Финансовый 3 2 2 2 2 2 2" xfId="53100"/>
    <cellStyle name="Финансовый 3 2 2 2 2 2 2 2" xfId="53101"/>
    <cellStyle name="Финансовый 3 2 2 2 2 2 2 2 2" xfId="53102"/>
    <cellStyle name="Финансовый 3 2 2 2 2 2 2 2 2 2" xfId="53103"/>
    <cellStyle name="Финансовый 3 2 2 2 2 2 2 2 3" xfId="53104"/>
    <cellStyle name="Финансовый 3 2 2 2 2 2 2 2 4" xfId="53105"/>
    <cellStyle name="Финансовый 3 2 2 2 2 2 2 2 5" xfId="53106"/>
    <cellStyle name="Финансовый 3 2 2 2 2 2 2 3" xfId="53107"/>
    <cellStyle name="Финансовый 3 2 2 2 2 2 2 3 2" xfId="53108"/>
    <cellStyle name="Финансовый 3 2 2 2 2 2 2 3 3" xfId="53109"/>
    <cellStyle name="Финансовый 3 2 2 2 2 2 2 3 4" xfId="53110"/>
    <cellStyle name="Финансовый 3 2 2 2 2 2 2 4" xfId="53111"/>
    <cellStyle name="Финансовый 3 2 2 2 2 2 2 5" xfId="53112"/>
    <cellStyle name="Финансовый 3 2 2 2 2 2 2 6" xfId="53113"/>
    <cellStyle name="Финансовый 3 2 2 2 2 2 2 7" xfId="53114"/>
    <cellStyle name="Финансовый 3 2 2 2 2 2 3" xfId="53115"/>
    <cellStyle name="Финансовый 3 2 2 2 2 2 3 2" xfId="53116"/>
    <cellStyle name="Финансовый 3 2 2 2 2 2 3 2 2" xfId="53117"/>
    <cellStyle name="Финансовый 3 2 2 2 2 2 3 3" xfId="53118"/>
    <cellStyle name="Финансовый 3 2 2 2 2 2 3 4" xfId="53119"/>
    <cellStyle name="Финансовый 3 2 2 2 2 2 3 5" xfId="53120"/>
    <cellStyle name="Финансовый 3 2 2 2 2 2 4" xfId="53121"/>
    <cellStyle name="Финансовый 3 2 2 2 2 2 4 2" xfId="53122"/>
    <cellStyle name="Финансовый 3 2 2 2 2 2 4 2 2" xfId="53123"/>
    <cellStyle name="Финансовый 3 2 2 2 2 2 4 3" xfId="53124"/>
    <cellStyle name="Финансовый 3 2 2 2 2 2 4 4" xfId="53125"/>
    <cellStyle name="Финансовый 3 2 2 2 2 2 4 5" xfId="53126"/>
    <cellStyle name="Финансовый 3 2 2 2 2 2 5" xfId="53127"/>
    <cellStyle name="Финансовый 3 2 2 2 2 2 5 2" xfId="53128"/>
    <cellStyle name="Финансовый 3 2 2 2 2 2 5 3" xfId="53129"/>
    <cellStyle name="Финансовый 3 2 2 2 2 2 5 4" xfId="53130"/>
    <cellStyle name="Финансовый 3 2 2 2 2 2 6" xfId="53131"/>
    <cellStyle name="Финансовый 3 2 2 2 2 2 7" xfId="53132"/>
    <cellStyle name="Финансовый 3 2 2 2 2 2 8" xfId="53133"/>
    <cellStyle name="Финансовый 3 2 2 2 2 2 9" xfId="53134"/>
    <cellStyle name="Финансовый 3 2 2 2 2 3" xfId="53135"/>
    <cellStyle name="Финансовый 3 2 2 2 2 3 2" xfId="53136"/>
    <cellStyle name="Финансовый 3 2 2 2 2 3 2 2" xfId="53137"/>
    <cellStyle name="Финансовый 3 2 2 2 2 3 2 2 2" xfId="53138"/>
    <cellStyle name="Финансовый 3 2 2 2 2 3 2 2 2 2" xfId="53139"/>
    <cellStyle name="Финансовый 3 2 2 2 2 3 2 2 3" xfId="53140"/>
    <cellStyle name="Финансовый 3 2 2 2 2 3 2 2 4" xfId="53141"/>
    <cellStyle name="Финансовый 3 2 2 2 2 3 2 2 5" xfId="53142"/>
    <cellStyle name="Финансовый 3 2 2 2 2 3 2 3" xfId="53143"/>
    <cellStyle name="Финансовый 3 2 2 2 2 3 2 3 2" xfId="53144"/>
    <cellStyle name="Финансовый 3 2 2 2 2 3 2 3 3" xfId="53145"/>
    <cellStyle name="Финансовый 3 2 2 2 2 3 2 3 4" xfId="53146"/>
    <cellStyle name="Финансовый 3 2 2 2 2 3 2 4" xfId="53147"/>
    <cellStyle name="Финансовый 3 2 2 2 2 3 2 5" xfId="53148"/>
    <cellStyle name="Финансовый 3 2 2 2 2 3 2 6" xfId="53149"/>
    <cellStyle name="Финансовый 3 2 2 2 2 3 2 7" xfId="53150"/>
    <cellStyle name="Финансовый 3 2 2 2 2 3 3" xfId="53151"/>
    <cellStyle name="Финансовый 3 2 2 2 2 3 3 2" xfId="53152"/>
    <cellStyle name="Финансовый 3 2 2 2 2 3 3 2 2" xfId="53153"/>
    <cellStyle name="Финансовый 3 2 2 2 2 3 3 3" xfId="53154"/>
    <cellStyle name="Финансовый 3 2 2 2 2 3 3 4" xfId="53155"/>
    <cellStyle name="Финансовый 3 2 2 2 2 3 3 5" xfId="53156"/>
    <cellStyle name="Финансовый 3 2 2 2 2 3 4" xfId="53157"/>
    <cellStyle name="Финансовый 3 2 2 2 2 3 4 2" xfId="53158"/>
    <cellStyle name="Финансовый 3 2 2 2 2 3 4 2 2" xfId="53159"/>
    <cellStyle name="Финансовый 3 2 2 2 2 3 4 3" xfId="53160"/>
    <cellStyle name="Финансовый 3 2 2 2 2 3 4 4" xfId="53161"/>
    <cellStyle name="Финансовый 3 2 2 2 2 3 4 5" xfId="53162"/>
    <cellStyle name="Финансовый 3 2 2 2 2 3 5" xfId="53163"/>
    <cellStyle name="Финансовый 3 2 2 2 2 3 5 2" xfId="53164"/>
    <cellStyle name="Финансовый 3 2 2 2 2 3 5 3" xfId="53165"/>
    <cellStyle name="Финансовый 3 2 2 2 2 3 5 4" xfId="53166"/>
    <cellStyle name="Финансовый 3 2 2 2 2 3 6" xfId="53167"/>
    <cellStyle name="Финансовый 3 2 2 2 2 3 7" xfId="53168"/>
    <cellStyle name="Финансовый 3 2 2 2 2 3 8" xfId="53169"/>
    <cellStyle name="Финансовый 3 2 2 2 2 3 9" xfId="53170"/>
    <cellStyle name="Финансовый 3 2 2 2 2 4" xfId="53171"/>
    <cellStyle name="Финансовый 3 2 2 2 2 4 2" xfId="53172"/>
    <cellStyle name="Финансовый 3 2 2 2 2 4 2 2" xfId="53173"/>
    <cellStyle name="Финансовый 3 2 2 2 2 4 2 2 2" xfId="53174"/>
    <cellStyle name="Финансовый 3 2 2 2 2 4 2 2 2 2" xfId="53175"/>
    <cellStyle name="Финансовый 3 2 2 2 2 4 2 2 3" xfId="53176"/>
    <cellStyle name="Финансовый 3 2 2 2 2 4 2 2 4" xfId="53177"/>
    <cellStyle name="Финансовый 3 2 2 2 2 4 2 2 5" xfId="53178"/>
    <cellStyle name="Финансовый 3 2 2 2 2 4 2 3" xfId="53179"/>
    <cellStyle name="Финансовый 3 2 2 2 2 4 2 3 2" xfId="53180"/>
    <cellStyle name="Финансовый 3 2 2 2 2 4 2 3 3" xfId="53181"/>
    <cellStyle name="Финансовый 3 2 2 2 2 4 2 3 4" xfId="53182"/>
    <cellStyle name="Финансовый 3 2 2 2 2 4 2 4" xfId="53183"/>
    <cellStyle name="Финансовый 3 2 2 2 2 4 2 5" xfId="53184"/>
    <cellStyle name="Финансовый 3 2 2 2 2 4 2 6" xfId="53185"/>
    <cellStyle name="Финансовый 3 2 2 2 2 4 2 7" xfId="53186"/>
    <cellStyle name="Финансовый 3 2 2 2 2 4 3" xfId="53187"/>
    <cellStyle name="Финансовый 3 2 2 2 2 4 3 2" xfId="53188"/>
    <cellStyle name="Финансовый 3 2 2 2 2 4 3 2 2" xfId="53189"/>
    <cellStyle name="Финансовый 3 2 2 2 2 4 3 3" xfId="53190"/>
    <cellStyle name="Финансовый 3 2 2 2 2 4 3 4" xfId="53191"/>
    <cellStyle name="Финансовый 3 2 2 2 2 4 3 5" xfId="53192"/>
    <cellStyle name="Финансовый 3 2 2 2 2 4 4" xfId="53193"/>
    <cellStyle name="Финансовый 3 2 2 2 2 4 4 2" xfId="53194"/>
    <cellStyle name="Финансовый 3 2 2 2 2 4 4 2 2" xfId="53195"/>
    <cellStyle name="Финансовый 3 2 2 2 2 4 4 3" xfId="53196"/>
    <cellStyle name="Финансовый 3 2 2 2 2 4 4 4" xfId="53197"/>
    <cellStyle name="Финансовый 3 2 2 2 2 4 4 5" xfId="53198"/>
    <cellStyle name="Финансовый 3 2 2 2 2 4 5" xfId="53199"/>
    <cellStyle name="Финансовый 3 2 2 2 2 4 5 2" xfId="53200"/>
    <cellStyle name="Финансовый 3 2 2 2 2 4 5 3" xfId="53201"/>
    <cellStyle name="Финансовый 3 2 2 2 2 4 5 4" xfId="53202"/>
    <cellStyle name="Финансовый 3 2 2 2 2 4 6" xfId="53203"/>
    <cellStyle name="Финансовый 3 2 2 2 2 4 7" xfId="53204"/>
    <cellStyle name="Финансовый 3 2 2 2 2 4 8" xfId="53205"/>
    <cellStyle name="Финансовый 3 2 2 2 2 4 9" xfId="53206"/>
    <cellStyle name="Финансовый 3 2 2 2 2 5" xfId="53207"/>
    <cellStyle name="Финансовый 3 2 2 2 2 5 2" xfId="53208"/>
    <cellStyle name="Финансовый 3 2 2 2 2 5 2 2" xfId="53209"/>
    <cellStyle name="Финансовый 3 2 2 2 2 5 2 2 2" xfId="53210"/>
    <cellStyle name="Финансовый 3 2 2 2 2 5 2 2 2 2" xfId="53211"/>
    <cellStyle name="Финансовый 3 2 2 2 2 5 2 2 3" xfId="53212"/>
    <cellStyle name="Финансовый 3 2 2 2 2 5 2 2 4" xfId="53213"/>
    <cellStyle name="Финансовый 3 2 2 2 2 5 2 2 5" xfId="53214"/>
    <cellStyle name="Финансовый 3 2 2 2 2 5 2 3" xfId="53215"/>
    <cellStyle name="Финансовый 3 2 2 2 2 5 2 3 2" xfId="53216"/>
    <cellStyle name="Финансовый 3 2 2 2 2 5 2 3 3" xfId="53217"/>
    <cellStyle name="Финансовый 3 2 2 2 2 5 2 3 4" xfId="53218"/>
    <cellStyle name="Финансовый 3 2 2 2 2 5 2 4" xfId="53219"/>
    <cellStyle name="Финансовый 3 2 2 2 2 5 2 5" xfId="53220"/>
    <cellStyle name="Финансовый 3 2 2 2 2 5 2 6" xfId="53221"/>
    <cellStyle name="Финансовый 3 2 2 2 2 5 2 7" xfId="53222"/>
    <cellStyle name="Финансовый 3 2 2 2 2 5 3" xfId="53223"/>
    <cellStyle name="Финансовый 3 2 2 2 2 5 3 2" xfId="53224"/>
    <cellStyle name="Финансовый 3 2 2 2 2 5 3 2 2" xfId="53225"/>
    <cellStyle name="Финансовый 3 2 2 2 2 5 3 3" xfId="53226"/>
    <cellStyle name="Финансовый 3 2 2 2 2 5 3 4" xfId="53227"/>
    <cellStyle name="Финансовый 3 2 2 2 2 5 3 5" xfId="53228"/>
    <cellStyle name="Финансовый 3 2 2 2 2 5 4" xfId="53229"/>
    <cellStyle name="Финансовый 3 2 2 2 2 5 4 2" xfId="53230"/>
    <cellStyle name="Финансовый 3 2 2 2 2 5 4 3" xfId="53231"/>
    <cellStyle name="Финансовый 3 2 2 2 2 5 4 4" xfId="53232"/>
    <cellStyle name="Финансовый 3 2 2 2 2 5 5" xfId="53233"/>
    <cellStyle name="Финансовый 3 2 2 2 2 5 6" xfId="53234"/>
    <cellStyle name="Финансовый 3 2 2 2 2 5 7" xfId="53235"/>
    <cellStyle name="Финансовый 3 2 2 2 2 5 8" xfId="53236"/>
    <cellStyle name="Финансовый 3 2 2 2 2 6" xfId="53237"/>
    <cellStyle name="Финансовый 3 2 2 2 2 6 2" xfId="53238"/>
    <cellStyle name="Финансовый 3 2 2 2 2 6 2 2" xfId="53239"/>
    <cellStyle name="Финансовый 3 2 2 2 2 6 2 2 2" xfId="53240"/>
    <cellStyle name="Финансовый 3 2 2 2 2 6 2 2 2 2" xfId="53241"/>
    <cellStyle name="Финансовый 3 2 2 2 2 6 2 2 3" xfId="53242"/>
    <cellStyle name="Финансовый 3 2 2 2 2 6 2 2 4" xfId="53243"/>
    <cellStyle name="Финансовый 3 2 2 2 2 6 2 2 5" xfId="53244"/>
    <cellStyle name="Финансовый 3 2 2 2 2 6 2 3" xfId="53245"/>
    <cellStyle name="Финансовый 3 2 2 2 2 6 2 3 2" xfId="53246"/>
    <cellStyle name="Финансовый 3 2 2 2 2 6 2 3 3" xfId="53247"/>
    <cellStyle name="Финансовый 3 2 2 2 2 6 2 3 4" xfId="53248"/>
    <cellStyle name="Финансовый 3 2 2 2 2 6 2 4" xfId="53249"/>
    <cellStyle name="Финансовый 3 2 2 2 2 6 2 5" xfId="53250"/>
    <cellStyle name="Финансовый 3 2 2 2 2 6 2 6" xfId="53251"/>
    <cellStyle name="Финансовый 3 2 2 2 2 6 2 7" xfId="53252"/>
    <cellStyle name="Финансовый 3 2 2 2 2 6 3" xfId="53253"/>
    <cellStyle name="Финансовый 3 2 2 2 2 6 3 2" xfId="53254"/>
    <cellStyle name="Финансовый 3 2 2 2 2 6 3 2 2" xfId="53255"/>
    <cellStyle name="Финансовый 3 2 2 2 2 6 3 3" xfId="53256"/>
    <cellStyle name="Финансовый 3 2 2 2 2 6 3 4" xfId="53257"/>
    <cellStyle name="Финансовый 3 2 2 2 2 6 3 5" xfId="53258"/>
    <cellStyle name="Финансовый 3 2 2 2 2 6 4" xfId="53259"/>
    <cellStyle name="Финансовый 3 2 2 2 2 6 4 2" xfId="53260"/>
    <cellStyle name="Финансовый 3 2 2 2 2 6 4 3" xfId="53261"/>
    <cellStyle name="Финансовый 3 2 2 2 2 6 4 4" xfId="53262"/>
    <cellStyle name="Финансовый 3 2 2 2 2 6 5" xfId="53263"/>
    <cellStyle name="Финансовый 3 2 2 2 2 6 6" xfId="53264"/>
    <cellStyle name="Финансовый 3 2 2 2 2 6 7" xfId="53265"/>
    <cellStyle name="Финансовый 3 2 2 2 2 6 8" xfId="53266"/>
    <cellStyle name="Финансовый 3 2 2 2 2 7" xfId="53267"/>
    <cellStyle name="Финансовый 3 2 2 2 2 7 2" xfId="53268"/>
    <cellStyle name="Финансовый 3 2 2 2 2 7 2 2" xfId="53269"/>
    <cellStyle name="Финансовый 3 2 2 2 2 7 2 2 2" xfId="53270"/>
    <cellStyle name="Финансовый 3 2 2 2 2 7 2 2 2 2" xfId="53271"/>
    <cellStyle name="Финансовый 3 2 2 2 2 7 2 2 3" xfId="53272"/>
    <cellStyle name="Финансовый 3 2 2 2 2 7 2 2 4" xfId="53273"/>
    <cellStyle name="Финансовый 3 2 2 2 2 7 2 2 5" xfId="53274"/>
    <cellStyle name="Финансовый 3 2 2 2 2 7 2 3" xfId="53275"/>
    <cellStyle name="Финансовый 3 2 2 2 2 7 2 3 2" xfId="53276"/>
    <cellStyle name="Финансовый 3 2 2 2 2 7 2 3 3" xfId="53277"/>
    <cellStyle name="Финансовый 3 2 2 2 2 7 2 3 4" xfId="53278"/>
    <cellStyle name="Финансовый 3 2 2 2 2 7 2 4" xfId="53279"/>
    <cellStyle name="Финансовый 3 2 2 2 2 7 2 5" xfId="53280"/>
    <cellStyle name="Финансовый 3 2 2 2 2 7 2 6" xfId="53281"/>
    <cellStyle name="Финансовый 3 2 2 2 2 7 2 7" xfId="53282"/>
    <cellStyle name="Финансовый 3 2 2 2 2 7 3" xfId="53283"/>
    <cellStyle name="Финансовый 3 2 2 2 2 7 3 2" xfId="53284"/>
    <cellStyle name="Финансовый 3 2 2 2 2 7 3 2 2" xfId="53285"/>
    <cellStyle name="Финансовый 3 2 2 2 2 7 3 3" xfId="53286"/>
    <cellStyle name="Финансовый 3 2 2 2 2 7 3 4" xfId="53287"/>
    <cellStyle name="Финансовый 3 2 2 2 2 7 3 5" xfId="53288"/>
    <cellStyle name="Финансовый 3 2 2 2 2 7 4" xfId="53289"/>
    <cellStyle name="Финансовый 3 2 2 2 2 7 4 2" xfId="53290"/>
    <cellStyle name="Финансовый 3 2 2 2 2 7 4 3" xfId="53291"/>
    <cellStyle name="Финансовый 3 2 2 2 2 7 4 4" xfId="53292"/>
    <cellStyle name="Финансовый 3 2 2 2 2 7 5" xfId="53293"/>
    <cellStyle name="Финансовый 3 2 2 2 2 7 6" xfId="53294"/>
    <cellStyle name="Финансовый 3 2 2 2 2 7 7" xfId="53295"/>
    <cellStyle name="Финансовый 3 2 2 2 2 7 8" xfId="53296"/>
    <cellStyle name="Финансовый 3 2 2 2 2 8" xfId="53297"/>
    <cellStyle name="Финансовый 3 2 2 2 2 8 2" xfId="53298"/>
    <cellStyle name="Финансовый 3 2 2 2 2 8 2 2" xfId="53299"/>
    <cellStyle name="Финансовый 3 2 2 2 2 8 2 2 2" xfId="53300"/>
    <cellStyle name="Финансовый 3 2 2 2 2 8 2 3" xfId="53301"/>
    <cellStyle name="Финансовый 3 2 2 2 2 8 2 4" xfId="53302"/>
    <cellStyle name="Финансовый 3 2 2 2 2 8 2 5" xfId="53303"/>
    <cellStyle name="Финансовый 3 2 2 2 2 8 3" xfId="53304"/>
    <cellStyle name="Финансовый 3 2 2 2 2 8 3 2" xfId="53305"/>
    <cellStyle name="Финансовый 3 2 2 2 2 8 3 3" xfId="53306"/>
    <cellStyle name="Финансовый 3 2 2 2 2 8 3 4" xfId="53307"/>
    <cellStyle name="Финансовый 3 2 2 2 2 8 4" xfId="53308"/>
    <cellStyle name="Финансовый 3 2 2 2 2 8 5" xfId="53309"/>
    <cellStyle name="Финансовый 3 2 2 2 2 8 6" xfId="53310"/>
    <cellStyle name="Финансовый 3 2 2 2 2 8 7" xfId="53311"/>
    <cellStyle name="Финансовый 3 2 2 2 2 9" xfId="53312"/>
    <cellStyle name="Финансовый 3 2 2 2 2 9 2" xfId="53313"/>
    <cellStyle name="Финансовый 3 2 2 2 2 9 2 2" xfId="53314"/>
    <cellStyle name="Финансовый 3 2 2 2 2 9 2 2 2" xfId="53315"/>
    <cellStyle name="Финансовый 3 2 2 2 2 9 2 3" xfId="53316"/>
    <cellStyle name="Финансовый 3 2 2 2 2 9 2 4" xfId="53317"/>
    <cellStyle name="Финансовый 3 2 2 2 2 9 2 5" xfId="53318"/>
    <cellStyle name="Финансовый 3 2 2 2 2 9 3" xfId="53319"/>
    <cellStyle name="Финансовый 3 2 2 2 2 9 3 2" xfId="53320"/>
    <cellStyle name="Финансовый 3 2 2 2 2 9 3 3" xfId="53321"/>
    <cellStyle name="Финансовый 3 2 2 2 2 9 3 4" xfId="53322"/>
    <cellStyle name="Финансовый 3 2 2 2 2 9 4" xfId="53323"/>
    <cellStyle name="Финансовый 3 2 2 2 2 9 5" xfId="53324"/>
    <cellStyle name="Финансовый 3 2 2 2 2 9 6" xfId="53325"/>
    <cellStyle name="Финансовый 3 2 2 2 2 9 7" xfId="53326"/>
    <cellStyle name="Финансовый 3 2 2 2 3" xfId="53327"/>
    <cellStyle name="Финансовый 3 2 2 2 3 2" xfId="53328"/>
    <cellStyle name="Финансовый 3 2 2 2 3 2 2" xfId="53329"/>
    <cellStyle name="Финансовый 3 2 2 2 3 2 2 2" xfId="53330"/>
    <cellStyle name="Финансовый 3 2 2 2 3 2 2 2 2" xfId="53331"/>
    <cellStyle name="Финансовый 3 2 2 2 3 2 2 3" xfId="53332"/>
    <cellStyle name="Финансовый 3 2 2 2 3 2 2 4" xfId="53333"/>
    <cellStyle name="Финансовый 3 2 2 2 3 2 2 5" xfId="53334"/>
    <cellStyle name="Финансовый 3 2 2 2 3 2 3" xfId="53335"/>
    <cellStyle name="Финансовый 3 2 2 2 3 2 3 2" xfId="53336"/>
    <cellStyle name="Финансовый 3 2 2 2 3 2 3 2 2" xfId="53337"/>
    <cellStyle name="Финансовый 3 2 2 2 3 2 3 3" xfId="53338"/>
    <cellStyle name="Финансовый 3 2 2 2 3 2 3 4" xfId="53339"/>
    <cellStyle name="Финансовый 3 2 2 2 3 2 3 5" xfId="53340"/>
    <cellStyle name="Финансовый 3 2 2 2 3 2 4" xfId="53341"/>
    <cellStyle name="Финансовый 3 2 2 2 3 2 4 2" xfId="53342"/>
    <cellStyle name="Финансовый 3 2 2 2 3 2 4 3" xfId="53343"/>
    <cellStyle name="Финансовый 3 2 2 2 3 2 4 4" xfId="53344"/>
    <cellStyle name="Финансовый 3 2 2 2 3 2 5" xfId="53345"/>
    <cellStyle name="Финансовый 3 2 2 2 3 2 6" xfId="53346"/>
    <cellStyle name="Финансовый 3 2 2 2 3 2 7" xfId="53347"/>
    <cellStyle name="Финансовый 3 2 2 2 3 2 8" xfId="53348"/>
    <cellStyle name="Финансовый 3 2 2 2 3 3" xfId="53349"/>
    <cellStyle name="Финансовый 3 2 2 2 3 3 2" xfId="53350"/>
    <cellStyle name="Финансовый 3 2 2 2 3 3 2 2" xfId="53351"/>
    <cellStyle name="Финансовый 3 2 2 2 3 3 3" xfId="53352"/>
    <cellStyle name="Финансовый 3 2 2 2 3 3 4" xfId="53353"/>
    <cellStyle name="Финансовый 3 2 2 2 3 3 5" xfId="53354"/>
    <cellStyle name="Финансовый 3 2 2 2 3 4" xfId="53355"/>
    <cellStyle name="Финансовый 3 2 2 2 3 4 2" xfId="53356"/>
    <cellStyle name="Финансовый 3 2 2 2 3 4 2 2" xfId="53357"/>
    <cellStyle name="Финансовый 3 2 2 2 3 4 3" xfId="53358"/>
    <cellStyle name="Финансовый 3 2 2 2 3 4 4" xfId="53359"/>
    <cellStyle name="Финансовый 3 2 2 2 3 4 5" xfId="53360"/>
    <cellStyle name="Финансовый 3 2 2 2 3 5" xfId="53361"/>
    <cellStyle name="Финансовый 3 2 2 2 3 5 2" xfId="53362"/>
    <cellStyle name="Финансовый 3 2 2 2 3 5 2 2" xfId="53363"/>
    <cellStyle name="Финансовый 3 2 2 2 3 5 3" xfId="53364"/>
    <cellStyle name="Финансовый 3 2 2 2 3 5 4" xfId="53365"/>
    <cellStyle name="Финансовый 3 2 2 2 3 5 5" xfId="53366"/>
    <cellStyle name="Финансовый 3 2 2 2 3 6" xfId="53367"/>
    <cellStyle name="Финансовый 3 2 2 2 3 6 2" xfId="53368"/>
    <cellStyle name="Финансовый 3 2 2 2 3 6 2 2" xfId="53369"/>
    <cellStyle name="Финансовый 3 2 2 2 3 6 3" xfId="53370"/>
    <cellStyle name="Финансовый 3 2 2 2 3 7" xfId="53371"/>
    <cellStyle name="Финансовый 3 2 2 2 3 7 2" xfId="53372"/>
    <cellStyle name="Финансовый 3 2 2 2 3 8" xfId="53373"/>
    <cellStyle name="Финансовый 3 2 2 2 3 9" xfId="53374"/>
    <cellStyle name="Финансовый 3 2 2 2 4" xfId="53375"/>
    <cellStyle name="Финансовый 3 2 2 2 4 2" xfId="53376"/>
    <cellStyle name="Финансовый 3 2 2 2 4 2 2" xfId="53377"/>
    <cellStyle name="Финансовый 3 2 2 2 4 2 2 2" xfId="53378"/>
    <cellStyle name="Финансовый 3 2 2 2 4 2 2 2 2" xfId="53379"/>
    <cellStyle name="Финансовый 3 2 2 2 4 2 2 3" xfId="53380"/>
    <cellStyle name="Финансовый 3 2 2 2 4 2 2 4" xfId="53381"/>
    <cellStyle name="Финансовый 3 2 2 2 4 2 2 5" xfId="53382"/>
    <cellStyle name="Финансовый 3 2 2 2 4 2 3" xfId="53383"/>
    <cellStyle name="Финансовый 3 2 2 2 4 2 3 2" xfId="53384"/>
    <cellStyle name="Финансовый 3 2 2 2 4 2 3 3" xfId="53385"/>
    <cellStyle name="Финансовый 3 2 2 2 4 2 3 4" xfId="53386"/>
    <cellStyle name="Финансовый 3 2 2 2 4 2 4" xfId="53387"/>
    <cellStyle name="Финансовый 3 2 2 2 4 2 5" xfId="53388"/>
    <cellStyle name="Финансовый 3 2 2 2 4 2 6" xfId="53389"/>
    <cellStyle name="Финансовый 3 2 2 2 4 2 7" xfId="53390"/>
    <cellStyle name="Финансовый 3 2 2 2 4 3" xfId="53391"/>
    <cellStyle name="Финансовый 3 2 2 2 4 3 2" xfId="53392"/>
    <cellStyle name="Финансовый 3 2 2 2 4 3 2 2" xfId="53393"/>
    <cellStyle name="Финансовый 3 2 2 2 4 3 3" xfId="53394"/>
    <cellStyle name="Финансовый 3 2 2 2 4 3 4" xfId="53395"/>
    <cellStyle name="Финансовый 3 2 2 2 4 3 5" xfId="53396"/>
    <cellStyle name="Финансовый 3 2 2 2 4 4" xfId="53397"/>
    <cellStyle name="Финансовый 3 2 2 2 4 4 2" xfId="53398"/>
    <cellStyle name="Финансовый 3 2 2 2 4 4 2 2" xfId="53399"/>
    <cellStyle name="Финансовый 3 2 2 2 4 4 3" xfId="53400"/>
    <cellStyle name="Финансовый 3 2 2 2 4 4 4" xfId="53401"/>
    <cellStyle name="Финансовый 3 2 2 2 4 4 5" xfId="53402"/>
    <cellStyle name="Финансовый 3 2 2 2 4 5" xfId="53403"/>
    <cellStyle name="Финансовый 3 2 2 2 4 5 2" xfId="53404"/>
    <cellStyle name="Финансовый 3 2 2 2 4 5 3" xfId="53405"/>
    <cellStyle name="Финансовый 3 2 2 2 4 5 4" xfId="53406"/>
    <cellStyle name="Финансовый 3 2 2 2 4 6" xfId="53407"/>
    <cellStyle name="Финансовый 3 2 2 2 4 7" xfId="53408"/>
    <cellStyle name="Финансовый 3 2 2 2 4 8" xfId="53409"/>
    <cellStyle name="Финансовый 3 2 2 2 4 9" xfId="53410"/>
    <cellStyle name="Финансовый 3 2 2 2 5" xfId="53411"/>
    <cellStyle name="Финансовый 3 2 2 2 5 2" xfId="53412"/>
    <cellStyle name="Финансовый 3 2 2 2 5 2 2" xfId="53413"/>
    <cellStyle name="Финансовый 3 2 2 2 5 2 2 2" xfId="53414"/>
    <cellStyle name="Финансовый 3 2 2 2 5 2 2 2 2" xfId="53415"/>
    <cellStyle name="Финансовый 3 2 2 2 5 2 2 3" xfId="53416"/>
    <cellStyle name="Финансовый 3 2 2 2 5 2 2 4" xfId="53417"/>
    <cellStyle name="Финансовый 3 2 2 2 5 2 2 5" xfId="53418"/>
    <cellStyle name="Финансовый 3 2 2 2 5 2 3" xfId="53419"/>
    <cellStyle name="Финансовый 3 2 2 2 5 2 3 2" xfId="53420"/>
    <cellStyle name="Финансовый 3 2 2 2 5 2 3 3" xfId="53421"/>
    <cellStyle name="Финансовый 3 2 2 2 5 2 3 4" xfId="53422"/>
    <cellStyle name="Финансовый 3 2 2 2 5 2 4" xfId="53423"/>
    <cellStyle name="Финансовый 3 2 2 2 5 2 5" xfId="53424"/>
    <cellStyle name="Финансовый 3 2 2 2 5 2 6" xfId="53425"/>
    <cellStyle name="Финансовый 3 2 2 2 5 2 7" xfId="53426"/>
    <cellStyle name="Финансовый 3 2 2 2 5 3" xfId="53427"/>
    <cellStyle name="Финансовый 3 2 2 2 5 3 2" xfId="53428"/>
    <cellStyle name="Финансовый 3 2 2 2 5 3 2 2" xfId="53429"/>
    <cellStyle name="Финансовый 3 2 2 2 5 3 3" xfId="53430"/>
    <cellStyle name="Финансовый 3 2 2 2 5 3 4" xfId="53431"/>
    <cellStyle name="Финансовый 3 2 2 2 5 3 5" xfId="53432"/>
    <cellStyle name="Финансовый 3 2 2 2 5 4" xfId="53433"/>
    <cellStyle name="Финансовый 3 2 2 2 5 4 2" xfId="53434"/>
    <cellStyle name="Финансовый 3 2 2 2 5 4 2 2" xfId="53435"/>
    <cellStyle name="Финансовый 3 2 2 2 5 4 3" xfId="53436"/>
    <cellStyle name="Финансовый 3 2 2 2 5 4 4" xfId="53437"/>
    <cellStyle name="Финансовый 3 2 2 2 5 4 5" xfId="53438"/>
    <cellStyle name="Финансовый 3 2 2 2 5 5" xfId="53439"/>
    <cellStyle name="Финансовый 3 2 2 2 5 5 2" xfId="53440"/>
    <cellStyle name="Финансовый 3 2 2 2 5 5 3" xfId="53441"/>
    <cellStyle name="Финансовый 3 2 2 2 5 5 4" xfId="53442"/>
    <cellStyle name="Финансовый 3 2 2 2 5 6" xfId="53443"/>
    <cellStyle name="Финансовый 3 2 2 2 5 7" xfId="53444"/>
    <cellStyle name="Финансовый 3 2 2 2 5 8" xfId="53445"/>
    <cellStyle name="Финансовый 3 2 2 2 5 9" xfId="53446"/>
    <cellStyle name="Финансовый 3 2 2 2 6" xfId="53447"/>
    <cellStyle name="Финансовый 3 2 2 2 6 2" xfId="53448"/>
    <cellStyle name="Финансовый 3 2 2 2 6 2 2" xfId="53449"/>
    <cellStyle name="Финансовый 3 2 2 2 6 2 2 2" xfId="53450"/>
    <cellStyle name="Финансовый 3 2 2 2 6 2 2 2 2" xfId="53451"/>
    <cellStyle name="Финансовый 3 2 2 2 6 2 2 3" xfId="53452"/>
    <cellStyle name="Финансовый 3 2 2 2 6 2 2 4" xfId="53453"/>
    <cellStyle name="Финансовый 3 2 2 2 6 2 2 5" xfId="53454"/>
    <cellStyle name="Финансовый 3 2 2 2 6 2 3" xfId="53455"/>
    <cellStyle name="Финансовый 3 2 2 2 6 2 3 2" xfId="53456"/>
    <cellStyle name="Финансовый 3 2 2 2 6 2 3 3" xfId="53457"/>
    <cellStyle name="Финансовый 3 2 2 2 6 2 3 4" xfId="53458"/>
    <cellStyle name="Финансовый 3 2 2 2 6 2 4" xfId="53459"/>
    <cellStyle name="Финансовый 3 2 2 2 6 2 5" xfId="53460"/>
    <cellStyle name="Финансовый 3 2 2 2 6 2 6" xfId="53461"/>
    <cellStyle name="Финансовый 3 2 2 2 6 2 7" xfId="53462"/>
    <cellStyle name="Финансовый 3 2 2 2 6 3" xfId="53463"/>
    <cellStyle name="Финансовый 3 2 2 2 6 3 2" xfId="53464"/>
    <cellStyle name="Финансовый 3 2 2 2 6 3 2 2" xfId="53465"/>
    <cellStyle name="Финансовый 3 2 2 2 6 3 3" xfId="53466"/>
    <cellStyle name="Финансовый 3 2 2 2 6 3 4" xfId="53467"/>
    <cellStyle name="Финансовый 3 2 2 2 6 3 5" xfId="53468"/>
    <cellStyle name="Финансовый 3 2 2 2 6 4" xfId="53469"/>
    <cellStyle name="Финансовый 3 2 2 2 6 4 2" xfId="53470"/>
    <cellStyle name="Финансовый 3 2 2 2 6 4 3" xfId="53471"/>
    <cellStyle name="Финансовый 3 2 2 2 6 4 4" xfId="53472"/>
    <cellStyle name="Финансовый 3 2 2 2 6 5" xfId="53473"/>
    <cellStyle name="Финансовый 3 2 2 2 6 6" xfId="53474"/>
    <cellStyle name="Финансовый 3 2 2 2 6 7" xfId="53475"/>
    <cellStyle name="Финансовый 3 2 2 2 6 8" xfId="53476"/>
    <cellStyle name="Финансовый 3 2 2 2 7" xfId="53477"/>
    <cellStyle name="Финансовый 3 2 2 2 7 2" xfId="53478"/>
    <cellStyle name="Финансовый 3 2 2 2 7 2 2" xfId="53479"/>
    <cellStyle name="Финансовый 3 2 2 2 7 2 2 2" xfId="53480"/>
    <cellStyle name="Финансовый 3 2 2 2 7 2 2 2 2" xfId="53481"/>
    <cellStyle name="Финансовый 3 2 2 2 7 2 2 3" xfId="53482"/>
    <cellStyle name="Финансовый 3 2 2 2 7 2 2 4" xfId="53483"/>
    <cellStyle name="Финансовый 3 2 2 2 7 2 2 5" xfId="53484"/>
    <cellStyle name="Финансовый 3 2 2 2 7 2 3" xfId="53485"/>
    <cellStyle name="Финансовый 3 2 2 2 7 2 3 2" xfId="53486"/>
    <cellStyle name="Финансовый 3 2 2 2 7 2 3 3" xfId="53487"/>
    <cellStyle name="Финансовый 3 2 2 2 7 2 3 4" xfId="53488"/>
    <cellStyle name="Финансовый 3 2 2 2 7 2 4" xfId="53489"/>
    <cellStyle name="Финансовый 3 2 2 2 7 2 5" xfId="53490"/>
    <cellStyle name="Финансовый 3 2 2 2 7 2 6" xfId="53491"/>
    <cellStyle name="Финансовый 3 2 2 2 7 2 7" xfId="53492"/>
    <cellStyle name="Финансовый 3 2 2 2 7 3" xfId="53493"/>
    <cellStyle name="Финансовый 3 2 2 2 7 3 2" xfId="53494"/>
    <cellStyle name="Финансовый 3 2 2 2 7 3 2 2" xfId="53495"/>
    <cellStyle name="Финансовый 3 2 2 2 7 3 3" xfId="53496"/>
    <cellStyle name="Финансовый 3 2 2 2 7 3 4" xfId="53497"/>
    <cellStyle name="Финансовый 3 2 2 2 7 3 5" xfId="53498"/>
    <cellStyle name="Финансовый 3 2 2 2 7 4" xfId="53499"/>
    <cellStyle name="Финансовый 3 2 2 2 7 4 2" xfId="53500"/>
    <cellStyle name="Финансовый 3 2 2 2 7 4 3" xfId="53501"/>
    <cellStyle name="Финансовый 3 2 2 2 7 4 4" xfId="53502"/>
    <cellStyle name="Финансовый 3 2 2 2 7 5" xfId="53503"/>
    <cellStyle name="Финансовый 3 2 2 2 7 6" xfId="53504"/>
    <cellStyle name="Финансовый 3 2 2 2 7 7" xfId="53505"/>
    <cellStyle name="Финансовый 3 2 2 2 7 8" xfId="53506"/>
    <cellStyle name="Финансовый 3 2 2 2 8" xfId="53507"/>
    <cellStyle name="Финансовый 3 2 2 2 8 2" xfId="53508"/>
    <cellStyle name="Финансовый 3 2 2 2 8 2 2" xfId="53509"/>
    <cellStyle name="Финансовый 3 2 2 2 8 2 2 2" xfId="53510"/>
    <cellStyle name="Финансовый 3 2 2 2 8 2 2 2 2" xfId="53511"/>
    <cellStyle name="Финансовый 3 2 2 2 8 2 2 3" xfId="53512"/>
    <cellStyle name="Финансовый 3 2 2 2 8 2 2 4" xfId="53513"/>
    <cellStyle name="Финансовый 3 2 2 2 8 2 2 5" xfId="53514"/>
    <cellStyle name="Финансовый 3 2 2 2 8 2 3" xfId="53515"/>
    <cellStyle name="Финансовый 3 2 2 2 8 2 3 2" xfId="53516"/>
    <cellStyle name="Финансовый 3 2 2 2 8 2 3 3" xfId="53517"/>
    <cellStyle name="Финансовый 3 2 2 2 8 2 3 4" xfId="53518"/>
    <cellStyle name="Финансовый 3 2 2 2 8 2 4" xfId="53519"/>
    <cellStyle name="Финансовый 3 2 2 2 8 2 5" xfId="53520"/>
    <cellStyle name="Финансовый 3 2 2 2 8 2 6" xfId="53521"/>
    <cellStyle name="Финансовый 3 2 2 2 8 2 7" xfId="53522"/>
    <cellStyle name="Финансовый 3 2 2 2 8 3" xfId="53523"/>
    <cellStyle name="Финансовый 3 2 2 2 8 3 2" xfId="53524"/>
    <cellStyle name="Финансовый 3 2 2 2 8 3 2 2" xfId="53525"/>
    <cellStyle name="Финансовый 3 2 2 2 8 3 3" xfId="53526"/>
    <cellStyle name="Финансовый 3 2 2 2 8 3 4" xfId="53527"/>
    <cellStyle name="Финансовый 3 2 2 2 8 3 5" xfId="53528"/>
    <cellStyle name="Финансовый 3 2 2 2 8 4" xfId="53529"/>
    <cellStyle name="Финансовый 3 2 2 2 8 4 2" xfId="53530"/>
    <cellStyle name="Финансовый 3 2 2 2 8 4 3" xfId="53531"/>
    <cellStyle name="Финансовый 3 2 2 2 8 4 4" xfId="53532"/>
    <cellStyle name="Финансовый 3 2 2 2 8 5" xfId="53533"/>
    <cellStyle name="Финансовый 3 2 2 2 8 6" xfId="53534"/>
    <cellStyle name="Финансовый 3 2 2 2 8 7" xfId="53535"/>
    <cellStyle name="Финансовый 3 2 2 2 8 8" xfId="53536"/>
    <cellStyle name="Финансовый 3 2 2 2 9" xfId="53537"/>
    <cellStyle name="Финансовый 3 2 2 2 9 2" xfId="53538"/>
    <cellStyle name="Финансовый 3 2 2 2 9 2 2" xfId="53539"/>
    <cellStyle name="Финансовый 3 2 2 2 9 2 2 2" xfId="53540"/>
    <cellStyle name="Финансовый 3 2 2 2 9 2 3" xfId="53541"/>
    <cellStyle name="Финансовый 3 2 2 2 9 2 4" xfId="53542"/>
    <cellStyle name="Финансовый 3 2 2 2 9 2 5" xfId="53543"/>
    <cellStyle name="Финансовый 3 2 2 2 9 3" xfId="53544"/>
    <cellStyle name="Финансовый 3 2 2 2 9 3 2" xfId="53545"/>
    <cellStyle name="Финансовый 3 2 2 2 9 3 3" xfId="53546"/>
    <cellStyle name="Финансовый 3 2 2 2 9 3 4" xfId="53547"/>
    <cellStyle name="Финансовый 3 2 2 2 9 4" xfId="53548"/>
    <cellStyle name="Финансовый 3 2 2 2 9 5" xfId="53549"/>
    <cellStyle name="Финансовый 3 2 2 2 9 6" xfId="53550"/>
    <cellStyle name="Финансовый 3 2 2 2 9 7" xfId="53551"/>
    <cellStyle name="Финансовый 3 2 2 20" xfId="59861"/>
    <cellStyle name="Финансовый 3 2 2 3" xfId="53552"/>
    <cellStyle name="Финансовый 3 2 2 3 2" xfId="53553"/>
    <cellStyle name="Финансовый 3 2 2 3 2 2" xfId="53554"/>
    <cellStyle name="Финансовый 3 2 2 3 2 2 2" xfId="53555"/>
    <cellStyle name="Финансовый 3 2 2 3 2 3" xfId="53556"/>
    <cellStyle name="Финансовый 3 2 2 3 2 4" xfId="53557"/>
    <cellStyle name="Финансовый 3 2 2 3 2 5" xfId="53558"/>
    <cellStyle name="Финансовый 3 2 2 3 3" xfId="53559"/>
    <cellStyle name="Финансовый 3 2 2 3 3 2" xfId="53560"/>
    <cellStyle name="Финансовый 3 2 2 3 3 2 2" xfId="53561"/>
    <cellStyle name="Финансовый 3 2 2 3 3 3" xfId="53562"/>
    <cellStyle name="Финансовый 3 2 2 3 3 4" xfId="53563"/>
    <cellStyle name="Финансовый 3 2 2 3 3 5" xfId="53564"/>
    <cellStyle name="Финансовый 3 2 2 3 4" xfId="53565"/>
    <cellStyle name="Финансовый 3 2 2 3 4 2" xfId="53566"/>
    <cellStyle name="Финансовый 3 2 2 3 4 2 2" xfId="53567"/>
    <cellStyle name="Финансовый 3 2 2 3 4 3" xfId="53568"/>
    <cellStyle name="Финансовый 3 2 2 3 4 4" xfId="53569"/>
    <cellStyle name="Финансовый 3 2 2 3 4 5" xfId="53570"/>
    <cellStyle name="Финансовый 3 2 2 3 5" xfId="53571"/>
    <cellStyle name="Финансовый 3 2 2 3 6" xfId="53572"/>
    <cellStyle name="Финансовый 3 2 2 3 6 2" xfId="53573"/>
    <cellStyle name="Финансовый 3 2 2 3 6 2 2" xfId="53574"/>
    <cellStyle name="Финансовый 3 2 2 3 6 3" xfId="53575"/>
    <cellStyle name="Финансовый 3 2 2 3 7" xfId="53576"/>
    <cellStyle name="Финансовый 3 2 2 3 7 2" xfId="53577"/>
    <cellStyle name="Финансовый 3 2 2 3 8" xfId="53578"/>
    <cellStyle name="Финансовый 3 2 2 4" xfId="53579"/>
    <cellStyle name="Финансовый 3 2 2 4 10" xfId="53580"/>
    <cellStyle name="Финансовый 3 2 2 4 10 2" xfId="53581"/>
    <cellStyle name="Финансовый 3 2 2 4 10 2 2" xfId="53582"/>
    <cellStyle name="Финансовый 3 2 2 4 10 3" xfId="53583"/>
    <cellStyle name="Финансовый 3 2 2 4 10 4" xfId="53584"/>
    <cellStyle name="Финансовый 3 2 2 4 10 5" xfId="53585"/>
    <cellStyle name="Финансовый 3 2 2 4 11" xfId="53586"/>
    <cellStyle name="Финансовый 3 2 2 4 11 2" xfId="53587"/>
    <cellStyle name="Финансовый 3 2 2 4 11 2 2" xfId="53588"/>
    <cellStyle name="Финансовый 3 2 2 4 11 3" xfId="53589"/>
    <cellStyle name="Финансовый 3 2 2 4 11 4" xfId="53590"/>
    <cellStyle name="Финансовый 3 2 2 4 11 5" xfId="53591"/>
    <cellStyle name="Финансовый 3 2 2 4 12" xfId="53592"/>
    <cellStyle name="Финансовый 3 2 2 4 12 2" xfId="53593"/>
    <cellStyle name="Финансовый 3 2 2 4 12 2 2" xfId="53594"/>
    <cellStyle name="Финансовый 3 2 2 4 12 3" xfId="53595"/>
    <cellStyle name="Финансовый 3 2 2 4 13" xfId="53596"/>
    <cellStyle name="Финансовый 3 2 2 4 13 2" xfId="53597"/>
    <cellStyle name="Финансовый 3 2 2 4 14" xfId="53598"/>
    <cellStyle name="Финансовый 3 2 2 4 15" xfId="53599"/>
    <cellStyle name="Финансовый 3 2 2 4 2" xfId="53600"/>
    <cellStyle name="Финансовый 3 2 2 4 2 2" xfId="53601"/>
    <cellStyle name="Финансовый 3 2 2 4 2 2 2" xfId="53602"/>
    <cellStyle name="Финансовый 3 2 2 4 2 2 2 2" xfId="53603"/>
    <cellStyle name="Финансовый 3 2 2 4 2 2 2 2 2" xfId="53604"/>
    <cellStyle name="Финансовый 3 2 2 4 2 2 2 3" xfId="53605"/>
    <cellStyle name="Финансовый 3 2 2 4 2 2 2 4" xfId="53606"/>
    <cellStyle name="Финансовый 3 2 2 4 2 2 2 5" xfId="53607"/>
    <cellStyle name="Финансовый 3 2 2 4 2 2 3" xfId="53608"/>
    <cellStyle name="Финансовый 3 2 2 4 2 2 3 2" xfId="53609"/>
    <cellStyle name="Финансовый 3 2 2 4 2 2 3 3" xfId="53610"/>
    <cellStyle name="Финансовый 3 2 2 4 2 2 3 4" xfId="53611"/>
    <cellStyle name="Финансовый 3 2 2 4 2 2 4" xfId="53612"/>
    <cellStyle name="Финансовый 3 2 2 4 2 2 5" xfId="53613"/>
    <cellStyle name="Финансовый 3 2 2 4 2 2 6" xfId="53614"/>
    <cellStyle name="Финансовый 3 2 2 4 2 2 7" xfId="53615"/>
    <cellStyle name="Финансовый 3 2 2 4 2 3" xfId="53616"/>
    <cellStyle name="Финансовый 3 2 2 4 2 3 2" xfId="53617"/>
    <cellStyle name="Финансовый 3 2 2 4 2 3 2 2" xfId="53618"/>
    <cellStyle name="Финансовый 3 2 2 4 2 3 3" xfId="53619"/>
    <cellStyle name="Финансовый 3 2 2 4 2 3 4" xfId="53620"/>
    <cellStyle name="Финансовый 3 2 2 4 2 3 5" xfId="53621"/>
    <cellStyle name="Финансовый 3 2 2 4 2 4" xfId="53622"/>
    <cellStyle name="Финансовый 3 2 2 4 2 4 2" xfId="53623"/>
    <cellStyle name="Финансовый 3 2 2 4 2 4 2 2" xfId="53624"/>
    <cellStyle name="Финансовый 3 2 2 4 2 4 3" xfId="53625"/>
    <cellStyle name="Финансовый 3 2 2 4 2 4 4" xfId="53626"/>
    <cellStyle name="Финансовый 3 2 2 4 2 4 5" xfId="53627"/>
    <cellStyle name="Финансовый 3 2 2 4 2 5" xfId="53628"/>
    <cellStyle name="Финансовый 3 2 2 4 2 5 2" xfId="53629"/>
    <cellStyle name="Финансовый 3 2 2 4 2 5 3" xfId="53630"/>
    <cellStyle name="Финансовый 3 2 2 4 2 5 4" xfId="53631"/>
    <cellStyle name="Финансовый 3 2 2 4 2 6" xfId="53632"/>
    <cellStyle name="Финансовый 3 2 2 4 2 7" xfId="53633"/>
    <cellStyle name="Финансовый 3 2 2 4 2 8" xfId="53634"/>
    <cellStyle name="Финансовый 3 2 2 4 2 9" xfId="53635"/>
    <cellStyle name="Финансовый 3 2 2 4 3" xfId="53636"/>
    <cellStyle name="Финансовый 3 2 2 4 3 2" xfId="53637"/>
    <cellStyle name="Финансовый 3 2 2 4 3 2 2" xfId="53638"/>
    <cellStyle name="Финансовый 3 2 2 4 3 2 2 2" xfId="53639"/>
    <cellStyle name="Финансовый 3 2 2 4 3 2 2 2 2" xfId="53640"/>
    <cellStyle name="Финансовый 3 2 2 4 3 2 2 3" xfId="53641"/>
    <cellStyle name="Финансовый 3 2 2 4 3 2 2 4" xfId="53642"/>
    <cellStyle name="Финансовый 3 2 2 4 3 2 2 5" xfId="53643"/>
    <cellStyle name="Финансовый 3 2 2 4 3 2 3" xfId="53644"/>
    <cellStyle name="Финансовый 3 2 2 4 3 2 3 2" xfId="53645"/>
    <cellStyle name="Финансовый 3 2 2 4 3 2 3 3" xfId="53646"/>
    <cellStyle name="Финансовый 3 2 2 4 3 2 3 4" xfId="53647"/>
    <cellStyle name="Финансовый 3 2 2 4 3 2 4" xfId="53648"/>
    <cellStyle name="Финансовый 3 2 2 4 3 2 5" xfId="53649"/>
    <cellStyle name="Финансовый 3 2 2 4 3 2 6" xfId="53650"/>
    <cellStyle name="Финансовый 3 2 2 4 3 2 7" xfId="53651"/>
    <cellStyle name="Финансовый 3 2 2 4 3 3" xfId="53652"/>
    <cellStyle name="Финансовый 3 2 2 4 3 3 2" xfId="53653"/>
    <cellStyle name="Финансовый 3 2 2 4 3 3 2 2" xfId="53654"/>
    <cellStyle name="Финансовый 3 2 2 4 3 3 3" xfId="53655"/>
    <cellStyle name="Финансовый 3 2 2 4 3 3 4" xfId="53656"/>
    <cellStyle name="Финансовый 3 2 2 4 3 3 5" xfId="53657"/>
    <cellStyle name="Финансовый 3 2 2 4 3 4" xfId="53658"/>
    <cellStyle name="Финансовый 3 2 2 4 3 4 2" xfId="53659"/>
    <cellStyle name="Финансовый 3 2 2 4 3 4 2 2" xfId="53660"/>
    <cellStyle name="Финансовый 3 2 2 4 3 4 3" xfId="53661"/>
    <cellStyle name="Финансовый 3 2 2 4 3 4 4" xfId="53662"/>
    <cellStyle name="Финансовый 3 2 2 4 3 4 5" xfId="53663"/>
    <cellStyle name="Финансовый 3 2 2 4 3 5" xfId="53664"/>
    <cellStyle name="Финансовый 3 2 2 4 3 5 2" xfId="53665"/>
    <cellStyle name="Финансовый 3 2 2 4 3 5 3" xfId="53666"/>
    <cellStyle name="Финансовый 3 2 2 4 3 5 4" xfId="53667"/>
    <cellStyle name="Финансовый 3 2 2 4 3 6" xfId="53668"/>
    <cellStyle name="Финансовый 3 2 2 4 3 7" xfId="53669"/>
    <cellStyle name="Финансовый 3 2 2 4 3 8" xfId="53670"/>
    <cellStyle name="Финансовый 3 2 2 4 3 9" xfId="53671"/>
    <cellStyle name="Финансовый 3 2 2 4 4" xfId="53672"/>
    <cellStyle name="Финансовый 3 2 2 4 4 2" xfId="53673"/>
    <cellStyle name="Финансовый 3 2 2 4 4 2 2" xfId="53674"/>
    <cellStyle name="Финансовый 3 2 2 4 4 2 2 2" xfId="53675"/>
    <cellStyle name="Финансовый 3 2 2 4 4 2 2 2 2" xfId="53676"/>
    <cellStyle name="Финансовый 3 2 2 4 4 2 2 3" xfId="53677"/>
    <cellStyle name="Финансовый 3 2 2 4 4 2 2 4" xfId="53678"/>
    <cellStyle name="Финансовый 3 2 2 4 4 2 2 5" xfId="53679"/>
    <cellStyle name="Финансовый 3 2 2 4 4 2 3" xfId="53680"/>
    <cellStyle name="Финансовый 3 2 2 4 4 2 3 2" xfId="53681"/>
    <cellStyle name="Финансовый 3 2 2 4 4 2 3 3" xfId="53682"/>
    <cellStyle name="Финансовый 3 2 2 4 4 2 3 4" xfId="53683"/>
    <cellStyle name="Финансовый 3 2 2 4 4 2 4" xfId="53684"/>
    <cellStyle name="Финансовый 3 2 2 4 4 2 5" xfId="53685"/>
    <cellStyle name="Финансовый 3 2 2 4 4 2 6" xfId="53686"/>
    <cellStyle name="Финансовый 3 2 2 4 4 2 7" xfId="53687"/>
    <cellStyle name="Финансовый 3 2 2 4 4 3" xfId="53688"/>
    <cellStyle name="Финансовый 3 2 2 4 4 3 2" xfId="53689"/>
    <cellStyle name="Финансовый 3 2 2 4 4 3 2 2" xfId="53690"/>
    <cellStyle name="Финансовый 3 2 2 4 4 3 3" xfId="53691"/>
    <cellStyle name="Финансовый 3 2 2 4 4 3 4" xfId="53692"/>
    <cellStyle name="Финансовый 3 2 2 4 4 3 5" xfId="53693"/>
    <cellStyle name="Финансовый 3 2 2 4 4 4" xfId="53694"/>
    <cellStyle name="Финансовый 3 2 2 4 4 4 2" xfId="53695"/>
    <cellStyle name="Финансовый 3 2 2 4 4 4 2 2" xfId="53696"/>
    <cellStyle name="Финансовый 3 2 2 4 4 4 3" xfId="53697"/>
    <cellStyle name="Финансовый 3 2 2 4 4 4 4" xfId="53698"/>
    <cellStyle name="Финансовый 3 2 2 4 4 4 5" xfId="53699"/>
    <cellStyle name="Финансовый 3 2 2 4 4 5" xfId="53700"/>
    <cellStyle name="Финансовый 3 2 2 4 4 5 2" xfId="53701"/>
    <cellStyle name="Финансовый 3 2 2 4 4 5 3" xfId="53702"/>
    <cellStyle name="Финансовый 3 2 2 4 4 5 4" xfId="53703"/>
    <cellStyle name="Финансовый 3 2 2 4 4 6" xfId="53704"/>
    <cellStyle name="Финансовый 3 2 2 4 4 7" xfId="53705"/>
    <cellStyle name="Финансовый 3 2 2 4 4 8" xfId="53706"/>
    <cellStyle name="Финансовый 3 2 2 4 4 9" xfId="53707"/>
    <cellStyle name="Финансовый 3 2 2 4 5" xfId="53708"/>
    <cellStyle name="Финансовый 3 2 2 4 5 2" xfId="53709"/>
    <cellStyle name="Финансовый 3 2 2 4 5 2 2" xfId="53710"/>
    <cellStyle name="Финансовый 3 2 2 4 5 2 2 2" xfId="53711"/>
    <cellStyle name="Финансовый 3 2 2 4 5 2 2 2 2" xfId="53712"/>
    <cellStyle name="Финансовый 3 2 2 4 5 2 2 3" xfId="53713"/>
    <cellStyle name="Финансовый 3 2 2 4 5 2 2 4" xfId="53714"/>
    <cellStyle name="Финансовый 3 2 2 4 5 2 2 5" xfId="53715"/>
    <cellStyle name="Финансовый 3 2 2 4 5 2 3" xfId="53716"/>
    <cellStyle name="Финансовый 3 2 2 4 5 2 3 2" xfId="53717"/>
    <cellStyle name="Финансовый 3 2 2 4 5 2 3 3" xfId="53718"/>
    <cellStyle name="Финансовый 3 2 2 4 5 2 3 4" xfId="53719"/>
    <cellStyle name="Финансовый 3 2 2 4 5 2 4" xfId="53720"/>
    <cellStyle name="Финансовый 3 2 2 4 5 2 5" xfId="53721"/>
    <cellStyle name="Финансовый 3 2 2 4 5 2 6" xfId="53722"/>
    <cellStyle name="Финансовый 3 2 2 4 5 2 7" xfId="53723"/>
    <cellStyle name="Финансовый 3 2 2 4 5 3" xfId="53724"/>
    <cellStyle name="Финансовый 3 2 2 4 5 3 2" xfId="53725"/>
    <cellStyle name="Финансовый 3 2 2 4 5 3 2 2" xfId="53726"/>
    <cellStyle name="Финансовый 3 2 2 4 5 3 3" xfId="53727"/>
    <cellStyle name="Финансовый 3 2 2 4 5 3 4" xfId="53728"/>
    <cellStyle name="Финансовый 3 2 2 4 5 3 5" xfId="53729"/>
    <cellStyle name="Финансовый 3 2 2 4 5 4" xfId="53730"/>
    <cellStyle name="Финансовый 3 2 2 4 5 4 2" xfId="53731"/>
    <cellStyle name="Финансовый 3 2 2 4 5 4 3" xfId="53732"/>
    <cellStyle name="Финансовый 3 2 2 4 5 4 4" xfId="53733"/>
    <cellStyle name="Финансовый 3 2 2 4 5 5" xfId="53734"/>
    <cellStyle name="Финансовый 3 2 2 4 5 6" xfId="53735"/>
    <cellStyle name="Финансовый 3 2 2 4 5 7" xfId="53736"/>
    <cellStyle name="Финансовый 3 2 2 4 5 8" xfId="53737"/>
    <cellStyle name="Финансовый 3 2 2 4 6" xfId="53738"/>
    <cellStyle name="Финансовый 3 2 2 4 6 2" xfId="53739"/>
    <cellStyle name="Финансовый 3 2 2 4 6 2 2" xfId="53740"/>
    <cellStyle name="Финансовый 3 2 2 4 6 2 2 2" xfId="53741"/>
    <cellStyle name="Финансовый 3 2 2 4 6 2 2 2 2" xfId="53742"/>
    <cellStyle name="Финансовый 3 2 2 4 6 2 2 3" xfId="53743"/>
    <cellStyle name="Финансовый 3 2 2 4 6 2 2 4" xfId="53744"/>
    <cellStyle name="Финансовый 3 2 2 4 6 2 2 5" xfId="53745"/>
    <cellStyle name="Финансовый 3 2 2 4 6 2 3" xfId="53746"/>
    <cellStyle name="Финансовый 3 2 2 4 6 2 3 2" xfId="53747"/>
    <cellStyle name="Финансовый 3 2 2 4 6 2 3 3" xfId="53748"/>
    <cellStyle name="Финансовый 3 2 2 4 6 2 3 4" xfId="53749"/>
    <cellStyle name="Финансовый 3 2 2 4 6 2 4" xfId="53750"/>
    <cellStyle name="Финансовый 3 2 2 4 6 2 5" xfId="53751"/>
    <cellStyle name="Финансовый 3 2 2 4 6 2 6" xfId="53752"/>
    <cellStyle name="Финансовый 3 2 2 4 6 2 7" xfId="53753"/>
    <cellStyle name="Финансовый 3 2 2 4 6 3" xfId="53754"/>
    <cellStyle name="Финансовый 3 2 2 4 6 3 2" xfId="53755"/>
    <cellStyle name="Финансовый 3 2 2 4 6 3 2 2" xfId="53756"/>
    <cellStyle name="Финансовый 3 2 2 4 6 3 3" xfId="53757"/>
    <cellStyle name="Финансовый 3 2 2 4 6 3 4" xfId="53758"/>
    <cellStyle name="Финансовый 3 2 2 4 6 3 5" xfId="53759"/>
    <cellStyle name="Финансовый 3 2 2 4 6 4" xfId="53760"/>
    <cellStyle name="Финансовый 3 2 2 4 6 4 2" xfId="53761"/>
    <cellStyle name="Финансовый 3 2 2 4 6 4 3" xfId="53762"/>
    <cellStyle name="Финансовый 3 2 2 4 6 4 4" xfId="53763"/>
    <cellStyle name="Финансовый 3 2 2 4 6 5" xfId="53764"/>
    <cellStyle name="Финансовый 3 2 2 4 6 6" xfId="53765"/>
    <cellStyle name="Финансовый 3 2 2 4 6 7" xfId="53766"/>
    <cellStyle name="Финансовый 3 2 2 4 6 8" xfId="53767"/>
    <cellStyle name="Финансовый 3 2 2 4 7" xfId="53768"/>
    <cellStyle name="Финансовый 3 2 2 4 7 2" xfId="53769"/>
    <cellStyle name="Финансовый 3 2 2 4 7 2 2" xfId="53770"/>
    <cellStyle name="Финансовый 3 2 2 4 7 2 2 2" xfId="53771"/>
    <cellStyle name="Финансовый 3 2 2 4 7 2 2 2 2" xfId="53772"/>
    <cellStyle name="Финансовый 3 2 2 4 7 2 2 3" xfId="53773"/>
    <cellStyle name="Финансовый 3 2 2 4 7 2 2 4" xfId="53774"/>
    <cellStyle name="Финансовый 3 2 2 4 7 2 2 5" xfId="53775"/>
    <cellStyle name="Финансовый 3 2 2 4 7 2 3" xfId="53776"/>
    <cellStyle name="Финансовый 3 2 2 4 7 2 3 2" xfId="53777"/>
    <cellStyle name="Финансовый 3 2 2 4 7 2 3 3" xfId="53778"/>
    <cellStyle name="Финансовый 3 2 2 4 7 2 3 4" xfId="53779"/>
    <cellStyle name="Финансовый 3 2 2 4 7 2 4" xfId="53780"/>
    <cellStyle name="Финансовый 3 2 2 4 7 2 5" xfId="53781"/>
    <cellStyle name="Финансовый 3 2 2 4 7 2 6" xfId="53782"/>
    <cellStyle name="Финансовый 3 2 2 4 7 2 7" xfId="53783"/>
    <cellStyle name="Финансовый 3 2 2 4 7 3" xfId="53784"/>
    <cellStyle name="Финансовый 3 2 2 4 7 3 2" xfId="53785"/>
    <cellStyle name="Финансовый 3 2 2 4 7 3 2 2" xfId="53786"/>
    <cellStyle name="Финансовый 3 2 2 4 7 3 3" xfId="53787"/>
    <cellStyle name="Финансовый 3 2 2 4 7 3 4" xfId="53788"/>
    <cellStyle name="Финансовый 3 2 2 4 7 3 5" xfId="53789"/>
    <cellStyle name="Финансовый 3 2 2 4 7 4" xfId="53790"/>
    <cellStyle name="Финансовый 3 2 2 4 7 4 2" xfId="53791"/>
    <cellStyle name="Финансовый 3 2 2 4 7 4 3" xfId="53792"/>
    <cellStyle name="Финансовый 3 2 2 4 7 4 4" xfId="53793"/>
    <cellStyle name="Финансовый 3 2 2 4 7 5" xfId="53794"/>
    <cellStyle name="Финансовый 3 2 2 4 7 6" xfId="53795"/>
    <cellStyle name="Финансовый 3 2 2 4 7 7" xfId="53796"/>
    <cellStyle name="Финансовый 3 2 2 4 7 8" xfId="53797"/>
    <cellStyle name="Финансовый 3 2 2 4 8" xfId="53798"/>
    <cellStyle name="Финансовый 3 2 2 4 8 2" xfId="53799"/>
    <cellStyle name="Финансовый 3 2 2 4 8 2 2" xfId="53800"/>
    <cellStyle name="Финансовый 3 2 2 4 8 2 2 2" xfId="53801"/>
    <cellStyle name="Финансовый 3 2 2 4 8 2 3" xfId="53802"/>
    <cellStyle name="Финансовый 3 2 2 4 8 2 4" xfId="53803"/>
    <cellStyle name="Финансовый 3 2 2 4 8 2 5" xfId="53804"/>
    <cellStyle name="Финансовый 3 2 2 4 8 3" xfId="53805"/>
    <cellStyle name="Финансовый 3 2 2 4 8 3 2" xfId="53806"/>
    <cellStyle name="Финансовый 3 2 2 4 8 3 3" xfId="53807"/>
    <cellStyle name="Финансовый 3 2 2 4 8 3 4" xfId="53808"/>
    <cellStyle name="Финансовый 3 2 2 4 8 4" xfId="53809"/>
    <cellStyle name="Финансовый 3 2 2 4 8 5" xfId="53810"/>
    <cellStyle name="Финансовый 3 2 2 4 8 6" xfId="53811"/>
    <cellStyle name="Финансовый 3 2 2 4 8 7" xfId="53812"/>
    <cellStyle name="Финансовый 3 2 2 4 9" xfId="53813"/>
    <cellStyle name="Финансовый 3 2 2 4 9 2" xfId="53814"/>
    <cellStyle name="Финансовый 3 2 2 4 9 2 2" xfId="53815"/>
    <cellStyle name="Финансовый 3 2 2 4 9 2 2 2" xfId="53816"/>
    <cellStyle name="Финансовый 3 2 2 4 9 2 3" xfId="53817"/>
    <cellStyle name="Финансовый 3 2 2 4 9 2 4" xfId="53818"/>
    <cellStyle name="Финансовый 3 2 2 4 9 2 5" xfId="53819"/>
    <cellStyle name="Финансовый 3 2 2 4 9 3" xfId="53820"/>
    <cellStyle name="Финансовый 3 2 2 4 9 3 2" xfId="53821"/>
    <cellStyle name="Финансовый 3 2 2 4 9 3 3" xfId="53822"/>
    <cellStyle name="Финансовый 3 2 2 4 9 3 4" xfId="53823"/>
    <cellStyle name="Финансовый 3 2 2 4 9 4" xfId="53824"/>
    <cellStyle name="Финансовый 3 2 2 4 9 5" xfId="53825"/>
    <cellStyle name="Финансовый 3 2 2 4 9 6" xfId="53826"/>
    <cellStyle name="Финансовый 3 2 2 4 9 7" xfId="53827"/>
    <cellStyle name="Финансовый 3 2 2 5" xfId="53828"/>
    <cellStyle name="Финансовый 3 2 2 5 10" xfId="53829"/>
    <cellStyle name="Финансовый 3 2 2 5 10 2" xfId="53830"/>
    <cellStyle name="Финансовый 3 2 2 5 10 2 2" xfId="53831"/>
    <cellStyle name="Финансовый 3 2 2 5 10 3" xfId="53832"/>
    <cellStyle name="Финансовый 3 2 2 5 10 4" xfId="53833"/>
    <cellStyle name="Финансовый 3 2 2 5 10 5" xfId="53834"/>
    <cellStyle name="Финансовый 3 2 2 5 11" xfId="53835"/>
    <cellStyle name="Финансовый 3 2 2 5 11 2" xfId="53836"/>
    <cellStyle name="Финансовый 3 2 2 5 11 3" xfId="53837"/>
    <cellStyle name="Финансовый 3 2 2 5 11 4" xfId="53838"/>
    <cellStyle name="Финансовый 3 2 2 5 12" xfId="53839"/>
    <cellStyle name="Финансовый 3 2 2 5 13" xfId="53840"/>
    <cellStyle name="Финансовый 3 2 2 5 14" xfId="53841"/>
    <cellStyle name="Финансовый 3 2 2 5 15" xfId="53842"/>
    <cellStyle name="Финансовый 3 2 2 5 2" xfId="53843"/>
    <cellStyle name="Финансовый 3 2 2 5 2 2" xfId="53844"/>
    <cellStyle name="Финансовый 3 2 2 5 2 2 2" xfId="53845"/>
    <cellStyle name="Финансовый 3 2 2 5 2 2 2 2" xfId="53846"/>
    <cellStyle name="Финансовый 3 2 2 5 2 2 2 2 2" xfId="53847"/>
    <cellStyle name="Финансовый 3 2 2 5 2 2 2 3" xfId="53848"/>
    <cellStyle name="Финансовый 3 2 2 5 2 2 2 4" xfId="53849"/>
    <cellStyle name="Финансовый 3 2 2 5 2 2 2 5" xfId="53850"/>
    <cellStyle name="Финансовый 3 2 2 5 2 2 3" xfId="53851"/>
    <cellStyle name="Финансовый 3 2 2 5 2 2 3 2" xfId="53852"/>
    <cellStyle name="Финансовый 3 2 2 5 2 2 3 3" xfId="53853"/>
    <cellStyle name="Финансовый 3 2 2 5 2 2 3 4" xfId="53854"/>
    <cellStyle name="Финансовый 3 2 2 5 2 2 4" xfId="53855"/>
    <cellStyle name="Финансовый 3 2 2 5 2 2 5" xfId="53856"/>
    <cellStyle name="Финансовый 3 2 2 5 2 2 6" xfId="53857"/>
    <cellStyle name="Финансовый 3 2 2 5 2 2 7" xfId="53858"/>
    <cellStyle name="Финансовый 3 2 2 5 2 3" xfId="53859"/>
    <cellStyle name="Финансовый 3 2 2 5 2 3 2" xfId="53860"/>
    <cellStyle name="Финансовый 3 2 2 5 2 3 2 2" xfId="53861"/>
    <cellStyle name="Финансовый 3 2 2 5 2 3 3" xfId="53862"/>
    <cellStyle name="Финансовый 3 2 2 5 2 3 4" xfId="53863"/>
    <cellStyle name="Финансовый 3 2 2 5 2 3 5" xfId="53864"/>
    <cellStyle name="Финансовый 3 2 2 5 2 4" xfId="53865"/>
    <cellStyle name="Финансовый 3 2 2 5 2 4 2" xfId="53866"/>
    <cellStyle name="Финансовый 3 2 2 5 2 4 2 2" xfId="53867"/>
    <cellStyle name="Финансовый 3 2 2 5 2 4 3" xfId="53868"/>
    <cellStyle name="Финансовый 3 2 2 5 2 4 4" xfId="53869"/>
    <cellStyle name="Финансовый 3 2 2 5 2 4 5" xfId="53870"/>
    <cellStyle name="Финансовый 3 2 2 5 2 5" xfId="53871"/>
    <cellStyle name="Финансовый 3 2 2 5 2 5 2" xfId="53872"/>
    <cellStyle name="Финансовый 3 2 2 5 2 5 3" xfId="53873"/>
    <cellStyle name="Финансовый 3 2 2 5 2 5 4" xfId="53874"/>
    <cellStyle name="Финансовый 3 2 2 5 2 6" xfId="53875"/>
    <cellStyle name="Финансовый 3 2 2 5 2 7" xfId="53876"/>
    <cellStyle name="Финансовый 3 2 2 5 2 8" xfId="53877"/>
    <cellStyle name="Финансовый 3 2 2 5 2 9" xfId="53878"/>
    <cellStyle name="Финансовый 3 2 2 5 3" xfId="53879"/>
    <cellStyle name="Финансовый 3 2 2 5 3 2" xfId="53880"/>
    <cellStyle name="Финансовый 3 2 2 5 3 2 2" xfId="53881"/>
    <cellStyle name="Финансовый 3 2 2 5 3 2 2 2" xfId="53882"/>
    <cellStyle name="Финансовый 3 2 2 5 3 2 2 2 2" xfId="53883"/>
    <cellStyle name="Финансовый 3 2 2 5 3 2 2 3" xfId="53884"/>
    <cellStyle name="Финансовый 3 2 2 5 3 2 2 4" xfId="53885"/>
    <cellStyle name="Финансовый 3 2 2 5 3 2 2 5" xfId="53886"/>
    <cellStyle name="Финансовый 3 2 2 5 3 2 3" xfId="53887"/>
    <cellStyle name="Финансовый 3 2 2 5 3 2 3 2" xfId="53888"/>
    <cellStyle name="Финансовый 3 2 2 5 3 2 3 3" xfId="53889"/>
    <cellStyle name="Финансовый 3 2 2 5 3 2 3 4" xfId="53890"/>
    <cellStyle name="Финансовый 3 2 2 5 3 2 4" xfId="53891"/>
    <cellStyle name="Финансовый 3 2 2 5 3 2 5" xfId="53892"/>
    <cellStyle name="Финансовый 3 2 2 5 3 2 6" xfId="53893"/>
    <cellStyle name="Финансовый 3 2 2 5 3 2 7" xfId="53894"/>
    <cellStyle name="Финансовый 3 2 2 5 3 3" xfId="53895"/>
    <cellStyle name="Финансовый 3 2 2 5 3 3 2" xfId="53896"/>
    <cellStyle name="Финансовый 3 2 2 5 3 3 2 2" xfId="53897"/>
    <cellStyle name="Финансовый 3 2 2 5 3 3 3" xfId="53898"/>
    <cellStyle name="Финансовый 3 2 2 5 3 3 4" xfId="53899"/>
    <cellStyle name="Финансовый 3 2 2 5 3 3 5" xfId="53900"/>
    <cellStyle name="Финансовый 3 2 2 5 3 4" xfId="53901"/>
    <cellStyle name="Финансовый 3 2 2 5 3 4 2" xfId="53902"/>
    <cellStyle name="Финансовый 3 2 2 5 3 4 2 2" xfId="53903"/>
    <cellStyle name="Финансовый 3 2 2 5 3 4 3" xfId="53904"/>
    <cellStyle name="Финансовый 3 2 2 5 3 4 4" xfId="53905"/>
    <cellStyle name="Финансовый 3 2 2 5 3 4 5" xfId="53906"/>
    <cellStyle name="Финансовый 3 2 2 5 3 5" xfId="53907"/>
    <cellStyle name="Финансовый 3 2 2 5 3 5 2" xfId="53908"/>
    <cellStyle name="Финансовый 3 2 2 5 3 5 3" xfId="53909"/>
    <cellStyle name="Финансовый 3 2 2 5 3 5 4" xfId="53910"/>
    <cellStyle name="Финансовый 3 2 2 5 3 6" xfId="53911"/>
    <cellStyle name="Финансовый 3 2 2 5 3 7" xfId="53912"/>
    <cellStyle name="Финансовый 3 2 2 5 3 8" xfId="53913"/>
    <cellStyle name="Финансовый 3 2 2 5 3 9" xfId="53914"/>
    <cellStyle name="Финансовый 3 2 2 5 4" xfId="53915"/>
    <cellStyle name="Финансовый 3 2 2 5 4 2" xfId="53916"/>
    <cellStyle name="Финансовый 3 2 2 5 4 2 2" xfId="53917"/>
    <cellStyle name="Финансовый 3 2 2 5 4 2 2 2" xfId="53918"/>
    <cellStyle name="Финансовый 3 2 2 5 4 2 2 2 2" xfId="53919"/>
    <cellStyle name="Финансовый 3 2 2 5 4 2 2 3" xfId="53920"/>
    <cellStyle name="Финансовый 3 2 2 5 4 2 2 4" xfId="53921"/>
    <cellStyle name="Финансовый 3 2 2 5 4 2 2 5" xfId="53922"/>
    <cellStyle name="Финансовый 3 2 2 5 4 2 3" xfId="53923"/>
    <cellStyle name="Финансовый 3 2 2 5 4 2 3 2" xfId="53924"/>
    <cellStyle name="Финансовый 3 2 2 5 4 2 3 3" xfId="53925"/>
    <cellStyle name="Финансовый 3 2 2 5 4 2 3 4" xfId="53926"/>
    <cellStyle name="Финансовый 3 2 2 5 4 2 4" xfId="53927"/>
    <cellStyle name="Финансовый 3 2 2 5 4 2 5" xfId="53928"/>
    <cellStyle name="Финансовый 3 2 2 5 4 2 6" xfId="53929"/>
    <cellStyle name="Финансовый 3 2 2 5 4 2 7" xfId="53930"/>
    <cellStyle name="Финансовый 3 2 2 5 4 3" xfId="53931"/>
    <cellStyle name="Финансовый 3 2 2 5 4 3 2" xfId="53932"/>
    <cellStyle name="Финансовый 3 2 2 5 4 3 2 2" xfId="53933"/>
    <cellStyle name="Финансовый 3 2 2 5 4 3 3" xfId="53934"/>
    <cellStyle name="Финансовый 3 2 2 5 4 3 4" xfId="53935"/>
    <cellStyle name="Финансовый 3 2 2 5 4 3 5" xfId="53936"/>
    <cellStyle name="Финансовый 3 2 2 5 4 4" xfId="53937"/>
    <cellStyle name="Финансовый 3 2 2 5 4 4 2" xfId="53938"/>
    <cellStyle name="Финансовый 3 2 2 5 4 4 3" xfId="53939"/>
    <cellStyle name="Финансовый 3 2 2 5 4 4 4" xfId="53940"/>
    <cellStyle name="Финансовый 3 2 2 5 4 5" xfId="53941"/>
    <cellStyle name="Финансовый 3 2 2 5 4 6" xfId="53942"/>
    <cellStyle name="Финансовый 3 2 2 5 4 7" xfId="53943"/>
    <cellStyle name="Финансовый 3 2 2 5 4 8" xfId="53944"/>
    <cellStyle name="Финансовый 3 2 2 5 5" xfId="53945"/>
    <cellStyle name="Финансовый 3 2 2 5 5 2" xfId="53946"/>
    <cellStyle name="Финансовый 3 2 2 5 5 2 2" xfId="53947"/>
    <cellStyle name="Финансовый 3 2 2 5 5 2 2 2" xfId="53948"/>
    <cellStyle name="Финансовый 3 2 2 5 5 2 2 2 2" xfId="53949"/>
    <cellStyle name="Финансовый 3 2 2 5 5 2 2 3" xfId="53950"/>
    <cellStyle name="Финансовый 3 2 2 5 5 2 2 4" xfId="53951"/>
    <cellStyle name="Финансовый 3 2 2 5 5 2 2 5" xfId="53952"/>
    <cellStyle name="Финансовый 3 2 2 5 5 2 3" xfId="53953"/>
    <cellStyle name="Финансовый 3 2 2 5 5 2 3 2" xfId="53954"/>
    <cellStyle name="Финансовый 3 2 2 5 5 2 3 3" xfId="53955"/>
    <cellStyle name="Финансовый 3 2 2 5 5 2 3 4" xfId="53956"/>
    <cellStyle name="Финансовый 3 2 2 5 5 2 4" xfId="53957"/>
    <cellStyle name="Финансовый 3 2 2 5 5 2 5" xfId="53958"/>
    <cellStyle name="Финансовый 3 2 2 5 5 2 6" xfId="53959"/>
    <cellStyle name="Финансовый 3 2 2 5 5 2 7" xfId="53960"/>
    <cellStyle name="Финансовый 3 2 2 5 5 3" xfId="53961"/>
    <cellStyle name="Финансовый 3 2 2 5 5 3 2" xfId="53962"/>
    <cellStyle name="Финансовый 3 2 2 5 5 3 2 2" xfId="53963"/>
    <cellStyle name="Финансовый 3 2 2 5 5 3 3" xfId="53964"/>
    <cellStyle name="Финансовый 3 2 2 5 5 3 4" xfId="53965"/>
    <cellStyle name="Финансовый 3 2 2 5 5 3 5" xfId="53966"/>
    <cellStyle name="Финансовый 3 2 2 5 5 4" xfId="53967"/>
    <cellStyle name="Финансовый 3 2 2 5 5 4 2" xfId="53968"/>
    <cellStyle name="Финансовый 3 2 2 5 5 4 3" xfId="53969"/>
    <cellStyle name="Финансовый 3 2 2 5 5 4 4" xfId="53970"/>
    <cellStyle name="Финансовый 3 2 2 5 5 5" xfId="53971"/>
    <cellStyle name="Финансовый 3 2 2 5 5 6" xfId="53972"/>
    <cellStyle name="Финансовый 3 2 2 5 5 7" xfId="53973"/>
    <cellStyle name="Финансовый 3 2 2 5 5 8" xfId="53974"/>
    <cellStyle name="Финансовый 3 2 2 5 6" xfId="53975"/>
    <cellStyle name="Финансовый 3 2 2 5 6 2" xfId="53976"/>
    <cellStyle name="Финансовый 3 2 2 5 6 2 2" xfId="53977"/>
    <cellStyle name="Финансовый 3 2 2 5 6 2 2 2" xfId="53978"/>
    <cellStyle name="Финансовый 3 2 2 5 6 2 2 2 2" xfId="53979"/>
    <cellStyle name="Финансовый 3 2 2 5 6 2 2 3" xfId="53980"/>
    <cellStyle name="Финансовый 3 2 2 5 6 2 2 4" xfId="53981"/>
    <cellStyle name="Финансовый 3 2 2 5 6 2 2 5" xfId="53982"/>
    <cellStyle name="Финансовый 3 2 2 5 6 2 3" xfId="53983"/>
    <cellStyle name="Финансовый 3 2 2 5 6 2 3 2" xfId="53984"/>
    <cellStyle name="Финансовый 3 2 2 5 6 2 3 3" xfId="53985"/>
    <cellStyle name="Финансовый 3 2 2 5 6 2 3 4" xfId="53986"/>
    <cellStyle name="Финансовый 3 2 2 5 6 2 4" xfId="53987"/>
    <cellStyle name="Финансовый 3 2 2 5 6 2 5" xfId="53988"/>
    <cellStyle name="Финансовый 3 2 2 5 6 2 6" xfId="53989"/>
    <cellStyle name="Финансовый 3 2 2 5 6 2 7" xfId="53990"/>
    <cellStyle name="Финансовый 3 2 2 5 6 3" xfId="53991"/>
    <cellStyle name="Финансовый 3 2 2 5 6 3 2" xfId="53992"/>
    <cellStyle name="Финансовый 3 2 2 5 6 3 2 2" xfId="53993"/>
    <cellStyle name="Финансовый 3 2 2 5 6 3 3" xfId="53994"/>
    <cellStyle name="Финансовый 3 2 2 5 6 3 4" xfId="53995"/>
    <cellStyle name="Финансовый 3 2 2 5 6 3 5" xfId="53996"/>
    <cellStyle name="Финансовый 3 2 2 5 6 4" xfId="53997"/>
    <cellStyle name="Финансовый 3 2 2 5 6 4 2" xfId="53998"/>
    <cellStyle name="Финансовый 3 2 2 5 6 4 3" xfId="53999"/>
    <cellStyle name="Финансовый 3 2 2 5 6 4 4" xfId="54000"/>
    <cellStyle name="Финансовый 3 2 2 5 6 5" xfId="54001"/>
    <cellStyle name="Финансовый 3 2 2 5 6 6" xfId="54002"/>
    <cellStyle name="Финансовый 3 2 2 5 6 7" xfId="54003"/>
    <cellStyle name="Финансовый 3 2 2 5 6 8" xfId="54004"/>
    <cellStyle name="Финансовый 3 2 2 5 7" xfId="54005"/>
    <cellStyle name="Финансовый 3 2 2 5 7 2" xfId="54006"/>
    <cellStyle name="Финансовый 3 2 2 5 7 2 2" xfId="54007"/>
    <cellStyle name="Финансовый 3 2 2 5 7 2 2 2" xfId="54008"/>
    <cellStyle name="Финансовый 3 2 2 5 7 2 2 2 2" xfId="54009"/>
    <cellStyle name="Финансовый 3 2 2 5 7 2 2 3" xfId="54010"/>
    <cellStyle name="Финансовый 3 2 2 5 7 2 2 4" xfId="54011"/>
    <cellStyle name="Финансовый 3 2 2 5 7 2 2 5" xfId="54012"/>
    <cellStyle name="Финансовый 3 2 2 5 7 2 3" xfId="54013"/>
    <cellStyle name="Финансовый 3 2 2 5 7 2 3 2" xfId="54014"/>
    <cellStyle name="Финансовый 3 2 2 5 7 2 3 3" xfId="54015"/>
    <cellStyle name="Финансовый 3 2 2 5 7 2 3 4" xfId="54016"/>
    <cellStyle name="Финансовый 3 2 2 5 7 2 4" xfId="54017"/>
    <cellStyle name="Финансовый 3 2 2 5 7 2 5" xfId="54018"/>
    <cellStyle name="Финансовый 3 2 2 5 7 2 6" xfId="54019"/>
    <cellStyle name="Финансовый 3 2 2 5 7 2 7" xfId="54020"/>
    <cellStyle name="Финансовый 3 2 2 5 7 3" xfId="54021"/>
    <cellStyle name="Финансовый 3 2 2 5 7 3 2" xfId="54022"/>
    <cellStyle name="Финансовый 3 2 2 5 7 3 2 2" xfId="54023"/>
    <cellStyle name="Финансовый 3 2 2 5 7 3 3" xfId="54024"/>
    <cellStyle name="Финансовый 3 2 2 5 7 3 4" xfId="54025"/>
    <cellStyle name="Финансовый 3 2 2 5 7 3 5" xfId="54026"/>
    <cellStyle name="Финансовый 3 2 2 5 7 4" xfId="54027"/>
    <cellStyle name="Финансовый 3 2 2 5 7 4 2" xfId="54028"/>
    <cellStyle name="Финансовый 3 2 2 5 7 4 3" xfId="54029"/>
    <cellStyle name="Финансовый 3 2 2 5 7 4 4" xfId="54030"/>
    <cellStyle name="Финансовый 3 2 2 5 7 5" xfId="54031"/>
    <cellStyle name="Финансовый 3 2 2 5 7 6" xfId="54032"/>
    <cellStyle name="Финансовый 3 2 2 5 7 7" xfId="54033"/>
    <cellStyle name="Финансовый 3 2 2 5 7 8" xfId="54034"/>
    <cellStyle name="Финансовый 3 2 2 5 8" xfId="54035"/>
    <cellStyle name="Финансовый 3 2 2 5 8 2" xfId="54036"/>
    <cellStyle name="Финансовый 3 2 2 5 8 2 2" xfId="54037"/>
    <cellStyle name="Финансовый 3 2 2 5 8 2 2 2" xfId="54038"/>
    <cellStyle name="Финансовый 3 2 2 5 8 2 3" xfId="54039"/>
    <cellStyle name="Финансовый 3 2 2 5 8 2 4" xfId="54040"/>
    <cellStyle name="Финансовый 3 2 2 5 8 2 5" xfId="54041"/>
    <cellStyle name="Финансовый 3 2 2 5 8 3" xfId="54042"/>
    <cellStyle name="Финансовый 3 2 2 5 8 3 2" xfId="54043"/>
    <cellStyle name="Финансовый 3 2 2 5 8 3 3" xfId="54044"/>
    <cellStyle name="Финансовый 3 2 2 5 8 3 4" xfId="54045"/>
    <cellStyle name="Финансовый 3 2 2 5 8 4" xfId="54046"/>
    <cellStyle name="Финансовый 3 2 2 5 8 5" xfId="54047"/>
    <cellStyle name="Финансовый 3 2 2 5 8 6" xfId="54048"/>
    <cellStyle name="Финансовый 3 2 2 5 8 7" xfId="54049"/>
    <cellStyle name="Финансовый 3 2 2 5 9" xfId="54050"/>
    <cellStyle name="Финансовый 3 2 2 5 9 2" xfId="54051"/>
    <cellStyle name="Финансовый 3 2 2 5 9 2 2" xfId="54052"/>
    <cellStyle name="Финансовый 3 2 2 5 9 2 2 2" xfId="54053"/>
    <cellStyle name="Финансовый 3 2 2 5 9 2 3" xfId="54054"/>
    <cellStyle name="Финансовый 3 2 2 5 9 2 4" xfId="54055"/>
    <cellStyle name="Финансовый 3 2 2 5 9 2 5" xfId="54056"/>
    <cellStyle name="Финансовый 3 2 2 5 9 3" xfId="54057"/>
    <cellStyle name="Финансовый 3 2 2 5 9 3 2" xfId="54058"/>
    <cellStyle name="Финансовый 3 2 2 5 9 3 3" xfId="54059"/>
    <cellStyle name="Финансовый 3 2 2 5 9 3 4" xfId="54060"/>
    <cellStyle name="Финансовый 3 2 2 5 9 4" xfId="54061"/>
    <cellStyle name="Финансовый 3 2 2 5 9 5" xfId="54062"/>
    <cellStyle name="Финансовый 3 2 2 5 9 6" xfId="54063"/>
    <cellStyle name="Финансовый 3 2 2 5 9 7" xfId="54064"/>
    <cellStyle name="Финансовый 3 2 2 6" xfId="54065"/>
    <cellStyle name="Финансовый 3 2 2 6 2" xfId="54066"/>
    <cellStyle name="Финансовый 3 2 2 6 2 2" xfId="54067"/>
    <cellStyle name="Финансовый 3 2 2 6 2 2 2" xfId="54068"/>
    <cellStyle name="Финансовый 3 2 2 6 2 2 2 2" xfId="54069"/>
    <cellStyle name="Финансовый 3 2 2 6 2 2 3" xfId="54070"/>
    <cellStyle name="Финансовый 3 2 2 6 2 2 4" xfId="54071"/>
    <cellStyle name="Финансовый 3 2 2 6 2 2 5" xfId="54072"/>
    <cellStyle name="Финансовый 3 2 2 6 2 3" xfId="54073"/>
    <cellStyle name="Финансовый 3 2 2 6 2 3 2" xfId="54074"/>
    <cellStyle name="Финансовый 3 2 2 6 2 3 3" xfId="54075"/>
    <cellStyle name="Финансовый 3 2 2 6 2 3 4" xfId="54076"/>
    <cellStyle name="Финансовый 3 2 2 6 2 4" xfId="54077"/>
    <cellStyle name="Финансовый 3 2 2 6 2 5" xfId="54078"/>
    <cellStyle name="Финансовый 3 2 2 6 2 6" xfId="54079"/>
    <cellStyle name="Финансовый 3 2 2 6 2 7" xfId="54080"/>
    <cellStyle name="Финансовый 3 2 2 6 3" xfId="54081"/>
    <cellStyle name="Финансовый 3 2 2 6 3 2" xfId="54082"/>
    <cellStyle name="Финансовый 3 2 2 6 3 2 2" xfId="54083"/>
    <cellStyle name="Финансовый 3 2 2 6 3 3" xfId="54084"/>
    <cellStyle name="Финансовый 3 2 2 6 3 4" xfId="54085"/>
    <cellStyle name="Финансовый 3 2 2 6 3 5" xfId="54086"/>
    <cellStyle name="Финансовый 3 2 2 6 4" xfId="54087"/>
    <cellStyle name="Финансовый 3 2 2 6 4 2" xfId="54088"/>
    <cellStyle name="Финансовый 3 2 2 6 4 2 2" xfId="54089"/>
    <cellStyle name="Финансовый 3 2 2 6 4 3" xfId="54090"/>
    <cellStyle name="Финансовый 3 2 2 6 4 4" xfId="54091"/>
    <cellStyle name="Финансовый 3 2 2 6 4 5" xfId="54092"/>
    <cellStyle name="Финансовый 3 2 2 6 5" xfId="54093"/>
    <cellStyle name="Финансовый 3 2 2 6 5 2" xfId="54094"/>
    <cellStyle name="Финансовый 3 2 2 6 5 3" xfId="54095"/>
    <cellStyle name="Финансовый 3 2 2 6 5 4" xfId="54096"/>
    <cellStyle name="Финансовый 3 2 2 6 6" xfId="54097"/>
    <cellStyle name="Финансовый 3 2 2 6 7" xfId="54098"/>
    <cellStyle name="Финансовый 3 2 2 6 8" xfId="54099"/>
    <cellStyle name="Финансовый 3 2 2 6 9" xfId="54100"/>
    <cellStyle name="Финансовый 3 2 2 7" xfId="54101"/>
    <cellStyle name="Финансовый 3 2 2 7 2" xfId="54102"/>
    <cellStyle name="Финансовый 3 2 2 7 2 2" xfId="54103"/>
    <cellStyle name="Финансовый 3 2 2 7 2 2 2" xfId="54104"/>
    <cellStyle name="Финансовый 3 2 2 7 2 2 2 2" xfId="54105"/>
    <cellStyle name="Финансовый 3 2 2 7 2 2 3" xfId="54106"/>
    <cellStyle name="Финансовый 3 2 2 7 2 2 4" xfId="54107"/>
    <cellStyle name="Финансовый 3 2 2 7 2 2 5" xfId="54108"/>
    <cellStyle name="Финансовый 3 2 2 7 2 3" xfId="54109"/>
    <cellStyle name="Финансовый 3 2 2 7 2 3 2" xfId="54110"/>
    <cellStyle name="Финансовый 3 2 2 7 2 3 3" xfId="54111"/>
    <cellStyle name="Финансовый 3 2 2 7 2 3 4" xfId="54112"/>
    <cellStyle name="Финансовый 3 2 2 7 2 4" xfId="54113"/>
    <cellStyle name="Финансовый 3 2 2 7 2 5" xfId="54114"/>
    <cellStyle name="Финансовый 3 2 2 7 2 6" xfId="54115"/>
    <cellStyle name="Финансовый 3 2 2 7 2 7" xfId="54116"/>
    <cellStyle name="Финансовый 3 2 2 7 3" xfId="54117"/>
    <cellStyle name="Финансовый 3 2 2 7 3 2" xfId="54118"/>
    <cellStyle name="Финансовый 3 2 2 7 3 2 2" xfId="54119"/>
    <cellStyle name="Финансовый 3 2 2 7 3 3" xfId="54120"/>
    <cellStyle name="Финансовый 3 2 2 7 3 4" xfId="54121"/>
    <cellStyle name="Финансовый 3 2 2 7 3 5" xfId="54122"/>
    <cellStyle name="Финансовый 3 2 2 7 4" xfId="54123"/>
    <cellStyle name="Финансовый 3 2 2 7 4 2" xfId="54124"/>
    <cellStyle name="Финансовый 3 2 2 7 4 2 2" xfId="54125"/>
    <cellStyle name="Финансовый 3 2 2 7 4 3" xfId="54126"/>
    <cellStyle name="Финансовый 3 2 2 7 4 4" xfId="54127"/>
    <cellStyle name="Финансовый 3 2 2 7 4 5" xfId="54128"/>
    <cellStyle name="Финансовый 3 2 2 7 5" xfId="54129"/>
    <cellStyle name="Финансовый 3 2 2 7 5 2" xfId="54130"/>
    <cellStyle name="Финансовый 3 2 2 7 5 3" xfId="54131"/>
    <cellStyle name="Финансовый 3 2 2 7 5 4" xfId="54132"/>
    <cellStyle name="Финансовый 3 2 2 7 6" xfId="54133"/>
    <cellStyle name="Финансовый 3 2 2 7 7" xfId="54134"/>
    <cellStyle name="Финансовый 3 2 2 7 8" xfId="54135"/>
    <cellStyle name="Финансовый 3 2 2 7 9" xfId="54136"/>
    <cellStyle name="Финансовый 3 2 2 8" xfId="54137"/>
    <cellStyle name="Финансовый 3 2 2 8 2" xfId="54138"/>
    <cellStyle name="Финансовый 3 2 2 8 2 2" xfId="54139"/>
    <cellStyle name="Финансовый 3 2 2 8 2 2 2" xfId="54140"/>
    <cellStyle name="Финансовый 3 2 2 8 2 2 2 2" xfId="54141"/>
    <cellStyle name="Финансовый 3 2 2 8 2 2 3" xfId="54142"/>
    <cellStyle name="Финансовый 3 2 2 8 2 2 4" xfId="54143"/>
    <cellStyle name="Финансовый 3 2 2 8 2 2 5" xfId="54144"/>
    <cellStyle name="Финансовый 3 2 2 8 2 3" xfId="54145"/>
    <cellStyle name="Финансовый 3 2 2 8 2 3 2" xfId="54146"/>
    <cellStyle name="Финансовый 3 2 2 8 2 3 3" xfId="54147"/>
    <cellStyle name="Финансовый 3 2 2 8 2 3 4" xfId="54148"/>
    <cellStyle name="Финансовый 3 2 2 8 2 4" xfId="54149"/>
    <cellStyle name="Финансовый 3 2 2 8 2 5" xfId="54150"/>
    <cellStyle name="Финансовый 3 2 2 8 2 6" xfId="54151"/>
    <cellStyle name="Финансовый 3 2 2 8 2 7" xfId="54152"/>
    <cellStyle name="Финансовый 3 2 2 8 3" xfId="54153"/>
    <cellStyle name="Финансовый 3 2 2 8 3 2" xfId="54154"/>
    <cellStyle name="Финансовый 3 2 2 8 3 2 2" xfId="54155"/>
    <cellStyle name="Финансовый 3 2 2 8 3 3" xfId="54156"/>
    <cellStyle name="Финансовый 3 2 2 8 3 4" xfId="54157"/>
    <cellStyle name="Финансовый 3 2 2 8 3 5" xfId="54158"/>
    <cellStyle name="Финансовый 3 2 2 8 4" xfId="54159"/>
    <cellStyle name="Финансовый 3 2 2 8 4 2" xfId="54160"/>
    <cellStyle name="Финансовый 3 2 2 8 4 2 2" xfId="54161"/>
    <cellStyle name="Финансовый 3 2 2 8 4 3" xfId="54162"/>
    <cellStyle name="Финансовый 3 2 2 8 4 4" xfId="54163"/>
    <cellStyle name="Финансовый 3 2 2 8 4 5" xfId="54164"/>
    <cellStyle name="Финансовый 3 2 2 8 5" xfId="54165"/>
    <cellStyle name="Финансовый 3 2 2 8 5 2" xfId="54166"/>
    <cellStyle name="Финансовый 3 2 2 8 5 3" xfId="54167"/>
    <cellStyle name="Финансовый 3 2 2 8 5 4" xfId="54168"/>
    <cellStyle name="Финансовый 3 2 2 8 6" xfId="54169"/>
    <cellStyle name="Финансовый 3 2 2 8 7" xfId="54170"/>
    <cellStyle name="Финансовый 3 2 2 8 8" xfId="54171"/>
    <cellStyle name="Финансовый 3 2 2 8 9" xfId="54172"/>
    <cellStyle name="Финансовый 3 2 2 9" xfId="54173"/>
    <cellStyle name="Финансовый 3 2 2 9 2" xfId="54174"/>
    <cellStyle name="Финансовый 3 2 2 9 2 2" xfId="54175"/>
    <cellStyle name="Финансовый 3 2 2 9 2 2 2" xfId="54176"/>
    <cellStyle name="Финансовый 3 2 2 9 2 2 2 2" xfId="54177"/>
    <cellStyle name="Финансовый 3 2 2 9 2 2 3" xfId="54178"/>
    <cellStyle name="Финансовый 3 2 2 9 2 2 4" xfId="54179"/>
    <cellStyle name="Финансовый 3 2 2 9 2 2 5" xfId="54180"/>
    <cellStyle name="Финансовый 3 2 2 9 2 3" xfId="54181"/>
    <cellStyle name="Финансовый 3 2 2 9 2 3 2" xfId="54182"/>
    <cellStyle name="Финансовый 3 2 2 9 2 3 3" xfId="54183"/>
    <cellStyle name="Финансовый 3 2 2 9 2 3 4" xfId="54184"/>
    <cellStyle name="Финансовый 3 2 2 9 2 4" xfId="54185"/>
    <cellStyle name="Финансовый 3 2 2 9 2 5" xfId="54186"/>
    <cellStyle name="Финансовый 3 2 2 9 2 6" xfId="54187"/>
    <cellStyle name="Финансовый 3 2 2 9 2 7" xfId="54188"/>
    <cellStyle name="Финансовый 3 2 2 9 3" xfId="54189"/>
    <cellStyle name="Финансовый 3 2 2 9 3 2" xfId="54190"/>
    <cellStyle name="Финансовый 3 2 2 9 3 2 2" xfId="54191"/>
    <cellStyle name="Финансовый 3 2 2 9 3 3" xfId="54192"/>
    <cellStyle name="Финансовый 3 2 2 9 3 4" xfId="54193"/>
    <cellStyle name="Финансовый 3 2 2 9 3 5" xfId="54194"/>
    <cellStyle name="Финансовый 3 2 2 9 4" xfId="54195"/>
    <cellStyle name="Финансовый 3 2 2 9 4 2" xfId="54196"/>
    <cellStyle name="Финансовый 3 2 2 9 4 3" xfId="54197"/>
    <cellStyle name="Финансовый 3 2 2 9 4 4" xfId="54198"/>
    <cellStyle name="Финансовый 3 2 2 9 5" xfId="54199"/>
    <cellStyle name="Финансовый 3 2 2 9 6" xfId="54200"/>
    <cellStyle name="Финансовый 3 2 2 9 7" xfId="54201"/>
    <cellStyle name="Финансовый 3 2 2 9 8" xfId="54202"/>
    <cellStyle name="Финансовый 3 2 20" xfId="54203"/>
    <cellStyle name="Финансовый 3 2 20 2" xfId="54204"/>
    <cellStyle name="Финансовый 3 2 21" xfId="54205"/>
    <cellStyle name="Финансовый 3 2 22" xfId="54206"/>
    <cellStyle name="Финансовый 3 2 23" xfId="59842"/>
    <cellStyle name="Финансовый 3 2 3" xfId="54207"/>
    <cellStyle name="Финансовый 3 2 3 10" xfId="54208"/>
    <cellStyle name="Финансовый 3 2 3 10 2" xfId="54209"/>
    <cellStyle name="Финансовый 3 2 3 10 2 2" xfId="54210"/>
    <cellStyle name="Финансовый 3 2 3 10 2 2 2" xfId="54211"/>
    <cellStyle name="Финансовый 3 2 3 10 2 3" xfId="54212"/>
    <cellStyle name="Финансовый 3 2 3 10 2 4" xfId="54213"/>
    <cellStyle name="Финансовый 3 2 3 10 2 5" xfId="54214"/>
    <cellStyle name="Финансовый 3 2 3 10 3" xfId="54215"/>
    <cellStyle name="Финансовый 3 2 3 10 3 2" xfId="54216"/>
    <cellStyle name="Финансовый 3 2 3 10 3 3" xfId="54217"/>
    <cellStyle name="Финансовый 3 2 3 10 3 4" xfId="54218"/>
    <cellStyle name="Финансовый 3 2 3 10 4" xfId="54219"/>
    <cellStyle name="Финансовый 3 2 3 10 5" xfId="54220"/>
    <cellStyle name="Финансовый 3 2 3 10 6" xfId="54221"/>
    <cellStyle name="Финансовый 3 2 3 10 7" xfId="54222"/>
    <cellStyle name="Финансовый 3 2 3 11" xfId="54223"/>
    <cellStyle name="Финансовый 3 2 3 11 2" xfId="54224"/>
    <cellStyle name="Финансовый 3 2 3 11 2 2" xfId="54225"/>
    <cellStyle name="Финансовый 3 2 3 11 3" xfId="54226"/>
    <cellStyle name="Финансовый 3 2 3 11 4" xfId="54227"/>
    <cellStyle name="Финансовый 3 2 3 11 5" xfId="54228"/>
    <cellStyle name="Финансовый 3 2 3 12" xfId="54229"/>
    <cellStyle name="Финансовый 3 2 3 12 2" xfId="54230"/>
    <cellStyle name="Финансовый 3 2 3 12 2 2" xfId="54231"/>
    <cellStyle name="Финансовый 3 2 3 12 3" xfId="54232"/>
    <cellStyle name="Финансовый 3 2 3 12 4" xfId="54233"/>
    <cellStyle name="Финансовый 3 2 3 12 5" xfId="54234"/>
    <cellStyle name="Финансовый 3 2 3 13" xfId="54235"/>
    <cellStyle name="Финансовый 3 2 3 13 2" xfId="54236"/>
    <cellStyle name="Финансовый 3 2 3 13 2 2" xfId="54237"/>
    <cellStyle name="Финансовый 3 2 3 13 3" xfId="54238"/>
    <cellStyle name="Финансовый 3 2 3 14" xfId="54239"/>
    <cellStyle name="Финансовый 3 2 3 14 2" xfId="54240"/>
    <cellStyle name="Финансовый 3 2 3 15" xfId="54241"/>
    <cellStyle name="Финансовый 3 2 3 16" xfId="54242"/>
    <cellStyle name="Финансовый 3 2 3 2" xfId="54243"/>
    <cellStyle name="Финансовый 3 2 3 2 10" xfId="54244"/>
    <cellStyle name="Финансовый 3 2 3 2 10 2" xfId="54245"/>
    <cellStyle name="Финансовый 3 2 3 2 10 2 2" xfId="54246"/>
    <cellStyle name="Финансовый 3 2 3 2 10 3" xfId="54247"/>
    <cellStyle name="Финансовый 3 2 3 2 10 4" xfId="54248"/>
    <cellStyle name="Финансовый 3 2 3 2 10 5" xfId="54249"/>
    <cellStyle name="Финансовый 3 2 3 2 11" xfId="54250"/>
    <cellStyle name="Финансовый 3 2 3 2 11 2" xfId="54251"/>
    <cellStyle name="Финансовый 3 2 3 2 11 2 2" xfId="54252"/>
    <cellStyle name="Финансовый 3 2 3 2 11 3" xfId="54253"/>
    <cellStyle name="Финансовый 3 2 3 2 11 4" xfId="54254"/>
    <cellStyle name="Финансовый 3 2 3 2 11 5" xfId="54255"/>
    <cellStyle name="Финансовый 3 2 3 2 12" xfId="54256"/>
    <cellStyle name="Финансовый 3 2 3 2 12 2" xfId="54257"/>
    <cellStyle name="Финансовый 3 2 3 2 12 2 2" xfId="54258"/>
    <cellStyle name="Финансовый 3 2 3 2 12 3" xfId="54259"/>
    <cellStyle name="Финансовый 3 2 3 2 13" xfId="54260"/>
    <cellStyle name="Финансовый 3 2 3 2 13 2" xfId="54261"/>
    <cellStyle name="Финансовый 3 2 3 2 14" xfId="54262"/>
    <cellStyle name="Финансовый 3 2 3 2 15" xfId="54263"/>
    <cellStyle name="Финансовый 3 2 3 2 2" xfId="54264"/>
    <cellStyle name="Финансовый 3 2 3 2 2 2" xfId="54265"/>
    <cellStyle name="Финансовый 3 2 3 2 2 2 2" xfId="54266"/>
    <cellStyle name="Финансовый 3 2 3 2 2 2 2 2" xfId="54267"/>
    <cellStyle name="Финансовый 3 2 3 2 2 2 2 2 2" xfId="54268"/>
    <cellStyle name="Финансовый 3 2 3 2 2 2 2 3" xfId="54269"/>
    <cellStyle name="Финансовый 3 2 3 2 2 2 2 4" xfId="54270"/>
    <cellStyle name="Финансовый 3 2 3 2 2 2 2 5" xfId="54271"/>
    <cellStyle name="Финансовый 3 2 3 2 2 2 3" xfId="54272"/>
    <cellStyle name="Финансовый 3 2 3 2 2 2 3 2" xfId="54273"/>
    <cellStyle name="Финансовый 3 2 3 2 2 2 3 2 2" xfId="54274"/>
    <cellStyle name="Финансовый 3 2 3 2 2 2 3 3" xfId="54275"/>
    <cellStyle name="Финансовый 3 2 3 2 2 2 3 4" xfId="54276"/>
    <cellStyle name="Финансовый 3 2 3 2 2 2 3 5" xfId="54277"/>
    <cellStyle name="Финансовый 3 2 3 2 2 2 4" xfId="54278"/>
    <cellStyle name="Финансовый 3 2 3 2 2 2 4 2" xfId="54279"/>
    <cellStyle name="Финансовый 3 2 3 2 2 2 4 3" xfId="54280"/>
    <cellStyle name="Финансовый 3 2 3 2 2 2 4 4" xfId="54281"/>
    <cellStyle name="Финансовый 3 2 3 2 2 2 5" xfId="54282"/>
    <cellStyle name="Финансовый 3 2 3 2 2 2 6" xfId="54283"/>
    <cellStyle name="Финансовый 3 2 3 2 2 2 7" xfId="54284"/>
    <cellStyle name="Финансовый 3 2 3 2 2 2 8" xfId="54285"/>
    <cellStyle name="Финансовый 3 2 3 2 2 3" xfId="54286"/>
    <cellStyle name="Финансовый 3 2 3 2 2 3 2" xfId="54287"/>
    <cellStyle name="Финансовый 3 2 3 2 2 3 2 2" xfId="54288"/>
    <cellStyle name="Финансовый 3 2 3 2 2 3 3" xfId="54289"/>
    <cellStyle name="Финансовый 3 2 3 2 2 3 4" xfId="54290"/>
    <cellStyle name="Финансовый 3 2 3 2 2 3 5" xfId="54291"/>
    <cellStyle name="Финансовый 3 2 3 2 2 4" xfId="54292"/>
    <cellStyle name="Финансовый 3 2 3 2 2 4 2" xfId="54293"/>
    <cellStyle name="Финансовый 3 2 3 2 2 4 2 2" xfId="54294"/>
    <cellStyle name="Финансовый 3 2 3 2 2 4 3" xfId="54295"/>
    <cellStyle name="Финансовый 3 2 3 2 2 4 4" xfId="54296"/>
    <cellStyle name="Финансовый 3 2 3 2 2 4 5" xfId="54297"/>
    <cellStyle name="Финансовый 3 2 3 2 2 5" xfId="54298"/>
    <cellStyle name="Финансовый 3 2 3 2 2 5 2" xfId="54299"/>
    <cellStyle name="Финансовый 3 2 3 2 2 5 2 2" xfId="54300"/>
    <cellStyle name="Финансовый 3 2 3 2 2 5 3" xfId="54301"/>
    <cellStyle name="Финансовый 3 2 3 2 2 5 4" xfId="54302"/>
    <cellStyle name="Финансовый 3 2 3 2 2 5 5" xfId="54303"/>
    <cellStyle name="Финансовый 3 2 3 2 2 6" xfId="54304"/>
    <cellStyle name="Финансовый 3 2 3 2 2 6 2" xfId="54305"/>
    <cellStyle name="Финансовый 3 2 3 2 2 6 2 2" xfId="54306"/>
    <cellStyle name="Финансовый 3 2 3 2 2 6 3" xfId="54307"/>
    <cellStyle name="Финансовый 3 2 3 2 2 7" xfId="54308"/>
    <cellStyle name="Финансовый 3 2 3 2 2 7 2" xfId="54309"/>
    <cellStyle name="Финансовый 3 2 3 2 2 8" xfId="54310"/>
    <cellStyle name="Финансовый 3 2 3 2 2 9" xfId="54311"/>
    <cellStyle name="Финансовый 3 2 3 2 3" xfId="54312"/>
    <cellStyle name="Финансовый 3 2 3 2 3 2" xfId="54313"/>
    <cellStyle name="Финансовый 3 2 3 2 3 2 2" xfId="54314"/>
    <cellStyle name="Финансовый 3 2 3 2 3 2 2 2" xfId="54315"/>
    <cellStyle name="Финансовый 3 2 3 2 3 2 2 2 2" xfId="54316"/>
    <cellStyle name="Финансовый 3 2 3 2 3 2 2 3" xfId="54317"/>
    <cellStyle name="Финансовый 3 2 3 2 3 2 2 4" xfId="54318"/>
    <cellStyle name="Финансовый 3 2 3 2 3 2 2 5" xfId="54319"/>
    <cellStyle name="Финансовый 3 2 3 2 3 2 3" xfId="54320"/>
    <cellStyle name="Финансовый 3 2 3 2 3 2 3 2" xfId="54321"/>
    <cellStyle name="Финансовый 3 2 3 2 3 2 3 2 2" xfId="54322"/>
    <cellStyle name="Финансовый 3 2 3 2 3 2 3 3" xfId="54323"/>
    <cellStyle name="Финансовый 3 2 3 2 3 2 3 4" xfId="54324"/>
    <cellStyle name="Финансовый 3 2 3 2 3 2 3 5" xfId="54325"/>
    <cellStyle name="Финансовый 3 2 3 2 3 2 4" xfId="54326"/>
    <cellStyle name="Финансовый 3 2 3 2 3 2 4 2" xfId="54327"/>
    <cellStyle name="Финансовый 3 2 3 2 3 2 4 3" xfId="54328"/>
    <cellStyle name="Финансовый 3 2 3 2 3 2 4 4" xfId="54329"/>
    <cellStyle name="Финансовый 3 2 3 2 3 2 5" xfId="54330"/>
    <cellStyle name="Финансовый 3 2 3 2 3 2 6" xfId="54331"/>
    <cellStyle name="Финансовый 3 2 3 2 3 2 7" xfId="54332"/>
    <cellStyle name="Финансовый 3 2 3 2 3 2 8" xfId="54333"/>
    <cellStyle name="Финансовый 3 2 3 2 3 3" xfId="54334"/>
    <cellStyle name="Финансовый 3 2 3 2 3 3 2" xfId="54335"/>
    <cellStyle name="Финансовый 3 2 3 2 3 3 2 2" xfId="54336"/>
    <cellStyle name="Финансовый 3 2 3 2 3 3 3" xfId="54337"/>
    <cellStyle name="Финансовый 3 2 3 2 3 3 4" xfId="54338"/>
    <cellStyle name="Финансовый 3 2 3 2 3 3 5" xfId="54339"/>
    <cellStyle name="Финансовый 3 2 3 2 3 4" xfId="54340"/>
    <cellStyle name="Финансовый 3 2 3 2 3 4 2" xfId="54341"/>
    <cellStyle name="Финансовый 3 2 3 2 3 4 2 2" xfId="54342"/>
    <cellStyle name="Финансовый 3 2 3 2 3 4 3" xfId="54343"/>
    <cellStyle name="Финансовый 3 2 3 2 3 4 4" xfId="54344"/>
    <cellStyle name="Финансовый 3 2 3 2 3 4 5" xfId="54345"/>
    <cellStyle name="Финансовый 3 2 3 2 3 5" xfId="54346"/>
    <cellStyle name="Финансовый 3 2 3 2 3 5 2" xfId="54347"/>
    <cellStyle name="Финансовый 3 2 3 2 3 5 2 2" xfId="54348"/>
    <cellStyle name="Финансовый 3 2 3 2 3 5 3" xfId="54349"/>
    <cellStyle name="Финансовый 3 2 3 2 3 5 4" xfId="54350"/>
    <cellStyle name="Финансовый 3 2 3 2 3 5 5" xfId="54351"/>
    <cellStyle name="Финансовый 3 2 3 2 3 6" xfId="54352"/>
    <cellStyle name="Финансовый 3 2 3 2 3 6 2" xfId="54353"/>
    <cellStyle name="Финансовый 3 2 3 2 3 6 2 2" xfId="54354"/>
    <cellStyle name="Финансовый 3 2 3 2 3 6 3" xfId="54355"/>
    <cellStyle name="Финансовый 3 2 3 2 3 7" xfId="54356"/>
    <cellStyle name="Финансовый 3 2 3 2 3 7 2" xfId="54357"/>
    <cellStyle name="Финансовый 3 2 3 2 3 8" xfId="54358"/>
    <cellStyle name="Финансовый 3 2 3 2 3 9" xfId="54359"/>
    <cellStyle name="Финансовый 3 2 3 2 4" xfId="54360"/>
    <cellStyle name="Финансовый 3 2 3 2 4 2" xfId="54361"/>
    <cellStyle name="Финансовый 3 2 3 2 4 2 2" xfId="54362"/>
    <cellStyle name="Финансовый 3 2 3 2 4 2 2 2" xfId="54363"/>
    <cellStyle name="Финансовый 3 2 3 2 4 2 2 2 2" xfId="54364"/>
    <cellStyle name="Финансовый 3 2 3 2 4 2 2 3" xfId="54365"/>
    <cellStyle name="Финансовый 3 2 3 2 4 2 2 4" xfId="54366"/>
    <cellStyle name="Финансовый 3 2 3 2 4 2 2 5" xfId="54367"/>
    <cellStyle name="Финансовый 3 2 3 2 4 2 3" xfId="54368"/>
    <cellStyle name="Финансовый 3 2 3 2 4 2 3 2" xfId="54369"/>
    <cellStyle name="Финансовый 3 2 3 2 4 2 3 3" xfId="54370"/>
    <cellStyle name="Финансовый 3 2 3 2 4 2 3 4" xfId="54371"/>
    <cellStyle name="Финансовый 3 2 3 2 4 2 4" xfId="54372"/>
    <cellStyle name="Финансовый 3 2 3 2 4 2 5" xfId="54373"/>
    <cellStyle name="Финансовый 3 2 3 2 4 2 6" xfId="54374"/>
    <cellStyle name="Финансовый 3 2 3 2 4 2 7" xfId="54375"/>
    <cellStyle name="Финансовый 3 2 3 2 4 3" xfId="54376"/>
    <cellStyle name="Финансовый 3 2 3 2 4 3 2" xfId="54377"/>
    <cellStyle name="Финансовый 3 2 3 2 4 3 2 2" xfId="54378"/>
    <cellStyle name="Финансовый 3 2 3 2 4 3 3" xfId="54379"/>
    <cellStyle name="Финансовый 3 2 3 2 4 3 4" xfId="54380"/>
    <cellStyle name="Финансовый 3 2 3 2 4 3 5" xfId="54381"/>
    <cellStyle name="Финансовый 3 2 3 2 4 4" xfId="54382"/>
    <cellStyle name="Финансовый 3 2 3 2 4 4 2" xfId="54383"/>
    <cellStyle name="Финансовый 3 2 3 2 4 4 2 2" xfId="54384"/>
    <cellStyle name="Финансовый 3 2 3 2 4 4 3" xfId="54385"/>
    <cellStyle name="Финансовый 3 2 3 2 4 4 4" xfId="54386"/>
    <cellStyle name="Финансовый 3 2 3 2 4 4 5" xfId="54387"/>
    <cellStyle name="Финансовый 3 2 3 2 4 5" xfId="54388"/>
    <cellStyle name="Финансовый 3 2 3 2 4 5 2" xfId="54389"/>
    <cellStyle name="Финансовый 3 2 3 2 4 5 3" xfId="54390"/>
    <cellStyle name="Финансовый 3 2 3 2 4 5 4" xfId="54391"/>
    <cellStyle name="Финансовый 3 2 3 2 4 6" xfId="54392"/>
    <cellStyle name="Финансовый 3 2 3 2 4 7" xfId="54393"/>
    <cellStyle name="Финансовый 3 2 3 2 4 8" xfId="54394"/>
    <cellStyle name="Финансовый 3 2 3 2 4 9" xfId="54395"/>
    <cellStyle name="Финансовый 3 2 3 2 5" xfId="54396"/>
    <cellStyle name="Финансовый 3 2 3 2 5 2" xfId="54397"/>
    <cellStyle name="Финансовый 3 2 3 2 5 2 2" xfId="54398"/>
    <cellStyle name="Финансовый 3 2 3 2 5 2 2 2" xfId="54399"/>
    <cellStyle name="Финансовый 3 2 3 2 5 2 2 2 2" xfId="54400"/>
    <cellStyle name="Финансовый 3 2 3 2 5 2 2 3" xfId="54401"/>
    <cellStyle name="Финансовый 3 2 3 2 5 2 2 4" xfId="54402"/>
    <cellStyle name="Финансовый 3 2 3 2 5 2 2 5" xfId="54403"/>
    <cellStyle name="Финансовый 3 2 3 2 5 2 3" xfId="54404"/>
    <cellStyle name="Финансовый 3 2 3 2 5 2 3 2" xfId="54405"/>
    <cellStyle name="Финансовый 3 2 3 2 5 2 3 3" xfId="54406"/>
    <cellStyle name="Финансовый 3 2 3 2 5 2 3 4" xfId="54407"/>
    <cellStyle name="Финансовый 3 2 3 2 5 2 4" xfId="54408"/>
    <cellStyle name="Финансовый 3 2 3 2 5 2 5" xfId="54409"/>
    <cellStyle name="Финансовый 3 2 3 2 5 2 6" xfId="54410"/>
    <cellStyle name="Финансовый 3 2 3 2 5 2 7" xfId="54411"/>
    <cellStyle name="Финансовый 3 2 3 2 5 3" xfId="54412"/>
    <cellStyle name="Финансовый 3 2 3 2 5 3 2" xfId="54413"/>
    <cellStyle name="Финансовый 3 2 3 2 5 3 2 2" xfId="54414"/>
    <cellStyle name="Финансовый 3 2 3 2 5 3 3" xfId="54415"/>
    <cellStyle name="Финансовый 3 2 3 2 5 3 4" xfId="54416"/>
    <cellStyle name="Финансовый 3 2 3 2 5 3 5" xfId="54417"/>
    <cellStyle name="Финансовый 3 2 3 2 5 4" xfId="54418"/>
    <cellStyle name="Финансовый 3 2 3 2 5 4 2" xfId="54419"/>
    <cellStyle name="Финансовый 3 2 3 2 5 4 3" xfId="54420"/>
    <cellStyle name="Финансовый 3 2 3 2 5 4 4" xfId="54421"/>
    <cellStyle name="Финансовый 3 2 3 2 5 5" xfId="54422"/>
    <cellStyle name="Финансовый 3 2 3 2 5 6" xfId="54423"/>
    <cellStyle name="Финансовый 3 2 3 2 5 7" xfId="54424"/>
    <cellStyle name="Финансовый 3 2 3 2 5 8" xfId="54425"/>
    <cellStyle name="Финансовый 3 2 3 2 6" xfId="54426"/>
    <cellStyle name="Финансовый 3 2 3 2 6 2" xfId="54427"/>
    <cellStyle name="Финансовый 3 2 3 2 6 2 2" xfId="54428"/>
    <cellStyle name="Финансовый 3 2 3 2 6 2 2 2" xfId="54429"/>
    <cellStyle name="Финансовый 3 2 3 2 6 2 2 2 2" xfId="54430"/>
    <cellStyle name="Финансовый 3 2 3 2 6 2 2 3" xfId="54431"/>
    <cellStyle name="Финансовый 3 2 3 2 6 2 2 4" xfId="54432"/>
    <cellStyle name="Финансовый 3 2 3 2 6 2 2 5" xfId="54433"/>
    <cellStyle name="Финансовый 3 2 3 2 6 2 3" xfId="54434"/>
    <cellStyle name="Финансовый 3 2 3 2 6 2 3 2" xfId="54435"/>
    <cellStyle name="Финансовый 3 2 3 2 6 2 3 3" xfId="54436"/>
    <cellStyle name="Финансовый 3 2 3 2 6 2 3 4" xfId="54437"/>
    <cellStyle name="Финансовый 3 2 3 2 6 2 4" xfId="54438"/>
    <cellStyle name="Финансовый 3 2 3 2 6 2 5" xfId="54439"/>
    <cellStyle name="Финансовый 3 2 3 2 6 2 6" xfId="54440"/>
    <cellStyle name="Финансовый 3 2 3 2 6 2 7" xfId="54441"/>
    <cellStyle name="Финансовый 3 2 3 2 6 3" xfId="54442"/>
    <cellStyle name="Финансовый 3 2 3 2 6 3 2" xfId="54443"/>
    <cellStyle name="Финансовый 3 2 3 2 6 3 2 2" xfId="54444"/>
    <cellStyle name="Финансовый 3 2 3 2 6 3 3" xfId="54445"/>
    <cellStyle name="Финансовый 3 2 3 2 6 3 4" xfId="54446"/>
    <cellStyle name="Финансовый 3 2 3 2 6 3 5" xfId="54447"/>
    <cellStyle name="Финансовый 3 2 3 2 6 4" xfId="54448"/>
    <cellStyle name="Финансовый 3 2 3 2 6 4 2" xfId="54449"/>
    <cellStyle name="Финансовый 3 2 3 2 6 4 3" xfId="54450"/>
    <cellStyle name="Финансовый 3 2 3 2 6 4 4" xfId="54451"/>
    <cellStyle name="Финансовый 3 2 3 2 6 5" xfId="54452"/>
    <cellStyle name="Финансовый 3 2 3 2 6 6" xfId="54453"/>
    <cellStyle name="Финансовый 3 2 3 2 6 7" xfId="54454"/>
    <cellStyle name="Финансовый 3 2 3 2 6 8" xfId="54455"/>
    <cellStyle name="Финансовый 3 2 3 2 7" xfId="54456"/>
    <cellStyle name="Финансовый 3 2 3 2 7 2" xfId="54457"/>
    <cellStyle name="Финансовый 3 2 3 2 7 2 2" xfId="54458"/>
    <cellStyle name="Финансовый 3 2 3 2 7 2 2 2" xfId="54459"/>
    <cellStyle name="Финансовый 3 2 3 2 7 2 2 2 2" xfId="54460"/>
    <cellStyle name="Финансовый 3 2 3 2 7 2 2 3" xfId="54461"/>
    <cellStyle name="Финансовый 3 2 3 2 7 2 2 4" xfId="54462"/>
    <cellStyle name="Финансовый 3 2 3 2 7 2 2 5" xfId="54463"/>
    <cellStyle name="Финансовый 3 2 3 2 7 2 3" xfId="54464"/>
    <cellStyle name="Финансовый 3 2 3 2 7 2 3 2" xfId="54465"/>
    <cellStyle name="Финансовый 3 2 3 2 7 2 3 3" xfId="54466"/>
    <cellStyle name="Финансовый 3 2 3 2 7 2 3 4" xfId="54467"/>
    <cellStyle name="Финансовый 3 2 3 2 7 2 4" xfId="54468"/>
    <cellStyle name="Финансовый 3 2 3 2 7 2 5" xfId="54469"/>
    <cellStyle name="Финансовый 3 2 3 2 7 2 6" xfId="54470"/>
    <cellStyle name="Финансовый 3 2 3 2 7 2 7" xfId="54471"/>
    <cellStyle name="Финансовый 3 2 3 2 7 3" xfId="54472"/>
    <cellStyle name="Финансовый 3 2 3 2 7 3 2" xfId="54473"/>
    <cellStyle name="Финансовый 3 2 3 2 7 3 2 2" xfId="54474"/>
    <cellStyle name="Финансовый 3 2 3 2 7 3 3" xfId="54475"/>
    <cellStyle name="Финансовый 3 2 3 2 7 3 4" xfId="54476"/>
    <cellStyle name="Финансовый 3 2 3 2 7 3 5" xfId="54477"/>
    <cellStyle name="Финансовый 3 2 3 2 7 4" xfId="54478"/>
    <cellStyle name="Финансовый 3 2 3 2 7 4 2" xfId="54479"/>
    <cellStyle name="Финансовый 3 2 3 2 7 4 3" xfId="54480"/>
    <cellStyle name="Финансовый 3 2 3 2 7 4 4" xfId="54481"/>
    <cellStyle name="Финансовый 3 2 3 2 7 5" xfId="54482"/>
    <cellStyle name="Финансовый 3 2 3 2 7 6" xfId="54483"/>
    <cellStyle name="Финансовый 3 2 3 2 7 7" xfId="54484"/>
    <cellStyle name="Финансовый 3 2 3 2 7 8" xfId="54485"/>
    <cellStyle name="Финансовый 3 2 3 2 8" xfId="54486"/>
    <cellStyle name="Финансовый 3 2 3 2 8 2" xfId="54487"/>
    <cellStyle name="Финансовый 3 2 3 2 8 2 2" xfId="54488"/>
    <cellStyle name="Финансовый 3 2 3 2 8 2 2 2" xfId="54489"/>
    <cellStyle name="Финансовый 3 2 3 2 8 2 3" xfId="54490"/>
    <cellStyle name="Финансовый 3 2 3 2 8 2 4" xfId="54491"/>
    <cellStyle name="Финансовый 3 2 3 2 8 2 5" xfId="54492"/>
    <cellStyle name="Финансовый 3 2 3 2 8 3" xfId="54493"/>
    <cellStyle name="Финансовый 3 2 3 2 8 3 2" xfId="54494"/>
    <cellStyle name="Финансовый 3 2 3 2 8 3 3" xfId="54495"/>
    <cellStyle name="Финансовый 3 2 3 2 8 3 4" xfId="54496"/>
    <cellStyle name="Финансовый 3 2 3 2 8 4" xfId="54497"/>
    <cellStyle name="Финансовый 3 2 3 2 8 5" xfId="54498"/>
    <cellStyle name="Финансовый 3 2 3 2 8 6" xfId="54499"/>
    <cellStyle name="Финансовый 3 2 3 2 8 7" xfId="54500"/>
    <cellStyle name="Финансовый 3 2 3 2 9" xfId="54501"/>
    <cellStyle name="Финансовый 3 2 3 2 9 2" xfId="54502"/>
    <cellStyle name="Финансовый 3 2 3 2 9 2 2" xfId="54503"/>
    <cellStyle name="Финансовый 3 2 3 2 9 2 2 2" xfId="54504"/>
    <cellStyle name="Финансовый 3 2 3 2 9 2 3" xfId="54505"/>
    <cellStyle name="Финансовый 3 2 3 2 9 2 4" xfId="54506"/>
    <cellStyle name="Финансовый 3 2 3 2 9 2 5" xfId="54507"/>
    <cellStyle name="Финансовый 3 2 3 2 9 3" xfId="54508"/>
    <cellStyle name="Финансовый 3 2 3 2 9 3 2" xfId="54509"/>
    <cellStyle name="Финансовый 3 2 3 2 9 3 3" xfId="54510"/>
    <cellStyle name="Финансовый 3 2 3 2 9 3 4" xfId="54511"/>
    <cellStyle name="Финансовый 3 2 3 2 9 4" xfId="54512"/>
    <cellStyle name="Финансовый 3 2 3 2 9 5" xfId="54513"/>
    <cellStyle name="Финансовый 3 2 3 2 9 6" xfId="54514"/>
    <cellStyle name="Финансовый 3 2 3 2 9 7" xfId="54515"/>
    <cellStyle name="Финансовый 3 2 3 3" xfId="54516"/>
    <cellStyle name="Финансовый 3 2 3 3 2" xfId="54517"/>
    <cellStyle name="Финансовый 3 2 3 3 2 2" xfId="54518"/>
    <cellStyle name="Финансовый 3 2 3 3 2 2 2" xfId="54519"/>
    <cellStyle name="Финансовый 3 2 3 3 2 2 2 2" xfId="54520"/>
    <cellStyle name="Финансовый 3 2 3 3 2 2 3" xfId="54521"/>
    <cellStyle name="Финансовый 3 2 3 3 2 2 4" xfId="54522"/>
    <cellStyle name="Финансовый 3 2 3 3 2 2 5" xfId="54523"/>
    <cellStyle name="Финансовый 3 2 3 3 2 3" xfId="54524"/>
    <cellStyle name="Финансовый 3 2 3 3 2 3 2" xfId="54525"/>
    <cellStyle name="Финансовый 3 2 3 3 2 3 2 2" xfId="54526"/>
    <cellStyle name="Финансовый 3 2 3 3 2 3 3" xfId="54527"/>
    <cellStyle name="Финансовый 3 2 3 3 2 3 4" xfId="54528"/>
    <cellStyle name="Финансовый 3 2 3 3 2 3 5" xfId="54529"/>
    <cellStyle name="Финансовый 3 2 3 3 2 4" xfId="54530"/>
    <cellStyle name="Финансовый 3 2 3 3 2 4 2" xfId="54531"/>
    <cellStyle name="Финансовый 3 2 3 3 2 4 3" xfId="54532"/>
    <cellStyle name="Финансовый 3 2 3 3 2 4 4" xfId="54533"/>
    <cellStyle name="Финансовый 3 2 3 3 2 5" xfId="54534"/>
    <cellStyle name="Финансовый 3 2 3 3 2 6" xfId="54535"/>
    <cellStyle name="Финансовый 3 2 3 3 2 7" xfId="54536"/>
    <cellStyle name="Финансовый 3 2 3 3 2 8" xfId="54537"/>
    <cellStyle name="Финансовый 3 2 3 3 3" xfId="54538"/>
    <cellStyle name="Финансовый 3 2 3 3 3 2" xfId="54539"/>
    <cellStyle name="Финансовый 3 2 3 3 3 2 2" xfId="54540"/>
    <cellStyle name="Финансовый 3 2 3 3 3 3" xfId="54541"/>
    <cellStyle name="Финансовый 3 2 3 3 3 4" xfId="54542"/>
    <cellStyle name="Финансовый 3 2 3 3 3 5" xfId="54543"/>
    <cellStyle name="Финансовый 3 2 3 3 4" xfId="54544"/>
    <cellStyle name="Финансовый 3 2 3 3 4 2" xfId="54545"/>
    <cellStyle name="Финансовый 3 2 3 3 4 2 2" xfId="54546"/>
    <cellStyle name="Финансовый 3 2 3 3 4 3" xfId="54547"/>
    <cellStyle name="Финансовый 3 2 3 3 4 4" xfId="54548"/>
    <cellStyle name="Финансовый 3 2 3 3 4 5" xfId="54549"/>
    <cellStyle name="Финансовый 3 2 3 3 5" xfId="54550"/>
    <cellStyle name="Финансовый 3 2 3 3 5 2" xfId="54551"/>
    <cellStyle name="Финансовый 3 2 3 3 5 2 2" xfId="54552"/>
    <cellStyle name="Финансовый 3 2 3 3 5 3" xfId="54553"/>
    <cellStyle name="Финансовый 3 2 3 3 5 4" xfId="54554"/>
    <cellStyle name="Финансовый 3 2 3 3 5 5" xfId="54555"/>
    <cellStyle name="Финансовый 3 2 3 3 6" xfId="54556"/>
    <cellStyle name="Финансовый 3 2 3 3 6 2" xfId="54557"/>
    <cellStyle name="Финансовый 3 2 3 3 6 2 2" xfId="54558"/>
    <cellStyle name="Финансовый 3 2 3 3 6 3" xfId="54559"/>
    <cellStyle name="Финансовый 3 2 3 3 7" xfId="54560"/>
    <cellStyle name="Финансовый 3 2 3 3 7 2" xfId="54561"/>
    <cellStyle name="Финансовый 3 2 3 3 8" xfId="54562"/>
    <cellStyle name="Финансовый 3 2 3 3 9" xfId="54563"/>
    <cellStyle name="Финансовый 3 2 3 4" xfId="54564"/>
    <cellStyle name="Финансовый 3 2 3 4 2" xfId="54565"/>
    <cellStyle name="Финансовый 3 2 3 4 2 2" xfId="54566"/>
    <cellStyle name="Финансовый 3 2 3 4 2 2 2" xfId="54567"/>
    <cellStyle name="Финансовый 3 2 3 4 2 2 2 2" xfId="54568"/>
    <cellStyle name="Финансовый 3 2 3 4 2 2 3" xfId="54569"/>
    <cellStyle name="Финансовый 3 2 3 4 2 2 4" xfId="54570"/>
    <cellStyle name="Финансовый 3 2 3 4 2 2 5" xfId="54571"/>
    <cellStyle name="Финансовый 3 2 3 4 2 3" xfId="54572"/>
    <cellStyle name="Финансовый 3 2 3 4 2 3 2" xfId="54573"/>
    <cellStyle name="Финансовый 3 2 3 4 2 3 2 2" xfId="54574"/>
    <cellStyle name="Финансовый 3 2 3 4 2 3 3" xfId="54575"/>
    <cellStyle name="Финансовый 3 2 3 4 2 3 4" xfId="54576"/>
    <cellStyle name="Финансовый 3 2 3 4 2 3 5" xfId="54577"/>
    <cellStyle name="Финансовый 3 2 3 4 2 4" xfId="54578"/>
    <cellStyle name="Финансовый 3 2 3 4 2 4 2" xfId="54579"/>
    <cellStyle name="Финансовый 3 2 3 4 2 4 3" xfId="54580"/>
    <cellStyle name="Финансовый 3 2 3 4 2 4 4" xfId="54581"/>
    <cellStyle name="Финансовый 3 2 3 4 2 5" xfId="54582"/>
    <cellStyle name="Финансовый 3 2 3 4 2 6" xfId="54583"/>
    <cellStyle name="Финансовый 3 2 3 4 2 7" xfId="54584"/>
    <cellStyle name="Финансовый 3 2 3 4 2 8" xfId="54585"/>
    <cellStyle name="Финансовый 3 2 3 4 3" xfId="54586"/>
    <cellStyle name="Финансовый 3 2 3 4 3 2" xfId="54587"/>
    <cellStyle name="Финансовый 3 2 3 4 3 2 2" xfId="54588"/>
    <cellStyle name="Финансовый 3 2 3 4 3 3" xfId="54589"/>
    <cellStyle name="Финансовый 3 2 3 4 3 4" xfId="54590"/>
    <cellStyle name="Финансовый 3 2 3 4 3 5" xfId="54591"/>
    <cellStyle name="Финансовый 3 2 3 4 4" xfId="54592"/>
    <cellStyle name="Финансовый 3 2 3 4 4 2" xfId="54593"/>
    <cellStyle name="Финансовый 3 2 3 4 4 2 2" xfId="54594"/>
    <cellStyle name="Финансовый 3 2 3 4 4 3" xfId="54595"/>
    <cellStyle name="Финансовый 3 2 3 4 4 4" xfId="54596"/>
    <cellStyle name="Финансовый 3 2 3 4 4 5" xfId="54597"/>
    <cellStyle name="Финансовый 3 2 3 4 5" xfId="54598"/>
    <cellStyle name="Финансовый 3 2 3 4 5 2" xfId="54599"/>
    <cellStyle name="Финансовый 3 2 3 4 5 2 2" xfId="54600"/>
    <cellStyle name="Финансовый 3 2 3 4 5 3" xfId="54601"/>
    <cellStyle name="Финансовый 3 2 3 4 5 4" xfId="54602"/>
    <cellStyle name="Финансовый 3 2 3 4 5 5" xfId="54603"/>
    <cellStyle name="Финансовый 3 2 3 4 6" xfId="54604"/>
    <cellStyle name="Финансовый 3 2 3 4 6 2" xfId="54605"/>
    <cellStyle name="Финансовый 3 2 3 4 6 2 2" xfId="54606"/>
    <cellStyle name="Финансовый 3 2 3 4 6 3" xfId="54607"/>
    <cellStyle name="Финансовый 3 2 3 4 7" xfId="54608"/>
    <cellStyle name="Финансовый 3 2 3 4 7 2" xfId="54609"/>
    <cellStyle name="Финансовый 3 2 3 4 8" xfId="54610"/>
    <cellStyle name="Финансовый 3 2 3 4 9" xfId="54611"/>
    <cellStyle name="Финансовый 3 2 3 5" xfId="54612"/>
    <cellStyle name="Финансовый 3 2 3 5 2" xfId="54613"/>
    <cellStyle name="Финансовый 3 2 3 5 2 2" xfId="54614"/>
    <cellStyle name="Финансовый 3 2 3 5 2 2 2" xfId="54615"/>
    <cellStyle name="Финансовый 3 2 3 5 2 2 2 2" xfId="54616"/>
    <cellStyle name="Финансовый 3 2 3 5 2 2 3" xfId="54617"/>
    <cellStyle name="Финансовый 3 2 3 5 2 2 4" xfId="54618"/>
    <cellStyle name="Финансовый 3 2 3 5 2 2 5" xfId="54619"/>
    <cellStyle name="Финансовый 3 2 3 5 2 3" xfId="54620"/>
    <cellStyle name="Финансовый 3 2 3 5 2 3 2" xfId="54621"/>
    <cellStyle name="Финансовый 3 2 3 5 2 3 3" xfId="54622"/>
    <cellStyle name="Финансовый 3 2 3 5 2 3 4" xfId="54623"/>
    <cellStyle name="Финансовый 3 2 3 5 2 4" xfId="54624"/>
    <cellStyle name="Финансовый 3 2 3 5 2 5" xfId="54625"/>
    <cellStyle name="Финансовый 3 2 3 5 2 6" xfId="54626"/>
    <cellStyle name="Финансовый 3 2 3 5 2 7" xfId="54627"/>
    <cellStyle name="Финансовый 3 2 3 5 3" xfId="54628"/>
    <cellStyle name="Финансовый 3 2 3 5 3 2" xfId="54629"/>
    <cellStyle name="Финансовый 3 2 3 5 3 2 2" xfId="54630"/>
    <cellStyle name="Финансовый 3 2 3 5 3 3" xfId="54631"/>
    <cellStyle name="Финансовый 3 2 3 5 3 4" xfId="54632"/>
    <cellStyle name="Финансовый 3 2 3 5 3 5" xfId="54633"/>
    <cellStyle name="Финансовый 3 2 3 5 4" xfId="54634"/>
    <cellStyle name="Финансовый 3 2 3 5 4 2" xfId="54635"/>
    <cellStyle name="Финансовый 3 2 3 5 4 2 2" xfId="54636"/>
    <cellStyle name="Финансовый 3 2 3 5 4 3" xfId="54637"/>
    <cellStyle name="Финансовый 3 2 3 5 4 4" xfId="54638"/>
    <cellStyle name="Финансовый 3 2 3 5 4 5" xfId="54639"/>
    <cellStyle name="Финансовый 3 2 3 5 5" xfId="54640"/>
    <cellStyle name="Финансовый 3 2 3 5 5 2" xfId="54641"/>
    <cellStyle name="Финансовый 3 2 3 5 5 3" xfId="54642"/>
    <cellStyle name="Финансовый 3 2 3 5 5 4" xfId="54643"/>
    <cellStyle name="Финансовый 3 2 3 5 6" xfId="54644"/>
    <cellStyle name="Финансовый 3 2 3 5 7" xfId="54645"/>
    <cellStyle name="Финансовый 3 2 3 5 8" xfId="54646"/>
    <cellStyle name="Финансовый 3 2 3 5 9" xfId="54647"/>
    <cellStyle name="Финансовый 3 2 3 6" xfId="54648"/>
    <cellStyle name="Финансовый 3 2 3 6 2" xfId="54649"/>
    <cellStyle name="Финансовый 3 2 3 6 2 2" xfId="54650"/>
    <cellStyle name="Финансовый 3 2 3 6 2 2 2" xfId="54651"/>
    <cellStyle name="Финансовый 3 2 3 6 2 2 2 2" xfId="54652"/>
    <cellStyle name="Финансовый 3 2 3 6 2 2 3" xfId="54653"/>
    <cellStyle name="Финансовый 3 2 3 6 2 2 4" xfId="54654"/>
    <cellStyle name="Финансовый 3 2 3 6 2 2 5" xfId="54655"/>
    <cellStyle name="Финансовый 3 2 3 6 2 3" xfId="54656"/>
    <cellStyle name="Финансовый 3 2 3 6 2 3 2" xfId="54657"/>
    <cellStyle name="Финансовый 3 2 3 6 2 3 3" xfId="54658"/>
    <cellStyle name="Финансовый 3 2 3 6 2 3 4" xfId="54659"/>
    <cellStyle name="Финансовый 3 2 3 6 2 4" xfId="54660"/>
    <cellStyle name="Финансовый 3 2 3 6 2 5" xfId="54661"/>
    <cellStyle name="Финансовый 3 2 3 6 2 6" xfId="54662"/>
    <cellStyle name="Финансовый 3 2 3 6 2 7" xfId="54663"/>
    <cellStyle name="Финансовый 3 2 3 6 3" xfId="54664"/>
    <cellStyle name="Финансовый 3 2 3 6 3 2" xfId="54665"/>
    <cellStyle name="Финансовый 3 2 3 6 3 2 2" xfId="54666"/>
    <cellStyle name="Финансовый 3 2 3 6 3 3" xfId="54667"/>
    <cellStyle name="Финансовый 3 2 3 6 3 4" xfId="54668"/>
    <cellStyle name="Финансовый 3 2 3 6 3 5" xfId="54669"/>
    <cellStyle name="Финансовый 3 2 3 6 4" xfId="54670"/>
    <cellStyle name="Финансовый 3 2 3 6 4 2" xfId="54671"/>
    <cellStyle name="Финансовый 3 2 3 6 4 3" xfId="54672"/>
    <cellStyle name="Финансовый 3 2 3 6 4 4" xfId="54673"/>
    <cellStyle name="Финансовый 3 2 3 6 5" xfId="54674"/>
    <cellStyle name="Финансовый 3 2 3 6 6" xfId="54675"/>
    <cellStyle name="Финансовый 3 2 3 6 7" xfId="54676"/>
    <cellStyle name="Финансовый 3 2 3 6 8" xfId="54677"/>
    <cellStyle name="Финансовый 3 2 3 7" xfId="54678"/>
    <cellStyle name="Финансовый 3 2 3 7 2" xfId="54679"/>
    <cellStyle name="Финансовый 3 2 3 7 2 2" xfId="54680"/>
    <cellStyle name="Финансовый 3 2 3 7 2 2 2" xfId="54681"/>
    <cellStyle name="Финансовый 3 2 3 7 2 2 2 2" xfId="54682"/>
    <cellStyle name="Финансовый 3 2 3 7 2 2 3" xfId="54683"/>
    <cellStyle name="Финансовый 3 2 3 7 2 2 4" xfId="54684"/>
    <cellStyle name="Финансовый 3 2 3 7 2 2 5" xfId="54685"/>
    <cellStyle name="Финансовый 3 2 3 7 2 3" xfId="54686"/>
    <cellStyle name="Финансовый 3 2 3 7 2 3 2" xfId="54687"/>
    <cellStyle name="Финансовый 3 2 3 7 2 3 3" xfId="54688"/>
    <cellStyle name="Финансовый 3 2 3 7 2 3 4" xfId="54689"/>
    <cellStyle name="Финансовый 3 2 3 7 2 4" xfId="54690"/>
    <cellStyle name="Финансовый 3 2 3 7 2 5" xfId="54691"/>
    <cellStyle name="Финансовый 3 2 3 7 2 6" xfId="54692"/>
    <cellStyle name="Финансовый 3 2 3 7 2 7" xfId="54693"/>
    <cellStyle name="Финансовый 3 2 3 7 3" xfId="54694"/>
    <cellStyle name="Финансовый 3 2 3 7 3 2" xfId="54695"/>
    <cellStyle name="Финансовый 3 2 3 7 3 2 2" xfId="54696"/>
    <cellStyle name="Финансовый 3 2 3 7 3 3" xfId="54697"/>
    <cellStyle name="Финансовый 3 2 3 7 3 4" xfId="54698"/>
    <cellStyle name="Финансовый 3 2 3 7 3 5" xfId="54699"/>
    <cellStyle name="Финансовый 3 2 3 7 4" xfId="54700"/>
    <cellStyle name="Финансовый 3 2 3 7 4 2" xfId="54701"/>
    <cellStyle name="Финансовый 3 2 3 7 4 3" xfId="54702"/>
    <cellStyle name="Финансовый 3 2 3 7 4 4" xfId="54703"/>
    <cellStyle name="Финансовый 3 2 3 7 5" xfId="54704"/>
    <cellStyle name="Финансовый 3 2 3 7 6" xfId="54705"/>
    <cellStyle name="Финансовый 3 2 3 7 7" xfId="54706"/>
    <cellStyle name="Финансовый 3 2 3 7 8" xfId="54707"/>
    <cellStyle name="Финансовый 3 2 3 8" xfId="54708"/>
    <cellStyle name="Финансовый 3 2 3 8 2" xfId="54709"/>
    <cellStyle name="Финансовый 3 2 3 8 2 2" xfId="54710"/>
    <cellStyle name="Финансовый 3 2 3 8 2 2 2" xfId="54711"/>
    <cellStyle name="Финансовый 3 2 3 8 2 2 2 2" xfId="54712"/>
    <cellStyle name="Финансовый 3 2 3 8 2 2 3" xfId="54713"/>
    <cellStyle name="Финансовый 3 2 3 8 2 2 4" xfId="54714"/>
    <cellStyle name="Финансовый 3 2 3 8 2 2 5" xfId="54715"/>
    <cellStyle name="Финансовый 3 2 3 8 2 3" xfId="54716"/>
    <cellStyle name="Финансовый 3 2 3 8 2 3 2" xfId="54717"/>
    <cellStyle name="Финансовый 3 2 3 8 2 3 3" xfId="54718"/>
    <cellStyle name="Финансовый 3 2 3 8 2 3 4" xfId="54719"/>
    <cellStyle name="Финансовый 3 2 3 8 2 4" xfId="54720"/>
    <cellStyle name="Финансовый 3 2 3 8 2 5" xfId="54721"/>
    <cellStyle name="Финансовый 3 2 3 8 2 6" xfId="54722"/>
    <cellStyle name="Финансовый 3 2 3 8 2 7" xfId="54723"/>
    <cellStyle name="Финансовый 3 2 3 8 3" xfId="54724"/>
    <cellStyle name="Финансовый 3 2 3 8 3 2" xfId="54725"/>
    <cellStyle name="Финансовый 3 2 3 8 3 2 2" xfId="54726"/>
    <cellStyle name="Финансовый 3 2 3 8 3 3" xfId="54727"/>
    <cellStyle name="Финансовый 3 2 3 8 3 4" xfId="54728"/>
    <cellStyle name="Финансовый 3 2 3 8 3 5" xfId="54729"/>
    <cellStyle name="Финансовый 3 2 3 8 4" xfId="54730"/>
    <cellStyle name="Финансовый 3 2 3 8 4 2" xfId="54731"/>
    <cellStyle name="Финансовый 3 2 3 8 4 3" xfId="54732"/>
    <cellStyle name="Финансовый 3 2 3 8 4 4" xfId="54733"/>
    <cellStyle name="Финансовый 3 2 3 8 5" xfId="54734"/>
    <cellStyle name="Финансовый 3 2 3 8 6" xfId="54735"/>
    <cellStyle name="Финансовый 3 2 3 8 7" xfId="54736"/>
    <cellStyle name="Финансовый 3 2 3 8 8" xfId="54737"/>
    <cellStyle name="Финансовый 3 2 3 9" xfId="54738"/>
    <cellStyle name="Финансовый 3 2 3 9 2" xfId="54739"/>
    <cellStyle name="Финансовый 3 2 3 9 2 2" xfId="54740"/>
    <cellStyle name="Финансовый 3 2 3 9 2 2 2" xfId="54741"/>
    <cellStyle name="Финансовый 3 2 3 9 2 3" xfId="54742"/>
    <cellStyle name="Финансовый 3 2 3 9 2 4" xfId="54743"/>
    <cellStyle name="Финансовый 3 2 3 9 2 5" xfId="54744"/>
    <cellStyle name="Финансовый 3 2 3 9 3" xfId="54745"/>
    <cellStyle name="Финансовый 3 2 3 9 3 2" xfId="54746"/>
    <cellStyle name="Финансовый 3 2 3 9 3 3" xfId="54747"/>
    <cellStyle name="Финансовый 3 2 3 9 3 4" xfId="54748"/>
    <cellStyle name="Финансовый 3 2 3 9 4" xfId="54749"/>
    <cellStyle name="Финансовый 3 2 3 9 5" xfId="54750"/>
    <cellStyle name="Финансовый 3 2 3 9 6" xfId="54751"/>
    <cellStyle name="Финансовый 3 2 3 9 7" xfId="54752"/>
    <cellStyle name="Финансовый 3 2 4" xfId="54753"/>
    <cellStyle name="Финансовый 3 2 4 10" xfId="54754"/>
    <cellStyle name="Финансовый 3 2 4 10 2" xfId="54755"/>
    <cellStyle name="Финансовый 3 2 4 11" xfId="54756"/>
    <cellStyle name="Финансовый 3 2 4 2" xfId="54757"/>
    <cellStyle name="Финансовый 3 2 4 2 2" xfId="54758"/>
    <cellStyle name="Финансовый 3 2 4 2 2 2" xfId="54759"/>
    <cellStyle name="Финансовый 3 2 4 2 2 2 2" xfId="54760"/>
    <cellStyle name="Финансовый 3 2 4 2 2 2 2 2" xfId="54761"/>
    <cellStyle name="Финансовый 3 2 4 2 2 2 3" xfId="54762"/>
    <cellStyle name="Финансовый 3 2 4 2 2 2 4" xfId="54763"/>
    <cellStyle name="Финансовый 3 2 4 2 2 2 5" xfId="54764"/>
    <cellStyle name="Финансовый 3 2 4 2 2 3" xfId="54765"/>
    <cellStyle name="Финансовый 3 2 4 2 2 3 2" xfId="54766"/>
    <cellStyle name="Финансовый 3 2 4 2 2 3 2 2" xfId="54767"/>
    <cellStyle name="Финансовый 3 2 4 2 2 3 3" xfId="54768"/>
    <cellStyle name="Финансовый 3 2 4 2 2 3 4" xfId="54769"/>
    <cellStyle name="Финансовый 3 2 4 2 2 3 5" xfId="54770"/>
    <cellStyle name="Финансовый 3 2 4 2 2 4" xfId="54771"/>
    <cellStyle name="Финансовый 3 2 4 2 2 4 2" xfId="54772"/>
    <cellStyle name="Финансовый 3 2 4 2 2 4 2 2" xfId="54773"/>
    <cellStyle name="Финансовый 3 2 4 2 2 4 3" xfId="54774"/>
    <cellStyle name="Финансовый 3 2 4 2 2 5" xfId="54775"/>
    <cellStyle name="Финансовый 3 2 4 2 2 5 2" xfId="54776"/>
    <cellStyle name="Финансовый 3 2 4 2 2 5 2 2" xfId="54777"/>
    <cellStyle name="Финансовый 3 2 4 2 2 5 3" xfId="54778"/>
    <cellStyle name="Финансовый 3 2 4 2 2 6" xfId="54779"/>
    <cellStyle name="Финансовый 3 2 4 2 2 6 2" xfId="54780"/>
    <cellStyle name="Финансовый 3 2 4 2 2 7" xfId="54781"/>
    <cellStyle name="Финансовый 3 2 4 2 3" xfId="54782"/>
    <cellStyle name="Финансовый 3 2 4 2 3 2" xfId="54783"/>
    <cellStyle name="Финансовый 3 2 4 2 3 2 2" xfId="54784"/>
    <cellStyle name="Финансовый 3 2 4 2 3 2 2 2" xfId="54785"/>
    <cellStyle name="Финансовый 3 2 4 2 3 2 3" xfId="54786"/>
    <cellStyle name="Финансовый 3 2 4 2 3 2 4" xfId="54787"/>
    <cellStyle name="Финансовый 3 2 4 2 3 2 5" xfId="54788"/>
    <cellStyle name="Финансовый 3 2 4 2 3 3" xfId="54789"/>
    <cellStyle name="Финансовый 3 2 4 2 3 3 2" xfId="54790"/>
    <cellStyle name="Финансовый 3 2 4 2 3 3 2 2" xfId="54791"/>
    <cellStyle name="Финансовый 3 2 4 2 3 3 3" xfId="54792"/>
    <cellStyle name="Финансовый 3 2 4 2 3 3 4" xfId="54793"/>
    <cellStyle name="Финансовый 3 2 4 2 3 3 5" xfId="54794"/>
    <cellStyle name="Финансовый 3 2 4 2 3 4" xfId="54795"/>
    <cellStyle name="Финансовый 3 2 4 2 3 4 2" xfId="54796"/>
    <cellStyle name="Финансовый 3 2 4 2 3 4 2 2" xfId="54797"/>
    <cellStyle name="Финансовый 3 2 4 2 3 4 3" xfId="54798"/>
    <cellStyle name="Финансовый 3 2 4 2 3 5" xfId="54799"/>
    <cellStyle name="Финансовый 3 2 4 2 3 5 2" xfId="54800"/>
    <cellStyle name="Финансовый 3 2 4 2 3 5 2 2" xfId="54801"/>
    <cellStyle name="Финансовый 3 2 4 2 3 5 3" xfId="54802"/>
    <cellStyle name="Финансовый 3 2 4 2 3 6" xfId="54803"/>
    <cellStyle name="Финансовый 3 2 4 2 3 6 2" xfId="54804"/>
    <cellStyle name="Финансовый 3 2 4 2 3 7" xfId="54805"/>
    <cellStyle name="Финансовый 3 2 4 2 4" xfId="54806"/>
    <cellStyle name="Финансовый 3 2 4 2 4 2" xfId="54807"/>
    <cellStyle name="Финансовый 3 2 4 2 4 2 2" xfId="54808"/>
    <cellStyle name="Финансовый 3 2 4 2 4 3" xfId="54809"/>
    <cellStyle name="Финансовый 3 2 4 2 4 4" xfId="54810"/>
    <cellStyle name="Финансовый 3 2 4 2 4 5" xfId="54811"/>
    <cellStyle name="Финансовый 3 2 4 2 5" xfId="54812"/>
    <cellStyle name="Финансовый 3 2 4 2 5 2" xfId="54813"/>
    <cellStyle name="Финансовый 3 2 4 2 5 2 2" xfId="54814"/>
    <cellStyle name="Финансовый 3 2 4 2 5 3" xfId="54815"/>
    <cellStyle name="Финансовый 3 2 4 2 5 4" xfId="54816"/>
    <cellStyle name="Финансовый 3 2 4 2 5 5" xfId="54817"/>
    <cellStyle name="Финансовый 3 2 4 2 6" xfId="54818"/>
    <cellStyle name="Финансовый 3 2 4 2 6 2" xfId="54819"/>
    <cellStyle name="Финансовый 3 2 4 2 6 2 2" xfId="54820"/>
    <cellStyle name="Финансовый 3 2 4 2 6 3" xfId="54821"/>
    <cellStyle name="Финансовый 3 2 4 2 7" xfId="54822"/>
    <cellStyle name="Финансовый 3 2 4 2 7 2" xfId="54823"/>
    <cellStyle name="Финансовый 3 2 4 2 7 2 2" xfId="54824"/>
    <cellStyle name="Финансовый 3 2 4 2 7 3" xfId="54825"/>
    <cellStyle name="Финансовый 3 2 4 2 8" xfId="54826"/>
    <cellStyle name="Финансовый 3 2 4 2 8 2" xfId="54827"/>
    <cellStyle name="Финансовый 3 2 4 2 9" xfId="54828"/>
    <cellStyle name="Финансовый 3 2 4 3" xfId="54829"/>
    <cellStyle name="Финансовый 3 2 4 3 2" xfId="54830"/>
    <cellStyle name="Финансовый 3 2 4 3 2 2" xfId="54831"/>
    <cellStyle name="Финансовый 3 2 4 3 2 2 2" xfId="54832"/>
    <cellStyle name="Финансовый 3 2 4 3 2 3" xfId="54833"/>
    <cellStyle name="Финансовый 3 2 4 3 2 4" xfId="54834"/>
    <cellStyle name="Финансовый 3 2 4 3 2 5" xfId="54835"/>
    <cellStyle name="Финансовый 3 2 4 3 3" xfId="54836"/>
    <cellStyle name="Финансовый 3 2 4 3 3 2" xfId="54837"/>
    <cellStyle name="Финансовый 3 2 4 3 3 2 2" xfId="54838"/>
    <cellStyle name="Финансовый 3 2 4 3 3 3" xfId="54839"/>
    <cellStyle name="Финансовый 3 2 4 3 3 4" xfId="54840"/>
    <cellStyle name="Финансовый 3 2 4 3 3 5" xfId="54841"/>
    <cellStyle name="Финансовый 3 2 4 3 4" xfId="54842"/>
    <cellStyle name="Финансовый 3 2 4 3 4 2" xfId="54843"/>
    <cellStyle name="Финансовый 3 2 4 3 4 2 2" xfId="54844"/>
    <cellStyle name="Финансовый 3 2 4 3 4 3" xfId="54845"/>
    <cellStyle name="Финансовый 3 2 4 3 5" xfId="54846"/>
    <cellStyle name="Финансовый 3 2 4 3 5 2" xfId="54847"/>
    <cellStyle name="Финансовый 3 2 4 3 5 2 2" xfId="54848"/>
    <cellStyle name="Финансовый 3 2 4 3 5 3" xfId="54849"/>
    <cellStyle name="Финансовый 3 2 4 3 6" xfId="54850"/>
    <cellStyle name="Финансовый 3 2 4 3 6 2" xfId="54851"/>
    <cellStyle name="Финансовый 3 2 4 3 7" xfId="54852"/>
    <cellStyle name="Финансовый 3 2 4 4" xfId="54853"/>
    <cellStyle name="Финансовый 3 2 4 4 2" xfId="54854"/>
    <cellStyle name="Финансовый 3 2 4 4 2 2" xfId="54855"/>
    <cellStyle name="Финансовый 3 2 4 4 2 2 2" xfId="54856"/>
    <cellStyle name="Финансовый 3 2 4 4 2 3" xfId="54857"/>
    <cellStyle name="Финансовый 3 2 4 4 2 4" xfId="54858"/>
    <cellStyle name="Финансовый 3 2 4 4 2 5" xfId="54859"/>
    <cellStyle name="Финансовый 3 2 4 4 3" xfId="54860"/>
    <cellStyle name="Финансовый 3 2 4 4 3 2" xfId="54861"/>
    <cellStyle name="Финансовый 3 2 4 4 3 2 2" xfId="54862"/>
    <cellStyle name="Финансовый 3 2 4 4 3 3" xfId="54863"/>
    <cellStyle name="Финансовый 3 2 4 4 3 4" xfId="54864"/>
    <cellStyle name="Финансовый 3 2 4 4 3 5" xfId="54865"/>
    <cellStyle name="Финансовый 3 2 4 4 4" xfId="54866"/>
    <cellStyle name="Финансовый 3 2 4 4 4 2" xfId="54867"/>
    <cellStyle name="Финансовый 3 2 4 4 4 2 2" xfId="54868"/>
    <cellStyle name="Финансовый 3 2 4 4 4 3" xfId="54869"/>
    <cellStyle name="Финансовый 3 2 4 4 5" xfId="54870"/>
    <cellStyle name="Финансовый 3 2 4 4 5 2" xfId="54871"/>
    <cellStyle name="Финансовый 3 2 4 4 5 2 2" xfId="54872"/>
    <cellStyle name="Финансовый 3 2 4 4 5 3" xfId="54873"/>
    <cellStyle name="Финансовый 3 2 4 4 6" xfId="54874"/>
    <cellStyle name="Финансовый 3 2 4 4 6 2" xfId="54875"/>
    <cellStyle name="Финансовый 3 2 4 4 7" xfId="54876"/>
    <cellStyle name="Финансовый 3 2 4 5" xfId="54877"/>
    <cellStyle name="Финансовый 3 2 4 5 2" xfId="54878"/>
    <cellStyle name="Финансовый 3 2 4 5 2 2" xfId="54879"/>
    <cellStyle name="Финансовый 3 2 4 5 3" xfId="54880"/>
    <cellStyle name="Финансовый 3 2 4 5 4" xfId="54881"/>
    <cellStyle name="Финансовый 3 2 4 5 5" xfId="54882"/>
    <cellStyle name="Финансовый 3 2 4 6" xfId="54883"/>
    <cellStyle name="Финансовый 3 2 4 6 2" xfId="54884"/>
    <cellStyle name="Финансовый 3 2 4 6 2 2" xfId="54885"/>
    <cellStyle name="Финансовый 3 2 4 6 3" xfId="54886"/>
    <cellStyle name="Финансовый 3 2 4 6 4" xfId="54887"/>
    <cellStyle name="Финансовый 3 2 4 6 5" xfId="54888"/>
    <cellStyle name="Финансовый 3 2 4 7" xfId="54889"/>
    <cellStyle name="Финансовый 3 2 4 7 2" xfId="54890"/>
    <cellStyle name="Финансовый 3 2 4 7 2 2" xfId="54891"/>
    <cellStyle name="Финансовый 3 2 4 7 3" xfId="54892"/>
    <cellStyle name="Финансовый 3 2 4 7 4" xfId="54893"/>
    <cellStyle name="Финансовый 3 2 4 7 5" xfId="54894"/>
    <cellStyle name="Финансовый 3 2 4 8" xfId="54895"/>
    <cellStyle name="Финансовый 3 2 4 9" xfId="54896"/>
    <cellStyle name="Финансовый 3 2 4 9 2" xfId="54897"/>
    <cellStyle name="Финансовый 3 2 4 9 2 2" xfId="54898"/>
    <cellStyle name="Финансовый 3 2 4 9 3" xfId="54899"/>
    <cellStyle name="Финансовый 3 2 5" xfId="54900"/>
    <cellStyle name="Финансовый 3 2 5 10" xfId="54901"/>
    <cellStyle name="Финансовый 3 2 5 10 2" xfId="54902"/>
    <cellStyle name="Финансовый 3 2 5 10 2 2" xfId="54903"/>
    <cellStyle name="Финансовый 3 2 5 10 3" xfId="54904"/>
    <cellStyle name="Финансовый 3 2 5 10 4" xfId="54905"/>
    <cellStyle name="Финансовый 3 2 5 10 5" xfId="54906"/>
    <cellStyle name="Финансовый 3 2 5 11" xfId="54907"/>
    <cellStyle name="Финансовый 3 2 5 11 2" xfId="54908"/>
    <cellStyle name="Финансовый 3 2 5 11 2 2" xfId="54909"/>
    <cellStyle name="Финансовый 3 2 5 11 3" xfId="54910"/>
    <cellStyle name="Финансовый 3 2 5 11 4" xfId="54911"/>
    <cellStyle name="Финансовый 3 2 5 11 5" xfId="54912"/>
    <cellStyle name="Финансовый 3 2 5 12" xfId="54913"/>
    <cellStyle name="Финансовый 3 2 5 13" xfId="54914"/>
    <cellStyle name="Финансовый 3 2 5 2" xfId="54915"/>
    <cellStyle name="Финансовый 3 2 5 2 2" xfId="54916"/>
    <cellStyle name="Финансовый 3 2 5 2 2 2" xfId="54917"/>
    <cellStyle name="Финансовый 3 2 5 2 2 2 2" xfId="54918"/>
    <cellStyle name="Финансовый 3 2 5 2 2 2 2 2" xfId="54919"/>
    <cellStyle name="Финансовый 3 2 5 2 2 2 3" xfId="54920"/>
    <cellStyle name="Финансовый 3 2 5 2 2 2 4" xfId="54921"/>
    <cellStyle name="Финансовый 3 2 5 2 2 2 5" xfId="54922"/>
    <cellStyle name="Финансовый 3 2 5 2 2 3" xfId="54923"/>
    <cellStyle name="Финансовый 3 2 5 2 2 3 2" xfId="54924"/>
    <cellStyle name="Финансовый 3 2 5 2 2 3 3" xfId="54925"/>
    <cellStyle name="Финансовый 3 2 5 2 2 3 4" xfId="54926"/>
    <cellStyle name="Финансовый 3 2 5 2 2 4" xfId="54927"/>
    <cellStyle name="Финансовый 3 2 5 2 2 5" xfId="54928"/>
    <cellStyle name="Финансовый 3 2 5 2 2 6" xfId="54929"/>
    <cellStyle name="Финансовый 3 2 5 2 2 7" xfId="54930"/>
    <cellStyle name="Финансовый 3 2 5 2 3" xfId="54931"/>
    <cellStyle name="Финансовый 3 2 5 2 3 2" xfId="54932"/>
    <cellStyle name="Финансовый 3 2 5 2 3 2 2" xfId="54933"/>
    <cellStyle name="Финансовый 3 2 5 2 3 3" xfId="54934"/>
    <cellStyle name="Финансовый 3 2 5 2 3 4" xfId="54935"/>
    <cellStyle name="Финансовый 3 2 5 2 3 5" xfId="54936"/>
    <cellStyle name="Финансовый 3 2 5 2 4" xfId="54937"/>
    <cellStyle name="Финансовый 3 2 5 2 4 2" xfId="54938"/>
    <cellStyle name="Финансовый 3 2 5 2 4 2 2" xfId="54939"/>
    <cellStyle name="Финансовый 3 2 5 2 4 3" xfId="54940"/>
    <cellStyle name="Финансовый 3 2 5 2 4 4" xfId="54941"/>
    <cellStyle name="Финансовый 3 2 5 2 4 5" xfId="54942"/>
    <cellStyle name="Финансовый 3 2 5 2 5" xfId="54943"/>
    <cellStyle name="Финансовый 3 2 5 2 5 2" xfId="54944"/>
    <cellStyle name="Финансовый 3 2 5 2 5 3" xfId="54945"/>
    <cellStyle name="Финансовый 3 2 5 2 5 4" xfId="54946"/>
    <cellStyle name="Финансовый 3 2 5 2 6" xfId="54947"/>
    <cellStyle name="Финансовый 3 2 5 2 7" xfId="54948"/>
    <cellStyle name="Финансовый 3 2 5 2 8" xfId="54949"/>
    <cellStyle name="Финансовый 3 2 5 2 9" xfId="54950"/>
    <cellStyle name="Финансовый 3 2 5 3" xfId="54951"/>
    <cellStyle name="Финансовый 3 2 5 3 2" xfId="54952"/>
    <cellStyle name="Финансовый 3 2 5 3 2 2" xfId="54953"/>
    <cellStyle name="Финансовый 3 2 5 3 2 2 2" xfId="54954"/>
    <cellStyle name="Финансовый 3 2 5 3 2 2 2 2" xfId="54955"/>
    <cellStyle name="Финансовый 3 2 5 3 2 2 3" xfId="54956"/>
    <cellStyle name="Финансовый 3 2 5 3 2 2 4" xfId="54957"/>
    <cellStyle name="Финансовый 3 2 5 3 2 2 5" xfId="54958"/>
    <cellStyle name="Финансовый 3 2 5 3 2 3" xfId="54959"/>
    <cellStyle name="Финансовый 3 2 5 3 2 3 2" xfId="54960"/>
    <cellStyle name="Финансовый 3 2 5 3 2 3 3" xfId="54961"/>
    <cellStyle name="Финансовый 3 2 5 3 2 3 4" xfId="54962"/>
    <cellStyle name="Финансовый 3 2 5 3 2 4" xfId="54963"/>
    <cellStyle name="Финансовый 3 2 5 3 2 5" xfId="54964"/>
    <cellStyle name="Финансовый 3 2 5 3 2 6" xfId="54965"/>
    <cellStyle name="Финансовый 3 2 5 3 2 7" xfId="54966"/>
    <cellStyle name="Финансовый 3 2 5 3 3" xfId="54967"/>
    <cellStyle name="Финансовый 3 2 5 3 3 2" xfId="54968"/>
    <cellStyle name="Финансовый 3 2 5 3 3 2 2" xfId="54969"/>
    <cellStyle name="Финансовый 3 2 5 3 3 3" xfId="54970"/>
    <cellStyle name="Финансовый 3 2 5 3 3 4" xfId="54971"/>
    <cellStyle name="Финансовый 3 2 5 3 3 5" xfId="54972"/>
    <cellStyle name="Финансовый 3 2 5 3 4" xfId="54973"/>
    <cellStyle name="Финансовый 3 2 5 3 4 2" xfId="54974"/>
    <cellStyle name="Финансовый 3 2 5 3 4 2 2" xfId="54975"/>
    <cellStyle name="Финансовый 3 2 5 3 4 3" xfId="54976"/>
    <cellStyle name="Финансовый 3 2 5 3 4 4" xfId="54977"/>
    <cellStyle name="Финансовый 3 2 5 3 4 5" xfId="54978"/>
    <cellStyle name="Финансовый 3 2 5 3 5" xfId="54979"/>
    <cellStyle name="Финансовый 3 2 5 3 5 2" xfId="54980"/>
    <cellStyle name="Финансовый 3 2 5 3 5 3" xfId="54981"/>
    <cellStyle name="Финансовый 3 2 5 3 5 4" xfId="54982"/>
    <cellStyle name="Финансовый 3 2 5 3 6" xfId="54983"/>
    <cellStyle name="Финансовый 3 2 5 3 7" xfId="54984"/>
    <cellStyle name="Финансовый 3 2 5 3 8" xfId="54985"/>
    <cellStyle name="Финансовый 3 2 5 3 9" xfId="54986"/>
    <cellStyle name="Финансовый 3 2 5 4" xfId="54987"/>
    <cellStyle name="Финансовый 3 2 5 4 2" xfId="54988"/>
    <cellStyle name="Финансовый 3 2 5 4 2 2" xfId="54989"/>
    <cellStyle name="Финансовый 3 2 5 4 2 2 2" xfId="54990"/>
    <cellStyle name="Финансовый 3 2 5 4 2 2 2 2" xfId="54991"/>
    <cellStyle name="Финансовый 3 2 5 4 2 2 3" xfId="54992"/>
    <cellStyle name="Финансовый 3 2 5 4 2 2 4" xfId="54993"/>
    <cellStyle name="Финансовый 3 2 5 4 2 2 5" xfId="54994"/>
    <cellStyle name="Финансовый 3 2 5 4 2 3" xfId="54995"/>
    <cellStyle name="Финансовый 3 2 5 4 2 3 2" xfId="54996"/>
    <cellStyle name="Финансовый 3 2 5 4 2 3 3" xfId="54997"/>
    <cellStyle name="Финансовый 3 2 5 4 2 3 4" xfId="54998"/>
    <cellStyle name="Финансовый 3 2 5 4 2 4" xfId="54999"/>
    <cellStyle name="Финансовый 3 2 5 4 2 5" xfId="55000"/>
    <cellStyle name="Финансовый 3 2 5 4 2 6" xfId="55001"/>
    <cellStyle name="Финансовый 3 2 5 4 2 7" xfId="55002"/>
    <cellStyle name="Финансовый 3 2 5 4 3" xfId="55003"/>
    <cellStyle name="Финансовый 3 2 5 4 3 2" xfId="55004"/>
    <cellStyle name="Финансовый 3 2 5 4 3 2 2" xfId="55005"/>
    <cellStyle name="Финансовый 3 2 5 4 3 3" xfId="55006"/>
    <cellStyle name="Финансовый 3 2 5 4 3 4" xfId="55007"/>
    <cellStyle name="Финансовый 3 2 5 4 3 5" xfId="55008"/>
    <cellStyle name="Финансовый 3 2 5 4 4" xfId="55009"/>
    <cellStyle name="Финансовый 3 2 5 4 4 2" xfId="55010"/>
    <cellStyle name="Финансовый 3 2 5 4 4 2 2" xfId="55011"/>
    <cellStyle name="Финансовый 3 2 5 4 4 3" xfId="55012"/>
    <cellStyle name="Финансовый 3 2 5 4 4 4" xfId="55013"/>
    <cellStyle name="Финансовый 3 2 5 4 4 5" xfId="55014"/>
    <cellStyle name="Финансовый 3 2 5 4 5" xfId="55015"/>
    <cellStyle name="Финансовый 3 2 5 4 5 2" xfId="55016"/>
    <cellStyle name="Финансовый 3 2 5 4 5 3" xfId="55017"/>
    <cellStyle name="Финансовый 3 2 5 5" xfId="55018"/>
    <cellStyle name="Финансовый 3 2 5 5 2" xfId="55019"/>
    <cellStyle name="Финансовый 3 2 5 5 2 2" xfId="55020"/>
    <cellStyle name="Финансовый 3 2 5 5 2 2 2" xfId="55021"/>
    <cellStyle name="Финансовый 3 2 5 5 2 2 2 2" xfId="55022"/>
    <cellStyle name="Финансовый 3 2 5 5 2 2 3" xfId="55023"/>
    <cellStyle name="Финансовый 3 2 5 5 2 2 4" xfId="55024"/>
    <cellStyle name="Финансовый 3 2 5 5 2 2 5" xfId="55025"/>
    <cellStyle name="Финансовый 3 2 5 5 2 3" xfId="55026"/>
    <cellStyle name="Финансовый 3 2 5 5 2 3 2" xfId="55027"/>
    <cellStyle name="Финансовый 3 2 5 5 2 3 3" xfId="55028"/>
    <cellStyle name="Финансовый 3 2 5 5 2 3 4" xfId="55029"/>
    <cellStyle name="Финансовый 3 2 5 5 2 4" xfId="55030"/>
    <cellStyle name="Финансовый 3 2 5 5 2 5" xfId="55031"/>
    <cellStyle name="Финансовый 3 2 5 5 2 6" xfId="55032"/>
    <cellStyle name="Финансовый 3 2 5 5 2 7" xfId="55033"/>
    <cellStyle name="Финансовый 3 2 5 5 3" xfId="55034"/>
    <cellStyle name="Финансовый 3 2 5 5 3 2" xfId="55035"/>
    <cellStyle name="Финансовый 3 2 5 5 3 2 2" xfId="55036"/>
    <cellStyle name="Финансовый 3 2 5 5 3 3" xfId="55037"/>
    <cellStyle name="Финансовый 3 2 5 5 3 4" xfId="55038"/>
    <cellStyle name="Финансовый 3 2 5 5 3 5" xfId="55039"/>
    <cellStyle name="Финансовый 3 2 5 5 4" xfId="55040"/>
    <cellStyle name="Финансовый 3 2 5 5 4 2" xfId="55041"/>
    <cellStyle name="Финансовый 3 2 5 5 4 3" xfId="55042"/>
    <cellStyle name="Финансовый 3 2 5 5 4 4" xfId="55043"/>
    <cellStyle name="Финансовый 3 2 5 5 5" xfId="55044"/>
    <cellStyle name="Финансовый 3 2 5 5 6" xfId="55045"/>
    <cellStyle name="Финансовый 3 2 5 5 7" xfId="55046"/>
    <cellStyle name="Финансовый 3 2 5 5 8" xfId="55047"/>
    <cellStyle name="Финансовый 3 2 5 6" xfId="55048"/>
    <cellStyle name="Финансовый 3 2 5 6 2" xfId="55049"/>
    <cellStyle name="Финансовый 3 2 5 6 2 2" xfId="55050"/>
    <cellStyle name="Финансовый 3 2 5 6 2 2 2" xfId="55051"/>
    <cellStyle name="Финансовый 3 2 5 6 2 2 2 2" xfId="55052"/>
    <cellStyle name="Финансовый 3 2 5 6 2 2 3" xfId="55053"/>
    <cellStyle name="Финансовый 3 2 5 6 2 2 4" xfId="55054"/>
    <cellStyle name="Финансовый 3 2 5 6 2 2 5" xfId="55055"/>
    <cellStyle name="Финансовый 3 2 5 6 2 3" xfId="55056"/>
    <cellStyle name="Финансовый 3 2 5 6 2 3 2" xfId="55057"/>
    <cellStyle name="Финансовый 3 2 5 6 2 3 3" xfId="55058"/>
    <cellStyle name="Финансовый 3 2 5 6 2 3 4" xfId="55059"/>
    <cellStyle name="Финансовый 3 2 5 6 2 4" xfId="55060"/>
    <cellStyle name="Финансовый 3 2 5 6 2 5" xfId="55061"/>
    <cellStyle name="Финансовый 3 2 5 6 2 6" xfId="55062"/>
    <cellStyle name="Финансовый 3 2 5 6 2 7" xfId="55063"/>
    <cellStyle name="Финансовый 3 2 5 6 3" xfId="55064"/>
    <cellStyle name="Финансовый 3 2 5 6 3 2" xfId="55065"/>
    <cellStyle name="Финансовый 3 2 5 6 3 2 2" xfId="55066"/>
    <cellStyle name="Финансовый 3 2 5 6 3 3" xfId="55067"/>
    <cellStyle name="Финансовый 3 2 5 6 3 4" xfId="55068"/>
    <cellStyle name="Финансовый 3 2 5 6 3 5" xfId="55069"/>
    <cellStyle name="Финансовый 3 2 5 6 4" xfId="55070"/>
    <cellStyle name="Финансовый 3 2 5 6 4 2" xfId="55071"/>
    <cellStyle name="Финансовый 3 2 5 6 4 3" xfId="55072"/>
    <cellStyle name="Финансовый 3 2 5 6 4 4" xfId="55073"/>
    <cellStyle name="Финансовый 3 2 5 6 5" xfId="55074"/>
    <cellStyle name="Финансовый 3 2 5 6 6" xfId="55075"/>
    <cellStyle name="Финансовый 3 2 5 6 7" xfId="55076"/>
    <cellStyle name="Финансовый 3 2 5 6 8" xfId="55077"/>
    <cellStyle name="Финансовый 3 2 5 7" xfId="55078"/>
    <cellStyle name="Финансовый 3 2 5 7 2" xfId="55079"/>
    <cellStyle name="Финансовый 3 2 5 7 2 2" xfId="55080"/>
    <cellStyle name="Финансовый 3 2 5 7 2 2 2" xfId="55081"/>
    <cellStyle name="Финансовый 3 2 5 7 2 2 2 2" xfId="55082"/>
    <cellStyle name="Финансовый 3 2 5 7 2 2 3" xfId="55083"/>
    <cellStyle name="Финансовый 3 2 5 7 2 2 4" xfId="55084"/>
    <cellStyle name="Финансовый 3 2 5 7 2 2 5" xfId="55085"/>
    <cellStyle name="Финансовый 3 2 5 7 2 3" xfId="55086"/>
    <cellStyle name="Финансовый 3 2 5 7 2 3 2" xfId="55087"/>
    <cellStyle name="Финансовый 3 2 5 7 2 3 3" xfId="55088"/>
    <cellStyle name="Финансовый 3 2 5 7 2 3 4" xfId="55089"/>
    <cellStyle name="Финансовый 3 2 5 7 2 4" xfId="55090"/>
    <cellStyle name="Финансовый 3 2 5 7 2 5" xfId="55091"/>
    <cellStyle name="Финансовый 3 2 5 7 2 6" xfId="55092"/>
    <cellStyle name="Финансовый 3 2 5 7 2 7" xfId="55093"/>
    <cellStyle name="Финансовый 3 2 5 7 3" xfId="55094"/>
    <cellStyle name="Финансовый 3 2 5 7 3 2" xfId="55095"/>
    <cellStyle name="Финансовый 3 2 5 7 3 2 2" xfId="55096"/>
    <cellStyle name="Финансовый 3 2 5 7 3 3" xfId="55097"/>
    <cellStyle name="Финансовый 3 2 5 7 3 4" xfId="55098"/>
    <cellStyle name="Финансовый 3 2 5 7 3 5" xfId="55099"/>
    <cellStyle name="Финансовый 3 2 5 7 4" xfId="55100"/>
    <cellStyle name="Финансовый 3 2 5 7 4 2" xfId="55101"/>
    <cellStyle name="Финансовый 3 2 5 7 4 3" xfId="55102"/>
    <cellStyle name="Финансовый 3 2 5 7 4 4" xfId="55103"/>
    <cellStyle name="Финансовый 3 2 5 7 5" xfId="55104"/>
    <cellStyle name="Финансовый 3 2 5 7 6" xfId="55105"/>
    <cellStyle name="Финансовый 3 2 5 7 7" xfId="55106"/>
    <cellStyle name="Финансовый 3 2 5 7 8" xfId="55107"/>
    <cellStyle name="Финансовый 3 2 5 8" xfId="55108"/>
    <cellStyle name="Финансовый 3 2 5 8 2" xfId="55109"/>
    <cellStyle name="Финансовый 3 2 5 8 2 2" xfId="55110"/>
    <cellStyle name="Финансовый 3 2 5 8 2 2 2" xfId="55111"/>
    <cellStyle name="Финансовый 3 2 5 8 2 3" xfId="55112"/>
    <cellStyle name="Финансовый 3 2 5 8 2 4" xfId="55113"/>
    <cellStyle name="Финансовый 3 2 5 8 2 5" xfId="55114"/>
    <cellStyle name="Финансовый 3 2 5 8 3" xfId="55115"/>
    <cellStyle name="Финансовый 3 2 5 8 3 2" xfId="55116"/>
    <cellStyle name="Финансовый 3 2 5 8 3 3" xfId="55117"/>
    <cellStyle name="Финансовый 3 2 5 8 3 4" xfId="55118"/>
    <cellStyle name="Финансовый 3 2 5 8 4" xfId="55119"/>
    <cellStyle name="Финансовый 3 2 5 8 5" xfId="55120"/>
    <cellStyle name="Финансовый 3 2 5 8 6" xfId="55121"/>
    <cellStyle name="Финансовый 3 2 5 8 7" xfId="55122"/>
    <cellStyle name="Финансовый 3 2 5 9" xfId="55123"/>
    <cellStyle name="Финансовый 3 2 5 9 2" xfId="55124"/>
    <cellStyle name="Финансовый 3 2 5 9 2 2" xfId="55125"/>
    <cellStyle name="Финансовый 3 2 5 9 2 2 2" xfId="55126"/>
    <cellStyle name="Финансовый 3 2 5 9 2 3" xfId="55127"/>
    <cellStyle name="Финансовый 3 2 5 9 2 4" xfId="55128"/>
    <cellStyle name="Финансовый 3 2 5 9 2 5" xfId="55129"/>
    <cellStyle name="Финансовый 3 2 5 9 3" xfId="55130"/>
    <cellStyle name="Финансовый 3 2 5 9 3 2" xfId="55131"/>
    <cellStyle name="Финансовый 3 2 5 9 3 3" xfId="55132"/>
    <cellStyle name="Финансовый 3 2 5 9 3 4" xfId="55133"/>
    <cellStyle name="Финансовый 3 2 5 9 4" xfId="55134"/>
    <cellStyle name="Финансовый 3 2 5 9 5" xfId="55135"/>
    <cellStyle name="Финансовый 3 2 5 9 6" xfId="55136"/>
    <cellStyle name="Финансовый 3 2 5 9 7" xfId="55137"/>
    <cellStyle name="Финансовый 3 2 6" xfId="55138"/>
    <cellStyle name="Финансовый 3 2 6 10" xfId="55139"/>
    <cellStyle name="Финансовый 3 2 6 10 2" xfId="55140"/>
    <cellStyle name="Финансовый 3 2 6 10 2 2" xfId="55141"/>
    <cellStyle name="Финансовый 3 2 6 10 3" xfId="55142"/>
    <cellStyle name="Финансовый 3 2 6 10 4" xfId="55143"/>
    <cellStyle name="Финансовый 3 2 6 10 5" xfId="55144"/>
    <cellStyle name="Финансовый 3 2 6 11" xfId="55145"/>
    <cellStyle name="Финансовый 3 2 6 11 2" xfId="55146"/>
    <cellStyle name="Финансовый 3 2 6 11 2 2" xfId="55147"/>
    <cellStyle name="Финансовый 3 2 6 11 3" xfId="55148"/>
    <cellStyle name="Финансовый 3 2 6 11 4" xfId="55149"/>
    <cellStyle name="Финансовый 3 2 6 11 5" xfId="55150"/>
    <cellStyle name="Финансовый 3 2 6 12" xfId="55151"/>
    <cellStyle name="Финансовый 3 2 6 12 2" xfId="55152"/>
    <cellStyle name="Финансовый 3 2 6 12 2 2" xfId="55153"/>
    <cellStyle name="Финансовый 3 2 6 12 3" xfId="55154"/>
    <cellStyle name="Финансовый 3 2 6 13" xfId="55155"/>
    <cellStyle name="Финансовый 3 2 6 13 2" xfId="55156"/>
    <cellStyle name="Финансовый 3 2 6 14" xfId="55157"/>
    <cellStyle name="Финансовый 3 2 6 15" xfId="55158"/>
    <cellStyle name="Финансовый 3 2 6 2" xfId="55159"/>
    <cellStyle name="Финансовый 3 2 6 2 2" xfId="55160"/>
    <cellStyle name="Финансовый 3 2 6 2 2 2" xfId="55161"/>
    <cellStyle name="Финансовый 3 2 6 2 2 2 2" xfId="55162"/>
    <cellStyle name="Финансовый 3 2 6 2 2 2 2 2" xfId="55163"/>
    <cellStyle name="Финансовый 3 2 6 2 2 2 3" xfId="55164"/>
    <cellStyle name="Финансовый 3 2 6 2 2 2 4" xfId="55165"/>
    <cellStyle name="Финансовый 3 2 6 2 2 2 5" xfId="55166"/>
    <cellStyle name="Финансовый 3 2 6 2 2 3" xfId="55167"/>
    <cellStyle name="Финансовый 3 2 6 2 2 3 2" xfId="55168"/>
    <cellStyle name="Финансовый 3 2 6 2 2 3 2 2" xfId="55169"/>
    <cellStyle name="Финансовый 3 2 6 2 2 3 3" xfId="55170"/>
    <cellStyle name="Финансовый 3 2 6 2 2 3 4" xfId="55171"/>
    <cellStyle name="Финансовый 3 2 6 2 2 3 5" xfId="55172"/>
    <cellStyle name="Финансовый 3 2 6 2 2 4" xfId="55173"/>
    <cellStyle name="Финансовый 3 2 6 2 2 4 2" xfId="55174"/>
    <cellStyle name="Финансовый 3 2 6 2 2 4 3" xfId="55175"/>
    <cellStyle name="Финансовый 3 2 6 2 2 4 4" xfId="55176"/>
    <cellStyle name="Финансовый 3 2 6 2 2 5" xfId="55177"/>
    <cellStyle name="Финансовый 3 2 6 2 2 6" xfId="55178"/>
    <cellStyle name="Финансовый 3 2 6 2 2 7" xfId="55179"/>
    <cellStyle name="Финансовый 3 2 6 2 2 8" xfId="55180"/>
    <cellStyle name="Финансовый 3 2 6 2 3" xfId="55181"/>
    <cellStyle name="Финансовый 3 2 6 2 3 2" xfId="55182"/>
    <cellStyle name="Финансовый 3 2 6 2 3 2 2" xfId="55183"/>
    <cellStyle name="Финансовый 3 2 6 2 3 3" xfId="55184"/>
    <cellStyle name="Финансовый 3 2 6 2 3 4" xfId="55185"/>
    <cellStyle name="Финансовый 3 2 6 2 3 5" xfId="55186"/>
    <cellStyle name="Финансовый 3 2 6 2 4" xfId="55187"/>
    <cellStyle name="Финансовый 3 2 6 2 4 2" xfId="55188"/>
    <cellStyle name="Финансовый 3 2 6 2 4 2 2" xfId="55189"/>
    <cellStyle name="Финансовый 3 2 6 2 4 3" xfId="55190"/>
    <cellStyle name="Финансовый 3 2 6 2 4 4" xfId="55191"/>
    <cellStyle name="Финансовый 3 2 6 2 4 5" xfId="55192"/>
    <cellStyle name="Финансовый 3 2 6 2 5" xfId="55193"/>
    <cellStyle name="Финансовый 3 2 6 2 5 2" xfId="55194"/>
    <cellStyle name="Финансовый 3 2 6 2 5 2 2" xfId="55195"/>
    <cellStyle name="Финансовый 3 2 6 2 5 3" xfId="55196"/>
    <cellStyle name="Финансовый 3 2 6 2 5 4" xfId="55197"/>
    <cellStyle name="Финансовый 3 2 6 2 5 5" xfId="55198"/>
    <cellStyle name="Финансовый 3 2 6 2 6" xfId="55199"/>
    <cellStyle name="Финансовый 3 2 6 2 6 2" xfId="55200"/>
    <cellStyle name="Финансовый 3 2 6 2 6 2 2" xfId="55201"/>
    <cellStyle name="Финансовый 3 2 6 2 6 3" xfId="55202"/>
    <cellStyle name="Финансовый 3 2 6 2 7" xfId="55203"/>
    <cellStyle name="Финансовый 3 2 6 2 7 2" xfId="55204"/>
    <cellStyle name="Финансовый 3 2 6 2 8" xfId="55205"/>
    <cellStyle name="Финансовый 3 2 6 2 9" xfId="55206"/>
    <cellStyle name="Финансовый 3 2 6 3" xfId="55207"/>
    <cellStyle name="Финансовый 3 2 6 3 2" xfId="55208"/>
    <cellStyle name="Финансовый 3 2 6 3 2 2" xfId="55209"/>
    <cellStyle name="Финансовый 3 2 6 3 2 2 2" xfId="55210"/>
    <cellStyle name="Финансовый 3 2 6 3 2 2 2 2" xfId="55211"/>
    <cellStyle name="Финансовый 3 2 6 3 2 2 3" xfId="55212"/>
    <cellStyle name="Финансовый 3 2 6 3 2 2 4" xfId="55213"/>
    <cellStyle name="Финансовый 3 2 6 3 2 2 5" xfId="55214"/>
    <cellStyle name="Финансовый 3 2 6 3 2 3" xfId="55215"/>
    <cellStyle name="Финансовый 3 2 6 3 2 3 2" xfId="55216"/>
    <cellStyle name="Финансовый 3 2 6 3 2 3 2 2" xfId="55217"/>
    <cellStyle name="Финансовый 3 2 6 3 2 3 3" xfId="55218"/>
    <cellStyle name="Финансовый 3 2 6 3 2 3 4" xfId="55219"/>
    <cellStyle name="Финансовый 3 2 6 3 2 3 5" xfId="55220"/>
    <cellStyle name="Финансовый 3 2 6 3 2 4" xfId="55221"/>
    <cellStyle name="Финансовый 3 2 6 3 2 4 2" xfId="55222"/>
    <cellStyle name="Финансовый 3 2 6 3 2 4 3" xfId="55223"/>
    <cellStyle name="Финансовый 3 2 6 3 2 4 4" xfId="55224"/>
    <cellStyle name="Финансовый 3 2 6 3 2 5" xfId="55225"/>
    <cellStyle name="Финансовый 3 2 6 3 2 6" xfId="55226"/>
    <cellStyle name="Финансовый 3 2 6 3 2 7" xfId="55227"/>
    <cellStyle name="Финансовый 3 2 6 3 2 8" xfId="55228"/>
    <cellStyle name="Финансовый 3 2 6 3 3" xfId="55229"/>
    <cellStyle name="Финансовый 3 2 6 3 3 2" xfId="55230"/>
    <cellStyle name="Финансовый 3 2 6 3 3 2 2" xfId="55231"/>
    <cellStyle name="Финансовый 3 2 6 3 3 3" xfId="55232"/>
    <cellStyle name="Финансовый 3 2 6 3 3 4" xfId="55233"/>
    <cellStyle name="Финансовый 3 2 6 3 3 5" xfId="55234"/>
    <cellStyle name="Финансовый 3 2 6 3 4" xfId="55235"/>
    <cellStyle name="Финансовый 3 2 6 3 4 2" xfId="55236"/>
    <cellStyle name="Финансовый 3 2 6 3 4 2 2" xfId="55237"/>
    <cellStyle name="Финансовый 3 2 6 3 4 3" xfId="55238"/>
    <cellStyle name="Финансовый 3 2 6 3 4 4" xfId="55239"/>
    <cellStyle name="Финансовый 3 2 6 3 4 5" xfId="55240"/>
    <cellStyle name="Финансовый 3 2 6 3 5" xfId="55241"/>
    <cellStyle name="Финансовый 3 2 6 3 5 2" xfId="55242"/>
    <cellStyle name="Финансовый 3 2 6 3 5 2 2" xfId="55243"/>
    <cellStyle name="Финансовый 3 2 6 3 5 3" xfId="55244"/>
    <cellStyle name="Финансовый 3 2 6 3 5 4" xfId="55245"/>
    <cellStyle name="Финансовый 3 2 6 3 5 5" xfId="55246"/>
    <cellStyle name="Финансовый 3 2 6 3 6" xfId="55247"/>
    <cellStyle name="Финансовый 3 2 6 3 6 2" xfId="55248"/>
    <cellStyle name="Финансовый 3 2 6 3 6 2 2" xfId="55249"/>
    <cellStyle name="Финансовый 3 2 6 3 6 3" xfId="55250"/>
    <cellStyle name="Финансовый 3 2 6 3 7" xfId="55251"/>
    <cellStyle name="Финансовый 3 2 6 3 7 2" xfId="55252"/>
    <cellStyle name="Финансовый 3 2 6 3 8" xfId="55253"/>
    <cellStyle name="Финансовый 3 2 6 3 9" xfId="55254"/>
    <cellStyle name="Финансовый 3 2 6 4" xfId="55255"/>
    <cellStyle name="Финансовый 3 2 6 4 2" xfId="55256"/>
    <cellStyle name="Финансовый 3 2 6 4 2 2" xfId="55257"/>
    <cellStyle name="Финансовый 3 2 6 4 2 2 2" xfId="55258"/>
    <cellStyle name="Финансовый 3 2 6 4 2 2 2 2" xfId="55259"/>
    <cellStyle name="Финансовый 3 2 6 4 2 2 3" xfId="55260"/>
    <cellStyle name="Финансовый 3 2 6 4 2 2 4" xfId="55261"/>
    <cellStyle name="Финансовый 3 2 6 4 2 2 5" xfId="55262"/>
    <cellStyle name="Финансовый 3 2 6 4 2 3" xfId="55263"/>
    <cellStyle name="Финансовый 3 2 6 4 2 3 2" xfId="55264"/>
    <cellStyle name="Финансовый 3 2 6 4 2 3 3" xfId="55265"/>
    <cellStyle name="Финансовый 3 2 6 4 2 3 4" xfId="55266"/>
    <cellStyle name="Финансовый 3 2 6 4 2 4" xfId="55267"/>
    <cellStyle name="Финансовый 3 2 6 4 2 5" xfId="55268"/>
    <cellStyle name="Финансовый 3 2 6 4 2 6" xfId="55269"/>
    <cellStyle name="Финансовый 3 2 6 4 2 7" xfId="55270"/>
    <cellStyle name="Финансовый 3 2 6 4 3" xfId="55271"/>
    <cellStyle name="Финансовый 3 2 6 4 3 2" xfId="55272"/>
    <cellStyle name="Финансовый 3 2 6 4 3 2 2" xfId="55273"/>
    <cellStyle name="Финансовый 3 2 6 4 3 3" xfId="55274"/>
    <cellStyle name="Финансовый 3 2 6 4 3 4" xfId="55275"/>
    <cellStyle name="Финансовый 3 2 6 4 3 5" xfId="55276"/>
    <cellStyle name="Финансовый 3 2 6 4 4" xfId="55277"/>
    <cellStyle name="Финансовый 3 2 6 4 4 2" xfId="55278"/>
    <cellStyle name="Финансовый 3 2 6 4 4 2 2" xfId="55279"/>
    <cellStyle name="Финансовый 3 2 6 4 4 3" xfId="55280"/>
    <cellStyle name="Финансовый 3 2 6 4 4 4" xfId="55281"/>
    <cellStyle name="Финансовый 3 2 6 4 4 5" xfId="55282"/>
    <cellStyle name="Финансовый 3 2 6 4 5" xfId="55283"/>
    <cellStyle name="Финансовый 3 2 6 4 5 2" xfId="55284"/>
    <cellStyle name="Финансовый 3 2 6 4 5 3" xfId="55285"/>
    <cellStyle name="Финансовый 3 2 6 4 5 4" xfId="55286"/>
    <cellStyle name="Финансовый 3 2 6 4 6" xfId="55287"/>
    <cellStyle name="Финансовый 3 2 6 4 7" xfId="55288"/>
    <cellStyle name="Финансовый 3 2 6 4 8" xfId="55289"/>
    <cellStyle name="Финансовый 3 2 6 4 9" xfId="55290"/>
    <cellStyle name="Финансовый 3 2 6 5" xfId="55291"/>
    <cellStyle name="Финансовый 3 2 6 5 2" xfId="55292"/>
    <cellStyle name="Финансовый 3 2 6 5 2 2" xfId="55293"/>
    <cellStyle name="Финансовый 3 2 6 5 2 2 2" xfId="55294"/>
    <cellStyle name="Финансовый 3 2 6 5 2 2 2 2" xfId="55295"/>
    <cellStyle name="Финансовый 3 2 6 5 2 2 3" xfId="55296"/>
    <cellStyle name="Финансовый 3 2 6 5 2 2 4" xfId="55297"/>
    <cellStyle name="Финансовый 3 2 6 5 2 2 5" xfId="55298"/>
    <cellStyle name="Финансовый 3 2 6 5 2 3" xfId="55299"/>
    <cellStyle name="Финансовый 3 2 6 5 2 3 2" xfId="55300"/>
    <cellStyle name="Финансовый 3 2 6 5 2 3 3" xfId="55301"/>
    <cellStyle name="Финансовый 3 2 6 5 2 3 4" xfId="55302"/>
    <cellStyle name="Финансовый 3 2 6 5 2 4" xfId="55303"/>
    <cellStyle name="Финансовый 3 2 6 5 2 5" xfId="55304"/>
    <cellStyle name="Финансовый 3 2 6 5 2 6" xfId="55305"/>
    <cellStyle name="Финансовый 3 2 6 5 2 7" xfId="55306"/>
    <cellStyle name="Финансовый 3 2 6 5 3" xfId="55307"/>
    <cellStyle name="Финансовый 3 2 6 5 3 2" xfId="55308"/>
    <cellStyle name="Финансовый 3 2 6 5 3 2 2" xfId="55309"/>
    <cellStyle name="Финансовый 3 2 6 5 3 3" xfId="55310"/>
    <cellStyle name="Финансовый 3 2 6 5 3 4" xfId="55311"/>
    <cellStyle name="Финансовый 3 2 6 5 3 5" xfId="55312"/>
    <cellStyle name="Финансовый 3 2 6 5 4" xfId="55313"/>
    <cellStyle name="Финансовый 3 2 6 5 4 2" xfId="55314"/>
    <cellStyle name="Финансовый 3 2 6 5 4 3" xfId="55315"/>
    <cellStyle name="Финансовый 3 2 6 5 4 4" xfId="55316"/>
    <cellStyle name="Финансовый 3 2 6 5 5" xfId="55317"/>
    <cellStyle name="Финансовый 3 2 6 5 6" xfId="55318"/>
    <cellStyle name="Финансовый 3 2 6 5 7" xfId="55319"/>
    <cellStyle name="Финансовый 3 2 6 5 8" xfId="55320"/>
    <cellStyle name="Финансовый 3 2 6 6" xfId="55321"/>
    <cellStyle name="Финансовый 3 2 6 6 2" xfId="55322"/>
    <cellStyle name="Финансовый 3 2 6 6 2 2" xfId="55323"/>
    <cellStyle name="Финансовый 3 2 6 6 2 2 2" xfId="55324"/>
    <cellStyle name="Финансовый 3 2 6 6 2 2 2 2" xfId="55325"/>
    <cellStyle name="Финансовый 3 2 6 6 2 2 3" xfId="55326"/>
    <cellStyle name="Финансовый 3 2 6 6 2 2 4" xfId="55327"/>
    <cellStyle name="Финансовый 3 2 6 6 2 2 5" xfId="55328"/>
    <cellStyle name="Финансовый 3 2 6 6 2 3" xfId="55329"/>
    <cellStyle name="Финансовый 3 2 6 6 2 3 2" xfId="55330"/>
    <cellStyle name="Финансовый 3 2 6 6 2 3 3" xfId="55331"/>
    <cellStyle name="Финансовый 3 2 6 6 2 3 4" xfId="55332"/>
    <cellStyle name="Финансовый 3 2 6 6 2 4" xfId="55333"/>
    <cellStyle name="Финансовый 3 2 6 6 2 5" xfId="55334"/>
    <cellStyle name="Финансовый 3 2 6 6 2 6" xfId="55335"/>
    <cellStyle name="Финансовый 3 2 6 6 2 7" xfId="55336"/>
    <cellStyle name="Финансовый 3 2 6 6 3" xfId="55337"/>
    <cellStyle name="Финансовый 3 2 6 6 3 2" xfId="55338"/>
    <cellStyle name="Финансовый 3 2 6 6 3 2 2" xfId="55339"/>
    <cellStyle name="Финансовый 3 2 6 6 3 3" xfId="55340"/>
    <cellStyle name="Финансовый 3 2 6 6 3 4" xfId="55341"/>
    <cellStyle name="Финансовый 3 2 6 6 3 5" xfId="55342"/>
    <cellStyle name="Финансовый 3 2 6 6 4" xfId="55343"/>
    <cellStyle name="Финансовый 3 2 6 6 4 2" xfId="55344"/>
    <cellStyle name="Финансовый 3 2 6 6 4 3" xfId="55345"/>
    <cellStyle name="Финансовый 3 2 6 6 4 4" xfId="55346"/>
    <cellStyle name="Финансовый 3 2 6 6 5" xfId="55347"/>
    <cellStyle name="Финансовый 3 2 6 6 6" xfId="55348"/>
    <cellStyle name="Финансовый 3 2 6 6 7" xfId="55349"/>
    <cellStyle name="Финансовый 3 2 6 6 8" xfId="55350"/>
    <cellStyle name="Финансовый 3 2 6 7" xfId="55351"/>
    <cellStyle name="Финансовый 3 2 6 7 2" xfId="55352"/>
    <cellStyle name="Финансовый 3 2 6 7 2 2" xfId="55353"/>
    <cellStyle name="Финансовый 3 2 6 7 2 2 2" xfId="55354"/>
    <cellStyle name="Финансовый 3 2 6 7 2 2 2 2" xfId="55355"/>
    <cellStyle name="Финансовый 3 2 6 7 2 2 3" xfId="55356"/>
    <cellStyle name="Финансовый 3 2 6 7 2 2 4" xfId="55357"/>
    <cellStyle name="Финансовый 3 2 6 7 2 2 5" xfId="55358"/>
    <cellStyle name="Финансовый 3 2 6 7 2 3" xfId="55359"/>
    <cellStyle name="Финансовый 3 2 6 7 2 3 2" xfId="55360"/>
    <cellStyle name="Финансовый 3 2 6 7 2 3 3" xfId="55361"/>
    <cellStyle name="Финансовый 3 2 6 7 2 3 4" xfId="55362"/>
    <cellStyle name="Финансовый 3 2 6 7 2 4" xfId="55363"/>
    <cellStyle name="Финансовый 3 2 6 7 2 5" xfId="55364"/>
    <cellStyle name="Финансовый 3 2 6 7 2 6" xfId="55365"/>
    <cellStyle name="Финансовый 3 2 6 7 2 7" xfId="55366"/>
    <cellStyle name="Финансовый 3 2 6 7 3" xfId="55367"/>
    <cellStyle name="Финансовый 3 2 6 7 3 2" xfId="55368"/>
    <cellStyle name="Финансовый 3 2 6 7 3 2 2" xfId="55369"/>
    <cellStyle name="Финансовый 3 2 6 7 3 3" xfId="55370"/>
    <cellStyle name="Финансовый 3 2 6 7 3 4" xfId="55371"/>
    <cellStyle name="Финансовый 3 2 6 7 3 5" xfId="55372"/>
    <cellStyle name="Финансовый 3 2 6 7 4" xfId="55373"/>
    <cellStyle name="Финансовый 3 2 6 7 4 2" xfId="55374"/>
    <cellStyle name="Финансовый 3 2 6 7 4 3" xfId="55375"/>
    <cellStyle name="Финансовый 3 2 6 7 4 4" xfId="55376"/>
    <cellStyle name="Финансовый 3 2 6 7 5" xfId="55377"/>
    <cellStyle name="Финансовый 3 2 6 7 6" xfId="55378"/>
    <cellStyle name="Финансовый 3 2 6 7 7" xfId="55379"/>
    <cellStyle name="Финансовый 3 2 6 7 8" xfId="55380"/>
    <cellStyle name="Финансовый 3 2 6 8" xfId="55381"/>
    <cellStyle name="Финансовый 3 2 6 8 2" xfId="55382"/>
    <cellStyle name="Финансовый 3 2 6 8 2 2" xfId="55383"/>
    <cellStyle name="Финансовый 3 2 6 8 2 2 2" xfId="55384"/>
    <cellStyle name="Финансовый 3 2 6 8 2 3" xfId="55385"/>
    <cellStyle name="Финансовый 3 2 6 8 2 4" xfId="55386"/>
    <cellStyle name="Финансовый 3 2 6 8 2 5" xfId="55387"/>
    <cellStyle name="Финансовый 3 2 6 8 3" xfId="55388"/>
    <cellStyle name="Финансовый 3 2 6 8 3 2" xfId="55389"/>
    <cellStyle name="Финансовый 3 2 6 8 3 3" xfId="55390"/>
    <cellStyle name="Финансовый 3 2 6 8 3 4" xfId="55391"/>
    <cellStyle name="Финансовый 3 2 6 8 4" xfId="55392"/>
    <cellStyle name="Финансовый 3 2 6 8 5" xfId="55393"/>
    <cellStyle name="Финансовый 3 2 6 8 6" xfId="55394"/>
    <cellStyle name="Финансовый 3 2 6 8 7" xfId="55395"/>
    <cellStyle name="Финансовый 3 2 6 9" xfId="55396"/>
    <cellStyle name="Финансовый 3 2 6 9 2" xfId="55397"/>
    <cellStyle name="Финансовый 3 2 6 9 2 2" xfId="55398"/>
    <cellStyle name="Финансовый 3 2 6 9 2 2 2" xfId="55399"/>
    <cellStyle name="Финансовый 3 2 6 9 2 3" xfId="55400"/>
    <cellStyle name="Финансовый 3 2 6 9 2 4" xfId="55401"/>
    <cellStyle name="Финансовый 3 2 6 9 2 5" xfId="55402"/>
    <cellStyle name="Финансовый 3 2 6 9 3" xfId="55403"/>
    <cellStyle name="Финансовый 3 2 6 9 3 2" xfId="55404"/>
    <cellStyle name="Финансовый 3 2 6 9 3 3" xfId="55405"/>
    <cellStyle name="Финансовый 3 2 6 9 3 4" xfId="55406"/>
    <cellStyle name="Финансовый 3 2 6 9 4" xfId="55407"/>
    <cellStyle name="Финансовый 3 2 6 9 5" xfId="55408"/>
    <cellStyle name="Финансовый 3 2 6 9 6" xfId="55409"/>
    <cellStyle name="Финансовый 3 2 6 9 7" xfId="55410"/>
    <cellStyle name="Финансовый 3 2 7" xfId="55411"/>
    <cellStyle name="Финансовый 3 2 7 10" xfId="55412"/>
    <cellStyle name="Финансовый 3 2 7 10 2" xfId="55413"/>
    <cellStyle name="Финансовый 3 2 7 10 2 2" xfId="55414"/>
    <cellStyle name="Финансовый 3 2 7 10 3" xfId="55415"/>
    <cellStyle name="Финансовый 3 2 7 10 4" xfId="55416"/>
    <cellStyle name="Финансовый 3 2 7 10 5" xfId="55417"/>
    <cellStyle name="Финансовый 3 2 7 11" xfId="55418"/>
    <cellStyle name="Финансовый 3 2 7 11 2" xfId="55419"/>
    <cellStyle name="Финансовый 3 2 7 11 2 2" xfId="55420"/>
    <cellStyle name="Финансовый 3 2 7 11 3" xfId="55421"/>
    <cellStyle name="Финансовый 3 2 7 11 4" xfId="55422"/>
    <cellStyle name="Финансовый 3 2 7 11 5" xfId="55423"/>
    <cellStyle name="Финансовый 3 2 7 12" xfId="55424"/>
    <cellStyle name="Финансовый 3 2 7 12 2" xfId="55425"/>
    <cellStyle name="Финансовый 3 2 7 12 2 2" xfId="55426"/>
    <cellStyle name="Финансовый 3 2 7 12 3" xfId="55427"/>
    <cellStyle name="Финансовый 3 2 7 13" xfId="55428"/>
    <cellStyle name="Финансовый 3 2 7 13 2" xfId="55429"/>
    <cellStyle name="Финансовый 3 2 7 14" xfId="55430"/>
    <cellStyle name="Финансовый 3 2 7 15" xfId="55431"/>
    <cellStyle name="Финансовый 3 2 7 2" xfId="55432"/>
    <cellStyle name="Финансовый 3 2 7 2 2" xfId="55433"/>
    <cellStyle name="Финансовый 3 2 7 2 2 2" xfId="55434"/>
    <cellStyle name="Финансовый 3 2 7 2 2 2 2" xfId="55435"/>
    <cellStyle name="Финансовый 3 2 7 2 2 2 2 2" xfId="55436"/>
    <cellStyle name="Финансовый 3 2 7 2 2 2 3" xfId="55437"/>
    <cellStyle name="Финансовый 3 2 7 2 2 2 4" xfId="55438"/>
    <cellStyle name="Финансовый 3 2 7 2 2 2 5" xfId="55439"/>
    <cellStyle name="Финансовый 3 2 7 2 2 3" xfId="55440"/>
    <cellStyle name="Финансовый 3 2 7 2 2 3 2" xfId="55441"/>
    <cellStyle name="Финансовый 3 2 7 2 2 3 3" xfId="55442"/>
    <cellStyle name="Финансовый 3 2 7 2 2 3 4" xfId="55443"/>
    <cellStyle name="Финансовый 3 2 7 2 2 4" xfId="55444"/>
    <cellStyle name="Финансовый 3 2 7 2 2 5" xfId="55445"/>
    <cellStyle name="Финансовый 3 2 7 2 2 6" xfId="55446"/>
    <cellStyle name="Финансовый 3 2 7 2 2 7" xfId="55447"/>
    <cellStyle name="Финансовый 3 2 7 2 3" xfId="55448"/>
    <cellStyle name="Финансовый 3 2 7 2 3 2" xfId="55449"/>
    <cellStyle name="Финансовый 3 2 7 2 3 2 2" xfId="55450"/>
    <cellStyle name="Финансовый 3 2 7 2 3 3" xfId="55451"/>
    <cellStyle name="Финансовый 3 2 7 2 3 4" xfId="55452"/>
    <cellStyle name="Финансовый 3 2 7 2 3 5" xfId="55453"/>
    <cellStyle name="Финансовый 3 2 7 2 4" xfId="55454"/>
    <cellStyle name="Финансовый 3 2 7 2 4 2" xfId="55455"/>
    <cellStyle name="Финансовый 3 2 7 2 4 2 2" xfId="55456"/>
    <cellStyle name="Финансовый 3 2 7 2 4 3" xfId="55457"/>
    <cellStyle name="Финансовый 3 2 7 2 4 4" xfId="55458"/>
    <cellStyle name="Финансовый 3 2 7 2 4 5" xfId="55459"/>
    <cellStyle name="Финансовый 3 2 7 2 5" xfId="55460"/>
    <cellStyle name="Финансовый 3 2 7 2 5 2" xfId="55461"/>
    <cellStyle name="Финансовый 3 2 7 2 5 3" xfId="55462"/>
    <cellStyle name="Финансовый 3 2 7 2 5 4" xfId="55463"/>
    <cellStyle name="Финансовый 3 2 7 2 6" xfId="55464"/>
    <cellStyle name="Финансовый 3 2 7 2 7" xfId="55465"/>
    <cellStyle name="Финансовый 3 2 7 2 8" xfId="55466"/>
    <cellStyle name="Финансовый 3 2 7 2 9" xfId="55467"/>
    <cellStyle name="Финансовый 3 2 7 3" xfId="55468"/>
    <cellStyle name="Финансовый 3 2 7 3 2" xfId="55469"/>
    <cellStyle name="Финансовый 3 2 7 3 2 2" xfId="55470"/>
    <cellStyle name="Финансовый 3 2 7 3 2 2 2" xfId="55471"/>
    <cellStyle name="Финансовый 3 2 7 3 2 2 2 2" xfId="55472"/>
    <cellStyle name="Финансовый 3 2 7 3 2 2 3" xfId="55473"/>
    <cellStyle name="Финансовый 3 2 7 3 2 2 4" xfId="55474"/>
    <cellStyle name="Финансовый 3 2 7 3 2 2 5" xfId="55475"/>
    <cellStyle name="Финансовый 3 2 7 3 2 3" xfId="55476"/>
    <cellStyle name="Финансовый 3 2 7 3 2 3 2" xfId="55477"/>
    <cellStyle name="Финансовый 3 2 7 3 2 3 3" xfId="55478"/>
    <cellStyle name="Финансовый 3 2 7 3 2 3 4" xfId="55479"/>
    <cellStyle name="Финансовый 3 2 7 3 2 4" xfId="55480"/>
    <cellStyle name="Финансовый 3 2 7 3 2 5" xfId="55481"/>
    <cellStyle name="Финансовый 3 2 7 3 2 6" xfId="55482"/>
    <cellStyle name="Финансовый 3 2 7 3 2 7" xfId="55483"/>
    <cellStyle name="Финансовый 3 2 7 3 3" xfId="55484"/>
    <cellStyle name="Финансовый 3 2 7 3 3 2" xfId="55485"/>
    <cellStyle name="Финансовый 3 2 7 3 3 2 2" xfId="55486"/>
    <cellStyle name="Финансовый 3 2 7 3 3 3" xfId="55487"/>
    <cellStyle name="Финансовый 3 2 7 3 3 4" xfId="55488"/>
    <cellStyle name="Финансовый 3 2 7 3 3 5" xfId="55489"/>
    <cellStyle name="Финансовый 3 2 7 3 4" xfId="55490"/>
    <cellStyle name="Финансовый 3 2 7 3 4 2" xfId="55491"/>
    <cellStyle name="Финансовый 3 2 7 3 4 2 2" xfId="55492"/>
    <cellStyle name="Финансовый 3 2 7 3 4 3" xfId="55493"/>
    <cellStyle name="Финансовый 3 2 7 3 4 4" xfId="55494"/>
    <cellStyle name="Финансовый 3 2 7 3 4 5" xfId="55495"/>
    <cellStyle name="Финансовый 3 2 7 3 5" xfId="55496"/>
    <cellStyle name="Финансовый 3 2 7 3 5 2" xfId="55497"/>
    <cellStyle name="Финансовый 3 2 7 3 5 3" xfId="55498"/>
    <cellStyle name="Финансовый 3 2 7 3 5 4" xfId="55499"/>
    <cellStyle name="Финансовый 3 2 7 3 6" xfId="55500"/>
    <cellStyle name="Финансовый 3 2 7 3 7" xfId="55501"/>
    <cellStyle name="Финансовый 3 2 7 3 8" xfId="55502"/>
    <cellStyle name="Финансовый 3 2 7 3 9" xfId="55503"/>
    <cellStyle name="Финансовый 3 2 7 4" xfId="55504"/>
    <cellStyle name="Финансовый 3 2 7 4 2" xfId="55505"/>
    <cellStyle name="Финансовый 3 2 7 4 2 2" xfId="55506"/>
    <cellStyle name="Финансовый 3 2 7 4 2 2 2" xfId="55507"/>
    <cellStyle name="Финансовый 3 2 7 4 2 2 2 2" xfId="55508"/>
    <cellStyle name="Финансовый 3 2 7 4 2 2 3" xfId="55509"/>
    <cellStyle name="Финансовый 3 2 7 4 2 2 4" xfId="55510"/>
    <cellStyle name="Финансовый 3 2 7 4 2 2 5" xfId="55511"/>
    <cellStyle name="Финансовый 3 2 7 4 2 3" xfId="55512"/>
    <cellStyle name="Финансовый 3 2 7 4 2 3 2" xfId="55513"/>
    <cellStyle name="Финансовый 3 2 7 4 2 3 3" xfId="55514"/>
    <cellStyle name="Финансовый 3 2 7 4 2 3 4" xfId="55515"/>
    <cellStyle name="Финансовый 3 2 7 4 2 4" xfId="55516"/>
    <cellStyle name="Финансовый 3 2 7 4 2 5" xfId="55517"/>
    <cellStyle name="Финансовый 3 2 7 4 2 6" xfId="55518"/>
    <cellStyle name="Финансовый 3 2 7 4 2 7" xfId="55519"/>
    <cellStyle name="Финансовый 3 2 7 4 3" xfId="55520"/>
    <cellStyle name="Финансовый 3 2 7 4 3 2" xfId="55521"/>
    <cellStyle name="Финансовый 3 2 7 4 3 2 2" xfId="55522"/>
    <cellStyle name="Финансовый 3 2 7 4 3 3" xfId="55523"/>
    <cellStyle name="Финансовый 3 2 7 4 3 4" xfId="55524"/>
    <cellStyle name="Финансовый 3 2 7 4 3 5" xfId="55525"/>
    <cellStyle name="Финансовый 3 2 7 4 4" xfId="55526"/>
    <cellStyle name="Финансовый 3 2 7 4 4 2" xfId="55527"/>
    <cellStyle name="Финансовый 3 2 7 4 4 2 2" xfId="55528"/>
    <cellStyle name="Финансовый 3 2 7 4 4 3" xfId="55529"/>
    <cellStyle name="Финансовый 3 2 7 4 4 4" xfId="55530"/>
    <cellStyle name="Финансовый 3 2 7 4 4 5" xfId="55531"/>
    <cellStyle name="Финансовый 3 2 7 4 5" xfId="55532"/>
    <cellStyle name="Финансовый 3 2 7 4 5 2" xfId="55533"/>
    <cellStyle name="Финансовый 3 2 7 4 5 3" xfId="55534"/>
    <cellStyle name="Финансовый 3 2 7 4 5 4" xfId="55535"/>
    <cellStyle name="Финансовый 3 2 7 4 6" xfId="55536"/>
    <cellStyle name="Финансовый 3 2 7 4 7" xfId="55537"/>
    <cellStyle name="Финансовый 3 2 7 4 8" xfId="55538"/>
    <cellStyle name="Финансовый 3 2 7 4 9" xfId="55539"/>
    <cellStyle name="Финансовый 3 2 7 5" xfId="55540"/>
    <cellStyle name="Финансовый 3 2 7 5 2" xfId="55541"/>
    <cellStyle name="Финансовый 3 2 7 5 2 2" xfId="55542"/>
    <cellStyle name="Финансовый 3 2 7 5 2 2 2" xfId="55543"/>
    <cellStyle name="Финансовый 3 2 7 5 2 2 2 2" xfId="55544"/>
    <cellStyle name="Финансовый 3 2 7 5 2 2 3" xfId="55545"/>
    <cellStyle name="Финансовый 3 2 7 5 2 2 4" xfId="55546"/>
    <cellStyle name="Финансовый 3 2 7 5 2 2 5" xfId="55547"/>
    <cellStyle name="Финансовый 3 2 7 5 2 3" xfId="55548"/>
    <cellStyle name="Финансовый 3 2 7 5 2 3 2" xfId="55549"/>
    <cellStyle name="Финансовый 3 2 7 5 2 3 3" xfId="55550"/>
    <cellStyle name="Финансовый 3 2 7 5 2 3 4" xfId="55551"/>
    <cellStyle name="Финансовый 3 2 7 5 2 4" xfId="55552"/>
    <cellStyle name="Финансовый 3 2 7 5 2 5" xfId="55553"/>
    <cellStyle name="Финансовый 3 2 7 5 2 6" xfId="55554"/>
    <cellStyle name="Финансовый 3 2 7 5 2 7" xfId="55555"/>
    <cellStyle name="Финансовый 3 2 7 5 3" xfId="55556"/>
    <cellStyle name="Финансовый 3 2 7 5 3 2" xfId="55557"/>
    <cellStyle name="Финансовый 3 2 7 5 3 2 2" xfId="55558"/>
    <cellStyle name="Финансовый 3 2 7 5 3 3" xfId="55559"/>
    <cellStyle name="Финансовый 3 2 7 5 3 4" xfId="55560"/>
    <cellStyle name="Финансовый 3 2 7 5 3 5" xfId="55561"/>
    <cellStyle name="Финансовый 3 2 7 5 4" xfId="55562"/>
    <cellStyle name="Финансовый 3 2 7 5 4 2" xfId="55563"/>
    <cellStyle name="Финансовый 3 2 7 5 4 3" xfId="55564"/>
    <cellStyle name="Финансовый 3 2 7 5 4 4" xfId="55565"/>
    <cellStyle name="Финансовый 3 2 7 5 5" xfId="55566"/>
    <cellStyle name="Финансовый 3 2 7 5 6" xfId="55567"/>
    <cellStyle name="Финансовый 3 2 7 5 7" xfId="55568"/>
    <cellStyle name="Финансовый 3 2 7 5 8" xfId="55569"/>
    <cellStyle name="Финансовый 3 2 7 6" xfId="55570"/>
    <cellStyle name="Финансовый 3 2 7 6 2" xfId="55571"/>
    <cellStyle name="Финансовый 3 2 7 6 2 2" xfId="55572"/>
    <cellStyle name="Финансовый 3 2 7 6 2 2 2" xfId="55573"/>
    <cellStyle name="Финансовый 3 2 7 6 2 2 2 2" xfId="55574"/>
    <cellStyle name="Финансовый 3 2 7 6 2 2 3" xfId="55575"/>
    <cellStyle name="Финансовый 3 2 7 6 2 2 4" xfId="55576"/>
    <cellStyle name="Финансовый 3 2 7 6 2 2 5" xfId="55577"/>
    <cellStyle name="Финансовый 3 2 7 6 2 3" xfId="55578"/>
    <cellStyle name="Финансовый 3 2 7 6 2 3 2" xfId="55579"/>
    <cellStyle name="Финансовый 3 2 7 6 2 3 3" xfId="55580"/>
    <cellStyle name="Финансовый 3 2 7 6 2 3 4" xfId="55581"/>
    <cellStyle name="Финансовый 3 2 7 6 2 4" xfId="55582"/>
    <cellStyle name="Финансовый 3 2 7 6 2 5" xfId="55583"/>
    <cellStyle name="Финансовый 3 2 7 6 2 6" xfId="55584"/>
    <cellStyle name="Финансовый 3 2 7 6 2 7" xfId="55585"/>
    <cellStyle name="Финансовый 3 2 7 6 3" xfId="55586"/>
    <cellStyle name="Финансовый 3 2 7 6 3 2" xfId="55587"/>
    <cellStyle name="Финансовый 3 2 7 6 3 2 2" xfId="55588"/>
    <cellStyle name="Финансовый 3 2 7 6 3 3" xfId="55589"/>
    <cellStyle name="Финансовый 3 2 7 6 3 4" xfId="55590"/>
    <cellStyle name="Финансовый 3 2 7 6 3 5" xfId="55591"/>
    <cellStyle name="Финансовый 3 2 7 6 4" xfId="55592"/>
    <cellStyle name="Финансовый 3 2 7 6 4 2" xfId="55593"/>
    <cellStyle name="Финансовый 3 2 7 6 4 3" xfId="55594"/>
    <cellStyle name="Финансовый 3 2 7 6 4 4" xfId="55595"/>
    <cellStyle name="Финансовый 3 2 7 6 5" xfId="55596"/>
    <cellStyle name="Финансовый 3 2 7 6 6" xfId="55597"/>
    <cellStyle name="Финансовый 3 2 7 6 7" xfId="55598"/>
    <cellStyle name="Финансовый 3 2 7 6 8" xfId="55599"/>
    <cellStyle name="Финансовый 3 2 7 7" xfId="55600"/>
    <cellStyle name="Финансовый 3 2 7 7 2" xfId="55601"/>
    <cellStyle name="Финансовый 3 2 7 7 2 2" xfId="55602"/>
    <cellStyle name="Финансовый 3 2 7 7 2 2 2" xfId="55603"/>
    <cellStyle name="Финансовый 3 2 7 7 2 2 2 2" xfId="55604"/>
    <cellStyle name="Финансовый 3 2 7 7 2 2 3" xfId="55605"/>
    <cellStyle name="Финансовый 3 2 7 7 2 2 4" xfId="55606"/>
    <cellStyle name="Финансовый 3 2 7 7 2 2 5" xfId="55607"/>
    <cellStyle name="Финансовый 3 2 7 7 2 3" xfId="55608"/>
    <cellStyle name="Финансовый 3 2 7 7 2 3 2" xfId="55609"/>
    <cellStyle name="Финансовый 3 2 7 7 2 3 3" xfId="55610"/>
    <cellStyle name="Финансовый 3 2 7 7 2 3 4" xfId="55611"/>
    <cellStyle name="Финансовый 3 2 7 7 2 4" xfId="55612"/>
    <cellStyle name="Финансовый 3 2 7 7 2 5" xfId="55613"/>
    <cellStyle name="Финансовый 3 2 7 7 2 6" xfId="55614"/>
    <cellStyle name="Финансовый 3 2 7 7 2 7" xfId="55615"/>
    <cellStyle name="Финансовый 3 2 7 7 3" xfId="55616"/>
    <cellStyle name="Финансовый 3 2 7 7 3 2" xfId="55617"/>
    <cellStyle name="Финансовый 3 2 7 7 3 2 2" xfId="55618"/>
    <cellStyle name="Финансовый 3 2 7 7 3 3" xfId="55619"/>
    <cellStyle name="Финансовый 3 2 7 7 3 4" xfId="55620"/>
    <cellStyle name="Финансовый 3 2 7 7 3 5" xfId="55621"/>
    <cellStyle name="Финансовый 3 2 7 7 4" xfId="55622"/>
    <cellStyle name="Финансовый 3 2 7 7 4 2" xfId="55623"/>
    <cellStyle name="Финансовый 3 2 7 7 4 3" xfId="55624"/>
    <cellStyle name="Финансовый 3 2 7 7 4 4" xfId="55625"/>
    <cellStyle name="Финансовый 3 2 7 7 5" xfId="55626"/>
    <cellStyle name="Финансовый 3 2 7 7 6" xfId="55627"/>
    <cellStyle name="Финансовый 3 2 7 7 7" xfId="55628"/>
    <cellStyle name="Финансовый 3 2 7 7 8" xfId="55629"/>
    <cellStyle name="Финансовый 3 2 7 8" xfId="55630"/>
    <cellStyle name="Финансовый 3 2 7 8 2" xfId="55631"/>
    <cellStyle name="Финансовый 3 2 7 8 2 2" xfId="55632"/>
    <cellStyle name="Финансовый 3 2 7 8 2 2 2" xfId="55633"/>
    <cellStyle name="Финансовый 3 2 7 8 2 3" xfId="55634"/>
    <cellStyle name="Финансовый 3 2 7 8 2 4" xfId="55635"/>
    <cellStyle name="Финансовый 3 2 7 8 2 5" xfId="55636"/>
    <cellStyle name="Финансовый 3 2 7 8 3" xfId="55637"/>
    <cellStyle name="Финансовый 3 2 7 8 3 2" xfId="55638"/>
    <cellStyle name="Финансовый 3 2 7 8 3 3" xfId="55639"/>
    <cellStyle name="Финансовый 3 2 7 8 3 4" xfId="55640"/>
    <cellStyle name="Финансовый 3 2 7 8 4" xfId="55641"/>
    <cellStyle name="Финансовый 3 2 7 8 5" xfId="55642"/>
    <cellStyle name="Финансовый 3 2 7 8 6" xfId="55643"/>
    <cellStyle name="Финансовый 3 2 7 8 7" xfId="55644"/>
    <cellStyle name="Финансовый 3 2 7 9" xfId="55645"/>
    <cellStyle name="Финансовый 3 2 7 9 2" xfId="55646"/>
    <cellStyle name="Финансовый 3 2 7 9 2 2" xfId="55647"/>
    <cellStyle name="Финансовый 3 2 7 9 2 2 2" xfId="55648"/>
    <cellStyle name="Финансовый 3 2 7 9 2 3" xfId="55649"/>
    <cellStyle name="Финансовый 3 2 7 9 2 4" xfId="55650"/>
    <cellStyle name="Финансовый 3 2 7 9 2 5" xfId="55651"/>
    <cellStyle name="Финансовый 3 2 7 9 3" xfId="55652"/>
    <cellStyle name="Финансовый 3 2 7 9 3 2" xfId="55653"/>
    <cellStyle name="Финансовый 3 2 7 9 3 3" xfId="55654"/>
    <cellStyle name="Финансовый 3 2 7 9 3 4" xfId="55655"/>
    <cellStyle name="Финансовый 3 2 7 9 4" xfId="55656"/>
    <cellStyle name="Финансовый 3 2 7 9 5" xfId="55657"/>
    <cellStyle name="Финансовый 3 2 7 9 6" xfId="55658"/>
    <cellStyle name="Финансовый 3 2 7 9 7" xfId="55659"/>
    <cellStyle name="Финансовый 3 2 8" xfId="55660"/>
    <cellStyle name="Финансовый 3 2 8 2" xfId="55661"/>
    <cellStyle name="Финансовый 3 2 8 2 2" xfId="55662"/>
    <cellStyle name="Финансовый 3 2 8 2 2 2" xfId="55663"/>
    <cellStyle name="Финансовый 3 2 8 2 2 2 2" xfId="55664"/>
    <cellStyle name="Финансовый 3 2 8 2 2 3" xfId="55665"/>
    <cellStyle name="Финансовый 3 2 8 2 2 4" xfId="55666"/>
    <cellStyle name="Финансовый 3 2 8 2 2 5" xfId="55667"/>
    <cellStyle name="Финансовый 3 2 8 2 3" xfId="55668"/>
    <cellStyle name="Финансовый 3 2 8 2 3 2" xfId="55669"/>
    <cellStyle name="Финансовый 3 2 8 2 3 2 2" xfId="55670"/>
    <cellStyle name="Финансовый 3 2 8 2 3 3" xfId="55671"/>
    <cellStyle name="Финансовый 3 2 8 2 3 4" xfId="55672"/>
    <cellStyle name="Финансовый 3 2 8 2 3 5" xfId="55673"/>
    <cellStyle name="Финансовый 3 2 8 2 4" xfId="55674"/>
    <cellStyle name="Финансовый 3 2 8 2 4 2" xfId="55675"/>
    <cellStyle name="Финансовый 3 2 8 2 4 3" xfId="55676"/>
    <cellStyle name="Финансовый 3 2 8 2 4 4" xfId="55677"/>
    <cellStyle name="Финансовый 3 2 8 2 5" xfId="55678"/>
    <cellStyle name="Финансовый 3 2 8 2 6" xfId="55679"/>
    <cellStyle name="Финансовый 3 2 8 2 7" xfId="55680"/>
    <cellStyle name="Финансовый 3 2 8 2 8" xfId="55681"/>
    <cellStyle name="Финансовый 3 2 8 3" xfId="55682"/>
    <cellStyle name="Финансовый 3 2 8 3 2" xfId="55683"/>
    <cellStyle name="Финансовый 3 2 8 3 2 2" xfId="55684"/>
    <cellStyle name="Финансовый 3 2 8 3 3" xfId="55685"/>
    <cellStyle name="Финансовый 3 2 8 3 4" xfId="55686"/>
    <cellStyle name="Финансовый 3 2 8 3 5" xfId="55687"/>
    <cellStyle name="Финансовый 3 2 8 4" xfId="55688"/>
    <cellStyle name="Финансовый 3 2 8 4 2" xfId="55689"/>
    <cellStyle name="Финансовый 3 2 8 4 2 2" xfId="55690"/>
    <cellStyle name="Финансовый 3 2 8 4 3" xfId="55691"/>
    <cellStyle name="Финансовый 3 2 8 4 4" xfId="55692"/>
    <cellStyle name="Финансовый 3 2 8 4 5" xfId="55693"/>
    <cellStyle name="Финансовый 3 2 8 5" xfId="55694"/>
    <cellStyle name="Финансовый 3 2 8 5 2" xfId="55695"/>
    <cellStyle name="Финансовый 3 2 8 5 2 2" xfId="55696"/>
    <cellStyle name="Финансовый 3 2 8 5 3" xfId="55697"/>
    <cellStyle name="Финансовый 3 2 8 5 4" xfId="55698"/>
    <cellStyle name="Финансовый 3 2 8 5 5" xfId="55699"/>
    <cellStyle name="Финансовый 3 2 8 6" xfId="55700"/>
    <cellStyle name="Финансовый 3 2 8 6 2" xfId="55701"/>
    <cellStyle name="Финансовый 3 2 8 6 2 2" xfId="55702"/>
    <cellStyle name="Финансовый 3 2 8 6 3" xfId="55703"/>
    <cellStyle name="Финансовый 3 2 8 7" xfId="55704"/>
    <cellStyle name="Финансовый 3 2 8 7 2" xfId="55705"/>
    <cellStyle name="Финансовый 3 2 8 8" xfId="55706"/>
    <cellStyle name="Финансовый 3 2 8 9" xfId="55707"/>
    <cellStyle name="Финансовый 3 2 9" xfId="55708"/>
    <cellStyle name="Финансовый 3 2 9 2" xfId="55709"/>
    <cellStyle name="Финансовый 3 2 9 2 2" xfId="55710"/>
    <cellStyle name="Финансовый 3 2 9 2 2 2" xfId="55711"/>
    <cellStyle name="Финансовый 3 2 9 2 2 2 2" xfId="55712"/>
    <cellStyle name="Финансовый 3 2 9 2 2 3" xfId="55713"/>
    <cellStyle name="Финансовый 3 2 9 2 2 4" xfId="55714"/>
    <cellStyle name="Финансовый 3 2 9 2 2 5" xfId="55715"/>
    <cellStyle name="Финансовый 3 2 9 2 3" xfId="55716"/>
    <cellStyle name="Финансовый 3 2 9 2 3 2" xfId="55717"/>
    <cellStyle name="Финансовый 3 2 9 2 3 3" xfId="55718"/>
    <cellStyle name="Финансовый 3 2 9 2 3 4" xfId="55719"/>
    <cellStyle name="Финансовый 3 2 9 2 4" xfId="55720"/>
    <cellStyle name="Финансовый 3 2 9 2 5" xfId="55721"/>
    <cellStyle name="Финансовый 3 2 9 2 6" xfId="55722"/>
    <cellStyle name="Финансовый 3 2 9 2 7" xfId="55723"/>
    <cellStyle name="Финансовый 3 2 9 3" xfId="55724"/>
    <cellStyle name="Финансовый 3 2 9 3 2" xfId="55725"/>
    <cellStyle name="Финансовый 3 2 9 3 2 2" xfId="55726"/>
    <cellStyle name="Финансовый 3 2 9 3 3" xfId="55727"/>
    <cellStyle name="Финансовый 3 2 9 3 4" xfId="55728"/>
    <cellStyle name="Финансовый 3 2 9 3 5" xfId="55729"/>
    <cellStyle name="Финансовый 3 2 9 4" xfId="55730"/>
    <cellStyle name="Финансовый 3 2 9 4 2" xfId="55731"/>
    <cellStyle name="Финансовый 3 2 9 4 2 2" xfId="55732"/>
    <cellStyle name="Финансовый 3 2 9 4 3" xfId="55733"/>
    <cellStyle name="Финансовый 3 2 9 4 4" xfId="55734"/>
    <cellStyle name="Финансовый 3 2 9 4 5" xfId="55735"/>
    <cellStyle name="Финансовый 3 2 9 5" xfId="55736"/>
    <cellStyle name="Финансовый 3 2 9 5 2" xfId="55737"/>
    <cellStyle name="Финансовый 3 2 9 5 3" xfId="55738"/>
    <cellStyle name="Финансовый 3 2 9 5 4" xfId="55739"/>
    <cellStyle name="Финансовый 3 2 9 6" xfId="55740"/>
    <cellStyle name="Финансовый 3 2 9 7" xfId="55741"/>
    <cellStyle name="Финансовый 3 2 9 8" xfId="55742"/>
    <cellStyle name="Финансовый 3 2 9 9" xfId="55743"/>
    <cellStyle name="Финансовый 3 3" xfId="55744"/>
    <cellStyle name="Финансовый 3 3 10" xfId="55745"/>
    <cellStyle name="Финансовый 3 3 10 2" xfId="55746"/>
    <cellStyle name="Финансовый 3 3 10 2 2" xfId="55747"/>
    <cellStyle name="Финансовый 3 3 10 2 2 2" xfId="55748"/>
    <cellStyle name="Финансовый 3 3 10 2 2 2 2" xfId="55749"/>
    <cellStyle name="Финансовый 3 3 10 2 2 3" xfId="55750"/>
    <cellStyle name="Финансовый 3 3 10 2 2 4" xfId="55751"/>
    <cellStyle name="Финансовый 3 3 10 2 2 5" xfId="55752"/>
    <cellStyle name="Финансовый 3 3 10 2 3" xfId="55753"/>
    <cellStyle name="Финансовый 3 3 10 2 3 2" xfId="55754"/>
    <cellStyle name="Финансовый 3 3 10 2 3 3" xfId="55755"/>
    <cellStyle name="Финансовый 3 3 10 2 3 4" xfId="55756"/>
    <cellStyle name="Финансовый 3 3 10 2 4" xfId="55757"/>
    <cellStyle name="Финансовый 3 3 10 2 5" xfId="55758"/>
    <cellStyle name="Финансовый 3 3 10 2 6" xfId="55759"/>
    <cellStyle name="Финансовый 3 3 10 2 7" xfId="55760"/>
    <cellStyle name="Финансовый 3 3 10 3" xfId="55761"/>
    <cellStyle name="Финансовый 3 3 10 3 2" xfId="55762"/>
    <cellStyle name="Финансовый 3 3 10 3 2 2" xfId="55763"/>
    <cellStyle name="Финансовый 3 3 10 3 3" xfId="55764"/>
    <cellStyle name="Финансовый 3 3 10 3 4" xfId="55765"/>
    <cellStyle name="Финансовый 3 3 10 3 5" xfId="55766"/>
    <cellStyle name="Финансовый 3 3 10 4" xfId="55767"/>
    <cellStyle name="Финансовый 3 3 10 4 2" xfId="55768"/>
    <cellStyle name="Финансовый 3 3 10 4 3" xfId="55769"/>
    <cellStyle name="Финансовый 3 3 10 4 4" xfId="55770"/>
    <cellStyle name="Финансовый 3 3 10 5" xfId="55771"/>
    <cellStyle name="Финансовый 3 3 10 6" xfId="55772"/>
    <cellStyle name="Финансовый 3 3 10 7" xfId="55773"/>
    <cellStyle name="Финансовый 3 3 10 8" xfId="55774"/>
    <cellStyle name="Финансовый 3 3 11" xfId="55775"/>
    <cellStyle name="Финансовый 3 3 11 2" xfId="55776"/>
    <cellStyle name="Финансовый 3 3 11 2 2" xfId="55777"/>
    <cellStyle name="Финансовый 3 3 11 2 2 2" xfId="55778"/>
    <cellStyle name="Финансовый 3 3 11 2 2 2 2" xfId="55779"/>
    <cellStyle name="Финансовый 3 3 11 2 2 3" xfId="55780"/>
    <cellStyle name="Финансовый 3 3 11 2 2 4" xfId="55781"/>
    <cellStyle name="Финансовый 3 3 11 2 2 5" xfId="55782"/>
    <cellStyle name="Финансовый 3 3 11 2 3" xfId="55783"/>
    <cellStyle name="Финансовый 3 3 11 2 3 2" xfId="55784"/>
    <cellStyle name="Финансовый 3 3 11 2 3 3" xfId="55785"/>
    <cellStyle name="Финансовый 3 3 11 2 3 4" xfId="55786"/>
    <cellStyle name="Финансовый 3 3 11 2 4" xfId="55787"/>
    <cellStyle name="Финансовый 3 3 11 2 5" xfId="55788"/>
    <cellStyle name="Финансовый 3 3 11 2 6" xfId="55789"/>
    <cellStyle name="Финансовый 3 3 11 2 7" xfId="55790"/>
    <cellStyle name="Финансовый 3 3 11 3" xfId="55791"/>
    <cellStyle name="Финансовый 3 3 11 3 2" xfId="55792"/>
    <cellStyle name="Финансовый 3 3 11 3 2 2" xfId="55793"/>
    <cellStyle name="Финансовый 3 3 11 3 3" xfId="55794"/>
    <cellStyle name="Финансовый 3 3 11 3 4" xfId="55795"/>
    <cellStyle name="Финансовый 3 3 11 3 5" xfId="55796"/>
    <cellStyle name="Финансовый 3 3 11 4" xfId="55797"/>
    <cellStyle name="Финансовый 3 3 11 4 2" xfId="55798"/>
    <cellStyle name="Финансовый 3 3 11 4 3" xfId="55799"/>
    <cellStyle name="Финансовый 3 3 11 4 4" xfId="55800"/>
    <cellStyle name="Финансовый 3 3 11 5" xfId="55801"/>
    <cellStyle name="Финансовый 3 3 11 6" xfId="55802"/>
    <cellStyle name="Финансовый 3 3 11 7" xfId="55803"/>
    <cellStyle name="Финансовый 3 3 11 8" xfId="55804"/>
    <cellStyle name="Финансовый 3 3 12" xfId="55805"/>
    <cellStyle name="Финансовый 3 3 12 2" xfId="55806"/>
    <cellStyle name="Финансовый 3 3 12 2 2" xfId="55807"/>
    <cellStyle name="Финансовый 3 3 12 2 2 2" xfId="55808"/>
    <cellStyle name="Финансовый 3 3 12 2 3" xfId="55809"/>
    <cellStyle name="Финансовый 3 3 12 2 4" xfId="55810"/>
    <cellStyle name="Финансовый 3 3 12 2 5" xfId="55811"/>
    <cellStyle name="Финансовый 3 3 12 3" xfId="55812"/>
    <cellStyle name="Финансовый 3 3 12 3 2" xfId="55813"/>
    <cellStyle name="Финансовый 3 3 12 3 3" xfId="55814"/>
    <cellStyle name="Финансовый 3 3 12 3 4" xfId="55815"/>
    <cellStyle name="Финансовый 3 3 12 4" xfId="55816"/>
    <cellStyle name="Финансовый 3 3 12 5" xfId="55817"/>
    <cellStyle name="Финансовый 3 3 12 6" xfId="55818"/>
    <cellStyle name="Финансовый 3 3 12 7" xfId="55819"/>
    <cellStyle name="Финансовый 3 3 13" xfId="55820"/>
    <cellStyle name="Финансовый 3 3 13 2" xfId="55821"/>
    <cellStyle name="Финансовый 3 3 13 2 2" xfId="55822"/>
    <cellStyle name="Финансовый 3 3 13 2 2 2" xfId="55823"/>
    <cellStyle name="Финансовый 3 3 13 2 3" xfId="55824"/>
    <cellStyle name="Финансовый 3 3 13 2 4" xfId="55825"/>
    <cellStyle name="Финансовый 3 3 13 2 5" xfId="55826"/>
    <cellStyle name="Финансовый 3 3 13 3" xfId="55827"/>
    <cellStyle name="Финансовый 3 3 13 3 2" xfId="55828"/>
    <cellStyle name="Финансовый 3 3 13 3 3" xfId="55829"/>
    <cellStyle name="Финансовый 3 3 13 3 4" xfId="55830"/>
    <cellStyle name="Финансовый 3 3 13 4" xfId="55831"/>
    <cellStyle name="Финансовый 3 3 13 5" xfId="55832"/>
    <cellStyle name="Финансовый 3 3 13 6" xfId="55833"/>
    <cellStyle name="Финансовый 3 3 13 7" xfId="55834"/>
    <cellStyle name="Финансовый 3 3 14" xfId="55835"/>
    <cellStyle name="Финансовый 3 3 14 2" xfId="55836"/>
    <cellStyle name="Финансовый 3 3 14 2 2" xfId="55837"/>
    <cellStyle name="Финансовый 3 3 14 3" xfId="55838"/>
    <cellStyle name="Финансовый 3 3 14 4" xfId="55839"/>
    <cellStyle name="Финансовый 3 3 14 5" xfId="55840"/>
    <cellStyle name="Финансовый 3 3 15" xfId="55841"/>
    <cellStyle name="Финансовый 3 3 15 2" xfId="55842"/>
    <cellStyle name="Финансовый 3 3 15 2 2" xfId="55843"/>
    <cellStyle name="Финансовый 3 3 15 3" xfId="55844"/>
    <cellStyle name="Финансовый 3 3 15 4" xfId="55845"/>
    <cellStyle name="Финансовый 3 3 15 5" xfId="55846"/>
    <cellStyle name="Финансовый 3 3 16" xfId="55847"/>
    <cellStyle name="Финансовый 3 3 17" xfId="55848"/>
    <cellStyle name="Финансовый 3 3 18" xfId="55849"/>
    <cellStyle name="Финансовый 3 3 19" xfId="59843"/>
    <cellStyle name="Финансовый 3 3 2" xfId="55850"/>
    <cellStyle name="Финансовый 3 3 2 10" xfId="55851"/>
    <cellStyle name="Финансовый 3 3 2 10 2" xfId="55852"/>
    <cellStyle name="Финансовый 3 3 2 10 2 2" xfId="55853"/>
    <cellStyle name="Финансовый 3 3 2 10 2 2 2" xfId="55854"/>
    <cellStyle name="Финансовый 3 3 2 10 2 3" xfId="55855"/>
    <cellStyle name="Финансовый 3 3 2 10 2 4" xfId="55856"/>
    <cellStyle name="Финансовый 3 3 2 10 2 5" xfId="55857"/>
    <cellStyle name="Финансовый 3 3 2 10 3" xfId="55858"/>
    <cellStyle name="Финансовый 3 3 2 10 3 2" xfId="55859"/>
    <cellStyle name="Финансовый 3 3 2 10 3 3" xfId="55860"/>
    <cellStyle name="Финансовый 3 3 2 10 3 4" xfId="55861"/>
    <cellStyle name="Финансовый 3 3 2 10 4" xfId="55862"/>
    <cellStyle name="Финансовый 3 3 2 10 5" xfId="55863"/>
    <cellStyle name="Финансовый 3 3 2 10 6" xfId="55864"/>
    <cellStyle name="Финансовый 3 3 2 10 7" xfId="55865"/>
    <cellStyle name="Финансовый 3 3 2 11" xfId="55866"/>
    <cellStyle name="Финансовый 3 3 2 11 2" xfId="55867"/>
    <cellStyle name="Финансовый 3 3 2 11 2 2" xfId="55868"/>
    <cellStyle name="Финансовый 3 3 2 11 3" xfId="55869"/>
    <cellStyle name="Финансовый 3 3 2 11 4" xfId="55870"/>
    <cellStyle name="Финансовый 3 3 2 11 5" xfId="55871"/>
    <cellStyle name="Финансовый 3 3 2 12" xfId="55872"/>
    <cellStyle name="Финансовый 3 3 2 12 2" xfId="55873"/>
    <cellStyle name="Финансовый 3 3 2 12 3" xfId="55874"/>
    <cellStyle name="Финансовый 3 3 2 12 4" xfId="55875"/>
    <cellStyle name="Финансовый 3 3 2 13" xfId="55876"/>
    <cellStyle name="Финансовый 3 3 2 14" xfId="55877"/>
    <cellStyle name="Финансовый 3 3 2 15" xfId="55878"/>
    <cellStyle name="Финансовый 3 3 2 16" xfId="55879"/>
    <cellStyle name="Финансовый 3 3 2 2" xfId="55880"/>
    <cellStyle name="Финансовый 3 3 2 2 10" xfId="55881"/>
    <cellStyle name="Финансовый 3 3 2 2 10 2" xfId="55882"/>
    <cellStyle name="Финансовый 3 3 2 2 10 2 2" xfId="55883"/>
    <cellStyle name="Финансовый 3 3 2 2 10 3" xfId="55884"/>
    <cellStyle name="Финансовый 3 3 2 2 10 4" xfId="55885"/>
    <cellStyle name="Финансовый 3 3 2 2 10 5" xfId="55886"/>
    <cellStyle name="Финансовый 3 3 2 2 11" xfId="55887"/>
    <cellStyle name="Финансовый 3 3 2 2 11 2" xfId="55888"/>
    <cellStyle name="Финансовый 3 3 2 2 11 3" xfId="55889"/>
    <cellStyle name="Финансовый 3 3 2 2 11 4" xfId="55890"/>
    <cellStyle name="Финансовый 3 3 2 2 12" xfId="55891"/>
    <cellStyle name="Финансовый 3 3 2 2 13" xfId="55892"/>
    <cellStyle name="Финансовый 3 3 2 2 14" xfId="55893"/>
    <cellStyle name="Финансовый 3 3 2 2 15" xfId="55894"/>
    <cellStyle name="Финансовый 3 3 2 2 2" xfId="55895"/>
    <cellStyle name="Финансовый 3 3 2 2 2 2" xfId="55896"/>
    <cellStyle name="Финансовый 3 3 2 2 2 2 2" xfId="55897"/>
    <cellStyle name="Финансовый 3 3 2 2 2 2 2 2" xfId="55898"/>
    <cellStyle name="Финансовый 3 3 2 2 2 2 2 2 2" xfId="55899"/>
    <cellStyle name="Финансовый 3 3 2 2 2 2 2 3" xfId="55900"/>
    <cellStyle name="Финансовый 3 3 2 2 2 2 2 4" xfId="55901"/>
    <cellStyle name="Финансовый 3 3 2 2 2 2 2 5" xfId="55902"/>
    <cellStyle name="Финансовый 3 3 2 2 2 2 3" xfId="55903"/>
    <cellStyle name="Финансовый 3 3 2 2 2 2 3 2" xfId="55904"/>
    <cellStyle name="Финансовый 3 3 2 2 2 2 3 3" xfId="55905"/>
    <cellStyle name="Финансовый 3 3 2 2 2 2 3 4" xfId="55906"/>
    <cellStyle name="Финансовый 3 3 2 2 2 2 4" xfId="55907"/>
    <cellStyle name="Финансовый 3 3 2 2 2 2 5" xfId="55908"/>
    <cellStyle name="Финансовый 3 3 2 2 2 2 6" xfId="55909"/>
    <cellStyle name="Финансовый 3 3 2 2 2 2 7" xfId="55910"/>
    <cellStyle name="Финансовый 3 3 2 2 2 3" xfId="55911"/>
    <cellStyle name="Финансовый 3 3 2 2 2 3 2" xfId="55912"/>
    <cellStyle name="Финансовый 3 3 2 2 2 3 2 2" xfId="55913"/>
    <cellStyle name="Финансовый 3 3 2 2 2 3 3" xfId="55914"/>
    <cellStyle name="Финансовый 3 3 2 2 2 3 4" xfId="55915"/>
    <cellStyle name="Финансовый 3 3 2 2 2 3 5" xfId="55916"/>
    <cellStyle name="Финансовый 3 3 2 2 2 4" xfId="55917"/>
    <cellStyle name="Финансовый 3 3 2 2 2 4 2" xfId="55918"/>
    <cellStyle name="Финансовый 3 3 2 2 2 4 2 2" xfId="55919"/>
    <cellStyle name="Финансовый 3 3 2 2 2 4 3" xfId="55920"/>
    <cellStyle name="Финансовый 3 3 2 2 2 4 4" xfId="55921"/>
    <cellStyle name="Финансовый 3 3 2 2 2 4 5" xfId="55922"/>
    <cellStyle name="Финансовый 3 3 2 2 2 5" xfId="55923"/>
    <cellStyle name="Финансовый 3 3 2 2 2 5 2" xfId="55924"/>
    <cellStyle name="Финансовый 3 3 2 2 2 5 3" xfId="55925"/>
    <cellStyle name="Финансовый 3 3 2 2 2 5 4" xfId="55926"/>
    <cellStyle name="Финансовый 3 3 2 2 2 6" xfId="55927"/>
    <cellStyle name="Финансовый 3 3 2 2 2 7" xfId="55928"/>
    <cellStyle name="Финансовый 3 3 2 2 2 8" xfId="55929"/>
    <cellStyle name="Финансовый 3 3 2 2 2 9" xfId="55930"/>
    <cellStyle name="Финансовый 3 3 2 2 3" xfId="55931"/>
    <cellStyle name="Финансовый 3 3 2 2 3 2" xfId="55932"/>
    <cellStyle name="Финансовый 3 3 2 2 3 2 2" xfId="55933"/>
    <cellStyle name="Финансовый 3 3 2 2 3 2 2 2" xfId="55934"/>
    <cellStyle name="Финансовый 3 3 2 2 3 2 2 2 2" xfId="55935"/>
    <cellStyle name="Финансовый 3 3 2 2 3 2 2 3" xfId="55936"/>
    <cellStyle name="Финансовый 3 3 2 2 3 2 2 4" xfId="55937"/>
    <cellStyle name="Финансовый 3 3 2 2 3 2 2 5" xfId="55938"/>
    <cellStyle name="Финансовый 3 3 2 2 3 2 3" xfId="55939"/>
    <cellStyle name="Финансовый 3 3 2 2 3 2 3 2" xfId="55940"/>
    <cellStyle name="Финансовый 3 3 2 2 3 2 3 3" xfId="55941"/>
    <cellStyle name="Финансовый 3 3 2 2 3 2 3 4" xfId="55942"/>
    <cellStyle name="Финансовый 3 3 2 2 3 2 4" xfId="55943"/>
    <cellStyle name="Финансовый 3 3 2 2 3 2 5" xfId="55944"/>
    <cellStyle name="Финансовый 3 3 2 2 3 2 6" xfId="55945"/>
    <cellStyle name="Финансовый 3 3 2 2 3 2 7" xfId="55946"/>
    <cellStyle name="Финансовый 3 3 2 2 3 3" xfId="55947"/>
    <cellStyle name="Финансовый 3 3 2 2 3 3 2" xfId="55948"/>
    <cellStyle name="Финансовый 3 3 2 2 3 3 2 2" xfId="55949"/>
    <cellStyle name="Финансовый 3 3 2 2 3 3 3" xfId="55950"/>
    <cellStyle name="Финансовый 3 3 2 2 3 3 4" xfId="55951"/>
    <cellStyle name="Финансовый 3 3 2 2 3 3 5" xfId="55952"/>
    <cellStyle name="Финансовый 3 3 2 2 3 4" xfId="55953"/>
    <cellStyle name="Финансовый 3 3 2 2 3 4 2" xfId="55954"/>
    <cellStyle name="Финансовый 3 3 2 2 3 4 2 2" xfId="55955"/>
    <cellStyle name="Финансовый 3 3 2 2 3 4 3" xfId="55956"/>
    <cellStyle name="Финансовый 3 3 2 2 3 4 4" xfId="55957"/>
    <cellStyle name="Финансовый 3 3 2 2 3 4 5" xfId="55958"/>
    <cellStyle name="Финансовый 3 3 2 2 3 5" xfId="55959"/>
    <cellStyle name="Финансовый 3 3 2 2 3 5 2" xfId="55960"/>
    <cellStyle name="Финансовый 3 3 2 2 3 5 3" xfId="55961"/>
    <cellStyle name="Финансовый 3 3 2 2 3 5 4" xfId="55962"/>
    <cellStyle name="Финансовый 3 3 2 2 3 6" xfId="55963"/>
    <cellStyle name="Финансовый 3 3 2 2 3 7" xfId="55964"/>
    <cellStyle name="Финансовый 3 3 2 2 3 8" xfId="55965"/>
    <cellStyle name="Финансовый 3 3 2 2 3 9" xfId="55966"/>
    <cellStyle name="Финансовый 3 3 2 2 4" xfId="55967"/>
    <cellStyle name="Финансовый 3 3 2 2 4 2" xfId="55968"/>
    <cellStyle name="Финансовый 3 3 2 2 4 2 2" xfId="55969"/>
    <cellStyle name="Финансовый 3 3 2 2 4 2 2 2" xfId="55970"/>
    <cellStyle name="Финансовый 3 3 2 2 4 2 2 2 2" xfId="55971"/>
    <cellStyle name="Финансовый 3 3 2 2 4 2 2 3" xfId="55972"/>
    <cellStyle name="Финансовый 3 3 2 2 4 2 2 4" xfId="55973"/>
    <cellStyle name="Финансовый 3 3 2 2 4 2 2 5" xfId="55974"/>
    <cellStyle name="Финансовый 3 3 2 2 4 2 3" xfId="55975"/>
    <cellStyle name="Финансовый 3 3 2 2 4 2 3 2" xfId="55976"/>
    <cellStyle name="Финансовый 3 3 2 2 4 2 3 3" xfId="55977"/>
    <cellStyle name="Финансовый 3 3 2 2 4 2 3 4" xfId="55978"/>
    <cellStyle name="Финансовый 3 3 2 2 4 2 4" xfId="55979"/>
    <cellStyle name="Финансовый 3 3 2 2 4 2 5" xfId="55980"/>
    <cellStyle name="Финансовый 3 3 2 2 4 2 6" xfId="55981"/>
    <cellStyle name="Финансовый 3 3 2 2 4 2 7" xfId="55982"/>
    <cellStyle name="Финансовый 3 3 2 2 4 3" xfId="55983"/>
    <cellStyle name="Финансовый 3 3 2 2 4 3 2" xfId="55984"/>
    <cellStyle name="Финансовый 3 3 2 2 4 3 2 2" xfId="55985"/>
    <cellStyle name="Финансовый 3 3 2 2 4 3 3" xfId="55986"/>
    <cellStyle name="Финансовый 3 3 2 2 4 3 4" xfId="55987"/>
    <cellStyle name="Финансовый 3 3 2 2 4 3 5" xfId="55988"/>
    <cellStyle name="Финансовый 3 3 2 2 4 4" xfId="55989"/>
    <cellStyle name="Финансовый 3 3 2 2 4 4 2" xfId="55990"/>
    <cellStyle name="Финансовый 3 3 2 2 4 4 3" xfId="55991"/>
    <cellStyle name="Финансовый 3 3 2 2 4 4 4" xfId="55992"/>
    <cellStyle name="Финансовый 3 3 2 2 4 5" xfId="55993"/>
    <cellStyle name="Финансовый 3 3 2 2 4 6" xfId="55994"/>
    <cellStyle name="Финансовый 3 3 2 2 4 7" xfId="55995"/>
    <cellStyle name="Финансовый 3 3 2 2 4 8" xfId="55996"/>
    <cellStyle name="Финансовый 3 3 2 2 5" xfId="55997"/>
    <cellStyle name="Финансовый 3 3 2 2 5 2" xfId="55998"/>
    <cellStyle name="Финансовый 3 3 2 2 5 2 2" xfId="55999"/>
    <cellStyle name="Финансовый 3 3 2 2 5 2 2 2" xfId="56000"/>
    <cellStyle name="Финансовый 3 3 2 2 5 2 2 2 2" xfId="56001"/>
    <cellStyle name="Финансовый 3 3 2 2 5 2 2 3" xfId="56002"/>
    <cellStyle name="Финансовый 3 3 2 2 5 2 2 4" xfId="56003"/>
    <cellStyle name="Финансовый 3 3 2 2 5 2 2 5" xfId="56004"/>
    <cellStyle name="Финансовый 3 3 2 2 5 2 3" xfId="56005"/>
    <cellStyle name="Финансовый 3 3 2 2 5 2 3 2" xfId="56006"/>
    <cellStyle name="Финансовый 3 3 2 2 5 2 3 3" xfId="56007"/>
    <cellStyle name="Финансовый 3 3 2 2 5 2 3 4" xfId="56008"/>
    <cellStyle name="Финансовый 3 3 2 2 5 2 4" xfId="56009"/>
    <cellStyle name="Финансовый 3 3 2 2 5 2 5" xfId="56010"/>
    <cellStyle name="Финансовый 3 3 2 2 5 2 6" xfId="56011"/>
    <cellStyle name="Финансовый 3 3 2 2 5 2 7" xfId="56012"/>
    <cellStyle name="Финансовый 3 3 2 2 5 3" xfId="56013"/>
    <cellStyle name="Финансовый 3 3 2 2 5 3 2" xfId="56014"/>
    <cellStyle name="Финансовый 3 3 2 2 5 3 2 2" xfId="56015"/>
    <cellStyle name="Финансовый 3 3 2 2 5 3 3" xfId="56016"/>
    <cellStyle name="Финансовый 3 3 2 2 5 3 4" xfId="56017"/>
    <cellStyle name="Финансовый 3 3 2 2 5 3 5" xfId="56018"/>
    <cellStyle name="Финансовый 3 3 2 2 5 4" xfId="56019"/>
    <cellStyle name="Финансовый 3 3 2 2 5 4 2" xfId="56020"/>
    <cellStyle name="Финансовый 3 3 2 2 5 4 3" xfId="56021"/>
    <cellStyle name="Финансовый 3 3 2 2 5 4 4" xfId="56022"/>
    <cellStyle name="Финансовый 3 3 2 2 5 5" xfId="56023"/>
    <cellStyle name="Финансовый 3 3 2 2 5 6" xfId="56024"/>
    <cellStyle name="Финансовый 3 3 2 2 5 7" xfId="56025"/>
    <cellStyle name="Финансовый 3 3 2 2 5 8" xfId="56026"/>
    <cellStyle name="Финансовый 3 3 2 2 6" xfId="56027"/>
    <cellStyle name="Финансовый 3 3 2 2 6 2" xfId="56028"/>
    <cellStyle name="Финансовый 3 3 2 2 6 2 2" xfId="56029"/>
    <cellStyle name="Финансовый 3 3 2 2 6 2 2 2" xfId="56030"/>
    <cellStyle name="Финансовый 3 3 2 2 6 2 2 2 2" xfId="56031"/>
    <cellStyle name="Финансовый 3 3 2 2 6 2 2 3" xfId="56032"/>
    <cellStyle name="Финансовый 3 3 2 2 6 2 2 4" xfId="56033"/>
    <cellStyle name="Финансовый 3 3 2 2 6 2 2 5" xfId="56034"/>
    <cellStyle name="Финансовый 3 3 2 2 6 2 3" xfId="56035"/>
    <cellStyle name="Финансовый 3 3 2 2 6 2 3 2" xfId="56036"/>
    <cellStyle name="Финансовый 3 3 2 2 6 2 3 3" xfId="56037"/>
    <cellStyle name="Финансовый 3 3 2 2 6 2 3 4" xfId="56038"/>
    <cellStyle name="Финансовый 3 3 2 2 6 2 4" xfId="56039"/>
    <cellStyle name="Финансовый 3 3 2 2 6 2 5" xfId="56040"/>
    <cellStyle name="Финансовый 3 3 2 2 6 2 6" xfId="56041"/>
    <cellStyle name="Финансовый 3 3 2 2 6 2 7" xfId="56042"/>
    <cellStyle name="Финансовый 3 3 2 2 6 3" xfId="56043"/>
    <cellStyle name="Финансовый 3 3 2 2 6 3 2" xfId="56044"/>
    <cellStyle name="Финансовый 3 3 2 2 6 3 2 2" xfId="56045"/>
    <cellStyle name="Финансовый 3 3 2 2 6 3 3" xfId="56046"/>
    <cellStyle name="Финансовый 3 3 2 2 6 3 4" xfId="56047"/>
    <cellStyle name="Финансовый 3 3 2 2 6 3 5" xfId="56048"/>
    <cellStyle name="Финансовый 3 3 2 2 6 4" xfId="56049"/>
    <cellStyle name="Финансовый 3 3 2 2 6 4 2" xfId="56050"/>
    <cellStyle name="Финансовый 3 3 2 2 6 4 3" xfId="56051"/>
    <cellStyle name="Финансовый 3 3 2 2 6 4 4" xfId="56052"/>
    <cellStyle name="Финансовый 3 3 2 2 6 5" xfId="56053"/>
    <cellStyle name="Финансовый 3 3 2 2 6 6" xfId="56054"/>
    <cellStyle name="Финансовый 3 3 2 2 6 7" xfId="56055"/>
    <cellStyle name="Финансовый 3 3 2 2 6 8" xfId="56056"/>
    <cellStyle name="Финансовый 3 3 2 2 7" xfId="56057"/>
    <cellStyle name="Финансовый 3 3 2 2 7 2" xfId="56058"/>
    <cellStyle name="Финансовый 3 3 2 2 7 2 2" xfId="56059"/>
    <cellStyle name="Финансовый 3 3 2 2 7 2 2 2" xfId="56060"/>
    <cellStyle name="Финансовый 3 3 2 2 7 2 2 2 2" xfId="56061"/>
    <cellStyle name="Финансовый 3 3 2 2 7 2 2 3" xfId="56062"/>
    <cellStyle name="Финансовый 3 3 2 2 7 2 2 4" xfId="56063"/>
    <cellStyle name="Финансовый 3 3 2 2 7 2 2 5" xfId="56064"/>
    <cellStyle name="Финансовый 3 3 2 2 7 2 3" xfId="56065"/>
    <cellStyle name="Финансовый 3 3 2 2 7 2 3 2" xfId="56066"/>
    <cellStyle name="Финансовый 3 3 2 2 7 2 3 3" xfId="56067"/>
    <cellStyle name="Финансовый 3 3 2 2 7 2 3 4" xfId="56068"/>
    <cellStyle name="Финансовый 3 3 2 2 7 2 4" xfId="56069"/>
    <cellStyle name="Финансовый 3 3 2 2 7 2 5" xfId="56070"/>
    <cellStyle name="Финансовый 3 3 2 2 7 2 6" xfId="56071"/>
    <cellStyle name="Финансовый 3 3 2 2 7 2 7" xfId="56072"/>
    <cellStyle name="Финансовый 3 3 2 2 7 3" xfId="56073"/>
    <cellStyle name="Финансовый 3 3 2 2 7 3 2" xfId="56074"/>
    <cellStyle name="Финансовый 3 3 2 2 7 3 2 2" xfId="56075"/>
    <cellStyle name="Финансовый 3 3 2 2 7 3 3" xfId="56076"/>
    <cellStyle name="Финансовый 3 3 2 2 7 3 4" xfId="56077"/>
    <cellStyle name="Финансовый 3 3 2 2 7 3 5" xfId="56078"/>
    <cellStyle name="Финансовый 3 3 2 2 7 4" xfId="56079"/>
    <cellStyle name="Финансовый 3 3 2 2 7 4 2" xfId="56080"/>
    <cellStyle name="Финансовый 3 3 2 2 7 4 3" xfId="56081"/>
    <cellStyle name="Финансовый 3 3 2 2 7 4 4" xfId="56082"/>
    <cellStyle name="Финансовый 3 3 2 2 7 5" xfId="56083"/>
    <cellStyle name="Финансовый 3 3 2 2 7 6" xfId="56084"/>
    <cellStyle name="Финансовый 3 3 2 2 7 7" xfId="56085"/>
    <cellStyle name="Финансовый 3 3 2 2 7 8" xfId="56086"/>
    <cellStyle name="Финансовый 3 3 2 2 8" xfId="56087"/>
    <cellStyle name="Финансовый 3 3 2 2 8 2" xfId="56088"/>
    <cellStyle name="Финансовый 3 3 2 2 8 2 2" xfId="56089"/>
    <cellStyle name="Финансовый 3 3 2 2 8 2 2 2" xfId="56090"/>
    <cellStyle name="Финансовый 3 3 2 2 8 2 3" xfId="56091"/>
    <cellStyle name="Финансовый 3 3 2 2 8 2 4" xfId="56092"/>
    <cellStyle name="Финансовый 3 3 2 2 8 2 5" xfId="56093"/>
    <cellStyle name="Финансовый 3 3 2 2 8 3" xfId="56094"/>
    <cellStyle name="Финансовый 3 3 2 2 8 3 2" xfId="56095"/>
    <cellStyle name="Финансовый 3 3 2 2 8 3 3" xfId="56096"/>
    <cellStyle name="Финансовый 3 3 2 2 8 3 4" xfId="56097"/>
    <cellStyle name="Финансовый 3 3 2 2 8 4" xfId="56098"/>
    <cellStyle name="Финансовый 3 3 2 2 8 5" xfId="56099"/>
    <cellStyle name="Финансовый 3 3 2 2 8 6" xfId="56100"/>
    <cellStyle name="Финансовый 3 3 2 2 8 7" xfId="56101"/>
    <cellStyle name="Финансовый 3 3 2 2 9" xfId="56102"/>
    <cellStyle name="Финансовый 3 3 2 2 9 2" xfId="56103"/>
    <cellStyle name="Финансовый 3 3 2 2 9 2 2" xfId="56104"/>
    <cellStyle name="Финансовый 3 3 2 2 9 2 2 2" xfId="56105"/>
    <cellStyle name="Финансовый 3 3 2 2 9 2 3" xfId="56106"/>
    <cellStyle name="Финансовый 3 3 2 2 9 2 4" xfId="56107"/>
    <cellStyle name="Финансовый 3 3 2 2 9 2 5" xfId="56108"/>
    <cellStyle name="Финансовый 3 3 2 2 9 3" xfId="56109"/>
    <cellStyle name="Финансовый 3 3 2 2 9 3 2" xfId="56110"/>
    <cellStyle name="Финансовый 3 3 2 2 9 3 3" xfId="56111"/>
    <cellStyle name="Финансовый 3 3 2 2 9 3 4" xfId="56112"/>
    <cellStyle name="Финансовый 3 3 2 2 9 4" xfId="56113"/>
    <cellStyle name="Финансовый 3 3 2 2 9 5" xfId="56114"/>
    <cellStyle name="Финансовый 3 3 2 2 9 6" xfId="56115"/>
    <cellStyle name="Финансовый 3 3 2 2 9 7" xfId="56116"/>
    <cellStyle name="Финансовый 3 3 2 3" xfId="56117"/>
    <cellStyle name="Финансовый 3 3 2 3 2" xfId="56118"/>
    <cellStyle name="Финансовый 3 3 2 3 2 2" xfId="56119"/>
    <cellStyle name="Финансовый 3 3 2 3 2 2 2" xfId="56120"/>
    <cellStyle name="Финансовый 3 3 2 3 2 2 2 2" xfId="56121"/>
    <cellStyle name="Финансовый 3 3 2 3 2 2 3" xfId="56122"/>
    <cellStyle name="Финансовый 3 3 2 3 2 2 4" xfId="56123"/>
    <cellStyle name="Финансовый 3 3 2 3 2 2 5" xfId="56124"/>
    <cellStyle name="Финансовый 3 3 2 3 2 3" xfId="56125"/>
    <cellStyle name="Финансовый 3 3 2 3 2 3 2" xfId="56126"/>
    <cellStyle name="Финансовый 3 3 2 3 2 3 3" xfId="56127"/>
    <cellStyle name="Финансовый 3 3 2 3 2 3 4" xfId="56128"/>
    <cellStyle name="Финансовый 3 3 2 3 2 4" xfId="56129"/>
    <cellStyle name="Финансовый 3 3 2 3 2 5" xfId="56130"/>
    <cellStyle name="Финансовый 3 3 2 3 2 6" xfId="56131"/>
    <cellStyle name="Финансовый 3 3 2 3 2 7" xfId="56132"/>
    <cellStyle name="Финансовый 3 3 2 3 3" xfId="56133"/>
    <cellStyle name="Финансовый 3 3 2 3 3 2" xfId="56134"/>
    <cellStyle name="Финансовый 3 3 2 3 3 2 2" xfId="56135"/>
    <cellStyle name="Финансовый 3 3 2 3 3 3" xfId="56136"/>
    <cellStyle name="Финансовый 3 3 2 3 3 4" xfId="56137"/>
    <cellStyle name="Финансовый 3 3 2 3 3 5" xfId="56138"/>
    <cellStyle name="Финансовый 3 3 2 3 4" xfId="56139"/>
    <cellStyle name="Финансовый 3 3 2 3 4 2" xfId="56140"/>
    <cellStyle name="Финансовый 3 3 2 3 4 2 2" xfId="56141"/>
    <cellStyle name="Финансовый 3 3 2 3 4 3" xfId="56142"/>
    <cellStyle name="Финансовый 3 3 2 3 4 4" xfId="56143"/>
    <cellStyle name="Финансовый 3 3 2 3 4 5" xfId="56144"/>
    <cellStyle name="Финансовый 3 3 2 3 5" xfId="56145"/>
    <cellStyle name="Финансовый 3 3 2 3 5 2" xfId="56146"/>
    <cellStyle name="Финансовый 3 3 2 3 5 3" xfId="56147"/>
    <cellStyle name="Финансовый 3 3 2 3 5 4" xfId="56148"/>
    <cellStyle name="Финансовый 3 3 2 3 6" xfId="56149"/>
    <cellStyle name="Финансовый 3 3 2 3 7" xfId="56150"/>
    <cellStyle name="Финансовый 3 3 2 3 8" xfId="56151"/>
    <cellStyle name="Финансовый 3 3 2 3 9" xfId="56152"/>
    <cellStyle name="Финансовый 3 3 2 4" xfId="56153"/>
    <cellStyle name="Финансовый 3 3 2 4 2" xfId="56154"/>
    <cellStyle name="Финансовый 3 3 2 4 2 2" xfId="56155"/>
    <cellStyle name="Финансовый 3 3 2 4 2 2 2" xfId="56156"/>
    <cellStyle name="Финансовый 3 3 2 4 2 2 2 2" xfId="56157"/>
    <cellStyle name="Финансовый 3 3 2 4 2 2 3" xfId="56158"/>
    <cellStyle name="Финансовый 3 3 2 4 2 2 4" xfId="56159"/>
    <cellStyle name="Финансовый 3 3 2 4 2 2 5" xfId="56160"/>
    <cellStyle name="Финансовый 3 3 2 4 2 3" xfId="56161"/>
    <cellStyle name="Финансовый 3 3 2 4 2 3 2" xfId="56162"/>
    <cellStyle name="Финансовый 3 3 2 4 2 3 3" xfId="56163"/>
    <cellStyle name="Финансовый 3 3 2 4 2 3 4" xfId="56164"/>
    <cellStyle name="Финансовый 3 3 2 4 2 4" xfId="56165"/>
    <cellStyle name="Финансовый 3 3 2 4 2 5" xfId="56166"/>
    <cellStyle name="Финансовый 3 3 2 4 2 6" xfId="56167"/>
    <cellStyle name="Финансовый 3 3 2 4 2 7" xfId="56168"/>
    <cellStyle name="Финансовый 3 3 2 4 3" xfId="56169"/>
    <cellStyle name="Финансовый 3 3 2 4 3 2" xfId="56170"/>
    <cellStyle name="Финансовый 3 3 2 4 3 2 2" xfId="56171"/>
    <cellStyle name="Финансовый 3 3 2 4 3 3" xfId="56172"/>
    <cellStyle name="Финансовый 3 3 2 4 3 4" xfId="56173"/>
    <cellStyle name="Финансовый 3 3 2 4 3 5" xfId="56174"/>
    <cellStyle name="Финансовый 3 3 2 4 4" xfId="56175"/>
    <cellStyle name="Финансовый 3 3 2 4 4 2" xfId="56176"/>
    <cellStyle name="Финансовый 3 3 2 4 4 2 2" xfId="56177"/>
    <cellStyle name="Финансовый 3 3 2 4 4 3" xfId="56178"/>
    <cellStyle name="Финансовый 3 3 2 4 4 4" xfId="56179"/>
    <cellStyle name="Финансовый 3 3 2 4 4 5" xfId="56180"/>
    <cellStyle name="Финансовый 3 3 2 4 5" xfId="56181"/>
    <cellStyle name="Финансовый 3 3 2 4 5 2" xfId="56182"/>
    <cellStyle name="Финансовый 3 3 2 4 5 3" xfId="56183"/>
    <cellStyle name="Финансовый 3 3 2 4 5 4" xfId="56184"/>
    <cellStyle name="Финансовый 3 3 2 4 6" xfId="56185"/>
    <cellStyle name="Финансовый 3 3 2 4 7" xfId="56186"/>
    <cellStyle name="Финансовый 3 3 2 4 8" xfId="56187"/>
    <cellStyle name="Финансовый 3 3 2 4 9" xfId="56188"/>
    <cellStyle name="Финансовый 3 3 2 5" xfId="56189"/>
    <cellStyle name="Финансовый 3 3 2 5 2" xfId="56190"/>
    <cellStyle name="Финансовый 3 3 2 5 2 2" xfId="56191"/>
    <cellStyle name="Финансовый 3 3 2 5 2 2 2" xfId="56192"/>
    <cellStyle name="Финансовый 3 3 2 5 2 2 2 2" xfId="56193"/>
    <cellStyle name="Финансовый 3 3 2 5 2 2 3" xfId="56194"/>
    <cellStyle name="Финансовый 3 3 2 5 2 2 4" xfId="56195"/>
    <cellStyle name="Финансовый 3 3 2 5 2 2 5" xfId="56196"/>
    <cellStyle name="Финансовый 3 3 2 5 2 3" xfId="56197"/>
    <cellStyle name="Финансовый 3 3 2 5 2 3 2" xfId="56198"/>
    <cellStyle name="Финансовый 3 3 2 5 2 3 3" xfId="56199"/>
    <cellStyle name="Финансовый 3 3 2 5 2 3 4" xfId="56200"/>
    <cellStyle name="Финансовый 3 3 2 5 2 4" xfId="56201"/>
    <cellStyle name="Финансовый 3 3 2 5 2 5" xfId="56202"/>
    <cellStyle name="Финансовый 3 3 2 5 2 6" xfId="56203"/>
    <cellStyle name="Финансовый 3 3 2 5 2 7" xfId="56204"/>
    <cellStyle name="Финансовый 3 3 2 5 3" xfId="56205"/>
    <cellStyle name="Финансовый 3 3 2 5 3 2" xfId="56206"/>
    <cellStyle name="Финансовый 3 3 2 5 3 2 2" xfId="56207"/>
    <cellStyle name="Финансовый 3 3 2 5 3 3" xfId="56208"/>
    <cellStyle name="Финансовый 3 3 2 5 3 4" xfId="56209"/>
    <cellStyle name="Финансовый 3 3 2 5 3 5" xfId="56210"/>
    <cellStyle name="Финансовый 3 3 2 5 4" xfId="56211"/>
    <cellStyle name="Финансовый 3 3 2 5 4 2" xfId="56212"/>
    <cellStyle name="Финансовый 3 3 2 5 4 3" xfId="56213"/>
    <cellStyle name="Финансовый 3 3 2 5 4 4" xfId="56214"/>
    <cellStyle name="Финансовый 3 3 2 5 5" xfId="56215"/>
    <cellStyle name="Финансовый 3 3 2 5 6" xfId="56216"/>
    <cellStyle name="Финансовый 3 3 2 5 7" xfId="56217"/>
    <cellStyle name="Финансовый 3 3 2 5 8" xfId="56218"/>
    <cellStyle name="Финансовый 3 3 2 6" xfId="56219"/>
    <cellStyle name="Финансовый 3 3 2 6 2" xfId="56220"/>
    <cellStyle name="Финансовый 3 3 2 6 2 2" xfId="56221"/>
    <cellStyle name="Финансовый 3 3 2 6 2 2 2" xfId="56222"/>
    <cellStyle name="Финансовый 3 3 2 6 2 2 2 2" xfId="56223"/>
    <cellStyle name="Финансовый 3 3 2 6 2 2 3" xfId="56224"/>
    <cellStyle name="Финансовый 3 3 2 6 2 2 4" xfId="56225"/>
    <cellStyle name="Финансовый 3 3 2 6 2 2 5" xfId="56226"/>
    <cellStyle name="Финансовый 3 3 2 6 2 3" xfId="56227"/>
    <cellStyle name="Финансовый 3 3 2 6 2 3 2" xfId="56228"/>
    <cellStyle name="Финансовый 3 3 2 6 2 3 3" xfId="56229"/>
    <cellStyle name="Финансовый 3 3 2 6 2 3 4" xfId="56230"/>
    <cellStyle name="Финансовый 3 3 2 6 2 4" xfId="56231"/>
    <cellStyle name="Финансовый 3 3 2 6 2 5" xfId="56232"/>
    <cellStyle name="Финансовый 3 3 2 6 2 6" xfId="56233"/>
    <cellStyle name="Финансовый 3 3 2 6 2 7" xfId="56234"/>
    <cellStyle name="Финансовый 3 3 2 6 3" xfId="56235"/>
    <cellStyle name="Финансовый 3 3 2 6 3 2" xfId="56236"/>
    <cellStyle name="Финансовый 3 3 2 6 3 2 2" xfId="56237"/>
    <cellStyle name="Финансовый 3 3 2 6 3 3" xfId="56238"/>
    <cellStyle name="Финансовый 3 3 2 6 3 4" xfId="56239"/>
    <cellStyle name="Финансовый 3 3 2 6 3 5" xfId="56240"/>
    <cellStyle name="Финансовый 3 3 2 6 4" xfId="56241"/>
    <cellStyle name="Финансовый 3 3 2 6 4 2" xfId="56242"/>
    <cellStyle name="Финансовый 3 3 2 6 4 3" xfId="56243"/>
    <cellStyle name="Финансовый 3 3 2 6 4 4" xfId="56244"/>
    <cellStyle name="Финансовый 3 3 2 6 5" xfId="56245"/>
    <cellStyle name="Финансовый 3 3 2 6 6" xfId="56246"/>
    <cellStyle name="Финансовый 3 3 2 6 7" xfId="56247"/>
    <cellStyle name="Финансовый 3 3 2 6 8" xfId="56248"/>
    <cellStyle name="Финансовый 3 3 2 7" xfId="56249"/>
    <cellStyle name="Финансовый 3 3 2 7 2" xfId="56250"/>
    <cellStyle name="Финансовый 3 3 2 7 2 2" xfId="56251"/>
    <cellStyle name="Финансовый 3 3 2 7 2 2 2" xfId="56252"/>
    <cellStyle name="Финансовый 3 3 2 7 2 2 2 2" xfId="56253"/>
    <cellStyle name="Финансовый 3 3 2 7 2 2 3" xfId="56254"/>
    <cellStyle name="Финансовый 3 3 2 7 2 2 4" xfId="56255"/>
    <cellStyle name="Финансовый 3 3 2 7 2 2 5" xfId="56256"/>
    <cellStyle name="Финансовый 3 3 2 7 2 3" xfId="56257"/>
    <cellStyle name="Финансовый 3 3 2 7 2 3 2" xfId="56258"/>
    <cellStyle name="Финансовый 3 3 2 7 2 3 3" xfId="56259"/>
    <cellStyle name="Финансовый 3 3 2 7 2 3 4" xfId="56260"/>
    <cellStyle name="Финансовый 3 3 2 7 2 4" xfId="56261"/>
    <cellStyle name="Финансовый 3 3 2 7 2 5" xfId="56262"/>
    <cellStyle name="Финансовый 3 3 2 7 2 6" xfId="56263"/>
    <cellStyle name="Финансовый 3 3 2 7 2 7" xfId="56264"/>
    <cellStyle name="Финансовый 3 3 2 7 3" xfId="56265"/>
    <cellStyle name="Финансовый 3 3 2 7 3 2" xfId="56266"/>
    <cellStyle name="Финансовый 3 3 2 7 3 2 2" xfId="56267"/>
    <cellStyle name="Финансовый 3 3 2 7 3 3" xfId="56268"/>
    <cellStyle name="Финансовый 3 3 2 7 3 4" xfId="56269"/>
    <cellStyle name="Финансовый 3 3 2 7 3 5" xfId="56270"/>
    <cellStyle name="Финансовый 3 3 2 7 4" xfId="56271"/>
    <cellStyle name="Финансовый 3 3 2 7 4 2" xfId="56272"/>
    <cellStyle name="Финансовый 3 3 2 7 4 3" xfId="56273"/>
    <cellStyle name="Финансовый 3 3 2 7 4 4" xfId="56274"/>
    <cellStyle name="Финансовый 3 3 2 7 5" xfId="56275"/>
    <cellStyle name="Финансовый 3 3 2 7 6" xfId="56276"/>
    <cellStyle name="Финансовый 3 3 2 7 7" xfId="56277"/>
    <cellStyle name="Финансовый 3 3 2 7 8" xfId="56278"/>
    <cellStyle name="Финансовый 3 3 2 8" xfId="56279"/>
    <cellStyle name="Финансовый 3 3 2 8 2" xfId="56280"/>
    <cellStyle name="Финансовый 3 3 2 8 2 2" xfId="56281"/>
    <cellStyle name="Финансовый 3 3 2 8 2 2 2" xfId="56282"/>
    <cellStyle name="Финансовый 3 3 2 8 2 2 2 2" xfId="56283"/>
    <cellStyle name="Финансовый 3 3 2 8 2 2 3" xfId="56284"/>
    <cellStyle name="Финансовый 3 3 2 8 2 2 4" xfId="56285"/>
    <cellStyle name="Финансовый 3 3 2 8 2 2 5" xfId="56286"/>
    <cellStyle name="Финансовый 3 3 2 8 2 3" xfId="56287"/>
    <cellStyle name="Финансовый 3 3 2 8 2 3 2" xfId="56288"/>
    <cellStyle name="Финансовый 3 3 2 8 2 3 3" xfId="56289"/>
    <cellStyle name="Финансовый 3 3 2 8 2 3 4" xfId="56290"/>
    <cellStyle name="Финансовый 3 3 2 8 2 4" xfId="56291"/>
    <cellStyle name="Финансовый 3 3 2 8 2 5" xfId="56292"/>
    <cellStyle name="Финансовый 3 3 2 8 2 6" xfId="56293"/>
    <cellStyle name="Финансовый 3 3 2 8 2 7" xfId="56294"/>
    <cellStyle name="Финансовый 3 3 2 8 3" xfId="56295"/>
    <cellStyle name="Финансовый 3 3 2 8 3 2" xfId="56296"/>
    <cellStyle name="Финансовый 3 3 2 8 3 2 2" xfId="56297"/>
    <cellStyle name="Финансовый 3 3 2 8 3 3" xfId="56298"/>
    <cellStyle name="Финансовый 3 3 2 8 3 4" xfId="56299"/>
    <cellStyle name="Финансовый 3 3 2 8 3 5" xfId="56300"/>
    <cellStyle name="Финансовый 3 3 2 8 4" xfId="56301"/>
    <cellStyle name="Финансовый 3 3 2 8 4 2" xfId="56302"/>
    <cellStyle name="Финансовый 3 3 2 8 4 3" xfId="56303"/>
    <cellStyle name="Финансовый 3 3 2 8 4 4" xfId="56304"/>
    <cellStyle name="Финансовый 3 3 2 8 5" xfId="56305"/>
    <cellStyle name="Финансовый 3 3 2 8 6" xfId="56306"/>
    <cellStyle name="Финансовый 3 3 2 8 7" xfId="56307"/>
    <cellStyle name="Финансовый 3 3 2 8 8" xfId="56308"/>
    <cellStyle name="Финансовый 3 3 2 9" xfId="56309"/>
    <cellStyle name="Финансовый 3 3 2 9 2" xfId="56310"/>
    <cellStyle name="Финансовый 3 3 2 9 2 2" xfId="56311"/>
    <cellStyle name="Финансовый 3 3 2 9 2 2 2" xfId="56312"/>
    <cellStyle name="Финансовый 3 3 2 9 2 3" xfId="56313"/>
    <cellStyle name="Финансовый 3 3 2 9 2 4" xfId="56314"/>
    <cellStyle name="Финансовый 3 3 2 9 2 5" xfId="56315"/>
    <cellStyle name="Финансовый 3 3 2 9 3" xfId="56316"/>
    <cellStyle name="Финансовый 3 3 2 9 3 2" xfId="56317"/>
    <cellStyle name="Финансовый 3 3 2 9 3 3" xfId="56318"/>
    <cellStyle name="Финансовый 3 3 2 9 3 4" xfId="56319"/>
    <cellStyle name="Финансовый 3 3 2 9 4" xfId="56320"/>
    <cellStyle name="Финансовый 3 3 2 9 5" xfId="56321"/>
    <cellStyle name="Финансовый 3 3 2 9 6" xfId="56322"/>
    <cellStyle name="Финансовый 3 3 2 9 7" xfId="56323"/>
    <cellStyle name="Финансовый 3 3 3" xfId="56324"/>
    <cellStyle name="Финансовый 3 3 4" xfId="56325"/>
    <cellStyle name="Финансовый 3 3 4 10" xfId="56326"/>
    <cellStyle name="Финансовый 3 3 4 10 2" xfId="56327"/>
    <cellStyle name="Финансовый 3 3 4 10 2 2" xfId="56328"/>
    <cellStyle name="Финансовый 3 3 4 10 3" xfId="56329"/>
    <cellStyle name="Финансовый 3 3 4 10 4" xfId="56330"/>
    <cellStyle name="Финансовый 3 3 4 10 5" xfId="56331"/>
    <cellStyle name="Финансовый 3 3 4 11" xfId="56332"/>
    <cellStyle name="Финансовый 3 3 4 11 2" xfId="56333"/>
    <cellStyle name="Финансовый 3 3 4 11 3" xfId="56334"/>
    <cellStyle name="Финансовый 3 3 4 11 4" xfId="56335"/>
    <cellStyle name="Финансовый 3 3 4 12" xfId="56336"/>
    <cellStyle name="Финансовый 3 3 4 13" xfId="56337"/>
    <cellStyle name="Финансовый 3 3 4 14" xfId="56338"/>
    <cellStyle name="Финансовый 3 3 4 15" xfId="56339"/>
    <cellStyle name="Финансовый 3 3 4 2" xfId="56340"/>
    <cellStyle name="Финансовый 3 3 4 2 2" xfId="56341"/>
    <cellStyle name="Финансовый 3 3 4 2 2 2" xfId="56342"/>
    <cellStyle name="Финансовый 3 3 4 2 2 2 2" xfId="56343"/>
    <cellStyle name="Финансовый 3 3 4 2 2 2 2 2" xfId="56344"/>
    <cellStyle name="Финансовый 3 3 4 2 2 2 3" xfId="56345"/>
    <cellStyle name="Финансовый 3 3 4 2 2 2 4" xfId="56346"/>
    <cellStyle name="Финансовый 3 3 4 2 2 2 5" xfId="56347"/>
    <cellStyle name="Финансовый 3 3 4 2 2 3" xfId="56348"/>
    <cellStyle name="Финансовый 3 3 4 2 2 3 2" xfId="56349"/>
    <cellStyle name="Финансовый 3 3 4 2 2 3 3" xfId="56350"/>
    <cellStyle name="Финансовый 3 3 4 2 2 3 4" xfId="56351"/>
    <cellStyle name="Финансовый 3 3 4 2 2 4" xfId="56352"/>
    <cellStyle name="Финансовый 3 3 4 2 2 5" xfId="56353"/>
    <cellStyle name="Финансовый 3 3 4 2 2 6" xfId="56354"/>
    <cellStyle name="Финансовый 3 3 4 2 2 7" xfId="56355"/>
    <cellStyle name="Финансовый 3 3 4 2 3" xfId="56356"/>
    <cellStyle name="Финансовый 3 3 4 2 3 2" xfId="56357"/>
    <cellStyle name="Финансовый 3 3 4 2 3 2 2" xfId="56358"/>
    <cellStyle name="Финансовый 3 3 4 2 3 3" xfId="56359"/>
    <cellStyle name="Финансовый 3 3 4 2 3 4" xfId="56360"/>
    <cellStyle name="Финансовый 3 3 4 2 3 5" xfId="56361"/>
    <cellStyle name="Финансовый 3 3 4 2 4" xfId="56362"/>
    <cellStyle name="Финансовый 3 3 4 2 4 2" xfId="56363"/>
    <cellStyle name="Финансовый 3 3 4 2 4 2 2" xfId="56364"/>
    <cellStyle name="Финансовый 3 3 4 2 4 3" xfId="56365"/>
    <cellStyle name="Финансовый 3 3 4 2 4 4" xfId="56366"/>
    <cellStyle name="Финансовый 3 3 4 2 4 5" xfId="56367"/>
    <cellStyle name="Финансовый 3 3 4 2 5" xfId="56368"/>
    <cellStyle name="Финансовый 3 3 4 2 5 2" xfId="56369"/>
    <cellStyle name="Финансовый 3 3 4 2 5 3" xfId="56370"/>
    <cellStyle name="Финансовый 3 3 4 2 5 4" xfId="56371"/>
    <cellStyle name="Финансовый 3 3 4 2 6" xfId="56372"/>
    <cellStyle name="Финансовый 3 3 4 2 7" xfId="56373"/>
    <cellStyle name="Финансовый 3 3 4 2 8" xfId="56374"/>
    <cellStyle name="Финансовый 3 3 4 2 9" xfId="56375"/>
    <cellStyle name="Финансовый 3 3 4 3" xfId="56376"/>
    <cellStyle name="Финансовый 3 3 4 3 2" xfId="56377"/>
    <cellStyle name="Финансовый 3 3 4 3 2 2" xfId="56378"/>
    <cellStyle name="Финансовый 3 3 4 3 2 2 2" xfId="56379"/>
    <cellStyle name="Финансовый 3 3 4 3 2 2 2 2" xfId="56380"/>
    <cellStyle name="Финансовый 3 3 4 3 2 2 3" xfId="56381"/>
    <cellStyle name="Финансовый 3 3 4 3 2 2 4" xfId="56382"/>
    <cellStyle name="Финансовый 3 3 4 3 2 2 5" xfId="56383"/>
    <cellStyle name="Финансовый 3 3 4 3 2 3" xfId="56384"/>
    <cellStyle name="Финансовый 3 3 4 3 2 3 2" xfId="56385"/>
    <cellStyle name="Финансовый 3 3 4 3 2 3 3" xfId="56386"/>
    <cellStyle name="Финансовый 3 3 4 3 2 3 4" xfId="56387"/>
    <cellStyle name="Финансовый 3 3 4 3 2 4" xfId="56388"/>
    <cellStyle name="Финансовый 3 3 4 3 2 5" xfId="56389"/>
    <cellStyle name="Финансовый 3 3 4 3 2 6" xfId="56390"/>
    <cellStyle name="Финансовый 3 3 4 3 2 7" xfId="56391"/>
    <cellStyle name="Финансовый 3 3 4 3 3" xfId="56392"/>
    <cellStyle name="Финансовый 3 3 4 3 3 2" xfId="56393"/>
    <cellStyle name="Финансовый 3 3 4 3 3 2 2" xfId="56394"/>
    <cellStyle name="Финансовый 3 3 4 3 3 3" xfId="56395"/>
    <cellStyle name="Финансовый 3 3 4 3 3 4" xfId="56396"/>
    <cellStyle name="Финансовый 3 3 4 3 3 5" xfId="56397"/>
    <cellStyle name="Финансовый 3 3 4 3 4" xfId="56398"/>
    <cellStyle name="Финансовый 3 3 4 3 4 2" xfId="56399"/>
    <cellStyle name="Финансовый 3 3 4 3 4 2 2" xfId="56400"/>
    <cellStyle name="Финансовый 3 3 4 3 4 3" xfId="56401"/>
    <cellStyle name="Финансовый 3 3 4 3 4 4" xfId="56402"/>
    <cellStyle name="Финансовый 3 3 4 3 4 5" xfId="56403"/>
    <cellStyle name="Финансовый 3 3 4 3 5" xfId="56404"/>
    <cellStyle name="Финансовый 3 3 4 3 5 2" xfId="56405"/>
    <cellStyle name="Финансовый 3 3 4 3 5 3" xfId="56406"/>
    <cellStyle name="Финансовый 3 3 4 3 5 4" xfId="56407"/>
    <cellStyle name="Финансовый 3 3 4 3 6" xfId="56408"/>
    <cellStyle name="Финансовый 3 3 4 3 7" xfId="56409"/>
    <cellStyle name="Финансовый 3 3 4 3 8" xfId="56410"/>
    <cellStyle name="Финансовый 3 3 4 3 9" xfId="56411"/>
    <cellStyle name="Финансовый 3 3 4 4" xfId="56412"/>
    <cellStyle name="Финансовый 3 3 4 4 2" xfId="56413"/>
    <cellStyle name="Финансовый 3 3 4 4 2 2" xfId="56414"/>
    <cellStyle name="Финансовый 3 3 4 4 2 2 2" xfId="56415"/>
    <cellStyle name="Финансовый 3 3 4 4 2 2 2 2" xfId="56416"/>
    <cellStyle name="Финансовый 3 3 4 4 2 2 3" xfId="56417"/>
    <cellStyle name="Финансовый 3 3 4 4 2 2 4" xfId="56418"/>
    <cellStyle name="Финансовый 3 3 4 4 2 2 5" xfId="56419"/>
    <cellStyle name="Финансовый 3 3 4 4 2 3" xfId="56420"/>
    <cellStyle name="Финансовый 3 3 4 4 2 3 2" xfId="56421"/>
    <cellStyle name="Финансовый 3 3 4 4 2 3 3" xfId="56422"/>
    <cellStyle name="Финансовый 3 3 4 4 2 3 4" xfId="56423"/>
    <cellStyle name="Финансовый 3 3 4 4 2 4" xfId="56424"/>
    <cellStyle name="Финансовый 3 3 4 4 2 5" xfId="56425"/>
    <cellStyle name="Финансовый 3 3 4 4 2 6" xfId="56426"/>
    <cellStyle name="Финансовый 3 3 4 4 2 7" xfId="56427"/>
    <cellStyle name="Финансовый 3 3 4 4 3" xfId="56428"/>
    <cellStyle name="Финансовый 3 3 4 4 3 2" xfId="56429"/>
    <cellStyle name="Финансовый 3 3 4 4 3 2 2" xfId="56430"/>
    <cellStyle name="Финансовый 3 3 4 4 3 3" xfId="56431"/>
    <cellStyle name="Финансовый 3 3 4 4 3 4" xfId="56432"/>
    <cellStyle name="Финансовый 3 3 4 4 3 5" xfId="56433"/>
    <cellStyle name="Финансовый 3 3 4 4 4" xfId="56434"/>
    <cellStyle name="Финансовый 3 3 4 4 4 2" xfId="56435"/>
    <cellStyle name="Финансовый 3 3 4 4 4 3" xfId="56436"/>
    <cellStyle name="Финансовый 3 3 4 4 4 4" xfId="56437"/>
    <cellStyle name="Финансовый 3 3 4 4 5" xfId="56438"/>
    <cellStyle name="Финансовый 3 3 4 4 6" xfId="56439"/>
    <cellStyle name="Финансовый 3 3 4 4 7" xfId="56440"/>
    <cellStyle name="Финансовый 3 3 4 4 8" xfId="56441"/>
    <cellStyle name="Финансовый 3 3 4 5" xfId="56442"/>
    <cellStyle name="Финансовый 3 3 4 5 2" xfId="56443"/>
    <cellStyle name="Финансовый 3 3 4 5 2 2" xfId="56444"/>
    <cellStyle name="Финансовый 3 3 4 5 2 2 2" xfId="56445"/>
    <cellStyle name="Финансовый 3 3 4 5 2 2 2 2" xfId="56446"/>
    <cellStyle name="Финансовый 3 3 4 5 2 2 3" xfId="56447"/>
    <cellStyle name="Финансовый 3 3 4 5 2 2 4" xfId="56448"/>
    <cellStyle name="Финансовый 3 3 4 5 2 2 5" xfId="56449"/>
    <cellStyle name="Финансовый 3 3 4 5 2 3" xfId="56450"/>
    <cellStyle name="Финансовый 3 3 4 5 2 3 2" xfId="56451"/>
    <cellStyle name="Финансовый 3 3 4 5 2 3 3" xfId="56452"/>
    <cellStyle name="Финансовый 3 3 4 5 2 3 4" xfId="56453"/>
    <cellStyle name="Финансовый 3 3 4 5 2 4" xfId="56454"/>
    <cellStyle name="Финансовый 3 3 4 5 2 5" xfId="56455"/>
    <cellStyle name="Финансовый 3 3 4 5 2 6" xfId="56456"/>
    <cellStyle name="Финансовый 3 3 4 5 2 7" xfId="56457"/>
    <cellStyle name="Финансовый 3 3 4 5 3" xfId="56458"/>
    <cellStyle name="Финансовый 3 3 4 5 3 2" xfId="56459"/>
    <cellStyle name="Финансовый 3 3 4 5 3 2 2" xfId="56460"/>
    <cellStyle name="Финансовый 3 3 4 5 3 3" xfId="56461"/>
    <cellStyle name="Финансовый 3 3 4 5 3 4" xfId="56462"/>
    <cellStyle name="Финансовый 3 3 4 5 3 5" xfId="56463"/>
    <cellStyle name="Финансовый 3 3 4 5 4" xfId="56464"/>
    <cellStyle name="Финансовый 3 3 4 5 4 2" xfId="56465"/>
    <cellStyle name="Финансовый 3 3 4 5 4 3" xfId="56466"/>
    <cellStyle name="Финансовый 3 3 4 5 4 4" xfId="56467"/>
    <cellStyle name="Финансовый 3 3 4 5 5" xfId="56468"/>
    <cellStyle name="Финансовый 3 3 4 5 6" xfId="56469"/>
    <cellStyle name="Финансовый 3 3 4 5 7" xfId="56470"/>
    <cellStyle name="Финансовый 3 3 4 5 8" xfId="56471"/>
    <cellStyle name="Финансовый 3 3 4 6" xfId="56472"/>
    <cellStyle name="Финансовый 3 3 4 6 2" xfId="56473"/>
    <cellStyle name="Финансовый 3 3 4 6 2 2" xfId="56474"/>
    <cellStyle name="Финансовый 3 3 4 6 2 2 2" xfId="56475"/>
    <cellStyle name="Финансовый 3 3 4 6 2 2 2 2" xfId="56476"/>
    <cellStyle name="Финансовый 3 3 4 6 2 2 3" xfId="56477"/>
    <cellStyle name="Финансовый 3 3 4 6 2 2 4" xfId="56478"/>
    <cellStyle name="Финансовый 3 3 4 6 2 2 5" xfId="56479"/>
    <cellStyle name="Финансовый 3 3 4 6 2 3" xfId="56480"/>
    <cellStyle name="Финансовый 3 3 4 6 2 3 2" xfId="56481"/>
    <cellStyle name="Финансовый 3 3 4 6 2 3 3" xfId="56482"/>
    <cellStyle name="Финансовый 3 3 4 6 2 3 4" xfId="56483"/>
    <cellStyle name="Финансовый 3 3 4 6 2 4" xfId="56484"/>
    <cellStyle name="Финансовый 3 3 4 6 2 5" xfId="56485"/>
    <cellStyle name="Финансовый 3 3 4 6 2 6" xfId="56486"/>
    <cellStyle name="Финансовый 3 3 4 6 2 7" xfId="56487"/>
    <cellStyle name="Финансовый 3 3 4 6 3" xfId="56488"/>
    <cellStyle name="Финансовый 3 3 4 6 3 2" xfId="56489"/>
    <cellStyle name="Финансовый 3 3 4 6 3 2 2" xfId="56490"/>
    <cellStyle name="Финансовый 3 3 4 6 3 3" xfId="56491"/>
    <cellStyle name="Финансовый 3 3 4 6 3 4" xfId="56492"/>
    <cellStyle name="Финансовый 3 3 4 6 3 5" xfId="56493"/>
    <cellStyle name="Финансовый 3 3 4 6 4" xfId="56494"/>
    <cellStyle name="Финансовый 3 3 4 6 4 2" xfId="56495"/>
    <cellStyle name="Финансовый 3 3 4 6 4 3" xfId="56496"/>
    <cellStyle name="Финансовый 3 3 4 6 4 4" xfId="56497"/>
    <cellStyle name="Финансовый 3 3 4 6 5" xfId="56498"/>
    <cellStyle name="Финансовый 3 3 4 6 6" xfId="56499"/>
    <cellStyle name="Финансовый 3 3 4 6 7" xfId="56500"/>
    <cellStyle name="Финансовый 3 3 4 6 8" xfId="56501"/>
    <cellStyle name="Финансовый 3 3 4 7" xfId="56502"/>
    <cellStyle name="Финансовый 3 3 4 7 2" xfId="56503"/>
    <cellStyle name="Финансовый 3 3 4 7 2 2" xfId="56504"/>
    <cellStyle name="Финансовый 3 3 4 7 2 2 2" xfId="56505"/>
    <cellStyle name="Финансовый 3 3 4 7 2 2 2 2" xfId="56506"/>
    <cellStyle name="Финансовый 3 3 4 7 2 2 3" xfId="56507"/>
    <cellStyle name="Финансовый 3 3 4 7 2 2 4" xfId="56508"/>
    <cellStyle name="Финансовый 3 3 4 7 2 2 5" xfId="56509"/>
    <cellStyle name="Финансовый 3 3 4 7 2 3" xfId="56510"/>
    <cellStyle name="Финансовый 3 3 4 7 2 3 2" xfId="56511"/>
    <cellStyle name="Финансовый 3 3 4 7 2 3 3" xfId="56512"/>
    <cellStyle name="Финансовый 3 3 4 7 2 3 4" xfId="56513"/>
    <cellStyle name="Финансовый 3 3 4 7 2 4" xfId="56514"/>
    <cellStyle name="Финансовый 3 3 4 7 2 5" xfId="56515"/>
    <cellStyle name="Финансовый 3 3 4 7 2 6" xfId="56516"/>
    <cellStyle name="Финансовый 3 3 4 7 2 7" xfId="56517"/>
    <cellStyle name="Финансовый 3 3 4 7 3" xfId="56518"/>
    <cellStyle name="Финансовый 3 3 4 7 3 2" xfId="56519"/>
    <cellStyle name="Финансовый 3 3 4 7 3 2 2" xfId="56520"/>
    <cellStyle name="Финансовый 3 3 4 7 3 3" xfId="56521"/>
    <cellStyle name="Финансовый 3 3 4 7 3 4" xfId="56522"/>
    <cellStyle name="Финансовый 3 3 4 7 3 5" xfId="56523"/>
    <cellStyle name="Финансовый 3 3 4 7 4" xfId="56524"/>
    <cellStyle name="Финансовый 3 3 4 7 4 2" xfId="56525"/>
    <cellStyle name="Финансовый 3 3 4 7 4 3" xfId="56526"/>
    <cellStyle name="Финансовый 3 3 4 7 4 4" xfId="56527"/>
    <cellStyle name="Финансовый 3 3 4 7 5" xfId="56528"/>
    <cellStyle name="Финансовый 3 3 4 7 6" xfId="56529"/>
    <cellStyle name="Финансовый 3 3 4 7 7" xfId="56530"/>
    <cellStyle name="Финансовый 3 3 4 7 8" xfId="56531"/>
    <cellStyle name="Финансовый 3 3 4 8" xfId="56532"/>
    <cellStyle name="Финансовый 3 3 4 8 2" xfId="56533"/>
    <cellStyle name="Финансовый 3 3 4 8 2 2" xfId="56534"/>
    <cellStyle name="Финансовый 3 3 4 8 2 2 2" xfId="56535"/>
    <cellStyle name="Финансовый 3 3 4 8 2 3" xfId="56536"/>
    <cellStyle name="Финансовый 3 3 4 8 2 4" xfId="56537"/>
    <cellStyle name="Финансовый 3 3 4 8 2 5" xfId="56538"/>
    <cellStyle name="Финансовый 3 3 4 8 3" xfId="56539"/>
    <cellStyle name="Финансовый 3 3 4 8 3 2" xfId="56540"/>
    <cellStyle name="Финансовый 3 3 4 8 3 3" xfId="56541"/>
    <cellStyle name="Финансовый 3 3 4 8 3 4" xfId="56542"/>
    <cellStyle name="Финансовый 3 3 4 8 4" xfId="56543"/>
    <cellStyle name="Финансовый 3 3 4 8 5" xfId="56544"/>
    <cellStyle name="Финансовый 3 3 4 8 6" xfId="56545"/>
    <cellStyle name="Финансовый 3 3 4 8 7" xfId="56546"/>
    <cellStyle name="Финансовый 3 3 4 9" xfId="56547"/>
    <cellStyle name="Финансовый 3 3 4 9 2" xfId="56548"/>
    <cellStyle name="Финансовый 3 3 4 9 2 2" xfId="56549"/>
    <cellStyle name="Финансовый 3 3 4 9 2 2 2" xfId="56550"/>
    <cellStyle name="Финансовый 3 3 4 9 2 3" xfId="56551"/>
    <cellStyle name="Финансовый 3 3 4 9 2 4" xfId="56552"/>
    <cellStyle name="Финансовый 3 3 4 9 2 5" xfId="56553"/>
    <cellStyle name="Финансовый 3 3 4 9 3" xfId="56554"/>
    <cellStyle name="Финансовый 3 3 4 9 3 2" xfId="56555"/>
    <cellStyle name="Финансовый 3 3 4 9 3 3" xfId="56556"/>
    <cellStyle name="Финансовый 3 3 4 9 3 4" xfId="56557"/>
    <cellStyle name="Финансовый 3 3 4 9 4" xfId="56558"/>
    <cellStyle name="Финансовый 3 3 4 9 5" xfId="56559"/>
    <cellStyle name="Финансовый 3 3 4 9 6" xfId="56560"/>
    <cellStyle name="Финансовый 3 3 4 9 7" xfId="56561"/>
    <cellStyle name="Финансовый 3 3 5" xfId="56562"/>
    <cellStyle name="Финансовый 3 3 5 10" xfId="56563"/>
    <cellStyle name="Финансовый 3 3 5 10 2" xfId="56564"/>
    <cellStyle name="Финансовый 3 3 5 10 2 2" xfId="56565"/>
    <cellStyle name="Финансовый 3 3 5 10 3" xfId="56566"/>
    <cellStyle name="Финансовый 3 3 5 10 4" xfId="56567"/>
    <cellStyle name="Финансовый 3 3 5 10 5" xfId="56568"/>
    <cellStyle name="Финансовый 3 3 5 11" xfId="56569"/>
    <cellStyle name="Финансовый 3 3 5 11 2" xfId="56570"/>
    <cellStyle name="Финансовый 3 3 5 11 3" xfId="56571"/>
    <cellStyle name="Финансовый 3 3 5 11 4" xfId="56572"/>
    <cellStyle name="Финансовый 3 3 5 12" xfId="56573"/>
    <cellStyle name="Финансовый 3 3 5 13" xfId="56574"/>
    <cellStyle name="Финансовый 3 3 5 14" xfId="56575"/>
    <cellStyle name="Финансовый 3 3 5 15" xfId="56576"/>
    <cellStyle name="Финансовый 3 3 5 2" xfId="56577"/>
    <cellStyle name="Финансовый 3 3 5 2 2" xfId="56578"/>
    <cellStyle name="Финансовый 3 3 5 2 2 2" xfId="56579"/>
    <cellStyle name="Финансовый 3 3 5 2 2 2 2" xfId="56580"/>
    <cellStyle name="Финансовый 3 3 5 2 2 2 2 2" xfId="56581"/>
    <cellStyle name="Финансовый 3 3 5 2 2 2 3" xfId="56582"/>
    <cellStyle name="Финансовый 3 3 5 2 2 2 4" xfId="56583"/>
    <cellStyle name="Финансовый 3 3 5 2 2 2 5" xfId="56584"/>
    <cellStyle name="Финансовый 3 3 5 2 2 3" xfId="56585"/>
    <cellStyle name="Финансовый 3 3 5 2 2 3 2" xfId="56586"/>
    <cellStyle name="Финансовый 3 3 5 2 2 3 3" xfId="56587"/>
    <cellStyle name="Финансовый 3 3 5 2 2 3 4" xfId="56588"/>
    <cellStyle name="Финансовый 3 3 5 2 2 4" xfId="56589"/>
    <cellStyle name="Финансовый 3 3 5 2 2 5" xfId="56590"/>
    <cellStyle name="Финансовый 3 3 5 2 2 6" xfId="56591"/>
    <cellStyle name="Финансовый 3 3 5 2 2 7" xfId="56592"/>
    <cellStyle name="Финансовый 3 3 5 2 3" xfId="56593"/>
    <cellStyle name="Финансовый 3 3 5 2 3 2" xfId="56594"/>
    <cellStyle name="Финансовый 3 3 5 2 3 2 2" xfId="56595"/>
    <cellStyle name="Финансовый 3 3 5 2 3 3" xfId="56596"/>
    <cellStyle name="Финансовый 3 3 5 2 3 4" xfId="56597"/>
    <cellStyle name="Финансовый 3 3 5 2 3 5" xfId="56598"/>
    <cellStyle name="Финансовый 3 3 5 2 4" xfId="56599"/>
    <cellStyle name="Финансовый 3 3 5 2 4 2" xfId="56600"/>
    <cellStyle name="Финансовый 3 3 5 2 4 2 2" xfId="56601"/>
    <cellStyle name="Финансовый 3 3 5 2 4 3" xfId="56602"/>
    <cellStyle name="Финансовый 3 3 5 2 4 4" xfId="56603"/>
    <cellStyle name="Финансовый 3 3 5 2 4 5" xfId="56604"/>
    <cellStyle name="Финансовый 3 3 5 2 5" xfId="56605"/>
    <cellStyle name="Финансовый 3 3 5 2 5 2" xfId="56606"/>
    <cellStyle name="Финансовый 3 3 5 2 5 3" xfId="56607"/>
    <cellStyle name="Финансовый 3 3 5 2 5 4" xfId="56608"/>
    <cellStyle name="Финансовый 3 3 5 2 6" xfId="56609"/>
    <cellStyle name="Финансовый 3 3 5 2 7" xfId="56610"/>
    <cellStyle name="Финансовый 3 3 5 2 8" xfId="56611"/>
    <cellStyle name="Финансовый 3 3 5 2 9" xfId="56612"/>
    <cellStyle name="Финансовый 3 3 5 3" xfId="56613"/>
    <cellStyle name="Финансовый 3 3 5 3 2" xfId="56614"/>
    <cellStyle name="Финансовый 3 3 5 3 2 2" xfId="56615"/>
    <cellStyle name="Финансовый 3 3 5 3 2 2 2" xfId="56616"/>
    <cellStyle name="Финансовый 3 3 5 3 2 2 2 2" xfId="56617"/>
    <cellStyle name="Финансовый 3 3 5 3 2 2 3" xfId="56618"/>
    <cellStyle name="Финансовый 3 3 5 3 2 2 4" xfId="56619"/>
    <cellStyle name="Финансовый 3 3 5 3 2 2 5" xfId="56620"/>
    <cellStyle name="Финансовый 3 3 5 3 2 3" xfId="56621"/>
    <cellStyle name="Финансовый 3 3 5 3 2 3 2" xfId="56622"/>
    <cellStyle name="Финансовый 3 3 5 3 2 3 3" xfId="56623"/>
    <cellStyle name="Финансовый 3 3 5 3 2 3 4" xfId="56624"/>
    <cellStyle name="Финансовый 3 3 5 3 2 4" xfId="56625"/>
    <cellStyle name="Финансовый 3 3 5 3 2 5" xfId="56626"/>
    <cellStyle name="Финансовый 3 3 5 3 2 6" xfId="56627"/>
    <cellStyle name="Финансовый 3 3 5 3 2 7" xfId="56628"/>
    <cellStyle name="Финансовый 3 3 5 3 3" xfId="56629"/>
    <cellStyle name="Финансовый 3 3 5 3 3 2" xfId="56630"/>
    <cellStyle name="Финансовый 3 3 5 3 3 2 2" xfId="56631"/>
    <cellStyle name="Финансовый 3 3 5 3 3 3" xfId="56632"/>
    <cellStyle name="Финансовый 3 3 5 3 3 4" xfId="56633"/>
    <cellStyle name="Финансовый 3 3 5 3 3 5" xfId="56634"/>
    <cellStyle name="Финансовый 3 3 5 3 4" xfId="56635"/>
    <cellStyle name="Финансовый 3 3 5 3 4 2" xfId="56636"/>
    <cellStyle name="Финансовый 3 3 5 3 4 2 2" xfId="56637"/>
    <cellStyle name="Финансовый 3 3 5 3 4 3" xfId="56638"/>
    <cellStyle name="Финансовый 3 3 5 3 4 4" xfId="56639"/>
    <cellStyle name="Финансовый 3 3 5 3 4 5" xfId="56640"/>
    <cellStyle name="Финансовый 3 3 5 3 5" xfId="56641"/>
    <cellStyle name="Финансовый 3 3 5 3 5 2" xfId="56642"/>
    <cellStyle name="Финансовый 3 3 5 3 5 3" xfId="56643"/>
    <cellStyle name="Финансовый 3 3 5 3 5 4" xfId="56644"/>
    <cellStyle name="Финансовый 3 3 5 3 6" xfId="56645"/>
    <cellStyle name="Финансовый 3 3 5 3 7" xfId="56646"/>
    <cellStyle name="Финансовый 3 3 5 3 8" xfId="56647"/>
    <cellStyle name="Финансовый 3 3 5 3 9" xfId="56648"/>
    <cellStyle name="Финансовый 3 3 5 4" xfId="56649"/>
    <cellStyle name="Финансовый 3 3 5 4 2" xfId="56650"/>
    <cellStyle name="Финансовый 3 3 5 4 2 2" xfId="56651"/>
    <cellStyle name="Финансовый 3 3 5 4 2 2 2" xfId="56652"/>
    <cellStyle name="Финансовый 3 3 5 4 2 2 2 2" xfId="56653"/>
    <cellStyle name="Финансовый 3 3 5 4 2 2 3" xfId="56654"/>
    <cellStyle name="Финансовый 3 3 5 4 2 2 4" xfId="56655"/>
    <cellStyle name="Финансовый 3 3 5 4 2 2 5" xfId="56656"/>
    <cellStyle name="Финансовый 3 3 5 4 2 3" xfId="56657"/>
    <cellStyle name="Финансовый 3 3 5 4 2 3 2" xfId="56658"/>
    <cellStyle name="Финансовый 3 3 5 4 2 3 3" xfId="56659"/>
    <cellStyle name="Финансовый 3 3 5 4 2 3 4" xfId="56660"/>
    <cellStyle name="Финансовый 3 3 5 4 2 4" xfId="56661"/>
    <cellStyle name="Финансовый 3 3 5 4 2 5" xfId="56662"/>
    <cellStyle name="Финансовый 3 3 5 4 2 6" xfId="56663"/>
    <cellStyle name="Финансовый 3 3 5 4 2 7" xfId="56664"/>
    <cellStyle name="Финансовый 3 3 5 4 3" xfId="56665"/>
    <cellStyle name="Финансовый 3 3 5 4 3 2" xfId="56666"/>
    <cellStyle name="Финансовый 3 3 5 4 3 2 2" xfId="56667"/>
    <cellStyle name="Финансовый 3 3 5 4 3 3" xfId="56668"/>
    <cellStyle name="Финансовый 3 3 5 4 3 4" xfId="56669"/>
    <cellStyle name="Финансовый 3 3 5 4 3 5" xfId="56670"/>
    <cellStyle name="Финансовый 3 3 5 4 4" xfId="56671"/>
    <cellStyle name="Финансовый 3 3 5 4 4 2" xfId="56672"/>
    <cellStyle name="Финансовый 3 3 5 4 4 3" xfId="56673"/>
    <cellStyle name="Финансовый 3 3 5 4 4 4" xfId="56674"/>
    <cellStyle name="Финансовый 3 3 5 4 5" xfId="56675"/>
    <cellStyle name="Финансовый 3 3 5 4 6" xfId="56676"/>
    <cellStyle name="Финансовый 3 3 5 4 7" xfId="56677"/>
    <cellStyle name="Финансовый 3 3 5 4 8" xfId="56678"/>
    <cellStyle name="Финансовый 3 3 5 5" xfId="56679"/>
    <cellStyle name="Финансовый 3 3 5 5 2" xfId="56680"/>
    <cellStyle name="Финансовый 3 3 5 5 2 2" xfId="56681"/>
    <cellStyle name="Финансовый 3 3 5 5 2 2 2" xfId="56682"/>
    <cellStyle name="Финансовый 3 3 5 5 2 2 2 2" xfId="56683"/>
    <cellStyle name="Финансовый 3 3 5 5 2 2 3" xfId="56684"/>
    <cellStyle name="Финансовый 3 3 5 5 2 2 4" xfId="56685"/>
    <cellStyle name="Финансовый 3 3 5 5 2 2 5" xfId="56686"/>
    <cellStyle name="Финансовый 3 3 5 5 2 3" xfId="56687"/>
    <cellStyle name="Финансовый 3 3 5 5 2 3 2" xfId="56688"/>
    <cellStyle name="Финансовый 3 3 5 5 2 3 3" xfId="56689"/>
    <cellStyle name="Финансовый 3 3 5 5 2 3 4" xfId="56690"/>
    <cellStyle name="Финансовый 3 3 5 5 2 4" xfId="56691"/>
    <cellStyle name="Финансовый 3 3 5 5 2 5" xfId="56692"/>
    <cellStyle name="Финансовый 3 3 5 5 2 6" xfId="56693"/>
    <cellStyle name="Финансовый 3 3 5 5 2 7" xfId="56694"/>
    <cellStyle name="Финансовый 3 3 5 5 3" xfId="56695"/>
    <cellStyle name="Финансовый 3 3 5 5 3 2" xfId="56696"/>
    <cellStyle name="Финансовый 3 3 5 5 3 2 2" xfId="56697"/>
    <cellStyle name="Финансовый 3 3 5 5 3 3" xfId="56698"/>
    <cellStyle name="Финансовый 3 3 5 5 3 4" xfId="56699"/>
    <cellStyle name="Финансовый 3 3 5 5 3 5" xfId="56700"/>
    <cellStyle name="Финансовый 3 3 5 5 4" xfId="56701"/>
    <cellStyle name="Финансовый 3 3 5 5 4 2" xfId="56702"/>
    <cellStyle name="Финансовый 3 3 5 5 4 3" xfId="56703"/>
    <cellStyle name="Финансовый 3 3 5 5 4 4" xfId="56704"/>
    <cellStyle name="Финансовый 3 3 5 5 5" xfId="56705"/>
    <cellStyle name="Финансовый 3 3 5 5 6" xfId="56706"/>
    <cellStyle name="Финансовый 3 3 5 5 7" xfId="56707"/>
    <cellStyle name="Финансовый 3 3 5 5 8" xfId="56708"/>
    <cellStyle name="Финансовый 3 3 5 6" xfId="56709"/>
    <cellStyle name="Финансовый 3 3 5 6 2" xfId="56710"/>
    <cellStyle name="Финансовый 3 3 5 6 2 2" xfId="56711"/>
    <cellStyle name="Финансовый 3 3 5 6 2 2 2" xfId="56712"/>
    <cellStyle name="Финансовый 3 3 5 6 2 2 2 2" xfId="56713"/>
    <cellStyle name="Финансовый 3 3 5 6 2 2 3" xfId="56714"/>
    <cellStyle name="Финансовый 3 3 5 6 2 2 4" xfId="56715"/>
    <cellStyle name="Финансовый 3 3 5 6 2 2 5" xfId="56716"/>
    <cellStyle name="Финансовый 3 3 5 6 2 3" xfId="56717"/>
    <cellStyle name="Финансовый 3 3 5 6 2 3 2" xfId="56718"/>
    <cellStyle name="Финансовый 3 3 5 6 2 3 3" xfId="56719"/>
    <cellStyle name="Финансовый 3 3 5 6 2 3 4" xfId="56720"/>
    <cellStyle name="Финансовый 3 3 5 6 2 4" xfId="56721"/>
    <cellStyle name="Финансовый 3 3 5 6 2 5" xfId="56722"/>
    <cellStyle name="Финансовый 3 3 5 6 2 6" xfId="56723"/>
    <cellStyle name="Финансовый 3 3 5 6 2 7" xfId="56724"/>
    <cellStyle name="Финансовый 3 3 5 6 3" xfId="56725"/>
    <cellStyle name="Финансовый 3 3 5 6 3 2" xfId="56726"/>
    <cellStyle name="Финансовый 3 3 5 6 3 2 2" xfId="56727"/>
    <cellStyle name="Финансовый 3 3 5 6 3 3" xfId="56728"/>
    <cellStyle name="Финансовый 3 3 5 6 3 4" xfId="56729"/>
    <cellStyle name="Финансовый 3 3 5 6 3 5" xfId="56730"/>
    <cellStyle name="Финансовый 3 3 5 6 4" xfId="56731"/>
    <cellStyle name="Финансовый 3 3 5 6 4 2" xfId="56732"/>
    <cellStyle name="Финансовый 3 3 5 6 4 3" xfId="56733"/>
    <cellStyle name="Финансовый 3 3 5 6 4 4" xfId="56734"/>
    <cellStyle name="Финансовый 3 3 5 6 5" xfId="56735"/>
    <cellStyle name="Финансовый 3 3 5 6 6" xfId="56736"/>
    <cellStyle name="Финансовый 3 3 5 6 7" xfId="56737"/>
    <cellStyle name="Финансовый 3 3 5 6 8" xfId="56738"/>
    <cellStyle name="Финансовый 3 3 5 7" xfId="56739"/>
    <cellStyle name="Финансовый 3 3 5 7 2" xfId="56740"/>
    <cellStyle name="Финансовый 3 3 5 7 2 2" xfId="56741"/>
    <cellStyle name="Финансовый 3 3 5 7 2 2 2" xfId="56742"/>
    <cellStyle name="Финансовый 3 3 5 7 2 2 2 2" xfId="56743"/>
    <cellStyle name="Финансовый 3 3 5 7 2 2 3" xfId="56744"/>
    <cellStyle name="Финансовый 3 3 5 7 2 2 4" xfId="56745"/>
    <cellStyle name="Финансовый 3 3 5 7 2 2 5" xfId="56746"/>
    <cellStyle name="Финансовый 3 3 5 7 2 3" xfId="56747"/>
    <cellStyle name="Финансовый 3 3 5 7 2 3 2" xfId="56748"/>
    <cellStyle name="Финансовый 3 3 5 7 2 3 3" xfId="56749"/>
    <cellStyle name="Финансовый 3 3 5 7 2 3 4" xfId="56750"/>
    <cellStyle name="Финансовый 3 3 5 7 2 4" xfId="56751"/>
    <cellStyle name="Финансовый 3 3 5 7 2 5" xfId="56752"/>
    <cellStyle name="Финансовый 3 3 5 7 2 6" xfId="56753"/>
    <cellStyle name="Финансовый 3 3 5 7 2 7" xfId="56754"/>
    <cellStyle name="Финансовый 3 3 5 7 3" xfId="56755"/>
    <cellStyle name="Финансовый 3 3 5 7 3 2" xfId="56756"/>
    <cellStyle name="Финансовый 3 3 5 7 3 2 2" xfId="56757"/>
    <cellStyle name="Финансовый 3 3 5 7 3 3" xfId="56758"/>
    <cellStyle name="Финансовый 3 3 5 7 3 4" xfId="56759"/>
    <cellStyle name="Финансовый 3 3 5 7 3 5" xfId="56760"/>
    <cellStyle name="Финансовый 3 3 5 7 4" xfId="56761"/>
    <cellStyle name="Финансовый 3 3 5 7 4 2" xfId="56762"/>
    <cellStyle name="Финансовый 3 3 5 7 4 3" xfId="56763"/>
    <cellStyle name="Финансовый 3 3 5 7 4 4" xfId="56764"/>
    <cellStyle name="Финансовый 3 3 5 7 5" xfId="56765"/>
    <cellStyle name="Финансовый 3 3 5 7 6" xfId="56766"/>
    <cellStyle name="Финансовый 3 3 5 7 7" xfId="56767"/>
    <cellStyle name="Финансовый 3 3 5 7 8" xfId="56768"/>
    <cellStyle name="Финансовый 3 3 5 8" xfId="56769"/>
    <cellStyle name="Финансовый 3 3 5 8 2" xfId="56770"/>
    <cellStyle name="Финансовый 3 3 5 8 2 2" xfId="56771"/>
    <cellStyle name="Финансовый 3 3 5 8 2 2 2" xfId="56772"/>
    <cellStyle name="Финансовый 3 3 5 8 2 3" xfId="56773"/>
    <cellStyle name="Финансовый 3 3 5 8 2 4" xfId="56774"/>
    <cellStyle name="Финансовый 3 3 5 8 2 5" xfId="56775"/>
    <cellStyle name="Финансовый 3 3 5 8 3" xfId="56776"/>
    <cellStyle name="Финансовый 3 3 5 8 3 2" xfId="56777"/>
    <cellStyle name="Финансовый 3 3 5 8 3 3" xfId="56778"/>
    <cellStyle name="Финансовый 3 3 5 8 3 4" xfId="56779"/>
    <cellStyle name="Финансовый 3 3 5 8 4" xfId="56780"/>
    <cellStyle name="Финансовый 3 3 5 8 5" xfId="56781"/>
    <cellStyle name="Финансовый 3 3 5 8 6" xfId="56782"/>
    <cellStyle name="Финансовый 3 3 5 8 7" xfId="56783"/>
    <cellStyle name="Финансовый 3 3 5 9" xfId="56784"/>
    <cellStyle name="Финансовый 3 3 5 9 2" xfId="56785"/>
    <cellStyle name="Финансовый 3 3 5 9 2 2" xfId="56786"/>
    <cellStyle name="Финансовый 3 3 5 9 2 2 2" xfId="56787"/>
    <cellStyle name="Финансовый 3 3 5 9 2 3" xfId="56788"/>
    <cellStyle name="Финансовый 3 3 5 9 2 4" xfId="56789"/>
    <cellStyle name="Финансовый 3 3 5 9 2 5" xfId="56790"/>
    <cellStyle name="Финансовый 3 3 5 9 3" xfId="56791"/>
    <cellStyle name="Финансовый 3 3 5 9 3 2" xfId="56792"/>
    <cellStyle name="Финансовый 3 3 5 9 3 3" xfId="56793"/>
    <cellStyle name="Финансовый 3 3 5 9 3 4" xfId="56794"/>
    <cellStyle name="Финансовый 3 3 5 9 4" xfId="56795"/>
    <cellStyle name="Финансовый 3 3 5 9 5" xfId="56796"/>
    <cellStyle name="Финансовый 3 3 5 9 6" xfId="56797"/>
    <cellStyle name="Финансовый 3 3 5 9 7" xfId="56798"/>
    <cellStyle name="Финансовый 3 3 6" xfId="56799"/>
    <cellStyle name="Финансовый 3 3 6 2" xfId="56800"/>
    <cellStyle name="Финансовый 3 3 6 2 2" xfId="56801"/>
    <cellStyle name="Финансовый 3 3 6 2 2 2" xfId="56802"/>
    <cellStyle name="Финансовый 3 3 6 2 2 2 2" xfId="56803"/>
    <cellStyle name="Финансовый 3 3 6 2 2 3" xfId="56804"/>
    <cellStyle name="Финансовый 3 3 6 2 2 4" xfId="56805"/>
    <cellStyle name="Финансовый 3 3 6 2 2 5" xfId="56806"/>
    <cellStyle name="Финансовый 3 3 6 2 3" xfId="56807"/>
    <cellStyle name="Финансовый 3 3 6 2 3 2" xfId="56808"/>
    <cellStyle name="Финансовый 3 3 6 2 3 3" xfId="56809"/>
    <cellStyle name="Финансовый 3 3 6 2 3 4" xfId="56810"/>
    <cellStyle name="Финансовый 3 3 6 2 4" xfId="56811"/>
    <cellStyle name="Финансовый 3 3 6 2 5" xfId="56812"/>
    <cellStyle name="Финансовый 3 3 6 2 6" xfId="56813"/>
    <cellStyle name="Финансовый 3 3 6 2 7" xfId="56814"/>
    <cellStyle name="Финансовый 3 3 6 3" xfId="56815"/>
    <cellStyle name="Финансовый 3 3 6 3 2" xfId="56816"/>
    <cellStyle name="Финансовый 3 3 6 3 2 2" xfId="56817"/>
    <cellStyle name="Финансовый 3 3 6 3 3" xfId="56818"/>
    <cellStyle name="Финансовый 3 3 6 3 4" xfId="56819"/>
    <cellStyle name="Финансовый 3 3 6 3 5" xfId="56820"/>
    <cellStyle name="Финансовый 3 3 6 4" xfId="56821"/>
    <cellStyle name="Финансовый 3 3 6 4 2" xfId="56822"/>
    <cellStyle name="Финансовый 3 3 6 4 2 2" xfId="56823"/>
    <cellStyle name="Финансовый 3 3 6 4 3" xfId="56824"/>
    <cellStyle name="Финансовый 3 3 6 4 4" xfId="56825"/>
    <cellStyle name="Финансовый 3 3 6 4 5" xfId="56826"/>
    <cellStyle name="Финансовый 3 3 6 5" xfId="56827"/>
    <cellStyle name="Финансовый 3 3 6 5 2" xfId="56828"/>
    <cellStyle name="Финансовый 3 3 6 5 3" xfId="56829"/>
    <cellStyle name="Финансовый 3 3 6 5 4" xfId="56830"/>
    <cellStyle name="Финансовый 3 3 6 6" xfId="56831"/>
    <cellStyle name="Финансовый 3 3 6 7" xfId="56832"/>
    <cellStyle name="Финансовый 3 3 6 8" xfId="56833"/>
    <cellStyle name="Финансовый 3 3 6 9" xfId="56834"/>
    <cellStyle name="Финансовый 3 3 7" xfId="56835"/>
    <cellStyle name="Финансовый 3 3 7 2" xfId="56836"/>
    <cellStyle name="Финансовый 3 3 7 2 2" xfId="56837"/>
    <cellStyle name="Финансовый 3 3 7 2 2 2" xfId="56838"/>
    <cellStyle name="Финансовый 3 3 7 2 2 2 2" xfId="56839"/>
    <cellStyle name="Финансовый 3 3 7 2 2 3" xfId="56840"/>
    <cellStyle name="Финансовый 3 3 7 2 2 4" xfId="56841"/>
    <cellStyle name="Финансовый 3 3 7 2 2 5" xfId="56842"/>
    <cellStyle name="Финансовый 3 3 7 2 3" xfId="56843"/>
    <cellStyle name="Финансовый 3 3 7 2 3 2" xfId="56844"/>
    <cellStyle name="Финансовый 3 3 7 2 3 3" xfId="56845"/>
    <cellStyle name="Финансовый 3 3 7 2 3 4" xfId="56846"/>
    <cellStyle name="Финансовый 3 3 7 2 4" xfId="56847"/>
    <cellStyle name="Финансовый 3 3 7 2 5" xfId="56848"/>
    <cellStyle name="Финансовый 3 3 7 2 6" xfId="56849"/>
    <cellStyle name="Финансовый 3 3 7 2 7" xfId="56850"/>
    <cellStyle name="Финансовый 3 3 7 3" xfId="56851"/>
    <cellStyle name="Финансовый 3 3 7 3 2" xfId="56852"/>
    <cellStyle name="Финансовый 3 3 7 3 2 2" xfId="56853"/>
    <cellStyle name="Финансовый 3 3 7 3 3" xfId="56854"/>
    <cellStyle name="Финансовый 3 3 7 3 4" xfId="56855"/>
    <cellStyle name="Финансовый 3 3 7 3 5" xfId="56856"/>
    <cellStyle name="Финансовый 3 3 7 4" xfId="56857"/>
    <cellStyle name="Финансовый 3 3 7 4 2" xfId="56858"/>
    <cellStyle name="Финансовый 3 3 7 4 2 2" xfId="56859"/>
    <cellStyle name="Финансовый 3 3 7 4 3" xfId="56860"/>
    <cellStyle name="Финансовый 3 3 7 4 4" xfId="56861"/>
    <cellStyle name="Финансовый 3 3 7 4 5" xfId="56862"/>
    <cellStyle name="Финансовый 3 3 7 5" xfId="56863"/>
    <cellStyle name="Финансовый 3 3 7 5 2" xfId="56864"/>
    <cellStyle name="Финансовый 3 3 7 5 3" xfId="56865"/>
    <cellStyle name="Финансовый 3 3 7 5 4" xfId="56866"/>
    <cellStyle name="Финансовый 3 3 7 6" xfId="56867"/>
    <cellStyle name="Финансовый 3 3 7 7" xfId="56868"/>
    <cellStyle name="Финансовый 3 3 7 8" xfId="56869"/>
    <cellStyle name="Финансовый 3 3 7 9" xfId="56870"/>
    <cellStyle name="Финансовый 3 3 8" xfId="56871"/>
    <cellStyle name="Финансовый 3 3 8 2" xfId="56872"/>
    <cellStyle name="Финансовый 3 3 8 2 2" xfId="56873"/>
    <cellStyle name="Финансовый 3 3 8 2 2 2" xfId="56874"/>
    <cellStyle name="Финансовый 3 3 8 2 2 2 2" xfId="56875"/>
    <cellStyle name="Финансовый 3 3 8 2 2 3" xfId="56876"/>
    <cellStyle name="Финансовый 3 3 8 2 2 4" xfId="56877"/>
    <cellStyle name="Финансовый 3 3 8 2 2 5" xfId="56878"/>
    <cellStyle name="Финансовый 3 3 8 2 3" xfId="56879"/>
    <cellStyle name="Финансовый 3 3 8 2 3 2" xfId="56880"/>
    <cellStyle name="Финансовый 3 3 8 2 3 3" xfId="56881"/>
    <cellStyle name="Финансовый 3 3 8 2 3 4" xfId="56882"/>
    <cellStyle name="Финансовый 3 3 8 2 4" xfId="56883"/>
    <cellStyle name="Финансовый 3 3 8 2 5" xfId="56884"/>
    <cellStyle name="Финансовый 3 3 8 2 6" xfId="56885"/>
    <cellStyle name="Финансовый 3 3 8 2 7" xfId="56886"/>
    <cellStyle name="Финансовый 3 3 8 3" xfId="56887"/>
    <cellStyle name="Финансовый 3 3 8 3 2" xfId="56888"/>
    <cellStyle name="Финансовый 3 3 8 3 2 2" xfId="56889"/>
    <cellStyle name="Финансовый 3 3 8 3 3" xfId="56890"/>
    <cellStyle name="Финансовый 3 3 8 3 4" xfId="56891"/>
    <cellStyle name="Финансовый 3 3 8 3 5" xfId="56892"/>
    <cellStyle name="Финансовый 3 3 8 4" xfId="56893"/>
    <cellStyle name="Финансовый 3 3 8 4 2" xfId="56894"/>
    <cellStyle name="Финансовый 3 3 8 4 2 2" xfId="56895"/>
    <cellStyle name="Финансовый 3 3 8 4 3" xfId="56896"/>
    <cellStyle name="Финансовый 3 3 8 4 4" xfId="56897"/>
    <cellStyle name="Финансовый 3 3 8 4 5" xfId="56898"/>
    <cellStyle name="Финансовый 3 3 8 5" xfId="56899"/>
    <cellStyle name="Финансовый 3 3 8 5 2" xfId="56900"/>
    <cellStyle name="Финансовый 3 3 8 5 3" xfId="56901"/>
    <cellStyle name="Финансовый 3 3 9" xfId="56902"/>
    <cellStyle name="Финансовый 3 3 9 2" xfId="56903"/>
    <cellStyle name="Финансовый 3 3 9 2 2" xfId="56904"/>
    <cellStyle name="Финансовый 3 3 9 2 2 2" xfId="56905"/>
    <cellStyle name="Финансовый 3 3 9 2 2 2 2" xfId="56906"/>
    <cellStyle name="Финансовый 3 3 9 2 2 3" xfId="56907"/>
    <cellStyle name="Финансовый 3 3 9 2 2 4" xfId="56908"/>
    <cellStyle name="Финансовый 3 3 9 2 2 5" xfId="56909"/>
    <cellStyle name="Финансовый 3 3 9 2 3" xfId="56910"/>
    <cellStyle name="Финансовый 3 3 9 2 3 2" xfId="56911"/>
    <cellStyle name="Финансовый 3 3 9 2 3 3" xfId="56912"/>
    <cellStyle name="Финансовый 3 3 9 2 3 4" xfId="56913"/>
    <cellStyle name="Финансовый 3 3 9 2 4" xfId="56914"/>
    <cellStyle name="Финансовый 3 3 9 2 5" xfId="56915"/>
    <cellStyle name="Финансовый 3 3 9 2 6" xfId="56916"/>
    <cellStyle name="Финансовый 3 3 9 2 7" xfId="56917"/>
    <cellStyle name="Финансовый 3 3 9 3" xfId="56918"/>
    <cellStyle name="Финансовый 3 3 9 3 2" xfId="56919"/>
    <cellStyle name="Финансовый 3 3 9 3 2 2" xfId="56920"/>
    <cellStyle name="Финансовый 3 3 9 3 3" xfId="56921"/>
    <cellStyle name="Финансовый 3 3 9 3 4" xfId="56922"/>
    <cellStyle name="Финансовый 3 3 9 3 5" xfId="56923"/>
    <cellStyle name="Финансовый 3 3 9 4" xfId="56924"/>
    <cellStyle name="Финансовый 3 3 9 4 2" xfId="56925"/>
    <cellStyle name="Финансовый 3 3 9 4 3" xfId="56926"/>
    <cellStyle name="Финансовый 3 3 9 4 4" xfId="56927"/>
    <cellStyle name="Финансовый 3 3 9 5" xfId="56928"/>
    <cellStyle name="Финансовый 3 3 9 6" xfId="56929"/>
    <cellStyle name="Финансовый 3 3 9 7" xfId="56930"/>
    <cellStyle name="Финансовый 3 3 9 8" xfId="56931"/>
    <cellStyle name="Финансовый 3 4" xfId="56932"/>
    <cellStyle name="Финансовый 3 4 10" xfId="56933"/>
    <cellStyle name="Финансовый 3 4 10 2" xfId="56934"/>
    <cellStyle name="Финансовый 3 4 10 2 2" xfId="56935"/>
    <cellStyle name="Финансовый 3 4 10 2 2 2" xfId="56936"/>
    <cellStyle name="Финансовый 3 4 10 2 2 2 2" xfId="56937"/>
    <cellStyle name="Финансовый 3 4 10 2 2 3" xfId="56938"/>
    <cellStyle name="Финансовый 3 4 10 2 2 4" xfId="56939"/>
    <cellStyle name="Финансовый 3 4 10 2 2 5" xfId="56940"/>
    <cellStyle name="Финансовый 3 4 10 2 3" xfId="56941"/>
    <cellStyle name="Финансовый 3 4 10 2 3 2" xfId="56942"/>
    <cellStyle name="Финансовый 3 4 10 2 3 3" xfId="56943"/>
    <cellStyle name="Финансовый 3 4 10 2 3 4" xfId="56944"/>
    <cellStyle name="Финансовый 3 4 10 2 4" xfId="56945"/>
    <cellStyle name="Финансовый 3 4 10 2 5" xfId="56946"/>
    <cellStyle name="Финансовый 3 4 10 2 6" xfId="56947"/>
    <cellStyle name="Финансовый 3 4 10 2 7" xfId="56948"/>
    <cellStyle name="Финансовый 3 4 10 3" xfId="56949"/>
    <cellStyle name="Финансовый 3 4 10 3 2" xfId="56950"/>
    <cellStyle name="Финансовый 3 4 10 3 2 2" xfId="56951"/>
    <cellStyle name="Финансовый 3 4 10 3 3" xfId="56952"/>
    <cellStyle name="Финансовый 3 4 10 3 4" xfId="56953"/>
    <cellStyle name="Финансовый 3 4 10 3 5" xfId="56954"/>
    <cellStyle name="Финансовый 3 4 10 4" xfId="56955"/>
    <cellStyle name="Финансовый 3 4 10 4 2" xfId="56956"/>
    <cellStyle name="Финансовый 3 4 10 4 3" xfId="56957"/>
    <cellStyle name="Финансовый 3 4 10 4 4" xfId="56958"/>
    <cellStyle name="Финансовый 3 4 10 5" xfId="56959"/>
    <cellStyle name="Финансовый 3 4 10 6" xfId="56960"/>
    <cellStyle name="Финансовый 3 4 10 7" xfId="56961"/>
    <cellStyle name="Финансовый 3 4 10 8" xfId="56962"/>
    <cellStyle name="Финансовый 3 4 11" xfId="56963"/>
    <cellStyle name="Финансовый 3 4 11 2" xfId="56964"/>
    <cellStyle name="Финансовый 3 4 11 2 2" xfId="56965"/>
    <cellStyle name="Финансовый 3 4 11 2 2 2" xfId="56966"/>
    <cellStyle name="Финансовый 3 4 11 2 2 2 2" xfId="56967"/>
    <cellStyle name="Финансовый 3 4 11 2 2 3" xfId="56968"/>
    <cellStyle name="Финансовый 3 4 11 2 2 4" xfId="56969"/>
    <cellStyle name="Финансовый 3 4 11 2 2 5" xfId="56970"/>
    <cellStyle name="Финансовый 3 4 11 2 3" xfId="56971"/>
    <cellStyle name="Финансовый 3 4 11 2 3 2" xfId="56972"/>
    <cellStyle name="Финансовый 3 4 11 2 3 3" xfId="56973"/>
    <cellStyle name="Финансовый 3 4 11 2 3 4" xfId="56974"/>
    <cellStyle name="Финансовый 3 4 11 2 4" xfId="56975"/>
    <cellStyle name="Финансовый 3 4 11 2 5" xfId="56976"/>
    <cellStyle name="Финансовый 3 4 11 2 6" xfId="56977"/>
    <cellStyle name="Финансовый 3 4 11 2 7" xfId="56978"/>
    <cellStyle name="Финансовый 3 4 11 3" xfId="56979"/>
    <cellStyle name="Финансовый 3 4 11 3 2" xfId="56980"/>
    <cellStyle name="Финансовый 3 4 11 3 2 2" xfId="56981"/>
    <cellStyle name="Финансовый 3 4 11 3 3" xfId="56982"/>
    <cellStyle name="Финансовый 3 4 11 3 4" xfId="56983"/>
    <cellStyle name="Финансовый 3 4 11 3 5" xfId="56984"/>
    <cellStyle name="Финансовый 3 4 11 4" xfId="56985"/>
    <cellStyle name="Финансовый 3 4 11 4 2" xfId="56986"/>
    <cellStyle name="Финансовый 3 4 11 4 3" xfId="56987"/>
    <cellStyle name="Финансовый 3 4 11 4 4" xfId="56988"/>
    <cellStyle name="Финансовый 3 4 11 5" xfId="56989"/>
    <cellStyle name="Финансовый 3 4 11 6" xfId="56990"/>
    <cellStyle name="Финансовый 3 4 11 7" xfId="56991"/>
    <cellStyle name="Финансовый 3 4 11 8" xfId="56992"/>
    <cellStyle name="Финансовый 3 4 12" xfId="56993"/>
    <cellStyle name="Финансовый 3 4 12 2" xfId="56994"/>
    <cellStyle name="Финансовый 3 4 12 2 2" xfId="56995"/>
    <cellStyle name="Финансовый 3 4 12 2 2 2" xfId="56996"/>
    <cellStyle name="Финансовый 3 4 12 2 3" xfId="56997"/>
    <cellStyle name="Финансовый 3 4 12 2 4" xfId="56998"/>
    <cellStyle name="Финансовый 3 4 12 2 5" xfId="56999"/>
    <cellStyle name="Финансовый 3 4 12 3" xfId="57000"/>
    <cellStyle name="Финансовый 3 4 12 3 2" xfId="57001"/>
    <cellStyle name="Финансовый 3 4 12 3 3" xfId="57002"/>
    <cellStyle name="Финансовый 3 4 12 3 4" xfId="57003"/>
    <cellStyle name="Финансовый 3 4 12 4" xfId="57004"/>
    <cellStyle name="Финансовый 3 4 12 5" xfId="57005"/>
    <cellStyle name="Финансовый 3 4 12 6" xfId="57006"/>
    <cellStyle name="Финансовый 3 4 12 7" xfId="57007"/>
    <cellStyle name="Финансовый 3 4 13" xfId="57008"/>
    <cellStyle name="Финансовый 3 4 13 2" xfId="57009"/>
    <cellStyle name="Финансовый 3 4 13 2 2" xfId="57010"/>
    <cellStyle name="Финансовый 3 4 13 2 2 2" xfId="57011"/>
    <cellStyle name="Финансовый 3 4 13 2 3" xfId="57012"/>
    <cellStyle name="Финансовый 3 4 13 2 4" xfId="57013"/>
    <cellStyle name="Финансовый 3 4 13 2 5" xfId="57014"/>
    <cellStyle name="Финансовый 3 4 13 3" xfId="57015"/>
    <cellStyle name="Финансовый 3 4 13 3 2" xfId="57016"/>
    <cellStyle name="Финансовый 3 4 13 3 3" xfId="57017"/>
    <cellStyle name="Финансовый 3 4 13 3 4" xfId="57018"/>
    <cellStyle name="Финансовый 3 4 13 4" xfId="57019"/>
    <cellStyle name="Финансовый 3 4 13 5" xfId="57020"/>
    <cellStyle name="Финансовый 3 4 13 6" xfId="57021"/>
    <cellStyle name="Финансовый 3 4 13 7" xfId="57022"/>
    <cellStyle name="Финансовый 3 4 14" xfId="57023"/>
    <cellStyle name="Финансовый 3 4 14 2" xfId="57024"/>
    <cellStyle name="Финансовый 3 4 14 2 2" xfId="57025"/>
    <cellStyle name="Финансовый 3 4 14 3" xfId="57026"/>
    <cellStyle name="Финансовый 3 4 14 4" xfId="57027"/>
    <cellStyle name="Финансовый 3 4 14 5" xfId="57028"/>
    <cellStyle name="Финансовый 3 4 15" xfId="57029"/>
    <cellStyle name="Финансовый 3 4 15 2" xfId="57030"/>
    <cellStyle name="Финансовый 3 4 15 2 2" xfId="57031"/>
    <cellStyle name="Финансовый 3 4 15 3" xfId="57032"/>
    <cellStyle name="Финансовый 3 4 15 4" xfId="57033"/>
    <cellStyle name="Финансовый 3 4 15 5" xfId="57034"/>
    <cellStyle name="Финансовый 3 4 16" xfId="57035"/>
    <cellStyle name="Финансовый 3 4 16 2" xfId="57036"/>
    <cellStyle name="Финансовый 3 4 16 2 2" xfId="57037"/>
    <cellStyle name="Финансовый 3 4 16 3" xfId="57038"/>
    <cellStyle name="Финансовый 3 4 17" xfId="57039"/>
    <cellStyle name="Финансовый 3 4 17 2" xfId="57040"/>
    <cellStyle name="Финансовый 3 4 18" xfId="57041"/>
    <cellStyle name="Финансовый 3 4 19" xfId="57042"/>
    <cellStyle name="Финансовый 3 4 2" xfId="57043"/>
    <cellStyle name="Финансовый 3 4 2 10" xfId="57044"/>
    <cellStyle name="Финансовый 3 4 2 10 2" xfId="57045"/>
    <cellStyle name="Финансовый 3 4 2 10 2 2" xfId="57046"/>
    <cellStyle name="Финансовый 3 4 2 10 2 2 2" xfId="57047"/>
    <cellStyle name="Финансовый 3 4 2 10 2 3" xfId="57048"/>
    <cellStyle name="Финансовый 3 4 2 10 2 4" xfId="57049"/>
    <cellStyle name="Финансовый 3 4 2 10 2 5" xfId="57050"/>
    <cellStyle name="Финансовый 3 4 2 10 3" xfId="57051"/>
    <cellStyle name="Финансовый 3 4 2 10 3 2" xfId="57052"/>
    <cellStyle name="Финансовый 3 4 2 10 3 3" xfId="57053"/>
    <cellStyle name="Финансовый 3 4 2 10 3 4" xfId="57054"/>
    <cellStyle name="Финансовый 3 4 2 10 4" xfId="57055"/>
    <cellStyle name="Финансовый 3 4 2 10 5" xfId="57056"/>
    <cellStyle name="Финансовый 3 4 2 10 6" xfId="57057"/>
    <cellStyle name="Финансовый 3 4 2 10 7" xfId="57058"/>
    <cellStyle name="Финансовый 3 4 2 11" xfId="57059"/>
    <cellStyle name="Финансовый 3 4 2 11 2" xfId="57060"/>
    <cellStyle name="Финансовый 3 4 2 11 2 2" xfId="57061"/>
    <cellStyle name="Финансовый 3 4 2 11 3" xfId="57062"/>
    <cellStyle name="Финансовый 3 4 2 11 4" xfId="57063"/>
    <cellStyle name="Финансовый 3 4 2 11 5" xfId="57064"/>
    <cellStyle name="Финансовый 3 4 2 12" xfId="57065"/>
    <cellStyle name="Финансовый 3 4 2 12 2" xfId="57066"/>
    <cellStyle name="Финансовый 3 4 2 12 2 2" xfId="57067"/>
    <cellStyle name="Финансовый 3 4 2 12 3" xfId="57068"/>
    <cellStyle name="Финансовый 3 4 2 12 4" xfId="57069"/>
    <cellStyle name="Финансовый 3 4 2 12 5" xfId="57070"/>
    <cellStyle name="Финансовый 3 4 2 13" xfId="57071"/>
    <cellStyle name="Финансовый 3 4 2 13 2" xfId="57072"/>
    <cellStyle name="Финансовый 3 4 2 13 2 2" xfId="57073"/>
    <cellStyle name="Финансовый 3 4 2 13 3" xfId="57074"/>
    <cellStyle name="Финансовый 3 4 2 14" xfId="57075"/>
    <cellStyle name="Финансовый 3 4 2 14 2" xfId="57076"/>
    <cellStyle name="Финансовый 3 4 2 15" xfId="57077"/>
    <cellStyle name="Финансовый 3 4 2 16" xfId="57078"/>
    <cellStyle name="Финансовый 3 4 2 2" xfId="57079"/>
    <cellStyle name="Финансовый 3 4 2 2 10" xfId="57080"/>
    <cellStyle name="Финансовый 3 4 2 2 10 2" xfId="57081"/>
    <cellStyle name="Финансовый 3 4 2 2 10 2 2" xfId="57082"/>
    <cellStyle name="Финансовый 3 4 2 2 10 3" xfId="57083"/>
    <cellStyle name="Финансовый 3 4 2 2 10 4" xfId="57084"/>
    <cellStyle name="Финансовый 3 4 2 2 10 5" xfId="57085"/>
    <cellStyle name="Финансовый 3 4 2 2 11" xfId="57086"/>
    <cellStyle name="Финансовый 3 4 2 2 11 2" xfId="57087"/>
    <cellStyle name="Финансовый 3 4 2 2 11 2 2" xfId="57088"/>
    <cellStyle name="Финансовый 3 4 2 2 11 3" xfId="57089"/>
    <cellStyle name="Финансовый 3 4 2 2 11 4" xfId="57090"/>
    <cellStyle name="Финансовый 3 4 2 2 11 5" xfId="57091"/>
    <cellStyle name="Финансовый 3 4 2 2 12" xfId="57092"/>
    <cellStyle name="Финансовый 3 4 2 2 12 2" xfId="57093"/>
    <cellStyle name="Финансовый 3 4 2 2 12 2 2" xfId="57094"/>
    <cellStyle name="Финансовый 3 4 2 2 12 3" xfId="57095"/>
    <cellStyle name="Финансовый 3 4 2 2 13" xfId="57096"/>
    <cellStyle name="Финансовый 3 4 2 2 13 2" xfId="57097"/>
    <cellStyle name="Финансовый 3 4 2 2 14" xfId="57098"/>
    <cellStyle name="Финансовый 3 4 2 2 15" xfId="57099"/>
    <cellStyle name="Финансовый 3 4 2 2 2" xfId="57100"/>
    <cellStyle name="Финансовый 3 4 2 2 2 2" xfId="57101"/>
    <cellStyle name="Финансовый 3 4 2 2 2 2 2" xfId="57102"/>
    <cellStyle name="Финансовый 3 4 2 2 2 2 2 2" xfId="57103"/>
    <cellStyle name="Финансовый 3 4 2 2 2 2 2 2 2" xfId="57104"/>
    <cellStyle name="Финансовый 3 4 2 2 2 2 2 3" xfId="57105"/>
    <cellStyle name="Финансовый 3 4 2 2 2 2 2 4" xfId="57106"/>
    <cellStyle name="Финансовый 3 4 2 2 2 2 2 5" xfId="57107"/>
    <cellStyle name="Финансовый 3 4 2 2 2 2 3" xfId="57108"/>
    <cellStyle name="Финансовый 3 4 2 2 2 2 3 2" xfId="57109"/>
    <cellStyle name="Финансовый 3 4 2 2 2 2 3 3" xfId="57110"/>
    <cellStyle name="Финансовый 3 4 2 2 2 2 3 4" xfId="57111"/>
    <cellStyle name="Финансовый 3 4 2 2 2 2 4" xfId="57112"/>
    <cellStyle name="Финансовый 3 4 2 2 2 2 5" xfId="57113"/>
    <cellStyle name="Финансовый 3 4 2 2 2 2 6" xfId="57114"/>
    <cellStyle name="Финансовый 3 4 2 2 2 2 7" xfId="57115"/>
    <cellStyle name="Финансовый 3 4 2 2 2 3" xfId="57116"/>
    <cellStyle name="Финансовый 3 4 2 2 2 3 2" xfId="57117"/>
    <cellStyle name="Финансовый 3 4 2 2 2 3 2 2" xfId="57118"/>
    <cellStyle name="Финансовый 3 4 2 2 2 3 3" xfId="57119"/>
    <cellStyle name="Финансовый 3 4 2 2 2 3 4" xfId="57120"/>
    <cellStyle name="Финансовый 3 4 2 2 2 3 5" xfId="57121"/>
    <cellStyle name="Финансовый 3 4 2 2 2 4" xfId="57122"/>
    <cellStyle name="Финансовый 3 4 2 2 2 4 2" xfId="57123"/>
    <cellStyle name="Финансовый 3 4 2 2 2 4 2 2" xfId="57124"/>
    <cellStyle name="Финансовый 3 4 2 2 2 4 3" xfId="57125"/>
    <cellStyle name="Финансовый 3 4 2 2 2 4 4" xfId="57126"/>
    <cellStyle name="Финансовый 3 4 2 2 2 4 5" xfId="57127"/>
    <cellStyle name="Финансовый 3 4 2 2 2 5" xfId="57128"/>
    <cellStyle name="Финансовый 3 4 2 2 2 5 2" xfId="57129"/>
    <cellStyle name="Финансовый 3 4 2 2 2 5 3" xfId="57130"/>
    <cellStyle name="Финансовый 3 4 2 2 2 5 4" xfId="57131"/>
    <cellStyle name="Финансовый 3 4 2 2 2 6" xfId="57132"/>
    <cellStyle name="Финансовый 3 4 2 2 2 7" xfId="57133"/>
    <cellStyle name="Финансовый 3 4 2 2 2 8" xfId="57134"/>
    <cellStyle name="Финансовый 3 4 2 2 2 9" xfId="57135"/>
    <cellStyle name="Финансовый 3 4 2 2 3" xfId="57136"/>
    <cellStyle name="Финансовый 3 4 2 2 3 2" xfId="57137"/>
    <cellStyle name="Финансовый 3 4 2 2 3 2 2" xfId="57138"/>
    <cellStyle name="Финансовый 3 4 2 2 3 2 2 2" xfId="57139"/>
    <cellStyle name="Финансовый 3 4 2 2 3 2 2 2 2" xfId="57140"/>
    <cellStyle name="Финансовый 3 4 2 2 3 2 2 3" xfId="57141"/>
    <cellStyle name="Финансовый 3 4 2 2 3 2 2 4" xfId="57142"/>
    <cellStyle name="Финансовый 3 4 2 2 3 2 2 5" xfId="57143"/>
    <cellStyle name="Финансовый 3 4 2 2 3 2 3" xfId="57144"/>
    <cellStyle name="Финансовый 3 4 2 2 3 2 3 2" xfId="57145"/>
    <cellStyle name="Финансовый 3 4 2 2 3 2 3 3" xfId="57146"/>
    <cellStyle name="Финансовый 3 4 2 2 3 2 3 4" xfId="57147"/>
    <cellStyle name="Финансовый 3 4 2 2 3 2 4" xfId="57148"/>
    <cellStyle name="Финансовый 3 4 2 2 3 2 5" xfId="57149"/>
    <cellStyle name="Финансовый 3 4 2 2 3 2 6" xfId="57150"/>
    <cellStyle name="Финансовый 3 4 2 2 3 2 7" xfId="57151"/>
    <cellStyle name="Финансовый 3 4 2 2 3 3" xfId="57152"/>
    <cellStyle name="Финансовый 3 4 2 2 3 3 2" xfId="57153"/>
    <cellStyle name="Финансовый 3 4 2 2 3 3 2 2" xfId="57154"/>
    <cellStyle name="Финансовый 3 4 2 2 3 3 3" xfId="57155"/>
    <cellStyle name="Финансовый 3 4 2 2 3 3 4" xfId="57156"/>
    <cellStyle name="Финансовый 3 4 2 2 3 3 5" xfId="57157"/>
    <cellStyle name="Финансовый 3 4 2 2 3 4" xfId="57158"/>
    <cellStyle name="Финансовый 3 4 2 2 3 4 2" xfId="57159"/>
    <cellStyle name="Финансовый 3 4 2 2 3 4 2 2" xfId="57160"/>
    <cellStyle name="Финансовый 3 4 2 2 3 4 3" xfId="57161"/>
    <cellStyle name="Финансовый 3 4 2 2 3 4 4" xfId="57162"/>
    <cellStyle name="Финансовый 3 4 2 2 3 4 5" xfId="57163"/>
    <cellStyle name="Финансовый 3 4 2 2 3 5" xfId="57164"/>
    <cellStyle name="Финансовый 3 4 2 2 3 5 2" xfId="57165"/>
    <cellStyle name="Финансовый 3 4 2 2 3 5 3" xfId="57166"/>
    <cellStyle name="Финансовый 3 4 2 2 3 5 4" xfId="57167"/>
    <cellStyle name="Финансовый 3 4 2 2 3 6" xfId="57168"/>
    <cellStyle name="Финансовый 3 4 2 2 3 7" xfId="57169"/>
    <cellStyle name="Финансовый 3 4 2 2 3 8" xfId="57170"/>
    <cellStyle name="Финансовый 3 4 2 2 3 9" xfId="57171"/>
    <cellStyle name="Финансовый 3 4 2 2 4" xfId="57172"/>
    <cellStyle name="Финансовый 3 4 2 2 4 2" xfId="57173"/>
    <cellStyle name="Финансовый 3 4 2 2 4 2 2" xfId="57174"/>
    <cellStyle name="Финансовый 3 4 2 2 4 2 2 2" xfId="57175"/>
    <cellStyle name="Финансовый 3 4 2 2 4 2 2 2 2" xfId="57176"/>
    <cellStyle name="Финансовый 3 4 2 2 4 2 2 3" xfId="57177"/>
    <cellStyle name="Финансовый 3 4 2 2 4 2 2 4" xfId="57178"/>
    <cellStyle name="Финансовый 3 4 2 2 4 2 2 5" xfId="57179"/>
    <cellStyle name="Финансовый 3 4 2 2 4 2 3" xfId="57180"/>
    <cellStyle name="Финансовый 3 4 2 2 4 2 3 2" xfId="57181"/>
    <cellStyle name="Финансовый 3 4 2 2 4 2 3 3" xfId="57182"/>
    <cellStyle name="Финансовый 3 4 2 2 4 2 3 4" xfId="57183"/>
    <cellStyle name="Финансовый 3 4 2 2 4 2 4" xfId="57184"/>
    <cellStyle name="Финансовый 3 4 2 2 4 2 5" xfId="57185"/>
    <cellStyle name="Финансовый 3 4 2 2 4 2 6" xfId="57186"/>
    <cellStyle name="Финансовый 3 4 2 2 4 2 7" xfId="57187"/>
    <cellStyle name="Финансовый 3 4 2 2 4 3" xfId="57188"/>
    <cellStyle name="Финансовый 3 4 2 2 4 3 2" xfId="57189"/>
    <cellStyle name="Финансовый 3 4 2 2 4 3 2 2" xfId="57190"/>
    <cellStyle name="Финансовый 3 4 2 2 4 3 3" xfId="57191"/>
    <cellStyle name="Финансовый 3 4 2 2 4 3 4" xfId="57192"/>
    <cellStyle name="Финансовый 3 4 2 2 4 3 5" xfId="57193"/>
    <cellStyle name="Финансовый 3 4 2 2 4 4" xfId="57194"/>
    <cellStyle name="Финансовый 3 4 2 2 4 4 2" xfId="57195"/>
    <cellStyle name="Финансовый 3 4 2 2 4 4 2 2" xfId="57196"/>
    <cellStyle name="Финансовый 3 4 2 2 4 4 3" xfId="57197"/>
    <cellStyle name="Финансовый 3 4 2 2 4 4 4" xfId="57198"/>
    <cellStyle name="Финансовый 3 4 2 2 4 4 5" xfId="57199"/>
    <cellStyle name="Финансовый 3 4 2 2 4 5" xfId="57200"/>
    <cellStyle name="Финансовый 3 4 2 2 4 5 2" xfId="57201"/>
    <cellStyle name="Финансовый 3 4 2 2 4 5 3" xfId="57202"/>
    <cellStyle name="Финансовый 3 4 2 2 4 5 4" xfId="57203"/>
    <cellStyle name="Финансовый 3 4 2 2 4 6" xfId="57204"/>
    <cellStyle name="Финансовый 3 4 2 2 4 7" xfId="57205"/>
    <cellStyle name="Финансовый 3 4 2 2 4 8" xfId="57206"/>
    <cellStyle name="Финансовый 3 4 2 2 4 9" xfId="57207"/>
    <cellStyle name="Финансовый 3 4 2 2 5" xfId="57208"/>
    <cellStyle name="Финансовый 3 4 2 2 5 2" xfId="57209"/>
    <cellStyle name="Финансовый 3 4 2 2 5 2 2" xfId="57210"/>
    <cellStyle name="Финансовый 3 4 2 2 5 2 2 2" xfId="57211"/>
    <cellStyle name="Финансовый 3 4 2 2 5 2 2 2 2" xfId="57212"/>
    <cellStyle name="Финансовый 3 4 2 2 5 2 2 3" xfId="57213"/>
    <cellStyle name="Финансовый 3 4 2 2 5 2 2 4" xfId="57214"/>
    <cellStyle name="Финансовый 3 4 2 2 5 2 2 5" xfId="57215"/>
    <cellStyle name="Финансовый 3 4 2 2 5 2 3" xfId="57216"/>
    <cellStyle name="Финансовый 3 4 2 2 5 2 3 2" xfId="57217"/>
    <cellStyle name="Финансовый 3 4 2 2 5 2 3 3" xfId="57218"/>
    <cellStyle name="Финансовый 3 4 2 2 5 2 3 4" xfId="57219"/>
    <cellStyle name="Финансовый 3 4 2 2 5 2 4" xfId="57220"/>
    <cellStyle name="Финансовый 3 4 2 2 5 2 5" xfId="57221"/>
    <cellStyle name="Финансовый 3 4 2 2 5 2 6" xfId="57222"/>
    <cellStyle name="Финансовый 3 4 2 2 5 2 7" xfId="57223"/>
    <cellStyle name="Финансовый 3 4 2 2 5 3" xfId="57224"/>
    <cellStyle name="Финансовый 3 4 2 2 5 3 2" xfId="57225"/>
    <cellStyle name="Финансовый 3 4 2 2 5 3 2 2" xfId="57226"/>
    <cellStyle name="Финансовый 3 4 2 2 5 3 3" xfId="57227"/>
    <cellStyle name="Финансовый 3 4 2 2 5 3 4" xfId="57228"/>
    <cellStyle name="Финансовый 3 4 2 2 5 3 5" xfId="57229"/>
    <cellStyle name="Финансовый 3 4 2 2 5 4" xfId="57230"/>
    <cellStyle name="Финансовый 3 4 2 2 5 4 2" xfId="57231"/>
    <cellStyle name="Финансовый 3 4 2 2 5 4 3" xfId="57232"/>
    <cellStyle name="Финансовый 3 4 2 2 5 4 4" xfId="57233"/>
    <cellStyle name="Финансовый 3 4 2 2 5 5" xfId="57234"/>
    <cellStyle name="Финансовый 3 4 2 2 5 6" xfId="57235"/>
    <cellStyle name="Финансовый 3 4 2 2 5 7" xfId="57236"/>
    <cellStyle name="Финансовый 3 4 2 2 5 8" xfId="57237"/>
    <cellStyle name="Финансовый 3 4 2 2 6" xfId="57238"/>
    <cellStyle name="Финансовый 3 4 2 2 6 2" xfId="57239"/>
    <cellStyle name="Финансовый 3 4 2 2 6 2 2" xfId="57240"/>
    <cellStyle name="Финансовый 3 4 2 2 6 2 2 2" xfId="57241"/>
    <cellStyle name="Финансовый 3 4 2 2 6 2 2 2 2" xfId="57242"/>
    <cellStyle name="Финансовый 3 4 2 2 6 2 2 3" xfId="57243"/>
    <cellStyle name="Финансовый 3 4 2 2 6 2 2 4" xfId="57244"/>
    <cellStyle name="Финансовый 3 4 2 2 6 2 2 5" xfId="57245"/>
    <cellStyle name="Финансовый 3 4 2 2 6 2 3" xfId="57246"/>
    <cellStyle name="Финансовый 3 4 2 2 6 2 3 2" xfId="57247"/>
    <cellStyle name="Финансовый 3 4 2 2 6 2 3 3" xfId="57248"/>
    <cellStyle name="Финансовый 3 4 2 2 6 2 3 4" xfId="57249"/>
    <cellStyle name="Финансовый 3 4 2 2 6 2 4" xfId="57250"/>
    <cellStyle name="Финансовый 3 4 2 2 6 2 5" xfId="57251"/>
    <cellStyle name="Финансовый 3 4 2 2 6 2 6" xfId="57252"/>
    <cellStyle name="Финансовый 3 4 2 2 6 2 7" xfId="57253"/>
    <cellStyle name="Финансовый 3 4 2 2 6 3" xfId="57254"/>
    <cellStyle name="Финансовый 3 4 2 2 6 3 2" xfId="57255"/>
    <cellStyle name="Финансовый 3 4 2 2 6 3 2 2" xfId="57256"/>
    <cellStyle name="Финансовый 3 4 2 2 6 3 3" xfId="57257"/>
    <cellStyle name="Финансовый 3 4 2 2 6 3 4" xfId="57258"/>
    <cellStyle name="Финансовый 3 4 2 2 6 3 5" xfId="57259"/>
    <cellStyle name="Финансовый 3 4 2 2 6 4" xfId="57260"/>
    <cellStyle name="Финансовый 3 4 2 2 6 4 2" xfId="57261"/>
    <cellStyle name="Финансовый 3 4 2 2 6 4 3" xfId="57262"/>
    <cellStyle name="Финансовый 3 4 2 2 6 4 4" xfId="57263"/>
    <cellStyle name="Финансовый 3 4 2 2 6 5" xfId="57264"/>
    <cellStyle name="Финансовый 3 4 2 2 6 6" xfId="57265"/>
    <cellStyle name="Финансовый 3 4 2 2 6 7" xfId="57266"/>
    <cellStyle name="Финансовый 3 4 2 2 6 8" xfId="57267"/>
    <cellStyle name="Финансовый 3 4 2 2 7" xfId="57268"/>
    <cellStyle name="Финансовый 3 4 2 2 7 2" xfId="57269"/>
    <cellStyle name="Финансовый 3 4 2 2 7 2 2" xfId="57270"/>
    <cellStyle name="Финансовый 3 4 2 2 7 2 2 2" xfId="57271"/>
    <cellStyle name="Финансовый 3 4 2 2 7 2 2 2 2" xfId="57272"/>
    <cellStyle name="Финансовый 3 4 2 2 7 2 2 3" xfId="57273"/>
    <cellStyle name="Финансовый 3 4 2 2 7 2 2 4" xfId="57274"/>
    <cellStyle name="Финансовый 3 4 2 2 7 2 2 5" xfId="57275"/>
    <cellStyle name="Финансовый 3 4 2 2 7 2 3" xfId="57276"/>
    <cellStyle name="Финансовый 3 4 2 2 7 2 3 2" xfId="57277"/>
    <cellStyle name="Финансовый 3 4 2 2 7 2 3 3" xfId="57278"/>
    <cellStyle name="Финансовый 3 4 2 2 7 2 3 4" xfId="57279"/>
    <cellStyle name="Финансовый 3 4 2 2 7 2 4" xfId="57280"/>
    <cellStyle name="Финансовый 3 4 2 2 7 2 5" xfId="57281"/>
    <cellStyle name="Финансовый 3 4 2 2 7 2 6" xfId="57282"/>
    <cellStyle name="Финансовый 3 4 2 2 7 2 7" xfId="57283"/>
    <cellStyle name="Финансовый 3 4 2 2 7 3" xfId="57284"/>
    <cellStyle name="Финансовый 3 4 2 2 7 3 2" xfId="57285"/>
    <cellStyle name="Финансовый 3 4 2 2 7 3 2 2" xfId="57286"/>
    <cellStyle name="Финансовый 3 4 2 2 7 3 3" xfId="57287"/>
    <cellStyle name="Финансовый 3 4 2 2 7 3 4" xfId="57288"/>
    <cellStyle name="Финансовый 3 4 2 2 7 3 5" xfId="57289"/>
    <cellStyle name="Финансовый 3 4 2 2 7 4" xfId="57290"/>
    <cellStyle name="Финансовый 3 4 2 2 7 4 2" xfId="57291"/>
    <cellStyle name="Финансовый 3 4 2 2 7 4 3" xfId="57292"/>
    <cellStyle name="Финансовый 3 4 2 2 7 4 4" xfId="57293"/>
    <cellStyle name="Финансовый 3 4 2 2 7 5" xfId="57294"/>
    <cellStyle name="Финансовый 3 4 2 2 7 6" xfId="57295"/>
    <cellStyle name="Финансовый 3 4 2 2 7 7" xfId="57296"/>
    <cellStyle name="Финансовый 3 4 2 2 7 8" xfId="57297"/>
    <cellStyle name="Финансовый 3 4 2 2 8" xfId="57298"/>
    <cellStyle name="Финансовый 3 4 2 2 8 2" xfId="57299"/>
    <cellStyle name="Финансовый 3 4 2 2 8 2 2" xfId="57300"/>
    <cellStyle name="Финансовый 3 4 2 2 8 2 2 2" xfId="57301"/>
    <cellStyle name="Финансовый 3 4 2 2 8 2 3" xfId="57302"/>
    <cellStyle name="Финансовый 3 4 2 2 8 2 4" xfId="57303"/>
    <cellStyle name="Финансовый 3 4 2 2 8 2 5" xfId="57304"/>
    <cellStyle name="Финансовый 3 4 2 2 8 3" xfId="57305"/>
    <cellStyle name="Финансовый 3 4 2 2 8 3 2" xfId="57306"/>
    <cellStyle name="Финансовый 3 4 2 2 8 3 3" xfId="57307"/>
    <cellStyle name="Финансовый 3 4 2 2 8 3 4" xfId="57308"/>
    <cellStyle name="Финансовый 3 4 2 2 8 4" xfId="57309"/>
    <cellStyle name="Финансовый 3 4 2 2 8 5" xfId="57310"/>
    <cellStyle name="Финансовый 3 4 2 2 8 6" xfId="57311"/>
    <cellStyle name="Финансовый 3 4 2 2 8 7" xfId="57312"/>
    <cellStyle name="Финансовый 3 4 2 2 9" xfId="57313"/>
    <cellStyle name="Финансовый 3 4 2 2 9 2" xfId="57314"/>
    <cellStyle name="Финансовый 3 4 2 2 9 2 2" xfId="57315"/>
    <cellStyle name="Финансовый 3 4 2 2 9 2 2 2" xfId="57316"/>
    <cellStyle name="Финансовый 3 4 2 2 9 2 3" xfId="57317"/>
    <cellStyle name="Финансовый 3 4 2 2 9 2 4" xfId="57318"/>
    <cellStyle name="Финансовый 3 4 2 2 9 2 5" xfId="57319"/>
    <cellStyle name="Финансовый 3 4 2 2 9 3" xfId="57320"/>
    <cellStyle name="Финансовый 3 4 2 2 9 3 2" xfId="57321"/>
    <cellStyle name="Финансовый 3 4 2 2 9 3 3" xfId="57322"/>
    <cellStyle name="Финансовый 3 4 2 2 9 3 4" xfId="57323"/>
    <cellStyle name="Финансовый 3 4 2 2 9 4" xfId="57324"/>
    <cellStyle name="Финансовый 3 4 2 2 9 5" xfId="57325"/>
    <cellStyle name="Финансовый 3 4 2 2 9 6" xfId="57326"/>
    <cellStyle name="Финансовый 3 4 2 2 9 7" xfId="57327"/>
    <cellStyle name="Финансовый 3 4 2 3" xfId="57328"/>
    <cellStyle name="Финансовый 3 4 2 3 2" xfId="57329"/>
    <cellStyle name="Финансовый 3 4 2 3 2 2" xfId="57330"/>
    <cellStyle name="Финансовый 3 4 2 3 2 2 2" xfId="57331"/>
    <cellStyle name="Финансовый 3 4 2 3 2 2 2 2" xfId="57332"/>
    <cellStyle name="Финансовый 3 4 2 3 2 2 3" xfId="57333"/>
    <cellStyle name="Финансовый 3 4 2 3 2 2 4" xfId="57334"/>
    <cellStyle name="Финансовый 3 4 2 3 2 2 5" xfId="57335"/>
    <cellStyle name="Финансовый 3 4 2 3 2 3" xfId="57336"/>
    <cellStyle name="Финансовый 3 4 2 3 2 3 2" xfId="57337"/>
    <cellStyle name="Финансовый 3 4 2 3 2 3 2 2" xfId="57338"/>
    <cellStyle name="Финансовый 3 4 2 3 2 3 3" xfId="57339"/>
    <cellStyle name="Финансовый 3 4 2 3 2 3 4" xfId="57340"/>
    <cellStyle name="Финансовый 3 4 2 3 2 3 5" xfId="57341"/>
    <cellStyle name="Финансовый 3 4 2 3 2 4" xfId="57342"/>
    <cellStyle name="Финансовый 3 4 2 3 2 4 2" xfId="57343"/>
    <cellStyle name="Финансовый 3 4 2 3 2 4 3" xfId="57344"/>
    <cellStyle name="Финансовый 3 4 2 3 2 4 4" xfId="57345"/>
    <cellStyle name="Финансовый 3 4 2 3 2 5" xfId="57346"/>
    <cellStyle name="Финансовый 3 4 2 3 2 6" xfId="57347"/>
    <cellStyle name="Финансовый 3 4 2 3 2 7" xfId="57348"/>
    <cellStyle name="Финансовый 3 4 2 3 2 8" xfId="57349"/>
    <cellStyle name="Финансовый 3 4 2 3 3" xfId="57350"/>
    <cellStyle name="Финансовый 3 4 2 3 3 2" xfId="57351"/>
    <cellStyle name="Финансовый 3 4 2 3 3 2 2" xfId="57352"/>
    <cellStyle name="Финансовый 3 4 2 3 3 3" xfId="57353"/>
    <cellStyle name="Финансовый 3 4 2 3 3 4" xfId="57354"/>
    <cellStyle name="Финансовый 3 4 2 3 3 5" xfId="57355"/>
    <cellStyle name="Финансовый 3 4 2 3 4" xfId="57356"/>
    <cellStyle name="Финансовый 3 4 2 3 4 2" xfId="57357"/>
    <cellStyle name="Финансовый 3 4 2 3 4 2 2" xfId="57358"/>
    <cellStyle name="Финансовый 3 4 2 3 4 3" xfId="57359"/>
    <cellStyle name="Финансовый 3 4 2 3 4 4" xfId="57360"/>
    <cellStyle name="Финансовый 3 4 2 3 4 5" xfId="57361"/>
    <cellStyle name="Финансовый 3 4 2 3 5" xfId="57362"/>
    <cellStyle name="Финансовый 3 4 2 3 5 2" xfId="57363"/>
    <cellStyle name="Финансовый 3 4 2 3 5 2 2" xfId="57364"/>
    <cellStyle name="Финансовый 3 4 2 3 5 3" xfId="57365"/>
    <cellStyle name="Финансовый 3 4 2 3 5 4" xfId="57366"/>
    <cellStyle name="Финансовый 3 4 2 3 5 5" xfId="57367"/>
    <cellStyle name="Финансовый 3 4 2 3 6" xfId="57368"/>
    <cellStyle name="Финансовый 3 4 2 3 6 2" xfId="57369"/>
    <cellStyle name="Финансовый 3 4 2 3 6 2 2" xfId="57370"/>
    <cellStyle name="Финансовый 3 4 2 3 6 3" xfId="57371"/>
    <cellStyle name="Финансовый 3 4 2 3 7" xfId="57372"/>
    <cellStyle name="Финансовый 3 4 2 3 7 2" xfId="57373"/>
    <cellStyle name="Финансовый 3 4 2 3 8" xfId="57374"/>
    <cellStyle name="Финансовый 3 4 2 3 9" xfId="57375"/>
    <cellStyle name="Финансовый 3 4 2 4" xfId="57376"/>
    <cellStyle name="Финансовый 3 4 2 4 2" xfId="57377"/>
    <cellStyle name="Финансовый 3 4 2 4 2 2" xfId="57378"/>
    <cellStyle name="Финансовый 3 4 2 4 2 2 2" xfId="57379"/>
    <cellStyle name="Финансовый 3 4 2 4 2 2 2 2" xfId="57380"/>
    <cellStyle name="Финансовый 3 4 2 4 2 2 3" xfId="57381"/>
    <cellStyle name="Финансовый 3 4 2 4 2 2 4" xfId="57382"/>
    <cellStyle name="Финансовый 3 4 2 4 2 2 5" xfId="57383"/>
    <cellStyle name="Финансовый 3 4 2 4 2 3" xfId="57384"/>
    <cellStyle name="Финансовый 3 4 2 4 2 3 2" xfId="57385"/>
    <cellStyle name="Финансовый 3 4 2 4 2 3 3" xfId="57386"/>
    <cellStyle name="Финансовый 3 4 2 4 2 3 4" xfId="57387"/>
    <cellStyle name="Финансовый 3 4 2 4 2 4" xfId="57388"/>
    <cellStyle name="Финансовый 3 4 2 4 2 5" xfId="57389"/>
    <cellStyle name="Финансовый 3 4 2 4 2 6" xfId="57390"/>
    <cellStyle name="Финансовый 3 4 2 4 2 7" xfId="57391"/>
    <cellStyle name="Финансовый 3 4 2 4 3" xfId="57392"/>
    <cellStyle name="Финансовый 3 4 2 4 3 2" xfId="57393"/>
    <cellStyle name="Финансовый 3 4 2 4 3 2 2" xfId="57394"/>
    <cellStyle name="Финансовый 3 4 2 4 3 3" xfId="57395"/>
    <cellStyle name="Финансовый 3 4 2 4 3 4" xfId="57396"/>
    <cellStyle name="Финансовый 3 4 2 4 3 5" xfId="57397"/>
    <cellStyle name="Финансовый 3 4 2 4 4" xfId="57398"/>
    <cellStyle name="Финансовый 3 4 2 4 4 2" xfId="57399"/>
    <cellStyle name="Финансовый 3 4 2 4 4 2 2" xfId="57400"/>
    <cellStyle name="Финансовый 3 4 2 4 4 3" xfId="57401"/>
    <cellStyle name="Финансовый 3 4 2 4 4 4" xfId="57402"/>
    <cellStyle name="Финансовый 3 4 2 4 4 5" xfId="57403"/>
    <cellStyle name="Финансовый 3 4 2 4 5" xfId="57404"/>
    <cellStyle name="Финансовый 3 4 2 4 5 2" xfId="57405"/>
    <cellStyle name="Финансовый 3 4 2 4 5 3" xfId="57406"/>
    <cellStyle name="Финансовый 3 4 2 4 5 4" xfId="57407"/>
    <cellStyle name="Финансовый 3 4 2 4 6" xfId="57408"/>
    <cellStyle name="Финансовый 3 4 2 4 7" xfId="57409"/>
    <cellStyle name="Финансовый 3 4 2 4 8" xfId="57410"/>
    <cellStyle name="Финансовый 3 4 2 4 9" xfId="57411"/>
    <cellStyle name="Финансовый 3 4 2 5" xfId="57412"/>
    <cellStyle name="Финансовый 3 4 2 5 2" xfId="57413"/>
    <cellStyle name="Финансовый 3 4 2 5 2 2" xfId="57414"/>
    <cellStyle name="Финансовый 3 4 2 5 2 2 2" xfId="57415"/>
    <cellStyle name="Финансовый 3 4 2 5 2 2 2 2" xfId="57416"/>
    <cellStyle name="Финансовый 3 4 2 5 2 2 3" xfId="57417"/>
    <cellStyle name="Финансовый 3 4 2 5 2 2 4" xfId="57418"/>
    <cellStyle name="Финансовый 3 4 2 5 2 2 5" xfId="57419"/>
    <cellStyle name="Финансовый 3 4 2 5 2 3" xfId="57420"/>
    <cellStyle name="Финансовый 3 4 2 5 2 3 2" xfId="57421"/>
    <cellStyle name="Финансовый 3 4 2 5 2 3 3" xfId="57422"/>
    <cellStyle name="Финансовый 3 4 2 5 2 3 4" xfId="57423"/>
    <cellStyle name="Финансовый 3 4 2 5 2 4" xfId="57424"/>
    <cellStyle name="Финансовый 3 4 2 5 2 5" xfId="57425"/>
    <cellStyle name="Финансовый 3 4 2 5 2 6" xfId="57426"/>
    <cellStyle name="Финансовый 3 4 2 5 2 7" xfId="57427"/>
    <cellStyle name="Финансовый 3 4 2 5 3" xfId="57428"/>
    <cellStyle name="Финансовый 3 4 2 5 3 2" xfId="57429"/>
    <cellStyle name="Финансовый 3 4 2 5 3 2 2" xfId="57430"/>
    <cellStyle name="Финансовый 3 4 2 5 3 3" xfId="57431"/>
    <cellStyle name="Финансовый 3 4 2 5 3 4" xfId="57432"/>
    <cellStyle name="Финансовый 3 4 2 5 3 5" xfId="57433"/>
    <cellStyle name="Финансовый 3 4 2 5 4" xfId="57434"/>
    <cellStyle name="Финансовый 3 4 2 5 4 2" xfId="57435"/>
    <cellStyle name="Финансовый 3 4 2 5 4 2 2" xfId="57436"/>
    <cellStyle name="Финансовый 3 4 2 5 4 3" xfId="57437"/>
    <cellStyle name="Финансовый 3 4 2 5 4 4" xfId="57438"/>
    <cellStyle name="Финансовый 3 4 2 5 4 5" xfId="57439"/>
    <cellStyle name="Финансовый 3 4 2 5 5" xfId="57440"/>
    <cellStyle name="Финансовый 3 4 2 5 5 2" xfId="57441"/>
    <cellStyle name="Финансовый 3 4 2 5 5 3" xfId="57442"/>
    <cellStyle name="Финансовый 3 4 2 5 5 4" xfId="57443"/>
    <cellStyle name="Финансовый 3 4 2 5 6" xfId="57444"/>
    <cellStyle name="Финансовый 3 4 2 5 7" xfId="57445"/>
    <cellStyle name="Финансовый 3 4 2 5 8" xfId="57446"/>
    <cellStyle name="Финансовый 3 4 2 5 9" xfId="57447"/>
    <cellStyle name="Финансовый 3 4 2 6" xfId="57448"/>
    <cellStyle name="Финансовый 3 4 2 6 2" xfId="57449"/>
    <cellStyle name="Финансовый 3 4 2 6 2 2" xfId="57450"/>
    <cellStyle name="Финансовый 3 4 2 6 2 2 2" xfId="57451"/>
    <cellStyle name="Финансовый 3 4 2 6 2 2 2 2" xfId="57452"/>
    <cellStyle name="Финансовый 3 4 2 6 2 2 3" xfId="57453"/>
    <cellStyle name="Финансовый 3 4 2 6 2 2 4" xfId="57454"/>
    <cellStyle name="Финансовый 3 4 2 6 2 2 5" xfId="57455"/>
    <cellStyle name="Финансовый 3 4 2 6 2 3" xfId="57456"/>
    <cellStyle name="Финансовый 3 4 2 6 2 3 2" xfId="57457"/>
    <cellStyle name="Финансовый 3 4 2 6 2 3 3" xfId="57458"/>
    <cellStyle name="Финансовый 3 4 2 6 2 3 4" xfId="57459"/>
    <cellStyle name="Финансовый 3 4 2 6 2 4" xfId="57460"/>
    <cellStyle name="Финансовый 3 4 2 6 2 5" xfId="57461"/>
    <cellStyle name="Финансовый 3 4 2 6 2 6" xfId="57462"/>
    <cellStyle name="Финансовый 3 4 2 6 2 7" xfId="57463"/>
    <cellStyle name="Финансовый 3 4 2 6 3" xfId="57464"/>
    <cellStyle name="Финансовый 3 4 2 6 3 2" xfId="57465"/>
    <cellStyle name="Финансовый 3 4 2 6 3 2 2" xfId="57466"/>
    <cellStyle name="Финансовый 3 4 2 6 3 3" xfId="57467"/>
    <cellStyle name="Финансовый 3 4 2 6 3 4" xfId="57468"/>
    <cellStyle name="Финансовый 3 4 2 6 3 5" xfId="57469"/>
    <cellStyle name="Финансовый 3 4 2 6 4" xfId="57470"/>
    <cellStyle name="Финансовый 3 4 2 6 4 2" xfId="57471"/>
    <cellStyle name="Финансовый 3 4 2 6 4 3" xfId="57472"/>
    <cellStyle name="Финансовый 3 4 2 6 4 4" xfId="57473"/>
    <cellStyle name="Финансовый 3 4 2 6 5" xfId="57474"/>
    <cellStyle name="Финансовый 3 4 2 6 6" xfId="57475"/>
    <cellStyle name="Финансовый 3 4 2 6 7" xfId="57476"/>
    <cellStyle name="Финансовый 3 4 2 6 8" xfId="57477"/>
    <cellStyle name="Финансовый 3 4 2 7" xfId="57478"/>
    <cellStyle name="Финансовый 3 4 2 7 2" xfId="57479"/>
    <cellStyle name="Финансовый 3 4 2 7 2 2" xfId="57480"/>
    <cellStyle name="Финансовый 3 4 2 7 2 2 2" xfId="57481"/>
    <cellStyle name="Финансовый 3 4 2 7 2 2 2 2" xfId="57482"/>
    <cellStyle name="Финансовый 3 4 2 7 2 2 3" xfId="57483"/>
    <cellStyle name="Финансовый 3 4 2 7 2 2 4" xfId="57484"/>
    <cellStyle name="Финансовый 3 4 2 7 2 2 5" xfId="57485"/>
    <cellStyle name="Финансовый 3 4 2 7 2 3" xfId="57486"/>
    <cellStyle name="Финансовый 3 4 2 7 2 3 2" xfId="57487"/>
    <cellStyle name="Финансовый 3 4 2 7 2 3 3" xfId="57488"/>
    <cellStyle name="Финансовый 3 4 2 7 2 3 4" xfId="57489"/>
    <cellStyle name="Финансовый 3 4 2 7 2 4" xfId="57490"/>
    <cellStyle name="Финансовый 3 4 2 7 2 5" xfId="57491"/>
    <cellStyle name="Финансовый 3 4 2 7 2 6" xfId="57492"/>
    <cellStyle name="Финансовый 3 4 2 7 2 7" xfId="57493"/>
    <cellStyle name="Финансовый 3 4 2 7 3" xfId="57494"/>
    <cellStyle name="Финансовый 3 4 2 7 3 2" xfId="57495"/>
    <cellStyle name="Финансовый 3 4 2 7 3 2 2" xfId="57496"/>
    <cellStyle name="Финансовый 3 4 2 7 3 3" xfId="57497"/>
    <cellStyle name="Финансовый 3 4 2 7 3 4" xfId="57498"/>
    <cellStyle name="Финансовый 3 4 2 7 3 5" xfId="57499"/>
    <cellStyle name="Финансовый 3 4 2 7 4" xfId="57500"/>
    <cellStyle name="Финансовый 3 4 2 7 4 2" xfId="57501"/>
    <cellStyle name="Финансовый 3 4 2 7 4 3" xfId="57502"/>
    <cellStyle name="Финансовый 3 4 2 7 4 4" xfId="57503"/>
    <cellStyle name="Финансовый 3 4 2 7 5" xfId="57504"/>
    <cellStyle name="Финансовый 3 4 2 7 6" xfId="57505"/>
    <cellStyle name="Финансовый 3 4 2 7 7" xfId="57506"/>
    <cellStyle name="Финансовый 3 4 2 7 8" xfId="57507"/>
    <cellStyle name="Финансовый 3 4 2 8" xfId="57508"/>
    <cellStyle name="Финансовый 3 4 2 8 2" xfId="57509"/>
    <cellStyle name="Финансовый 3 4 2 8 2 2" xfId="57510"/>
    <cellStyle name="Финансовый 3 4 2 8 2 2 2" xfId="57511"/>
    <cellStyle name="Финансовый 3 4 2 8 2 2 2 2" xfId="57512"/>
    <cellStyle name="Финансовый 3 4 2 8 2 2 3" xfId="57513"/>
    <cellStyle name="Финансовый 3 4 2 8 2 2 4" xfId="57514"/>
    <cellStyle name="Финансовый 3 4 2 8 2 2 5" xfId="57515"/>
    <cellStyle name="Финансовый 3 4 2 8 2 3" xfId="57516"/>
    <cellStyle name="Финансовый 3 4 2 8 2 3 2" xfId="57517"/>
    <cellStyle name="Финансовый 3 4 2 8 2 3 3" xfId="57518"/>
    <cellStyle name="Финансовый 3 4 2 8 2 3 4" xfId="57519"/>
    <cellStyle name="Финансовый 3 4 2 8 2 4" xfId="57520"/>
    <cellStyle name="Финансовый 3 4 2 8 2 5" xfId="57521"/>
    <cellStyle name="Финансовый 3 4 2 8 2 6" xfId="57522"/>
    <cellStyle name="Финансовый 3 4 2 8 2 7" xfId="57523"/>
    <cellStyle name="Финансовый 3 4 2 8 3" xfId="57524"/>
    <cellStyle name="Финансовый 3 4 2 8 3 2" xfId="57525"/>
    <cellStyle name="Финансовый 3 4 2 8 3 2 2" xfId="57526"/>
    <cellStyle name="Финансовый 3 4 2 8 3 3" xfId="57527"/>
    <cellStyle name="Финансовый 3 4 2 8 3 4" xfId="57528"/>
    <cellStyle name="Финансовый 3 4 2 8 3 5" xfId="57529"/>
    <cellStyle name="Финансовый 3 4 2 8 4" xfId="57530"/>
    <cellStyle name="Финансовый 3 4 2 8 4 2" xfId="57531"/>
    <cellStyle name="Финансовый 3 4 2 8 4 3" xfId="57532"/>
    <cellStyle name="Финансовый 3 4 2 8 4 4" xfId="57533"/>
    <cellStyle name="Финансовый 3 4 2 8 5" xfId="57534"/>
    <cellStyle name="Финансовый 3 4 2 8 6" xfId="57535"/>
    <cellStyle name="Финансовый 3 4 2 8 7" xfId="57536"/>
    <cellStyle name="Финансовый 3 4 2 8 8" xfId="57537"/>
    <cellStyle name="Финансовый 3 4 2 9" xfId="57538"/>
    <cellStyle name="Финансовый 3 4 2 9 2" xfId="57539"/>
    <cellStyle name="Финансовый 3 4 2 9 2 2" xfId="57540"/>
    <cellStyle name="Финансовый 3 4 2 9 2 2 2" xfId="57541"/>
    <cellStyle name="Финансовый 3 4 2 9 2 3" xfId="57542"/>
    <cellStyle name="Финансовый 3 4 2 9 2 4" xfId="57543"/>
    <cellStyle name="Финансовый 3 4 2 9 2 5" xfId="57544"/>
    <cellStyle name="Финансовый 3 4 2 9 3" xfId="57545"/>
    <cellStyle name="Финансовый 3 4 2 9 3 2" xfId="57546"/>
    <cellStyle name="Финансовый 3 4 2 9 3 3" xfId="57547"/>
    <cellStyle name="Финансовый 3 4 2 9 3 4" xfId="57548"/>
    <cellStyle name="Финансовый 3 4 2 9 4" xfId="57549"/>
    <cellStyle name="Финансовый 3 4 2 9 5" xfId="57550"/>
    <cellStyle name="Финансовый 3 4 2 9 6" xfId="57551"/>
    <cellStyle name="Финансовый 3 4 2 9 7" xfId="57552"/>
    <cellStyle name="Финансовый 3 4 20" xfId="59841"/>
    <cellStyle name="Финансовый 3 4 3" xfId="57553"/>
    <cellStyle name="Финансовый 3 4 3 2" xfId="57554"/>
    <cellStyle name="Финансовый 3 4 3 2 2" xfId="57555"/>
    <cellStyle name="Финансовый 3 4 3 2 2 2" xfId="57556"/>
    <cellStyle name="Финансовый 3 4 3 2 3" xfId="57557"/>
    <cellStyle name="Финансовый 3 4 3 2 4" xfId="57558"/>
    <cellStyle name="Финансовый 3 4 3 2 5" xfId="57559"/>
    <cellStyle name="Финансовый 3 4 3 3" xfId="57560"/>
    <cellStyle name="Финансовый 3 4 3 3 2" xfId="57561"/>
    <cellStyle name="Финансовый 3 4 3 3 2 2" xfId="57562"/>
    <cellStyle name="Финансовый 3 4 3 3 3" xfId="57563"/>
    <cellStyle name="Финансовый 3 4 3 3 4" xfId="57564"/>
    <cellStyle name="Финансовый 3 4 3 3 5" xfId="57565"/>
    <cellStyle name="Финансовый 3 4 3 4" xfId="57566"/>
    <cellStyle name="Финансовый 3 4 3 4 2" xfId="57567"/>
    <cellStyle name="Финансовый 3 4 3 4 2 2" xfId="57568"/>
    <cellStyle name="Финансовый 3 4 3 4 3" xfId="57569"/>
    <cellStyle name="Финансовый 3 4 3 4 4" xfId="57570"/>
    <cellStyle name="Финансовый 3 4 3 4 5" xfId="57571"/>
    <cellStyle name="Финансовый 3 4 3 5" xfId="57572"/>
    <cellStyle name="Финансовый 3 4 3 6" xfId="57573"/>
    <cellStyle name="Финансовый 3 4 3 6 2" xfId="57574"/>
    <cellStyle name="Финансовый 3 4 3 6 2 2" xfId="57575"/>
    <cellStyle name="Финансовый 3 4 3 6 3" xfId="57576"/>
    <cellStyle name="Финансовый 3 4 3 7" xfId="57577"/>
    <cellStyle name="Финансовый 3 4 3 7 2" xfId="57578"/>
    <cellStyle name="Финансовый 3 4 3 8" xfId="57579"/>
    <cellStyle name="Финансовый 3 4 4" xfId="57580"/>
    <cellStyle name="Финансовый 3 4 4 10" xfId="57581"/>
    <cellStyle name="Финансовый 3 4 4 10 2" xfId="57582"/>
    <cellStyle name="Финансовый 3 4 4 10 2 2" xfId="57583"/>
    <cellStyle name="Финансовый 3 4 4 10 3" xfId="57584"/>
    <cellStyle name="Финансовый 3 4 4 10 4" xfId="57585"/>
    <cellStyle name="Финансовый 3 4 4 10 5" xfId="57586"/>
    <cellStyle name="Финансовый 3 4 4 11" xfId="57587"/>
    <cellStyle name="Финансовый 3 4 4 11 2" xfId="57588"/>
    <cellStyle name="Финансовый 3 4 4 11 2 2" xfId="57589"/>
    <cellStyle name="Финансовый 3 4 4 11 3" xfId="57590"/>
    <cellStyle name="Финансовый 3 4 4 11 4" xfId="57591"/>
    <cellStyle name="Финансовый 3 4 4 11 5" xfId="57592"/>
    <cellStyle name="Финансовый 3 4 4 12" xfId="57593"/>
    <cellStyle name="Финансовый 3 4 4 12 2" xfId="57594"/>
    <cellStyle name="Финансовый 3 4 4 12 2 2" xfId="57595"/>
    <cellStyle name="Финансовый 3 4 4 12 3" xfId="57596"/>
    <cellStyle name="Финансовый 3 4 4 13" xfId="57597"/>
    <cellStyle name="Финансовый 3 4 4 13 2" xfId="57598"/>
    <cellStyle name="Финансовый 3 4 4 14" xfId="57599"/>
    <cellStyle name="Финансовый 3 4 4 15" xfId="57600"/>
    <cellStyle name="Финансовый 3 4 4 2" xfId="57601"/>
    <cellStyle name="Финансовый 3 4 4 2 2" xfId="57602"/>
    <cellStyle name="Финансовый 3 4 4 2 2 2" xfId="57603"/>
    <cellStyle name="Финансовый 3 4 4 2 2 2 2" xfId="57604"/>
    <cellStyle name="Финансовый 3 4 4 2 2 2 2 2" xfId="57605"/>
    <cellStyle name="Финансовый 3 4 4 2 2 2 3" xfId="57606"/>
    <cellStyle name="Финансовый 3 4 4 2 2 2 4" xfId="57607"/>
    <cellStyle name="Финансовый 3 4 4 2 2 2 5" xfId="57608"/>
    <cellStyle name="Финансовый 3 4 4 2 2 3" xfId="57609"/>
    <cellStyle name="Финансовый 3 4 4 2 2 3 2" xfId="57610"/>
    <cellStyle name="Финансовый 3 4 4 2 2 3 3" xfId="57611"/>
    <cellStyle name="Финансовый 3 4 4 2 2 3 4" xfId="57612"/>
    <cellStyle name="Финансовый 3 4 4 2 2 4" xfId="57613"/>
    <cellStyle name="Финансовый 3 4 4 2 2 5" xfId="57614"/>
    <cellStyle name="Финансовый 3 4 4 2 2 6" xfId="57615"/>
    <cellStyle name="Финансовый 3 4 4 2 2 7" xfId="57616"/>
    <cellStyle name="Финансовый 3 4 4 2 3" xfId="57617"/>
    <cellStyle name="Финансовый 3 4 4 2 3 2" xfId="57618"/>
    <cellStyle name="Финансовый 3 4 4 2 3 2 2" xfId="57619"/>
    <cellStyle name="Финансовый 3 4 4 2 3 3" xfId="57620"/>
    <cellStyle name="Финансовый 3 4 4 2 3 4" xfId="57621"/>
    <cellStyle name="Финансовый 3 4 4 2 3 5" xfId="57622"/>
    <cellStyle name="Финансовый 3 4 4 2 4" xfId="57623"/>
    <cellStyle name="Финансовый 3 4 4 2 4 2" xfId="57624"/>
    <cellStyle name="Финансовый 3 4 4 2 4 2 2" xfId="57625"/>
    <cellStyle name="Финансовый 3 4 4 2 4 3" xfId="57626"/>
    <cellStyle name="Финансовый 3 4 4 2 4 4" xfId="57627"/>
    <cellStyle name="Финансовый 3 4 4 2 4 5" xfId="57628"/>
    <cellStyle name="Финансовый 3 4 4 2 5" xfId="57629"/>
    <cellStyle name="Финансовый 3 4 4 2 5 2" xfId="57630"/>
    <cellStyle name="Финансовый 3 4 4 2 5 3" xfId="57631"/>
    <cellStyle name="Финансовый 3 4 4 2 5 4" xfId="57632"/>
    <cellStyle name="Финансовый 3 4 4 2 6" xfId="57633"/>
    <cellStyle name="Финансовый 3 4 4 2 7" xfId="57634"/>
    <cellStyle name="Финансовый 3 4 4 2 8" xfId="57635"/>
    <cellStyle name="Финансовый 3 4 4 2 9" xfId="57636"/>
    <cellStyle name="Финансовый 3 4 4 3" xfId="57637"/>
    <cellStyle name="Финансовый 3 4 4 3 2" xfId="57638"/>
    <cellStyle name="Финансовый 3 4 4 3 2 2" xfId="57639"/>
    <cellStyle name="Финансовый 3 4 4 3 2 2 2" xfId="57640"/>
    <cellStyle name="Финансовый 3 4 4 3 2 2 2 2" xfId="57641"/>
    <cellStyle name="Финансовый 3 4 4 3 2 2 3" xfId="57642"/>
    <cellStyle name="Финансовый 3 4 4 3 2 2 4" xfId="57643"/>
    <cellStyle name="Финансовый 3 4 4 3 2 2 5" xfId="57644"/>
    <cellStyle name="Финансовый 3 4 4 3 2 3" xfId="57645"/>
    <cellStyle name="Финансовый 3 4 4 3 2 3 2" xfId="57646"/>
    <cellStyle name="Финансовый 3 4 4 3 2 3 3" xfId="57647"/>
    <cellStyle name="Финансовый 3 4 4 3 2 3 4" xfId="57648"/>
    <cellStyle name="Финансовый 3 4 4 3 2 4" xfId="57649"/>
    <cellStyle name="Финансовый 3 4 4 3 2 5" xfId="57650"/>
    <cellStyle name="Финансовый 3 4 4 3 2 6" xfId="57651"/>
    <cellStyle name="Финансовый 3 4 4 3 2 7" xfId="57652"/>
    <cellStyle name="Финансовый 3 4 4 3 3" xfId="57653"/>
    <cellStyle name="Финансовый 3 4 4 3 3 2" xfId="57654"/>
    <cellStyle name="Финансовый 3 4 4 3 3 2 2" xfId="57655"/>
    <cellStyle name="Финансовый 3 4 4 3 3 3" xfId="57656"/>
    <cellStyle name="Финансовый 3 4 4 3 3 4" xfId="57657"/>
    <cellStyle name="Финансовый 3 4 4 3 3 5" xfId="57658"/>
    <cellStyle name="Финансовый 3 4 4 3 4" xfId="57659"/>
    <cellStyle name="Финансовый 3 4 4 3 4 2" xfId="57660"/>
    <cellStyle name="Финансовый 3 4 4 3 4 2 2" xfId="57661"/>
    <cellStyle name="Финансовый 3 4 4 3 4 3" xfId="57662"/>
    <cellStyle name="Финансовый 3 4 4 3 4 4" xfId="57663"/>
    <cellStyle name="Финансовый 3 4 4 3 4 5" xfId="57664"/>
    <cellStyle name="Финансовый 3 4 4 3 5" xfId="57665"/>
    <cellStyle name="Финансовый 3 4 4 3 5 2" xfId="57666"/>
    <cellStyle name="Финансовый 3 4 4 3 5 3" xfId="57667"/>
    <cellStyle name="Финансовый 3 4 4 3 5 4" xfId="57668"/>
    <cellStyle name="Финансовый 3 4 4 3 6" xfId="57669"/>
    <cellStyle name="Финансовый 3 4 4 3 7" xfId="57670"/>
    <cellStyle name="Финансовый 3 4 4 3 8" xfId="57671"/>
    <cellStyle name="Финансовый 3 4 4 3 9" xfId="57672"/>
    <cellStyle name="Финансовый 3 4 4 4" xfId="57673"/>
    <cellStyle name="Финансовый 3 4 4 4 2" xfId="57674"/>
    <cellStyle name="Финансовый 3 4 4 4 2 2" xfId="57675"/>
    <cellStyle name="Финансовый 3 4 4 4 2 2 2" xfId="57676"/>
    <cellStyle name="Финансовый 3 4 4 4 2 2 2 2" xfId="57677"/>
    <cellStyle name="Финансовый 3 4 4 4 2 2 3" xfId="57678"/>
    <cellStyle name="Финансовый 3 4 4 4 2 2 4" xfId="57679"/>
    <cellStyle name="Финансовый 3 4 4 4 2 2 5" xfId="57680"/>
    <cellStyle name="Финансовый 3 4 4 4 2 3" xfId="57681"/>
    <cellStyle name="Финансовый 3 4 4 4 2 3 2" xfId="57682"/>
    <cellStyle name="Финансовый 3 4 4 4 2 3 3" xfId="57683"/>
    <cellStyle name="Финансовый 3 4 4 4 2 3 4" xfId="57684"/>
    <cellStyle name="Финансовый 3 4 4 4 2 4" xfId="57685"/>
    <cellStyle name="Финансовый 3 4 4 4 2 5" xfId="57686"/>
    <cellStyle name="Финансовый 3 4 4 4 2 6" xfId="57687"/>
    <cellStyle name="Финансовый 3 4 4 4 2 7" xfId="57688"/>
    <cellStyle name="Финансовый 3 4 4 4 3" xfId="57689"/>
    <cellStyle name="Финансовый 3 4 4 4 3 2" xfId="57690"/>
    <cellStyle name="Финансовый 3 4 4 4 3 2 2" xfId="57691"/>
    <cellStyle name="Финансовый 3 4 4 4 3 3" xfId="57692"/>
    <cellStyle name="Финансовый 3 4 4 4 3 4" xfId="57693"/>
    <cellStyle name="Финансовый 3 4 4 4 3 5" xfId="57694"/>
    <cellStyle name="Финансовый 3 4 4 4 4" xfId="57695"/>
    <cellStyle name="Финансовый 3 4 4 4 4 2" xfId="57696"/>
    <cellStyle name="Финансовый 3 4 4 4 4 2 2" xfId="57697"/>
    <cellStyle name="Финансовый 3 4 4 4 4 3" xfId="57698"/>
    <cellStyle name="Финансовый 3 4 4 4 4 4" xfId="57699"/>
    <cellStyle name="Финансовый 3 4 4 4 4 5" xfId="57700"/>
    <cellStyle name="Финансовый 3 4 4 4 5" xfId="57701"/>
    <cellStyle name="Финансовый 3 4 4 4 5 2" xfId="57702"/>
    <cellStyle name="Финансовый 3 4 4 4 5 3" xfId="57703"/>
    <cellStyle name="Финансовый 3 4 4 4 5 4" xfId="57704"/>
    <cellStyle name="Финансовый 3 4 4 4 6" xfId="57705"/>
    <cellStyle name="Финансовый 3 4 4 4 7" xfId="57706"/>
    <cellStyle name="Финансовый 3 4 4 4 8" xfId="57707"/>
    <cellStyle name="Финансовый 3 4 4 4 9" xfId="57708"/>
    <cellStyle name="Финансовый 3 4 4 5" xfId="57709"/>
    <cellStyle name="Финансовый 3 4 4 5 2" xfId="57710"/>
    <cellStyle name="Финансовый 3 4 4 5 2 2" xfId="57711"/>
    <cellStyle name="Финансовый 3 4 4 5 2 2 2" xfId="57712"/>
    <cellStyle name="Финансовый 3 4 4 5 2 2 2 2" xfId="57713"/>
    <cellStyle name="Финансовый 3 4 4 5 2 2 3" xfId="57714"/>
    <cellStyle name="Финансовый 3 4 4 5 2 2 4" xfId="57715"/>
    <cellStyle name="Финансовый 3 4 4 5 2 2 5" xfId="57716"/>
    <cellStyle name="Финансовый 3 4 4 5 2 3" xfId="57717"/>
    <cellStyle name="Финансовый 3 4 4 5 2 3 2" xfId="57718"/>
    <cellStyle name="Финансовый 3 4 4 5 2 3 3" xfId="57719"/>
    <cellStyle name="Финансовый 3 4 4 5 2 3 4" xfId="57720"/>
    <cellStyle name="Финансовый 3 4 4 5 2 4" xfId="57721"/>
    <cellStyle name="Финансовый 3 4 4 5 2 5" xfId="57722"/>
    <cellStyle name="Финансовый 3 4 4 5 2 6" xfId="57723"/>
    <cellStyle name="Финансовый 3 4 4 5 2 7" xfId="57724"/>
    <cellStyle name="Финансовый 3 4 4 5 3" xfId="57725"/>
    <cellStyle name="Финансовый 3 4 4 5 3 2" xfId="57726"/>
    <cellStyle name="Финансовый 3 4 4 5 3 2 2" xfId="57727"/>
    <cellStyle name="Финансовый 3 4 4 5 3 3" xfId="57728"/>
    <cellStyle name="Финансовый 3 4 4 5 3 4" xfId="57729"/>
    <cellStyle name="Финансовый 3 4 4 5 3 5" xfId="57730"/>
    <cellStyle name="Финансовый 3 4 4 5 4" xfId="57731"/>
    <cellStyle name="Финансовый 3 4 4 5 4 2" xfId="57732"/>
    <cellStyle name="Финансовый 3 4 4 5 4 3" xfId="57733"/>
    <cellStyle name="Финансовый 3 4 4 5 4 4" xfId="57734"/>
    <cellStyle name="Финансовый 3 4 4 5 5" xfId="57735"/>
    <cellStyle name="Финансовый 3 4 4 5 6" xfId="57736"/>
    <cellStyle name="Финансовый 3 4 4 5 7" xfId="57737"/>
    <cellStyle name="Финансовый 3 4 4 5 8" xfId="57738"/>
    <cellStyle name="Финансовый 3 4 4 6" xfId="57739"/>
    <cellStyle name="Финансовый 3 4 4 6 2" xfId="57740"/>
    <cellStyle name="Финансовый 3 4 4 6 2 2" xfId="57741"/>
    <cellStyle name="Финансовый 3 4 4 6 2 2 2" xfId="57742"/>
    <cellStyle name="Финансовый 3 4 4 6 2 2 2 2" xfId="57743"/>
    <cellStyle name="Финансовый 3 4 4 6 2 2 3" xfId="57744"/>
    <cellStyle name="Финансовый 3 4 4 6 2 2 4" xfId="57745"/>
    <cellStyle name="Финансовый 3 4 4 6 2 2 5" xfId="57746"/>
    <cellStyle name="Финансовый 3 4 4 6 2 3" xfId="57747"/>
    <cellStyle name="Финансовый 3 4 4 6 2 3 2" xfId="57748"/>
    <cellStyle name="Финансовый 3 4 4 6 2 3 3" xfId="57749"/>
    <cellStyle name="Финансовый 3 4 4 6 2 3 4" xfId="57750"/>
    <cellStyle name="Финансовый 3 4 4 6 2 4" xfId="57751"/>
    <cellStyle name="Финансовый 3 4 4 6 2 5" xfId="57752"/>
    <cellStyle name="Финансовый 3 4 4 6 2 6" xfId="57753"/>
    <cellStyle name="Финансовый 3 4 4 6 2 7" xfId="57754"/>
    <cellStyle name="Финансовый 3 4 4 6 3" xfId="57755"/>
    <cellStyle name="Финансовый 3 4 4 6 3 2" xfId="57756"/>
    <cellStyle name="Финансовый 3 4 4 6 3 2 2" xfId="57757"/>
    <cellStyle name="Финансовый 3 4 4 6 3 3" xfId="57758"/>
    <cellStyle name="Финансовый 3 4 4 6 3 4" xfId="57759"/>
    <cellStyle name="Финансовый 3 4 4 6 3 5" xfId="57760"/>
    <cellStyle name="Финансовый 3 4 4 6 4" xfId="57761"/>
    <cellStyle name="Финансовый 3 4 4 6 4 2" xfId="57762"/>
    <cellStyle name="Финансовый 3 4 4 6 4 3" xfId="57763"/>
    <cellStyle name="Финансовый 3 4 4 6 4 4" xfId="57764"/>
    <cellStyle name="Финансовый 3 4 4 6 5" xfId="57765"/>
    <cellStyle name="Финансовый 3 4 4 6 6" xfId="57766"/>
    <cellStyle name="Финансовый 3 4 4 6 7" xfId="57767"/>
    <cellStyle name="Финансовый 3 4 4 6 8" xfId="57768"/>
    <cellStyle name="Финансовый 3 4 4 7" xfId="57769"/>
    <cellStyle name="Финансовый 3 4 4 7 2" xfId="57770"/>
    <cellStyle name="Финансовый 3 4 4 7 2 2" xfId="57771"/>
    <cellStyle name="Финансовый 3 4 4 7 2 2 2" xfId="57772"/>
    <cellStyle name="Финансовый 3 4 4 7 2 2 2 2" xfId="57773"/>
    <cellStyle name="Финансовый 3 4 4 7 2 2 3" xfId="57774"/>
    <cellStyle name="Финансовый 3 4 4 7 2 2 4" xfId="57775"/>
    <cellStyle name="Финансовый 3 4 4 7 2 2 5" xfId="57776"/>
    <cellStyle name="Финансовый 3 4 4 7 2 3" xfId="57777"/>
    <cellStyle name="Финансовый 3 4 4 7 2 3 2" xfId="57778"/>
    <cellStyle name="Финансовый 3 4 4 7 2 3 3" xfId="57779"/>
    <cellStyle name="Финансовый 3 4 4 7 2 3 4" xfId="57780"/>
    <cellStyle name="Финансовый 3 4 4 7 2 4" xfId="57781"/>
    <cellStyle name="Финансовый 3 4 4 7 2 5" xfId="57782"/>
    <cellStyle name="Финансовый 3 4 4 7 2 6" xfId="57783"/>
    <cellStyle name="Финансовый 3 4 4 7 2 7" xfId="57784"/>
    <cellStyle name="Финансовый 3 4 4 7 3" xfId="57785"/>
    <cellStyle name="Финансовый 3 4 4 7 3 2" xfId="57786"/>
    <cellStyle name="Финансовый 3 4 4 7 3 2 2" xfId="57787"/>
    <cellStyle name="Финансовый 3 4 4 7 3 3" xfId="57788"/>
    <cellStyle name="Финансовый 3 4 4 7 3 4" xfId="57789"/>
    <cellStyle name="Финансовый 3 4 4 7 3 5" xfId="57790"/>
    <cellStyle name="Финансовый 3 4 4 7 4" xfId="57791"/>
    <cellStyle name="Финансовый 3 4 4 7 4 2" xfId="57792"/>
    <cellStyle name="Финансовый 3 4 4 7 4 3" xfId="57793"/>
    <cellStyle name="Финансовый 3 4 4 7 4 4" xfId="57794"/>
    <cellStyle name="Финансовый 3 4 4 7 5" xfId="57795"/>
    <cellStyle name="Финансовый 3 4 4 7 6" xfId="57796"/>
    <cellStyle name="Финансовый 3 4 4 7 7" xfId="57797"/>
    <cellStyle name="Финансовый 3 4 4 7 8" xfId="57798"/>
    <cellStyle name="Финансовый 3 4 4 8" xfId="57799"/>
    <cellStyle name="Финансовый 3 4 4 8 2" xfId="57800"/>
    <cellStyle name="Финансовый 3 4 4 8 2 2" xfId="57801"/>
    <cellStyle name="Финансовый 3 4 4 8 2 2 2" xfId="57802"/>
    <cellStyle name="Финансовый 3 4 4 8 2 3" xfId="57803"/>
    <cellStyle name="Финансовый 3 4 4 8 2 4" xfId="57804"/>
    <cellStyle name="Финансовый 3 4 4 8 2 5" xfId="57805"/>
    <cellStyle name="Финансовый 3 4 4 8 3" xfId="57806"/>
    <cellStyle name="Финансовый 3 4 4 8 3 2" xfId="57807"/>
    <cellStyle name="Финансовый 3 4 4 8 3 3" xfId="57808"/>
    <cellStyle name="Финансовый 3 4 4 8 3 4" xfId="57809"/>
    <cellStyle name="Финансовый 3 4 4 8 4" xfId="57810"/>
    <cellStyle name="Финансовый 3 4 4 8 5" xfId="57811"/>
    <cellStyle name="Финансовый 3 4 4 8 6" xfId="57812"/>
    <cellStyle name="Финансовый 3 4 4 8 7" xfId="57813"/>
    <cellStyle name="Финансовый 3 4 4 9" xfId="57814"/>
    <cellStyle name="Финансовый 3 4 4 9 2" xfId="57815"/>
    <cellStyle name="Финансовый 3 4 4 9 2 2" xfId="57816"/>
    <cellStyle name="Финансовый 3 4 4 9 2 2 2" xfId="57817"/>
    <cellStyle name="Финансовый 3 4 4 9 2 3" xfId="57818"/>
    <cellStyle name="Финансовый 3 4 4 9 2 4" xfId="57819"/>
    <cellStyle name="Финансовый 3 4 4 9 2 5" xfId="57820"/>
    <cellStyle name="Финансовый 3 4 4 9 3" xfId="57821"/>
    <cellStyle name="Финансовый 3 4 4 9 3 2" xfId="57822"/>
    <cellStyle name="Финансовый 3 4 4 9 3 3" xfId="57823"/>
    <cellStyle name="Финансовый 3 4 4 9 3 4" xfId="57824"/>
    <cellStyle name="Финансовый 3 4 4 9 4" xfId="57825"/>
    <cellStyle name="Финансовый 3 4 4 9 5" xfId="57826"/>
    <cellStyle name="Финансовый 3 4 4 9 6" xfId="57827"/>
    <cellStyle name="Финансовый 3 4 4 9 7" xfId="57828"/>
    <cellStyle name="Финансовый 3 4 5" xfId="57829"/>
    <cellStyle name="Финансовый 3 4 5 10" xfId="57830"/>
    <cellStyle name="Финансовый 3 4 5 10 2" xfId="57831"/>
    <cellStyle name="Финансовый 3 4 5 10 2 2" xfId="57832"/>
    <cellStyle name="Финансовый 3 4 5 10 3" xfId="57833"/>
    <cellStyle name="Финансовый 3 4 5 10 4" xfId="57834"/>
    <cellStyle name="Финансовый 3 4 5 10 5" xfId="57835"/>
    <cellStyle name="Финансовый 3 4 5 11" xfId="57836"/>
    <cellStyle name="Финансовый 3 4 5 11 2" xfId="57837"/>
    <cellStyle name="Финансовый 3 4 5 11 3" xfId="57838"/>
    <cellStyle name="Финансовый 3 4 5 11 4" xfId="57839"/>
    <cellStyle name="Финансовый 3 4 5 12" xfId="57840"/>
    <cellStyle name="Финансовый 3 4 5 13" xfId="57841"/>
    <cellStyle name="Финансовый 3 4 5 14" xfId="57842"/>
    <cellStyle name="Финансовый 3 4 5 15" xfId="57843"/>
    <cellStyle name="Финансовый 3 4 5 2" xfId="57844"/>
    <cellStyle name="Финансовый 3 4 5 2 2" xfId="57845"/>
    <cellStyle name="Финансовый 3 4 5 2 2 2" xfId="57846"/>
    <cellStyle name="Финансовый 3 4 5 2 2 2 2" xfId="57847"/>
    <cellStyle name="Финансовый 3 4 5 2 2 2 2 2" xfId="57848"/>
    <cellStyle name="Финансовый 3 4 5 2 2 2 3" xfId="57849"/>
    <cellStyle name="Финансовый 3 4 5 2 2 2 4" xfId="57850"/>
    <cellStyle name="Финансовый 3 4 5 2 2 2 5" xfId="57851"/>
    <cellStyle name="Финансовый 3 4 5 2 2 3" xfId="57852"/>
    <cellStyle name="Финансовый 3 4 5 2 2 3 2" xfId="57853"/>
    <cellStyle name="Финансовый 3 4 5 2 2 3 3" xfId="57854"/>
    <cellStyle name="Финансовый 3 4 5 2 2 3 4" xfId="57855"/>
    <cellStyle name="Финансовый 3 4 5 2 2 4" xfId="57856"/>
    <cellStyle name="Финансовый 3 4 5 2 2 5" xfId="57857"/>
    <cellStyle name="Финансовый 3 4 5 2 2 6" xfId="57858"/>
    <cellStyle name="Финансовый 3 4 5 2 2 7" xfId="57859"/>
    <cellStyle name="Финансовый 3 4 5 2 3" xfId="57860"/>
    <cellStyle name="Финансовый 3 4 5 2 3 2" xfId="57861"/>
    <cellStyle name="Финансовый 3 4 5 2 3 2 2" xfId="57862"/>
    <cellStyle name="Финансовый 3 4 5 2 3 3" xfId="57863"/>
    <cellStyle name="Финансовый 3 4 5 2 3 4" xfId="57864"/>
    <cellStyle name="Финансовый 3 4 5 2 3 5" xfId="57865"/>
    <cellStyle name="Финансовый 3 4 5 2 4" xfId="57866"/>
    <cellStyle name="Финансовый 3 4 5 2 4 2" xfId="57867"/>
    <cellStyle name="Финансовый 3 4 5 2 4 2 2" xfId="57868"/>
    <cellStyle name="Финансовый 3 4 5 2 4 3" xfId="57869"/>
    <cellStyle name="Финансовый 3 4 5 2 4 4" xfId="57870"/>
    <cellStyle name="Финансовый 3 4 5 2 4 5" xfId="57871"/>
    <cellStyle name="Финансовый 3 4 5 2 5" xfId="57872"/>
    <cellStyle name="Финансовый 3 4 5 2 5 2" xfId="57873"/>
    <cellStyle name="Финансовый 3 4 5 2 5 3" xfId="57874"/>
    <cellStyle name="Финансовый 3 4 5 2 5 4" xfId="57875"/>
    <cellStyle name="Финансовый 3 4 5 2 6" xfId="57876"/>
    <cellStyle name="Финансовый 3 4 5 2 7" xfId="57877"/>
    <cellStyle name="Финансовый 3 4 5 2 8" xfId="57878"/>
    <cellStyle name="Финансовый 3 4 5 2 9" xfId="57879"/>
    <cellStyle name="Финансовый 3 4 5 3" xfId="57880"/>
    <cellStyle name="Финансовый 3 4 5 3 2" xfId="57881"/>
    <cellStyle name="Финансовый 3 4 5 3 2 2" xfId="57882"/>
    <cellStyle name="Финансовый 3 4 5 3 2 2 2" xfId="57883"/>
    <cellStyle name="Финансовый 3 4 5 3 2 2 2 2" xfId="57884"/>
    <cellStyle name="Финансовый 3 4 5 3 2 2 3" xfId="57885"/>
    <cellStyle name="Финансовый 3 4 5 3 2 2 4" xfId="57886"/>
    <cellStyle name="Финансовый 3 4 5 3 2 2 5" xfId="57887"/>
    <cellStyle name="Финансовый 3 4 5 3 2 3" xfId="57888"/>
    <cellStyle name="Финансовый 3 4 5 3 2 3 2" xfId="57889"/>
    <cellStyle name="Финансовый 3 4 5 3 2 3 3" xfId="57890"/>
    <cellStyle name="Финансовый 3 4 5 3 2 3 4" xfId="57891"/>
    <cellStyle name="Финансовый 3 4 5 3 2 4" xfId="57892"/>
    <cellStyle name="Финансовый 3 4 5 3 2 5" xfId="57893"/>
    <cellStyle name="Финансовый 3 4 5 3 2 6" xfId="57894"/>
    <cellStyle name="Финансовый 3 4 5 3 2 7" xfId="57895"/>
    <cellStyle name="Финансовый 3 4 5 3 3" xfId="57896"/>
    <cellStyle name="Финансовый 3 4 5 3 3 2" xfId="57897"/>
    <cellStyle name="Финансовый 3 4 5 3 3 2 2" xfId="57898"/>
    <cellStyle name="Финансовый 3 4 5 3 3 3" xfId="57899"/>
    <cellStyle name="Финансовый 3 4 5 3 3 4" xfId="57900"/>
    <cellStyle name="Финансовый 3 4 5 3 3 5" xfId="57901"/>
    <cellStyle name="Финансовый 3 4 5 3 4" xfId="57902"/>
    <cellStyle name="Финансовый 3 4 5 3 4 2" xfId="57903"/>
    <cellStyle name="Финансовый 3 4 5 3 4 2 2" xfId="57904"/>
    <cellStyle name="Финансовый 3 4 5 3 4 3" xfId="57905"/>
    <cellStyle name="Финансовый 3 4 5 3 4 4" xfId="57906"/>
    <cellStyle name="Финансовый 3 4 5 3 4 5" xfId="57907"/>
    <cellStyle name="Финансовый 3 4 5 3 5" xfId="57908"/>
    <cellStyle name="Финансовый 3 4 5 3 5 2" xfId="57909"/>
    <cellStyle name="Финансовый 3 4 5 3 5 3" xfId="57910"/>
    <cellStyle name="Финансовый 3 4 5 3 5 4" xfId="57911"/>
    <cellStyle name="Финансовый 3 4 5 3 6" xfId="57912"/>
    <cellStyle name="Финансовый 3 4 5 3 7" xfId="57913"/>
    <cellStyle name="Финансовый 3 4 5 3 8" xfId="57914"/>
    <cellStyle name="Финансовый 3 4 5 3 9" xfId="57915"/>
    <cellStyle name="Финансовый 3 4 5 4" xfId="57916"/>
    <cellStyle name="Финансовый 3 4 5 4 2" xfId="57917"/>
    <cellStyle name="Финансовый 3 4 5 4 2 2" xfId="57918"/>
    <cellStyle name="Финансовый 3 4 5 4 2 2 2" xfId="57919"/>
    <cellStyle name="Финансовый 3 4 5 4 2 2 2 2" xfId="57920"/>
    <cellStyle name="Финансовый 3 4 5 4 2 2 3" xfId="57921"/>
    <cellStyle name="Финансовый 3 4 5 4 2 2 4" xfId="57922"/>
    <cellStyle name="Финансовый 3 4 5 4 2 2 5" xfId="57923"/>
    <cellStyle name="Финансовый 3 4 5 4 2 3" xfId="57924"/>
    <cellStyle name="Финансовый 3 4 5 4 2 3 2" xfId="57925"/>
    <cellStyle name="Финансовый 3 4 5 4 2 3 3" xfId="57926"/>
    <cellStyle name="Финансовый 3 4 5 4 2 3 4" xfId="57927"/>
    <cellStyle name="Финансовый 3 4 5 4 2 4" xfId="57928"/>
    <cellStyle name="Финансовый 3 4 5 4 2 5" xfId="57929"/>
    <cellStyle name="Финансовый 3 4 5 4 2 6" xfId="57930"/>
    <cellStyle name="Финансовый 3 4 5 4 2 7" xfId="57931"/>
    <cellStyle name="Финансовый 3 4 5 4 3" xfId="57932"/>
    <cellStyle name="Финансовый 3 4 5 4 3 2" xfId="57933"/>
    <cellStyle name="Финансовый 3 4 5 4 3 2 2" xfId="57934"/>
    <cellStyle name="Финансовый 3 4 5 4 3 3" xfId="57935"/>
    <cellStyle name="Финансовый 3 4 5 4 3 4" xfId="57936"/>
    <cellStyle name="Финансовый 3 4 5 4 3 5" xfId="57937"/>
    <cellStyle name="Финансовый 3 4 5 4 4" xfId="57938"/>
    <cellStyle name="Финансовый 3 4 5 4 4 2" xfId="57939"/>
    <cellStyle name="Финансовый 3 4 5 4 4 3" xfId="57940"/>
    <cellStyle name="Финансовый 3 4 5 4 4 4" xfId="57941"/>
    <cellStyle name="Финансовый 3 4 5 4 5" xfId="57942"/>
    <cellStyle name="Финансовый 3 4 5 4 6" xfId="57943"/>
    <cellStyle name="Финансовый 3 4 5 4 7" xfId="57944"/>
    <cellStyle name="Финансовый 3 4 5 4 8" xfId="57945"/>
    <cellStyle name="Финансовый 3 4 5 5" xfId="57946"/>
    <cellStyle name="Финансовый 3 4 5 5 2" xfId="57947"/>
    <cellStyle name="Финансовый 3 4 5 5 2 2" xfId="57948"/>
    <cellStyle name="Финансовый 3 4 5 5 2 2 2" xfId="57949"/>
    <cellStyle name="Финансовый 3 4 5 5 2 2 2 2" xfId="57950"/>
    <cellStyle name="Финансовый 3 4 5 5 2 2 3" xfId="57951"/>
    <cellStyle name="Финансовый 3 4 5 5 2 2 4" xfId="57952"/>
    <cellStyle name="Финансовый 3 4 5 5 2 2 5" xfId="57953"/>
    <cellStyle name="Финансовый 3 4 5 5 2 3" xfId="57954"/>
    <cellStyle name="Финансовый 3 4 5 5 2 3 2" xfId="57955"/>
    <cellStyle name="Финансовый 3 4 5 5 2 3 3" xfId="57956"/>
    <cellStyle name="Финансовый 3 4 5 5 2 3 4" xfId="57957"/>
    <cellStyle name="Финансовый 3 4 5 5 2 4" xfId="57958"/>
    <cellStyle name="Финансовый 3 4 5 5 2 5" xfId="57959"/>
    <cellStyle name="Финансовый 3 4 5 5 2 6" xfId="57960"/>
    <cellStyle name="Финансовый 3 4 5 5 2 7" xfId="57961"/>
    <cellStyle name="Финансовый 3 4 5 5 3" xfId="57962"/>
    <cellStyle name="Финансовый 3 4 5 5 3 2" xfId="57963"/>
    <cellStyle name="Финансовый 3 4 5 5 3 2 2" xfId="57964"/>
    <cellStyle name="Финансовый 3 4 5 5 3 3" xfId="57965"/>
    <cellStyle name="Финансовый 3 4 5 5 3 4" xfId="57966"/>
    <cellStyle name="Финансовый 3 4 5 5 3 5" xfId="57967"/>
    <cellStyle name="Финансовый 3 4 5 5 4" xfId="57968"/>
    <cellStyle name="Финансовый 3 4 5 5 4 2" xfId="57969"/>
    <cellStyle name="Финансовый 3 4 5 5 4 3" xfId="57970"/>
    <cellStyle name="Финансовый 3 4 5 5 4 4" xfId="57971"/>
    <cellStyle name="Финансовый 3 4 5 5 5" xfId="57972"/>
    <cellStyle name="Финансовый 3 4 5 5 6" xfId="57973"/>
    <cellStyle name="Финансовый 3 4 5 5 7" xfId="57974"/>
    <cellStyle name="Финансовый 3 4 5 5 8" xfId="57975"/>
    <cellStyle name="Финансовый 3 4 5 6" xfId="57976"/>
    <cellStyle name="Финансовый 3 4 5 6 2" xfId="57977"/>
    <cellStyle name="Финансовый 3 4 5 6 2 2" xfId="57978"/>
    <cellStyle name="Финансовый 3 4 5 6 2 2 2" xfId="57979"/>
    <cellStyle name="Финансовый 3 4 5 6 2 2 2 2" xfId="57980"/>
    <cellStyle name="Финансовый 3 4 5 6 2 2 3" xfId="57981"/>
    <cellStyle name="Финансовый 3 4 5 6 2 2 4" xfId="57982"/>
    <cellStyle name="Финансовый 3 4 5 6 2 2 5" xfId="57983"/>
    <cellStyle name="Финансовый 3 4 5 6 2 3" xfId="57984"/>
    <cellStyle name="Финансовый 3 4 5 6 2 3 2" xfId="57985"/>
    <cellStyle name="Финансовый 3 4 5 6 2 3 3" xfId="57986"/>
    <cellStyle name="Финансовый 3 4 5 6 2 3 4" xfId="57987"/>
    <cellStyle name="Финансовый 3 4 5 6 2 4" xfId="57988"/>
    <cellStyle name="Финансовый 3 4 5 6 2 5" xfId="57989"/>
    <cellStyle name="Финансовый 3 4 5 6 2 6" xfId="57990"/>
    <cellStyle name="Финансовый 3 4 5 6 2 7" xfId="57991"/>
    <cellStyle name="Финансовый 3 4 5 6 3" xfId="57992"/>
    <cellStyle name="Финансовый 3 4 5 6 3 2" xfId="57993"/>
    <cellStyle name="Финансовый 3 4 5 6 3 2 2" xfId="57994"/>
    <cellStyle name="Финансовый 3 4 5 6 3 3" xfId="57995"/>
    <cellStyle name="Финансовый 3 4 5 6 3 4" xfId="57996"/>
    <cellStyle name="Финансовый 3 4 5 6 3 5" xfId="57997"/>
    <cellStyle name="Финансовый 3 4 5 6 4" xfId="57998"/>
    <cellStyle name="Финансовый 3 4 5 6 4 2" xfId="57999"/>
    <cellStyle name="Финансовый 3 4 5 6 4 3" xfId="58000"/>
    <cellStyle name="Финансовый 3 4 5 6 4 4" xfId="58001"/>
    <cellStyle name="Финансовый 3 4 5 6 5" xfId="58002"/>
    <cellStyle name="Финансовый 3 4 5 6 6" xfId="58003"/>
    <cellStyle name="Финансовый 3 4 5 6 7" xfId="58004"/>
    <cellStyle name="Финансовый 3 4 5 6 8" xfId="58005"/>
    <cellStyle name="Финансовый 3 4 5 7" xfId="58006"/>
    <cellStyle name="Финансовый 3 4 5 7 2" xfId="58007"/>
    <cellStyle name="Финансовый 3 4 5 7 2 2" xfId="58008"/>
    <cellStyle name="Финансовый 3 4 5 7 2 2 2" xfId="58009"/>
    <cellStyle name="Финансовый 3 4 5 7 2 2 2 2" xfId="58010"/>
    <cellStyle name="Финансовый 3 4 5 7 2 2 3" xfId="58011"/>
    <cellStyle name="Финансовый 3 4 5 7 2 2 4" xfId="58012"/>
    <cellStyle name="Финансовый 3 4 5 7 2 2 5" xfId="58013"/>
    <cellStyle name="Финансовый 3 4 5 7 2 3" xfId="58014"/>
    <cellStyle name="Финансовый 3 4 5 7 2 3 2" xfId="58015"/>
    <cellStyle name="Финансовый 3 4 5 7 2 3 3" xfId="58016"/>
    <cellStyle name="Финансовый 3 4 5 7 2 3 4" xfId="58017"/>
    <cellStyle name="Финансовый 3 4 5 7 2 4" xfId="58018"/>
    <cellStyle name="Финансовый 3 4 5 7 2 5" xfId="58019"/>
    <cellStyle name="Финансовый 3 4 5 7 2 6" xfId="58020"/>
    <cellStyle name="Финансовый 3 4 5 7 2 7" xfId="58021"/>
    <cellStyle name="Финансовый 3 4 5 7 3" xfId="58022"/>
    <cellStyle name="Финансовый 3 4 5 7 3 2" xfId="58023"/>
    <cellStyle name="Финансовый 3 4 5 7 3 2 2" xfId="58024"/>
    <cellStyle name="Финансовый 3 4 5 7 3 3" xfId="58025"/>
    <cellStyle name="Финансовый 3 4 5 7 3 4" xfId="58026"/>
    <cellStyle name="Финансовый 3 4 5 7 3 5" xfId="58027"/>
    <cellStyle name="Финансовый 3 4 5 7 4" xfId="58028"/>
    <cellStyle name="Финансовый 3 4 5 7 4 2" xfId="58029"/>
    <cellStyle name="Финансовый 3 4 5 7 4 3" xfId="58030"/>
    <cellStyle name="Финансовый 3 4 5 7 4 4" xfId="58031"/>
    <cellStyle name="Финансовый 3 4 5 7 5" xfId="58032"/>
    <cellStyle name="Финансовый 3 4 5 7 6" xfId="58033"/>
    <cellStyle name="Финансовый 3 4 5 7 7" xfId="58034"/>
    <cellStyle name="Финансовый 3 4 5 7 8" xfId="58035"/>
    <cellStyle name="Финансовый 3 4 5 8" xfId="58036"/>
    <cellStyle name="Финансовый 3 4 5 8 2" xfId="58037"/>
    <cellStyle name="Финансовый 3 4 5 8 2 2" xfId="58038"/>
    <cellStyle name="Финансовый 3 4 5 8 2 2 2" xfId="58039"/>
    <cellStyle name="Финансовый 3 4 5 8 2 3" xfId="58040"/>
    <cellStyle name="Финансовый 3 4 5 8 2 4" xfId="58041"/>
    <cellStyle name="Финансовый 3 4 5 8 2 5" xfId="58042"/>
    <cellStyle name="Финансовый 3 4 5 8 3" xfId="58043"/>
    <cellStyle name="Финансовый 3 4 5 8 3 2" xfId="58044"/>
    <cellStyle name="Финансовый 3 4 5 8 3 3" xfId="58045"/>
    <cellStyle name="Финансовый 3 4 5 8 3 4" xfId="58046"/>
    <cellStyle name="Финансовый 3 4 5 8 4" xfId="58047"/>
    <cellStyle name="Финансовый 3 4 5 8 5" xfId="58048"/>
    <cellStyle name="Финансовый 3 4 5 8 6" xfId="58049"/>
    <cellStyle name="Финансовый 3 4 5 8 7" xfId="58050"/>
    <cellStyle name="Финансовый 3 4 5 9" xfId="58051"/>
    <cellStyle name="Финансовый 3 4 5 9 2" xfId="58052"/>
    <cellStyle name="Финансовый 3 4 5 9 2 2" xfId="58053"/>
    <cellStyle name="Финансовый 3 4 5 9 2 2 2" xfId="58054"/>
    <cellStyle name="Финансовый 3 4 5 9 2 3" xfId="58055"/>
    <cellStyle name="Финансовый 3 4 5 9 2 4" xfId="58056"/>
    <cellStyle name="Финансовый 3 4 5 9 2 5" xfId="58057"/>
    <cellStyle name="Финансовый 3 4 5 9 3" xfId="58058"/>
    <cellStyle name="Финансовый 3 4 5 9 3 2" xfId="58059"/>
    <cellStyle name="Финансовый 3 4 5 9 3 3" xfId="58060"/>
    <cellStyle name="Финансовый 3 4 5 9 3 4" xfId="58061"/>
    <cellStyle name="Финансовый 3 4 5 9 4" xfId="58062"/>
    <cellStyle name="Финансовый 3 4 5 9 5" xfId="58063"/>
    <cellStyle name="Финансовый 3 4 5 9 6" xfId="58064"/>
    <cellStyle name="Финансовый 3 4 5 9 7" xfId="58065"/>
    <cellStyle name="Финансовый 3 4 6" xfId="58066"/>
    <cellStyle name="Финансовый 3 4 6 2" xfId="58067"/>
    <cellStyle name="Финансовый 3 4 6 2 2" xfId="58068"/>
    <cellStyle name="Финансовый 3 4 6 2 2 2" xfId="58069"/>
    <cellStyle name="Финансовый 3 4 6 2 2 2 2" xfId="58070"/>
    <cellStyle name="Финансовый 3 4 6 2 2 3" xfId="58071"/>
    <cellStyle name="Финансовый 3 4 6 2 2 4" xfId="58072"/>
    <cellStyle name="Финансовый 3 4 6 2 2 5" xfId="58073"/>
    <cellStyle name="Финансовый 3 4 6 2 3" xfId="58074"/>
    <cellStyle name="Финансовый 3 4 6 2 3 2" xfId="58075"/>
    <cellStyle name="Финансовый 3 4 6 2 3 3" xfId="58076"/>
    <cellStyle name="Финансовый 3 4 6 2 3 4" xfId="58077"/>
    <cellStyle name="Финансовый 3 4 6 2 4" xfId="58078"/>
    <cellStyle name="Финансовый 3 4 6 2 5" xfId="58079"/>
    <cellStyle name="Финансовый 3 4 6 2 6" xfId="58080"/>
    <cellStyle name="Финансовый 3 4 6 2 7" xfId="58081"/>
    <cellStyle name="Финансовый 3 4 6 3" xfId="58082"/>
    <cellStyle name="Финансовый 3 4 6 3 2" xfId="58083"/>
    <cellStyle name="Финансовый 3 4 6 3 2 2" xfId="58084"/>
    <cellStyle name="Финансовый 3 4 6 3 3" xfId="58085"/>
    <cellStyle name="Финансовый 3 4 6 3 4" xfId="58086"/>
    <cellStyle name="Финансовый 3 4 6 3 5" xfId="58087"/>
    <cellStyle name="Финансовый 3 4 6 4" xfId="58088"/>
    <cellStyle name="Финансовый 3 4 6 4 2" xfId="58089"/>
    <cellStyle name="Финансовый 3 4 6 4 2 2" xfId="58090"/>
    <cellStyle name="Финансовый 3 4 6 4 3" xfId="58091"/>
    <cellStyle name="Финансовый 3 4 6 4 4" xfId="58092"/>
    <cellStyle name="Финансовый 3 4 6 4 5" xfId="58093"/>
    <cellStyle name="Финансовый 3 4 6 5" xfId="58094"/>
    <cellStyle name="Финансовый 3 4 6 5 2" xfId="58095"/>
    <cellStyle name="Финансовый 3 4 6 5 3" xfId="58096"/>
    <cellStyle name="Финансовый 3 4 6 5 4" xfId="58097"/>
    <cellStyle name="Финансовый 3 4 6 6" xfId="58098"/>
    <cellStyle name="Финансовый 3 4 6 7" xfId="58099"/>
    <cellStyle name="Финансовый 3 4 6 8" xfId="58100"/>
    <cellStyle name="Финансовый 3 4 6 9" xfId="58101"/>
    <cellStyle name="Финансовый 3 4 7" xfId="58102"/>
    <cellStyle name="Финансовый 3 4 7 2" xfId="58103"/>
    <cellStyle name="Финансовый 3 4 7 2 2" xfId="58104"/>
    <cellStyle name="Финансовый 3 4 7 2 2 2" xfId="58105"/>
    <cellStyle name="Финансовый 3 4 7 2 2 2 2" xfId="58106"/>
    <cellStyle name="Финансовый 3 4 7 2 2 3" xfId="58107"/>
    <cellStyle name="Финансовый 3 4 7 2 2 4" xfId="58108"/>
    <cellStyle name="Финансовый 3 4 7 2 2 5" xfId="58109"/>
    <cellStyle name="Финансовый 3 4 7 2 3" xfId="58110"/>
    <cellStyle name="Финансовый 3 4 7 2 3 2" xfId="58111"/>
    <cellStyle name="Финансовый 3 4 7 2 3 3" xfId="58112"/>
    <cellStyle name="Финансовый 3 4 7 2 3 4" xfId="58113"/>
    <cellStyle name="Финансовый 3 4 7 2 4" xfId="58114"/>
    <cellStyle name="Финансовый 3 4 7 2 5" xfId="58115"/>
    <cellStyle name="Финансовый 3 4 7 2 6" xfId="58116"/>
    <cellStyle name="Финансовый 3 4 7 2 7" xfId="58117"/>
    <cellStyle name="Финансовый 3 4 7 3" xfId="58118"/>
    <cellStyle name="Финансовый 3 4 7 3 2" xfId="58119"/>
    <cellStyle name="Финансовый 3 4 7 3 2 2" xfId="58120"/>
    <cellStyle name="Финансовый 3 4 7 3 3" xfId="58121"/>
    <cellStyle name="Финансовый 3 4 7 3 4" xfId="58122"/>
    <cellStyle name="Финансовый 3 4 7 3 5" xfId="58123"/>
    <cellStyle name="Финансовый 3 4 7 4" xfId="58124"/>
    <cellStyle name="Финансовый 3 4 7 4 2" xfId="58125"/>
    <cellStyle name="Финансовый 3 4 7 4 2 2" xfId="58126"/>
    <cellStyle name="Финансовый 3 4 7 4 3" xfId="58127"/>
    <cellStyle name="Финансовый 3 4 7 4 4" xfId="58128"/>
    <cellStyle name="Финансовый 3 4 7 4 5" xfId="58129"/>
    <cellStyle name="Финансовый 3 4 7 5" xfId="58130"/>
    <cellStyle name="Финансовый 3 4 7 5 2" xfId="58131"/>
    <cellStyle name="Финансовый 3 4 7 5 3" xfId="58132"/>
    <cellStyle name="Финансовый 3 4 7 5 4" xfId="58133"/>
    <cellStyle name="Финансовый 3 4 7 6" xfId="58134"/>
    <cellStyle name="Финансовый 3 4 7 7" xfId="58135"/>
    <cellStyle name="Финансовый 3 4 7 8" xfId="58136"/>
    <cellStyle name="Финансовый 3 4 7 9" xfId="58137"/>
    <cellStyle name="Финансовый 3 4 8" xfId="58138"/>
    <cellStyle name="Финансовый 3 4 8 2" xfId="58139"/>
    <cellStyle name="Финансовый 3 4 8 2 2" xfId="58140"/>
    <cellStyle name="Финансовый 3 4 8 2 2 2" xfId="58141"/>
    <cellStyle name="Финансовый 3 4 8 2 2 2 2" xfId="58142"/>
    <cellStyle name="Финансовый 3 4 8 2 2 3" xfId="58143"/>
    <cellStyle name="Финансовый 3 4 8 2 2 4" xfId="58144"/>
    <cellStyle name="Финансовый 3 4 8 2 2 5" xfId="58145"/>
    <cellStyle name="Финансовый 3 4 8 2 3" xfId="58146"/>
    <cellStyle name="Финансовый 3 4 8 2 3 2" xfId="58147"/>
    <cellStyle name="Финансовый 3 4 8 2 3 3" xfId="58148"/>
    <cellStyle name="Финансовый 3 4 8 2 3 4" xfId="58149"/>
    <cellStyle name="Финансовый 3 4 8 2 4" xfId="58150"/>
    <cellStyle name="Финансовый 3 4 8 2 5" xfId="58151"/>
    <cellStyle name="Финансовый 3 4 8 2 6" xfId="58152"/>
    <cellStyle name="Финансовый 3 4 8 2 7" xfId="58153"/>
    <cellStyle name="Финансовый 3 4 8 3" xfId="58154"/>
    <cellStyle name="Финансовый 3 4 8 3 2" xfId="58155"/>
    <cellStyle name="Финансовый 3 4 8 3 2 2" xfId="58156"/>
    <cellStyle name="Финансовый 3 4 8 3 3" xfId="58157"/>
    <cellStyle name="Финансовый 3 4 8 3 4" xfId="58158"/>
    <cellStyle name="Финансовый 3 4 8 3 5" xfId="58159"/>
    <cellStyle name="Финансовый 3 4 8 4" xfId="58160"/>
    <cellStyle name="Финансовый 3 4 8 4 2" xfId="58161"/>
    <cellStyle name="Финансовый 3 4 8 4 2 2" xfId="58162"/>
    <cellStyle name="Финансовый 3 4 8 4 3" xfId="58163"/>
    <cellStyle name="Финансовый 3 4 8 4 4" xfId="58164"/>
    <cellStyle name="Финансовый 3 4 8 4 5" xfId="58165"/>
    <cellStyle name="Финансовый 3 4 8 5" xfId="58166"/>
    <cellStyle name="Финансовый 3 4 8 5 2" xfId="58167"/>
    <cellStyle name="Финансовый 3 4 8 5 3" xfId="58168"/>
    <cellStyle name="Финансовый 3 4 8 5 4" xfId="58169"/>
    <cellStyle name="Финансовый 3 4 8 6" xfId="58170"/>
    <cellStyle name="Финансовый 3 4 8 7" xfId="58171"/>
    <cellStyle name="Финансовый 3 4 8 8" xfId="58172"/>
    <cellStyle name="Финансовый 3 4 8 9" xfId="58173"/>
    <cellStyle name="Финансовый 3 4 9" xfId="58174"/>
    <cellStyle name="Финансовый 3 4 9 2" xfId="58175"/>
    <cellStyle name="Финансовый 3 4 9 2 2" xfId="58176"/>
    <cellStyle name="Финансовый 3 4 9 2 2 2" xfId="58177"/>
    <cellStyle name="Финансовый 3 4 9 2 2 2 2" xfId="58178"/>
    <cellStyle name="Финансовый 3 4 9 2 2 3" xfId="58179"/>
    <cellStyle name="Финансовый 3 4 9 2 2 4" xfId="58180"/>
    <cellStyle name="Финансовый 3 4 9 2 2 5" xfId="58181"/>
    <cellStyle name="Финансовый 3 4 9 2 3" xfId="58182"/>
    <cellStyle name="Финансовый 3 4 9 2 3 2" xfId="58183"/>
    <cellStyle name="Финансовый 3 4 9 2 3 3" xfId="58184"/>
    <cellStyle name="Финансовый 3 4 9 2 3 4" xfId="58185"/>
    <cellStyle name="Финансовый 3 4 9 2 4" xfId="58186"/>
    <cellStyle name="Финансовый 3 4 9 2 5" xfId="58187"/>
    <cellStyle name="Финансовый 3 4 9 2 6" xfId="58188"/>
    <cellStyle name="Финансовый 3 4 9 2 7" xfId="58189"/>
    <cellStyle name="Финансовый 3 4 9 3" xfId="58190"/>
    <cellStyle name="Финансовый 3 4 9 3 2" xfId="58191"/>
    <cellStyle name="Финансовый 3 4 9 3 2 2" xfId="58192"/>
    <cellStyle name="Финансовый 3 4 9 3 3" xfId="58193"/>
    <cellStyle name="Финансовый 3 4 9 3 4" xfId="58194"/>
    <cellStyle name="Финансовый 3 4 9 3 5" xfId="58195"/>
    <cellStyle name="Финансовый 3 4 9 4" xfId="58196"/>
    <cellStyle name="Финансовый 3 4 9 4 2" xfId="58197"/>
    <cellStyle name="Финансовый 3 4 9 4 3" xfId="58198"/>
    <cellStyle name="Финансовый 3 4 9 4 4" xfId="58199"/>
    <cellStyle name="Финансовый 3 4 9 5" xfId="58200"/>
    <cellStyle name="Финансовый 3 4 9 6" xfId="58201"/>
    <cellStyle name="Финансовый 3 4 9 7" xfId="58202"/>
    <cellStyle name="Финансовый 3 4 9 8" xfId="58203"/>
    <cellStyle name="Финансовый 3 5" xfId="58204"/>
    <cellStyle name="Финансовый 3 5 10" xfId="58205"/>
    <cellStyle name="Финансовый 3 5 10 2" xfId="58206"/>
    <cellStyle name="Финансовый 3 5 10 2 2" xfId="58207"/>
    <cellStyle name="Финансовый 3 5 10 3" xfId="58208"/>
    <cellStyle name="Финансовый 3 5 10 4" xfId="58209"/>
    <cellStyle name="Финансовый 3 5 10 5" xfId="58210"/>
    <cellStyle name="Финансовый 3 5 11" xfId="58211"/>
    <cellStyle name="Финансовый 3 5 11 2" xfId="58212"/>
    <cellStyle name="Финансовый 3 5 11 2 2" xfId="58213"/>
    <cellStyle name="Финансовый 3 5 11 3" xfId="58214"/>
    <cellStyle name="Финансовый 3 5 11 4" xfId="58215"/>
    <cellStyle name="Финансовый 3 5 11 5" xfId="58216"/>
    <cellStyle name="Финансовый 3 5 12" xfId="58217"/>
    <cellStyle name="Финансовый 3 5 12 2" xfId="58218"/>
    <cellStyle name="Финансовый 3 5 12 2 2" xfId="58219"/>
    <cellStyle name="Финансовый 3 5 12 3" xfId="58220"/>
    <cellStyle name="Финансовый 3 5 13" xfId="58221"/>
    <cellStyle name="Финансовый 3 5 13 2" xfId="58222"/>
    <cellStyle name="Финансовый 3 5 14" xfId="58223"/>
    <cellStyle name="Финансовый 3 5 15" xfId="58224"/>
    <cellStyle name="Финансовый 3 5 2" xfId="58225"/>
    <cellStyle name="Финансовый 3 5 2 10" xfId="58226"/>
    <cellStyle name="Финансовый 3 5 2 11" xfId="58227"/>
    <cellStyle name="Финансовый 3 5 2 2" xfId="58228"/>
    <cellStyle name="Финансовый 3 5 2 2 2" xfId="58229"/>
    <cellStyle name="Финансовый 3 5 2 2 2 2" xfId="58230"/>
    <cellStyle name="Финансовый 3 5 2 2 2 2 2" xfId="58231"/>
    <cellStyle name="Финансовый 3 5 2 2 2 3" xfId="58232"/>
    <cellStyle name="Финансовый 3 5 2 2 2 4" xfId="58233"/>
    <cellStyle name="Финансовый 3 5 2 2 2 5" xfId="58234"/>
    <cellStyle name="Финансовый 3 5 2 2 3" xfId="58235"/>
    <cellStyle name="Финансовый 3 5 2 2 3 2" xfId="58236"/>
    <cellStyle name="Финансовый 3 5 2 2 3 2 2" xfId="58237"/>
    <cellStyle name="Финансовый 3 5 2 2 3 3" xfId="58238"/>
    <cellStyle name="Финансовый 3 5 2 2 3 4" xfId="58239"/>
    <cellStyle name="Финансовый 3 5 2 2 3 5" xfId="58240"/>
    <cellStyle name="Финансовый 3 5 2 2 4" xfId="58241"/>
    <cellStyle name="Финансовый 3 5 2 2 4 2" xfId="58242"/>
    <cellStyle name="Финансовый 3 5 2 2 4 2 2" xfId="58243"/>
    <cellStyle name="Финансовый 3 5 2 2 4 3" xfId="58244"/>
    <cellStyle name="Финансовый 3 5 2 2 4 4" xfId="58245"/>
    <cellStyle name="Финансовый 3 5 2 2 4 5" xfId="58246"/>
    <cellStyle name="Финансовый 3 5 2 2 5" xfId="58247"/>
    <cellStyle name="Финансовый 3 5 2 2 5 2" xfId="58248"/>
    <cellStyle name="Финансовый 3 5 2 2 5 2 2" xfId="58249"/>
    <cellStyle name="Финансовый 3 5 2 2 5 3" xfId="58250"/>
    <cellStyle name="Финансовый 3 5 2 2 6" xfId="58251"/>
    <cellStyle name="Финансовый 3 5 2 2 6 2" xfId="58252"/>
    <cellStyle name="Финансовый 3 5 2 2 7" xfId="58253"/>
    <cellStyle name="Финансовый 3 5 2 2 8" xfId="58254"/>
    <cellStyle name="Финансовый 3 5 2 3" xfId="58255"/>
    <cellStyle name="Финансовый 3 5 2 3 2" xfId="58256"/>
    <cellStyle name="Финансовый 3 5 2 3 2 2" xfId="58257"/>
    <cellStyle name="Финансовый 3 5 2 3 2 2 2" xfId="58258"/>
    <cellStyle name="Финансовый 3 5 2 3 2 3" xfId="58259"/>
    <cellStyle name="Финансовый 3 5 2 3 2 4" xfId="58260"/>
    <cellStyle name="Финансовый 3 5 2 3 2 5" xfId="58261"/>
    <cellStyle name="Финансовый 3 5 2 3 3" xfId="58262"/>
    <cellStyle name="Финансовый 3 5 2 3 3 2" xfId="58263"/>
    <cellStyle name="Финансовый 3 5 2 3 3 2 2" xfId="58264"/>
    <cellStyle name="Финансовый 3 5 2 3 3 3" xfId="58265"/>
    <cellStyle name="Финансовый 3 5 2 3 3 4" xfId="58266"/>
    <cellStyle name="Финансовый 3 5 2 3 3 5" xfId="58267"/>
    <cellStyle name="Финансовый 3 5 2 3 4" xfId="58268"/>
    <cellStyle name="Финансовый 3 5 2 3 4 2" xfId="58269"/>
    <cellStyle name="Финансовый 3 5 2 3 4 2 2" xfId="58270"/>
    <cellStyle name="Финансовый 3 5 2 3 4 3" xfId="58271"/>
    <cellStyle name="Финансовый 3 5 2 3 5" xfId="58272"/>
    <cellStyle name="Финансовый 3 5 2 3 5 2" xfId="58273"/>
    <cellStyle name="Финансовый 3 5 2 3 5 2 2" xfId="58274"/>
    <cellStyle name="Финансовый 3 5 2 3 5 3" xfId="58275"/>
    <cellStyle name="Финансовый 3 5 2 3 6" xfId="58276"/>
    <cellStyle name="Финансовый 3 5 2 3 6 2" xfId="58277"/>
    <cellStyle name="Финансовый 3 5 2 3 7" xfId="58278"/>
    <cellStyle name="Финансовый 3 5 2 4" xfId="58279"/>
    <cellStyle name="Финансовый 3 5 2 4 2" xfId="58280"/>
    <cellStyle name="Финансовый 3 5 2 4 2 2" xfId="58281"/>
    <cellStyle name="Финансовый 3 5 2 4 3" xfId="58282"/>
    <cellStyle name="Финансовый 3 5 2 4 4" xfId="58283"/>
    <cellStyle name="Финансовый 3 5 2 4 5" xfId="58284"/>
    <cellStyle name="Финансовый 3 5 2 5" xfId="58285"/>
    <cellStyle name="Финансовый 3 5 2 5 2" xfId="58286"/>
    <cellStyle name="Финансовый 3 5 2 5 2 2" xfId="58287"/>
    <cellStyle name="Финансовый 3 5 2 5 3" xfId="58288"/>
    <cellStyle name="Финансовый 3 5 2 5 4" xfId="58289"/>
    <cellStyle name="Финансовый 3 5 2 5 5" xfId="58290"/>
    <cellStyle name="Финансовый 3 5 2 6" xfId="58291"/>
    <cellStyle name="Финансовый 3 5 2 6 2" xfId="58292"/>
    <cellStyle name="Финансовый 3 5 2 6 2 2" xfId="58293"/>
    <cellStyle name="Финансовый 3 5 2 6 3" xfId="58294"/>
    <cellStyle name="Финансовый 3 5 2 6 4" xfId="58295"/>
    <cellStyle name="Финансовый 3 5 2 6 5" xfId="58296"/>
    <cellStyle name="Финансовый 3 5 2 7" xfId="58297"/>
    <cellStyle name="Финансовый 3 5 2 7 2" xfId="58298"/>
    <cellStyle name="Финансовый 3 5 2 7 2 2" xfId="58299"/>
    <cellStyle name="Финансовый 3 5 2 7 3" xfId="58300"/>
    <cellStyle name="Финансовый 3 5 2 7 4" xfId="58301"/>
    <cellStyle name="Финансовый 3 5 2 7 5" xfId="58302"/>
    <cellStyle name="Финансовый 3 5 2 8" xfId="58303"/>
    <cellStyle name="Финансовый 3 5 2 8 2" xfId="58304"/>
    <cellStyle name="Финансовый 3 5 2 8 2 2" xfId="58305"/>
    <cellStyle name="Финансовый 3 5 2 8 3" xfId="58306"/>
    <cellStyle name="Финансовый 3 5 2 9" xfId="58307"/>
    <cellStyle name="Финансовый 3 5 2 9 2" xfId="58308"/>
    <cellStyle name="Финансовый 3 5 3" xfId="58309"/>
    <cellStyle name="Финансовый 3 5 3 10" xfId="58310"/>
    <cellStyle name="Финансовый 3 5 3 11" xfId="58311"/>
    <cellStyle name="Финансовый 3 5 3 2" xfId="58312"/>
    <cellStyle name="Финансовый 3 5 3 2 2" xfId="58313"/>
    <cellStyle name="Финансовый 3 5 3 2 2 2" xfId="58314"/>
    <cellStyle name="Финансовый 3 5 3 2 2 2 2" xfId="58315"/>
    <cellStyle name="Финансовый 3 5 3 2 2 3" xfId="58316"/>
    <cellStyle name="Финансовый 3 5 3 2 2 4" xfId="58317"/>
    <cellStyle name="Финансовый 3 5 3 2 2 5" xfId="58318"/>
    <cellStyle name="Финансовый 3 5 3 2 3" xfId="58319"/>
    <cellStyle name="Финансовый 3 5 3 2 3 2" xfId="58320"/>
    <cellStyle name="Финансовый 3 5 3 2 3 2 2" xfId="58321"/>
    <cellStyle name="Финансовый 3 5 3 2 3 3" xfId="58322"/>
    <cellStyle name="Финансовый 3 5 3 2 3 4" xfId="58323"/>
    <cellStyle name="Финансовый 3 5 3 2 3 5" xfId="58324"/>
    <cellStyle name="Финансовый 3 5 3 2 4" xfId="58325"/>
    <cellStyle name="Финансовый 3 5 3 2 4 2" xfId="58326"/>
    <cellStyle name="Финансовый 3 5 3 2 4 2 2" xfId="58327"/>
    <cellStyle name="Финансовый 3 5 3 2 4 3" xfId="58328"/>
    <cellStyle name="Финансовый 3 5 3 2 4 4" xfId="58329"/>
    <cellStyle name="Финансовый 3 5 3 2 4 5" xfId="58330"/>
    <cellStyle name="Финансовый 3 5 3 2 5" xfId="58331"/>
    <cellStyle name="Финансовый 3 5 3 2 5 2" xfId="58332"/>
    <cellStyle name="Финансовый 3 5 3 2 5 2 2" xfId="58333"/>
    <cellStyle name="Финансовый 3 5 3 2 5 3" xfId="58334"/>
    <cellStyle name="Финансовый 3 5 3 2 6" xfId="58335"/>
    <cellStyle name="Финансовый 3 5 3 2 6 2" xfId="58336"/>
    <cellStyle name="Финансовый 3 5 3 2 7" xfId="58337"/>
    <cellStyle name="Финансовый 3 5 3 2 8" xfId="58338"/>
    <cellStyle name="Финансовый 3 5 3 3" xfId="58339"/>
    <cellStyle name="Финансовый 3 5 3 3 2" xfId="58340"/>
    <cellStyle name="Финансовый 3 5 3 3 2 2" xfId="58341"/>
    <cellStyle name="Финансовый 3 5 3 3 2 2 2" xfId="58342"/>
    <cellStyle name="Финансовый 3 5 3 3 2 3" xfId="58343"/>
    <cellStyle name="Финансовый 3 5 3 3 2 4" xfId="58344"/>
    <cellStyle name="Финансовый 3 5 3 3 2 5" xfId="58345"/>
    <cellStyle name="Финансовый 3 5 3 3 3" xfId="58346"/>
    <cellStyle name="Финансовый 3 5 3 3 3 2" xfId="58347"/>
    <cellStyle name="Финансовый 3 5 3 3 3 2 2" xfId="58348"/>
    <cellStyle name="Финансовый 3 5 3 3 3 3" xfId="58349"/>
    <cellStyle name="Финансовый 3 5 3 3 3 4" xfId="58350"/>
    <cellStyle name="Финансовый 3 5 3 3 3 5" xfId="58351"/>
    <cellStyle name="Финансовый 3 5 3 3 4" xfId="58352"/>
    <cellStyle name="Финансовый 3 5 3 3 4 2" xfId="58353"/>
    <cellStyle name="Финансовый 3 5 3 3 4 2 2" xfId="58354"/>
    <cellStyle name="Финансовый 3 5 3 3 4 3" xfId="58355"/>
    <cellStyle name="Финансовый 3 5 3 3 5" xfId="58356"/>
    <cellStyle name="Финансовый 3 5 3 3 5 2" xfId="58357"/>
    <cellStyle name="Финансовый 3 5 3 3 5 2 2" xfId="58358"/>
    <cellStyle name="Финансовый 3 5 3 3 5 3" xfId="58359"/>
    <cellStyle name="Финансовый 3 5 3 3 6" xfId="58360"/>
    <cellStyle name="Финансовый 3 5 3 3 6 2" xfId="58361"/>
    <cellStyle name="Финансовый 3 5 3 3 7" xfId="58362"/>
    <cellStyle name="Финансовый 3 5 3 4" xfId="58363"/>
    <cellStyle name="Финансовый 3 5 3 4 2" xfId="58364"/>
    <cellStyle name="Финансовый 3 5 3 4 2 2" xfId="58365"/>
    <cellStyle name="Финансовый 3 5 3 4 3" xfId="58366"/>
    <cellStyle name="Финансовый 3 5 3 4 4" xfId="58367"/>
    <cellStyle name="Финансовый 3 5 3 4 5" xfId="58368"/>
    <cellStyle name="Финансовый 3 5 3 5" xfId="58369"/>
    <cellStyle name="Финансовый 3 5 3 5 2" xfId="58370"/>
    <cellStyle name="Финансовый 3 5 3 5 2 2" xfId="58371"/>
    <cellStyle name="Финансовый 3 5 3 5 3" xfId="58372"/>
    <cellStyle name="Финансовый 3 5 3 5 4" xfId="58373"/>
    <cellStyle name="Финансовый 3 5 3 5 5" xfId="58374"/>
    <cellStyle name="Финансовый 3 5 3 6" xfId="58375"/>
    <cellStyle name="Финансовый 3 5 3 6 2" xfId="58376"/>
    <cellStyle name="Финансовый 3 5 3 6 2 2" xfId="58377"/>
    <cellStyle name="Финансовый 3 5 3 6 3" xfId="58378"/>
    <cellStyle name="Финансовый 3 5 3 6 4" xfId="58379"/>
    <cellStyle name="Финансовый 3 5 3 6 5" xfId="58380"/>
    <cellStyle name="Финансовый 3 5 3 7" xfId="58381"/>
    <cellStyle name="Финансовый 3 5 3 7 2" xfId="58382"/>
    <cellStyle name="Финансовый 3 5 3 7 2 2" xfId="58383"/>
    <cellStyle name="Финансовый 3 5 3 7 3" xfId="58384"/>
    <cellStyle name="Финансовый 3 5 3 7 4" xfId="58385"/>
    <cellStyle name="Финансовый 3 5 3 7 5" xfId="58386"/>
    <cellStyle name="Финансовый 3 5 3 8" xfId="58387"/>
    <cellStyle name="Финансовый 3 5 3 8 2" xfId="58388"/>
    <cellStyle name="Финансовый 3 5 3 8 2 2" xfId="58389"/>
    <cellStyle name="Финансовый 3 5 3 8 3" xfId="58390"/>
    <cellStyle name="Финансовый 3 5 3 9" xfId="58391"/>
    <cellStyle name="Финансовый 3 5 3 9 2" xfId="58392"/>
    <cellStyle name="Финансовый 3 5 4" xfId="58393"/>
    <cellStyle name="Финансовый 3 5 4 2" xfId="58394"/>
    <cellStyle name="Финансовый 3 5 4 2 2" xfId="58395"/>
    <cellStyle name="Финансовый 3 5 4 2 2 2" xfId="58396"/>
    <cellStyle name="Финансовый 3 5 4 2 2 2 2" xfId="58397"/>
    <cellStyle name="Финансовый 3 5 4 2 2 3" xfId="58398"/>
    <cellStyle name="Финансовый 3 5 4 2 2 4" xfId="58399"/>
    <cellStyle name="Финансовый 3 5 4 2 2 5" xfId="58400"/>
    <cellStyle name="Финансовый 3 5 4 2 3" xfId="58401"/>
    <cellStyle name="Финансовый 3 5 4 2 3 2" xfId="58402"/>
    <cellStyle name="Финансовый 3 5 4 2 3 3" xfId="58403"/>
    <cellStyle name="Финансовый 3 5 4 2 3 4" xfId="58404"/>
    <cellStyle name="Финансовый 3 5 4 2 4" xfId="58405"/>
    <cellStyle name="Финансовый 3 5 4 2 5" xfId="58406"/>
    <cellStyle name="Финансовый 3 5 4 2 6" xfId="58407"/>
    <cellStyle name="Финансовый 3 5 4 2 7" xfId="58408"/>
    <cellStyle name="Финансовый 3 5 4 3" xfId="58409"/>
    <cellStyle name="Финансовый 3 5 4 3 2" xfId="58410"/>
    <cellStyle name="Финансовый 3 5 4 3 2 2" xfId="58411"/>
    <cellStyle name="Финансовый 3 5 4 3 3" xfId="58412"/>
    <cellStyle name="Финансовый 3 5 4 3 4" xfId="58413"/>
    <cellStyle name="Финансовый 3 5 4 3 5" xfId="58414"/>
    <cellStyle name="Финансовый 3 5 4 4" xfId="58415"/>
    <cellStyle name="Финансовый 3 5 4 4 2" xfId="58416"/>
    <cellStyle name="Финансовый 3 5 4 4 2 2" xfId="58417"/>
    <cellStyle name="Финансовый 3 5 4 4 3" xfId="58418"/>
    <cellStyle name="Финансовый 3 5 4 4 4" xfId="58419"/>
    <cellStyle name="Финансовый 3 5 4 4 5" xfId="58420"/>
    <cellStyle name="Финансовый 3 5 4 5" xfId="58421"/>
    <cellStyle name="Финансовый 3 5 4 5 2" xfId="58422"/>
    <cellStyle name="Финансовый 3 5 4 5 2 2" xfId="58423"/>
    <cellStyle name="Финансовый 3 5 4 5 3" xfId="58424"/>
    <cellStyle name="Финансовый 3 5 4 5 4" xfId="58425"/>
    <cellStyle name="Финансовый 3 5 4 5 5" xfId="58426"/>
    <cellStyle name="Финансовый 3 5 4 6" xfId="58427"/>
    <cellStyle name="Финансовый 3 5 4 6 2" xfId="58428"/>
    <cellStyle name="Финансовый 3 5 4 6 2 2" xfId="58429"/>
    <cellStyle name="Финансовый 3 5 4 6 3" xfId="58430"/>
    <cellStyle name="Финансовый 3 5 4 7" xfId="58431"/>
    <cellStyle name="Финансовый 3 5 4 7 2" xfId="58432"/>
    <cellStyle name="Финансовый 3 5 4 8" xfId="58433"/>
    <cellStyle name="Финансовый 3 5 4 9" xfId="58434"/>
    <cellStyle name="Финансовый 3 5 5" xfId="58435"/>
    <cellStyle name="Финансовый 3 5 5 2" xfId="58436"/>
    <cellStyle name="Финансовый 3 5 5 2 2" xfId="58437"/>
    <cellStyle name="Финансовый 3 5 5 2 2 2" xfId="58438"/>
    <cellStyle name="Финансовый 3 5 5 2 2 2 2" xfId="58439"/>
    <cellStyle name="Финансовый 3 5 5 2 2 3" xfId="58440"/>
    <cellStyle name="Финансовый 3 5 5 2 2 4" xfId="58441"/>
    <cellStyle name="Финансовый 3 5 5 2 2 5" xfId="58442"/>
    <cellStyle name="Финансовый 3 5 5 2 3" xfId="58443"/>
    <cellStyle name="Финансовый 3 5 5 2 3 2" xfId="58444"/>
    <cellStyle name="Финансовый 3 5 5 2 3 3" xfId="58445"/>
    <cellStyle name="Финансовый 3 5 5 2 3 4" xfId="58446"/>
    <cellStyle name="Финансовый 3 5 5 2 4" xfId="58447"/>
    <cellStyle name="Финансовый 3 5 5 2 5" xfId="58448"/>
    <cellStyle name="Финансовый 3 5 5 2 6" xfId="58449"/>
    <cellStyle name="Финансовый 3 5 5 2 7" xfId="58450"/>
    <cellStyle name="Финансовый 3 5 5 3" xfId="58451"/>
    <cellStyle name="Финансовый 3 5 5 3 2" xfId="58452"/>
    <cellStyle name="Финансовый 3 5 5 3 2 2" xfId="58453"/>
    <cellStyle name="Финансовый 3 5 5 3 3" xfId="58454"/>
    <cellStyle name="Финансовый 3 5 5 3 4" xfId="58455"/>
    <cellStyle name="Финансовый 3 5 5 3 5" xfId="58456"/>
    <cellStyle name="Финансовый 3 5 5 4" xfId="58457"/>
    <cellStyle name="Финансовый 3 5 5 4 2" xfId="58458"/>
    <cellStyle name="Финансовый 3 5 5 4 2 2" xfId="58459"/>
    <cellStyle name="Финансовый 3 5 5 4 3" xfId="58460"/>
    <cellStyle name="Финансовый 3 5 5 4 4" xfId="58461"/>
    <cellStyle name="Финансовый 3 5 5 4 5" xfId="58462"/>
    <cellStyle name="Финансовый 3 5 5 5" xfId="58463"/>
    <cellStyle name="Финансовый 3 5 5 5 2" xfId="58464"/>
    <cellStyle name="Финансовый 3 5 5 5 2 2" xfId="58465"/>
    <cellStyle name="Финансовый 3 5 5 5 3" xfId="58466"/>
    <cellStyle name="Финансовый 3 5 5 5 4" xfId="58467"/>
    <cellStyle name="Финансовый 3 5 5 5 5" xfId="58468"/>
    <cellStyle name="Финансовый 3 5 5 6" xfId="58469"/>
    <cellStyle name="Финансовый 3 5 5 6 2" xfId="58470"/>
    <cellStyle name="Финансовый 3 5 5 6 2 2" xfId="58471"/>
    <cellStyle name="Финансовый 3 5 5 6 3" xfId="58472"/>
    <cellStyle name="Финансовый 3 5 5 7" xfId="58473"/>
    <cellStyle name="Финансовый 3 5 5 7 2" xfId="58474"/>
    <cellStyle name="Финансовый 3 5 5 8" xfId="58475"/>
    <cellStyle name="Финансовый 3 5 5 9" xfId="58476"/>
    <cellStyle name="Финансовый 3 5 6" xfId="58477"/>
    <cellStyle name="Финансовый 3 5 6 2" xfId="58478"/>
    <cellStyle name="Финансовый 3 5 6 2 2" xfId="58479"/>
    <cellStyle name="Финансовый 3 5 6 2 2 2" xfId="58480"/>
    <cellStyle name="Финансовый 3 5 6 2 2 2 2" xfId="58481"/>
    <cellStyle name="Финансовый 3 5 6 2 2 3" xfId="58482"/>
    <cellStyle name="Финансовый 3 5 6 2 2 4" xfId="58483"/>
    <cellStyle name="Финансовый 3 5 6 2 2 5" xfId="58484"/>
    <cellStyle name="Финансовый 3 5 6 2 3" xfId="58485"/>
    <cellStyle name="Финансовый 3 5 6 2 3 2" xfId="58486"/>
    <cellStyle name="Финансовый 3 5 6 2 3 3" xfId="58487"/>
    <cellStyle name="Финансовый 3 5 6 2 3 4" xfId="58488"/>
    <cellStyle name="Финансовый 3 5 6 2 4" xfId="58489"/>
    <cellStyle name="Финансовый 3 5 6 2 5" xfId="58490"/>
    <cellStyle name="Финансовый 3 5 6 2 6" xfId="58491"/>
    <cellStyle name="Финансовый 3 5 6 2 7" xfId="58492"/>
    <cellStyle name="Финансовый 3 5 6 3" xfId="58493"/>
    <cellStyle name="Финансовый 3 5 6 3 2" xfId="58494"/>
    <cellStyle name="Финансовый 3 5 6 3 2 2" xfId="58495"/>
    <cellStyle name="Финансовый 3 5 6 3 3" xfId="58496"/>
    <cellStyle name="Финансовый 3 5 6 3 4" xfId="58497"/>
    <cellStyle name="Финансовый 3 5 6 3 5" xfId="58498"/>
    <cellStyle name="Финансовый 3 5 6 4" xfId="58499"/>
    <cellStyle name="Финансовый 3 5 6 4 2" xfId="58500"/>
    <cellStyle name="Финансовый 3 5 6 4 2 2" xfId="58501"/>
    <cellStyle name="Финансовый 3 5 6 4 3" xfId="58502"/>
    <cellStyle name="Финансовый 3 5 6 4 4" xfId="58503"/>
    <cellStyle name="Финансовый 3 5 6 4 5" xfId="58504"/>
    <cellStyle name="Финансовый 3 5 6 5" xfId="58505"/>
    <cellStyle name="Финансовый 3 5 6 5 2" xfId="58506"/>
    <cellStyle name="Финансовый 3 5 6 5 3" xfId="58507"/>
    <cellStyle name="Финансовый 3 5 6 5 4" xfId="58508"/>
    <cellStyle name="Финансовый 3 5 6 6" xfId="58509"/>
    <cellStyle name="Финансовый 3 5 6 7" xfId="58510"/>
    <cellStyle name="Финансовый 3 5 6 8" xfId="58511"/>
    <cellStyle name="Финансовый 3 5 6 9" xfId="58512"/>
    <cellStyle name="Финансовый 3 5 7" xfId="58513"/>
    <cellStyle name="Финансовый 3 5 7 2" xfId="58514"/>
    <cellStyle name="Финансовый 3 5 7 2 2" xfId="58515"/>
    <cellStyle name="Финансовый 3 5 7 2 2 2" xfId="58516"/>
    <cellStyle name="Финансовый 3 5 7 2 2 2 2" xfId="58517"/>
    <cellStyle name="Финансовый 3 5 7 2 2 3" xfId="58518"/>
    <cellStyle name="Финансовый 3 5 7 2 2 4" xfId="58519"/>
    <cellStyle name="Финансовый 3 5 7 2 2 5" xfId="58520"/>
    <cellStyle name="Финансовый 3 5 7 2 3" xfId="58521"/>
    <cellStyle name="Финансовый 3 5 7 2 3 2" xfId="58522"/>
    <cellStyle name="Финансовый 3 5 7 2 3 3" xfId="58523"/>
    <cellStyle name="Финансовый 3 5 7 2 3 4" xfId="58524"/>
    <cellStyle name="Финансовый 3 5 7 2 4" xfId="58525"/>
    <cellStyle name="Финансовый 3 5 7 2 5" xfId="58526"/>
    <cellStyle name="Финансовый 3 5 7 2 6" xfId="58527"/>
    <cellStyle name="Финансовый 3 5 7 2 7" xfId="58528"/>
    <cellStyle name="Финансовый 3 5 7 3" xfId="58529"/>
    <cellStyle name="Финансовый 3 5 7 3 2" xfId="58530"/>
    <cellStyle name="Финансовый 3 5 7 3 2 2" xfId="58531"/>
    <cellStyle name="Финансовый 3 5 7 3 3" xfId="58532"/>
    <cellStyle name="Финансовый 3 5 7 3 4" xfId="58533"/>
    <cellStyle name="Финансовый 3 5 7 3 5" xfId="58534"/>
    <cellStyle name="Финансовый 3 5 7 4" xfId="58535"/>
    <cellStyle name="Финансовый 3 5 7 4 2" xfId="58536"/>
    <cellStyle name="Финансовый 3 5 7 4 3" xfId="58537"/>
    <cellStyle name="Финансовый 3 5 7 4 4" xfId="58538"/>
    <cellStyle name="Финансовый 3 5 7 5" xfId="58539"/>
    <cellStyle name="Финансовый 3 5 7 6" xfId="58540"/>
    <cellStyle name="Финансовый 3 5 7 7" xfId="58541"/>
    <cellStyle name="Финансовый 3 5 7 8" xfId="58542"/>
    <cellStyle name="Финансовый 3 5 8" xfId="58543"/>
    <cellStyle name="Финансовый 3 5 8 2" xfId="58544"/>
    <cellStyle name="Финансовый 3 5 8 2 2" xfId="58545"/>
    <cellStyle name="Финансовый 3 5 8 2 2 2" xfId="58546"/>
    <cellStyle name="Финансовый 3 5 8 2 3" xfId="58547"/>
    <cellStyle name="Финансовый 3 5 8 2 4" xfId="58548"/>
    <cellStyle name="Финансовый 3 5 8 2 5" xfId="58549"/>
    <cellStyle name="Финансовый 3 5 8 3" xfId="58550"/>
    <cellStyle name="Финансовый 3 5 8 3 2" xfId="58551"/>
    <cellStyle name="Финансовый 3 5 8 3 3" xfId="58552"/>
    <cellStyle name="Финансовый 3 5 8 3 4" xfId="58553"/>
    <cellStyle name="Финансовый 3 5 8 4" xfId="58554"/>
    <cellStyle name="Финансовый 3 5 8 5" xfId="58555"/>
    <cellStyle name="Финансовый 3 5 8 6" xfId="58556"/>
    <cellStyle name="Финансовый 3 5 8 7" xfId="58557"/>
    <cellStyle name="Финансовый 3 5 9" xfId="58558"/>
    <cellStyle name="Финансовый 3 5 9 2" xfId="58559"/>
    <cellStyle name="Финансовый 3 5 9 2 2" xfId="58560"/>
    <cellStyle name="Финансовый 3 5 9 2 2 2" xfId="58561"/>
    <cellStyle name="Финансовый 3 5 9 2 3" xfId="58562"/>
    <cellStyle name="Финансовый 3 5 9 2 4" xfId="58563"/>
    <cellStyle name="Финансовый 3 5 9 2 5" xfId="58564"/>
    <cellStyle name="Финансовый 3 5 9 3" xfId="58565"/>
    <cellStyle name="Финансовый 3 5 9 3 2" xfId="58566"/>
    <cellStyle name="Финансовый 3 5 9 3 3" xfId="58567"/>
    <cellStyle name="Финансовый 3 5 9 3 4" xfId="58568"/>
    <cellStyle name="Финансовый 3 5 9 4" xfId="58569"/>
    <cellStyle name="Финансовый 3 5 9 5" xfId="58570"/>
    <cellStyle name="Финансовый 3 5 9 6" xfId="58571"/>
    <cellStyle name="Финансовый 3 5 9 7" xfId="58572"/>
    <cellStyle name="Финансовый 3 6" xfId="58573"/>
    <cellStyle name="Финансовый 3 6 10" xfId="58574"/>
    <cellStyle name="Финансовый 3 6 10 2" xfId="58575"/>
    <cellStyle name="Финансовый 3 6 10 2 2" xfId="58576"/>
    <cellStyle name="Финансовый 3 6 10 3" xfId="58577"/>
    <cellStyle name="Финансовый 3 6 10 4" xfId="58578"/>
    <cellStyle name="Финансовый 3 6 10 5" xfId="58579"/>
    <cellStyle name="Финансовый 3 6 11" xfId="58580"/>
    <cellStyle name="Финансовый 3 6 11 2" xfId="58581"/>
    <cellStyle name="Финансовый 3 6 11 2 2" xfId="58582"/>
    <cellStyle name="Финансовый 3 6 11 3" xfId="58583"/>
    <cellStyle name="Финансовый 3 6 11 4" xfId="58584"/>
    <cellStyle name="Финансовый 3 6 11 5" xfId="58585"/>
    <cellStyle name="Финансовый 3 6 12" xfId="58586"/>
    <cellStyle name="Финансовый 3 6 12 2" xfId="58587"/>
    <cellStyle name="Финансовый 3 6 12 2 2" xfId="58588"/>
    <cellStyle name="Финансовый 3 6 12 3" xfId="58589"/>
    <cellStyle name="Финансовый 3 6 13" xfId="58590"/>
    <cellStyle name="Финансовый 3 6 13 2" xfId="58591"/>
    <cellStyle name="Финансовый 3 6 14" xfId="58592"/>
    <cellStyle name="Финансовый 3 6 15" xfId="58593"/>
    <cellStyle name="Финансовый 3 6 2" xfId="58594"/>
    <cellStyle name="Финансовый 3 6 2 2" xfId="58595"/>
    <cellStyle name="Финансовый 3 6 2 2 2" xfId="58596"/>
    <cellStyle name="Финансовый 3 6 2 2 2 2" xfId="58597"/>
    <cellStyle name="Финансовый 3 6 2 2 2 2 2" xfId="58598"/>
    <cellStyle name="Финансовый 3 6 2 2 2 3" xfId="58599"/>
    <cellStyle name="Финансовый 3 6 2 2 2 4" xfId="58600"/>
    <cellStyle name="Финансовый 3 6 2 2 2 5" xfId="58601"/>
    <cellStyle name="Финансовый 3 6 2 2 3" xfId="58602"/>
    <cellStyle name="Финансовый 3 6 2 2 3 2" xfId="58603"/>
    <cellStyle name="Финансовый 3 6 2 2 3 2 2" xfId="58604"/>
    <cellStyle name="Финансовый 3 6 2 2 3 3" xfId="58605"/>
    <cellStyle name="Финансовый 3 6 2 2 3 4" xfId="58606"/>
    <cellStyle name="Финансовый 3 6 2 2 3 5" xfId="58607"/>
    <cellStyle name="Финансовый 3 6 2 2 4" xfId="58608"/>
    <cellStyle name="Финансовый 3 6 2 2 4 2" xfId="58609"/>
    <cellStyle name="Финансовый 3 6 2 2 4 3" xfId="58610"/>
    <cellStyle name="Финансовый 3 6 2 2 4 4" xfId="58611"/>
    <cellStyle name="Финансовый 3 6 2 2 5" xfId="58612"/>
    <cellStyle name="Финансовый 3 6 2 2 6" xfId="58613"/>
    <cellStyle name="Финансовый 3 6 2 2 7" xfId="58614"/>
    <cellStyle name="Финансовый 3 6 2 2 8" xfId="58615"/>
    <cellStyle name="Финансовый 3 6 2 3" xfId="58616"/>
    <cellStyle name="Финансовый 3 6 2 3 2" xfId="58617"/>
    <cellStyle name="Финансовый 3 6 2 3 2 2" xfId="58618"/>
    <cellStyle name="Финансовый 3 6 2 3 3" xfId="58619"/>
    <cellStyle name="Финансовый 3 6 2 3 4" xfId="58620"/>
    <cellStyle name="Финансовый 3 6 2 3 5" xfId="58621"/>
    <cellStyle name="Финансовый 3 6 2 4" xfId="58622"/>
    <cellStyle name="Финансовый 3 6 2 4 2" xfId="58623"/>
    <cellStyle name="Финансовый 3 6 2 4 2 2" xfId="58624"/>
    <cellStyle name="Финансовый 3 6 2 4 3" xfId="58625"/>
    <cellStyle name="Финансовый 3 6 2 4 4" xfId="58626"/>
    <cellStyle name="Финансовый 3 6 2 4 5" xfId="58627"/>
    <cellStyle name="Финансовый 3 6 2 5" xfId="58628"/>
    <cellStyle name="Финансовый 3 6 2 5 2" xfId="58629"/>
    <cellStyle name="Финансовый 3 6 2 5 2 2" xfId="58630"/>
    <cellStyle name="Финансовый 3 6 2 5 3" xfId="58631"/>
    <cellStyle name="Финансовый 3 6 2 5 4" xfId="58632"/>
    <cellStyle name="Финансовый 3 6 2 5 5" xfId="58633"/>
    <cellStyle name="Финансовый 3 6 2 6" xfId="58634"/>
    <cellStyle name="Финансовый 3 6 2 6 2" xfId="58635"/>
    <cellStyle name="Финансовый 3 6 2 6 2 2" xfId="58636"/>
    <cellStyle name="Финансовый 3 6 2 6 3" xfId="58637"/>
    <cellStyle name="Финансовый 3 6 2 7" xfId="58638"/>
    <cellStyle name="Финансовый 3 6 2 7 2" xfId="58639"/>
    <cellStyle name="Финансовый 3 6 2 8" xfId="58640"/>
    <cellStyle name="Финансовый 3 6 2 9" xfId="58641"/>
    <cellStyle name="Финансовый 3 6 3" xfId="58642"/>
    <cellStyle name="Финансовый 3 6 3 2" xfId="58643"/>
    <cellStyle name="Финансовый 3 6 3 2 2" xfId="58644"/>
    <cellStyle name="Финансовый 3 6 3 2 2 2" xfId="58645"/>
    <cellStyle name="Финансовый 3 6 3 2 2 2 2" xfId="58646"/>
    <cellStyle name="Финансовый 3 6 3 2 2 3" xfId="58647"/>
    <cellStyle name="Финансовый 3 6 3 2 2 4" xfId="58648"/>
    <cellStyle name="Финансовый 3 6 3 2 2 5" xfId="58649"/>
    <cellStyle name="Финансовый 3 6 3 2 3" xfId="58650"/>
    <cellStyle name="Финансовый 3 6 3 2 3 2" xfId="58651"/>
    <cellStyle name="Финансовый 3 6 3 2 3 2 2" xfId="58652"/>
    <cellStyle name="Финансовый 3 6 3 2 3 3" xfId="58653"/>
    <cellStyle name="Финансовый 3 6 3 2 3 4" xfId="58654"/>
    <cellStyle name="Финансовый 3 6 3 2 3 5" xfId="58655"/>
    <cellStyle name="Финансовый 3 6 3 2 4" xfId="58656"/>
    <cellStyle name="Финансовый 3 6 3 2 4 2" xfId="58657"/>
    <cellStyle name="Финансовый 3 6 3 2 4 3" xfId="58658"/>
    <cellStyle name="Финансовый 3 6 3 2 4 4" xfId="58659"/>
    <cellStyle name="Финансовый 3 6 3 2 5" xfId="58660"/>
    <cellStyle name="Финансовый 3 6 3 2 6" xfId="58661"/>
    <cellStyle name="Финансовый 3 6 3 2 7" xfId="58662"/>
    <cellStyle name="Финансовый 3 6 3 2 8" xfId="58663"/>
    <cellStyle name="Финансовый 3 6 3 3" xfId="58664"/>
    <cellStyle name="Финансовый 3 6 3 3 2" xfId="58665"/>
    <cellStyle name="Финансовый 3 6 3 3 2 2" xfId="58666"/>
    <cellStyle name="Финансовый 3 6 3 3 3" xfId="58667"/>
    <cellStyle name="Финансовый 3 6 3 3 4" xfId="58668"/>
    <cellStyle name="Финансовый 3 6 3 3 5" xfId="58669"/>
    <cellStyle name="Финансовый 3 6 3 4" xfId="58670"/>
    <cellStyle name="Финансовый 3 6 3 4 2" xfId="58671"/>
    <cellStyle name="Финансовый 3 6 3 4 2 2" xfId="58672"/>
    <cellStyle name="Финансовый 3 6 3 4 3" xfId="58673"/>
    <cellStyle name="Финансовый 3 6 3 4 4" xfId="58674"/>
    <cellStyle name="Финансовый 3 6 3 4 5" xfId="58675"/>
    <cellStyle name="Финансовый 3 6 3 5" xfId="58676"/>
    <cellStyle name="Финансовый 3 6 3 5 2" xfId="58677"/>
    <cellStyle name="Финансовый 3 6 3 5 2 2" xfId="58678"/>
    <cellStyle name="Финансовый 3 6 3 5 3" xfId="58679"/>
    <cellStyle name="Финансовый 3 6 3 5 4" xfId="58680"/>
    <cellStyle name="Финансовый 3 6 3 5 5" xfId="58681"/>
    <cellStyle name="Финансовый 3 6 3 6" xfId="58682"/>
    <cellStyle name="Финансовый 3 6 3 6 2" xfId="58683"/>
    <cellStyle name="Финансовый 3 6 3 6 2 2" xfId="58684"/>
    <cellStyle name="Финансовый 3 6 3 6 3" xfId="58685"/>
    <cellStyle name="Финансовый 3 6 3 7" xfId="58686"/>
    <cellStyle name="Финансовый 3 6 3 7 2" xfId="58687"/>
    <cellStyle name="Финансовый 3 6 3 8" xfId="58688"/>
    <cellStyle name="Финансовый 3 6 3 9" xfId="58689"/>
    <cellStyle name="Финансовый 3 6 4" xfId="58690"/>
    <cellStyle name="Финансовый 3 6 4 2" xfId="58691"/>
    <cellStyle name="Финансовый 3 6 4 2 2" xfId="58692"/>
    <cellStyle name="Финансовый 3 6 4 2 2 2" xfId="58693"/>
    <cellStyle name="Финансовый 3 6 4 2 2 2 2" xfId="58694"/>
    <cellStyle name="Финансовый 3 6 4 2 2 3" xfId="58695"/>
    <cellStyle name="Финансовый 3 6 4 2 2 4" xfId="58696"/>
    <cellStyle name="Финансовый 3 6 4 2 2 5" xfId="58697"/>
    <cellStyle name="Финансовый 3 6 4 2 3" xfId="58698"/>
    <cellStyle name="Финансовый 3 6 4 2 3 2" xfId="58699"/>
    <cellStyle name="Финансовый 3 6 4 2 3 3" xfId="58700"/>
    <cellStyle name="Финансовый 3 6 4 2 3 4" xfId="58701"/>
    <cellStyle name="Финансовый 3 6 4 2 4" xfId="58702"/>
    <cellStyle name="Финансовый 3 6 4 2 5" xfId="58703"/>
    <cellStyle name="Финансовый 3 6 4 2 6" xfId="58704"/>
    <cellStyle name="Финансовый 3 6 4 2 7" xfId="58705"/>
    <cellStyle name="Финансовый 3 6 4 3" xfId="58706"/>
    <cellStyle name="Финансовый 3 6 4 3 2" xfId="58707"/>
    <cellStyle name="Финансовый 3 6 4 3 2 2" xfId="58708"/>
    <cellStyle name="Финансовый 3 6 4 3 3" xfId="58709"/>
    <cellStyle name="Финансовый 3 6 4 3 4" xfId="58710"/>
    <cellStyle name="Финансовый 3 6 4 3 5" xfId="58711"/>
    <cellStyle name="Финансовый 3 6 4 4" xfId="58712"/>
    <cellStyle name="Финансовый 3 6 4 4 2" xfId="58713"/>
    <cellStyle name="Финансовый 3 6 4 4 2 2" xfId="58714"/>
    <cellStyle name="Финансовый 3 6 4 4 3" xfId="58715"/>
    <cellStyle name="Финансовый 3 6 4 4 4" xfId="58716"/>
    <cellStyle name="Финансовый 3 6 4 4 5" xfId="58717"/>
    <cellStyle name="Финансовый 3 6 4 5" xfId="58718"/>
    <cellStyle name="Финансовый 3 6 4 5 2" xfId="58719"/>
    <cellStyle name="Финансовый 3 6 4 5 3" xfId="58720"/>
    <cellStyle name="Финансовый 3 6 4 5 4" xfId="58721"/>
    <cellStyle name="Финансовый 3 6 4 6" xfId="58722"/>
    <cellStyle name="Финансовый 3 6 4 7" xfId="58723"/>
    <cellStyle name="Финансовый 3 6 4 8" xfId="58724"/>
    <cellStyle name="Финансовый 3 6 4 9" xfId="58725"/>
    <cellStyle name="Финансовый 3 6 5" xfId="58726"/>
    <cellStyle name="Финансовый 3 6 5 2" xfId="58727"/>
    <cellStyle name="Финансовый 3 6 5 2 2" xfId="58728"/>
    <cellStyle name="Финансовый 3 6 5 2 2 2" xfId="58729"/>
    <cellStyle name="Финансовый 3 6 5 2 2 2 2" xfId="58730"/>
    <cellStyle name="Финансовый 3 6 5 2 2 3" xfId="58731"/>
    <cellStyle name="Финансовый 3 6 5 2 2 4" xfId="58732"/>
    <cellStyle name="Финансовый 3 6 5 2 2 5" xfId="58733"/>
    <cellStyle name="Финансовый 3 6 5 2 3" xfId="58734"/>
    <cellStyle name="Финансовый 3 6 5 2 3 2" xfId="58735"/>
    <cellStyle name="Финансовый 3 6 5 2 3 3" xfId="58736"/>
    <cellStyle name="Финансовый 3 6 5 2 3 4" xfId="58737"/>
    <cellStyle name="Финансовый 3 6 5 2 4" xfId="58738"/>
    <cellStyle name="Финансовый 3 6 5 2 5" xfId="58739"/>
    <cellStyle name="Финансовый 3 6 5 2 6" xfId="58740"/>
    <cellStyle name="Финансовый 3 6 5 2 7" xfId="58741"/>
    <cellStyle name="Финансовый 3 6 5 3" xfId="58742"/>
    <cellStyle name="Финансовый 3 6 5 3 2" xfId="58743"/>
    <cellStyle name="Финансовый 3 6 5 3 2 2" xfId="58744"/>
    <cellStyle name="Финансовый 3 6 5 3 3" xfId="58745"/>
    <cellStyle name="Финансовый 3 6 5 3 4" xfId="58746"/>
    <cellStyle name="Финансовый 3 6 5 3 5" xfId="58747"/>
    <cellStyle name="Финансовый 3 6 5 4" xfId="58748"/>
    <cellStyle name="Финансовый 3 6 5 4 2" xfId="58749"/>
    <cellStyle name="Финансовый 3 6 5 4 3" xfId="58750"/>
    <cellStyle name="Финансовый 3 6 5 4 4" xfId="58751"/>
    <cellStyle name="Финансовый 3 6 5 5" xfId="58752"/>
    <cellStyle name="Финансовый 3 6 5 6" xfId="58753"/>
    <cellStyle name="Финансовый 3 6 5 7" xfId="58754"/>
    <cellStyle name="Финансовый 3 6 5 8" xfId="58755"/>
    <cellStyle name="Финансовый 3 6 6" xfId="58756"/>
    <cellStyle name="Финансовый 3 6 6 2" xfId="58757"/>
    <cellStyle name="Финансовый 3 6 6 2 2" xfId="58758"/>
    <cellStyle name="Финансовый 3 6 6 2 2 2" xfId="58759"/>
    <cellStyle name="Финансовый 3 6 6 2 2 2 2" xfId="58760"/>
    <cellStyle name="Финансовый 3 6 6 2 2 3" xfId="58761"/>
    <cellStyle name="Финансовый 3 6 6 2 2 4" xfId="58762"/>
    <cellStyle name="Финансовый 3 6 6 2 2 5" xfId="58763"/>
    <cellStyle name="Финансовый 3 6 6 2 3" xfId="58764"/>
    <cellStyle name="Финансовый 3 6 6 2 3 2" xfId="58765"/>
    <cellStyle name="Финансовый 3 6 6 2 3 3" xfId="58766"/>
    <cellStyle name="Финансовый 3 6 6 2 3 4" xfId="58767"/>
    <cellStyle name="Финансовый 3 6 6 2 4" xfId="58768"/>
    <cellStyle name="Финансовый 3 6 6 2 5" xfId="58769"/>
    <cellStyle name="Финансовый 3 6 6 2 6" xfId="58770"/>
    <cellStyle name="Финансовый 3 6 6 2 7" xfId="58771"/>
    <cellStyle name="Финансовый 3 6 6 3" xfId="58772"/>
    <cellStyle name="Финансовый 3 6 6 3 2" xfId="58773"/>
    <cellStyle name="Финансовый 3 6 6 3 2 2" xfId="58774"/>
    <cellStyle name="Финансовый 3 6 6 3 3" xfId="58775"/>
    <cellStyle name="Финансовый 3 6 6 3 4" xfId="58776"/>
    <cellStyle name="Финансовый 3 6 6 3 5" xfId="58777"/>
    <cellStyle name="Финансовый 3 6 6 4" xfId="58778"/>
    <cellStyle name="Финансовый 3 6 6 4 2" xfId="58779"/>
    <cellStyle name="Финансовый 3 6 6 4 3" xfId="58780"/>
    <cellStyle name="Финансовый 3 6 6 4 4" xfId="58781"/>
    <cellStyle name="Финансовый 3 6 6 5" xfId="58782"/>
    <cellStyle name="Финансовый 3 6 6 6" xfId="58783"/>
    <cellStyle name="Финансовый 3 6 6 7" xfId="58784"/>
    <cellStyle name="Финансовый 3 6 6 8" xfId="58785"/>
    <cellStyle name="Финансовый 3 6 7" xfId="58786"/>
    <cellStyle name="Финансовый 3 6 7 2" xfId="58787"/>
    <cellStyle name="Финансовый 3 6 7 2 2" xfId="58788"/>
    <cellStyle name="Финансовый 3 6 7 2 2 2" xfId="58789"/>
    <cellStyle name="Финансовый 3 6 7 2 2 2 2" xfId="58790"/>
    <cellStyle name="Финансовый 3 6 7 2 2 3" xfId="58791"/>
    <cellStyle name="Финансовый 3 6 7 2 2 4" xfId="58792"/>
    <cellStyle name="Финансовый 3 6 7 2 2 5" xfId="58793"/>
    <cellStyle name="Финансовый 3 6 7 2 3" xfId="58794"/>
    <cellStyle name="Финансовый 3 6 7 2 3 2" xfId="58795"/>
    <cellStyle name="Финансовый 3 6 7 2 3 3" xfId="58796"/>
    <cellStyle name="Финансовый 3 6 7 2 3 4" xfId="58797"/>
    <cellStyle name="Финансовый 3 6 7 2 4" xfId="58798"/>
    <cellStyle name="Финансовый 3 6 7 2 5" xfId="58799"/>
    <cellStyle name="Финансовый 3 6 7 2 6" xfId="58800"/>
    <cellStyle name="Финансовый 3 6 7 2 7" xfId="58801"/>
    <cellStyle name="Финансовый 3 6 7 3" xfId="58802"/>
    <cellStyle name="Финансовый 3 6 7 3 2" xfId="58803"/>
    <cellStyle name="Финансовый 3 6 7 3 2 2" xfId="58804"/>
    <cellStyle name="Финансовый 3 6 7 3 3" xfId="58805"/>
    <cellStyle name="Финансовый 3 6 7 3 4" xfId="58806"/>
    <cellStyle name="Финансовый 3 6 7 3 5" xfId="58807"/>
    <cellStyle name="Финансовый 3 6 7 4" xfId="58808"/>
    <cellStyle name="Финансовый 3 6 7 4 2" xfId="58809"/>
    <cellStyle name="Финансовый 3 6 7 4 3" xfId="58810"/>
    <cellStyle name="Финансовый 3 6 7 4 4" xfId="58811"/>
    <cellStyle name="Финансовый 3 6 7 5" xfId="58812"/>
    <cellStyle name="Финансовый 3 6 7 6" xfId="58813"/>
    <cellStyle name="Финансовый 3 6 7 7" xfId="58814"/>
    <cellStyle name="Финансовый 3 6 7 8" xfId="58815"/>
    <cellStyle name="Финансовый 3 6 8" xfId="58816"/>
    <cellStyle name="Финансовый 3 6 8 2" xfId="58817"/>
    <cellStyle name="Финансовый 3 6 8 2 2" xfId="58818"/>
    <cellStyle name="Финансовый 3 6 8 2 2 2" xfId="58819"/>
    <cellStyle name="Финансовый 3 6 8 2 3" xfId="58820"/>
    <cellStyle name="Финансовый 3 6 8 2 4" xfId="58821"/>
    <cellStyle name="Финансовый 3 6 8 2 5" xfId="58822"/>
    <cellStyle name="Финансовый 3 6 8 3" xfId="58823"/>
    <cellStyle name="Финансовый 3 6 8 3 2" xfId="58824"/>
    <cellStyle name="Финансовый 3 6 8 3 3" xfId="58825"/>
    <cellStyle name="Финансовый 3 6 8 3 4" xfId="58826"/>
    <cellStyle name="Финансовый 3 6 8 4" xfId="58827"/>
    <cellStyle name="Финансовый 3 6 8 5" xfId="58828"/>
    <cellStyle name="Финансовый 3 6 8 6" xfId="58829"/>
    <cellStyle name="Финансовый 3 6 8 7" xfId="58830"/>
    <cellStyle name="Финансовый 3 6 9" xfId="58831"/>
    <cellStyle name="Финансовый 3 6 9 2" xfId="58832"/>
    <cellStyle name="Финансовый 3 6 9 2 2" xfId="58833"/>
    <cellStyle name="Финансовый 3 6 9 2 2 2" xfId="58834"/>
    <cellStyle name="Финансовый 3 6 9 2 3" xfId="58835"/>
    <cellStyle name="Финансовый 3 6 9 2 4" xfId="58836"/>
    <cellStyle name="Финансовый 3 6 9 2 5" xfId="58837"/>
    <cellStyle name="Финансовый 3 6 9 3" xfId="58838"/>
    <cellStyle name="Финансовый 3 6 9 3 2" xfId="58839"/>
    <cellStyle name="Финансовый 3 6 9 3 3" xfId="58840"/>
    <cellStyle name="Финансовый 3 6 9 3 4" xfId="58841"/>
    <cellStyle name="Финансовый 3 6 9 4" xfId="58842"/>
    <cellStyle name="Финансовый 3 6 9 5" xfId="58843"/>
    <cellStyle name="Финансовый 3 6 9 6" xfId="58844"/>
    <cellStyle name="Финансовый 3 6 9 7" xfId="58845"/>
    <cellStyle name="Финансовый 3 7" xfId="58846"/>
    <cellStyle name="Финансовый 3 7 10" xfId="58847"/>
    <cellStyle name="Финансовый 3 7 10 2" xfId="58848"/>
    <cellStyle name="Финансовый 3 7 11" xfId="58849"/>
    <cellStyle name="Финансовый 3 7 12" xfId="58850"/>
    <cellStyle name="Финансовый 3 7 2" xfId="58851"/>
    <cellStyle name="Финансовый 3 7 2 2" xfId="58852"/>
    <cellStyle name="Финансовый 3 7 2 2 2" xfId="58853"/>
    <cellStyle name="Финансовый 3 7 2 2 2 2" xfId="58854"/>
    <cellStyle name="Финансовый 3 7 2 2 2 2 2" xfId="58855"/>
    <cellStyle name="Финансовый 3 7 2 2 2 3" xfId="58856"/>
    <cellStyle name="Финансовый 3 7 2 2 2 4" xfId="58857"/>
    <cellStyle name="Финансовый 3 7 2 2 2 5" xfId="58858"/>
    <cellStyle name="Финансовый 3 7 2 2 3" xfId="58859"/>
    <cellStyle name="Финансовый 3 7 2 2 3 2" xfId="58860"/>
    <cellStyle name="Финансовый 3 7 2 2 3 3" xfId="58861"/>
    <cellStyle name="Финансовый 3 7 2 2 3 4" xfId="58862"/>
    <cellStyle name="Финансовый 3 7 2 2 4" xfId="58863"/>
    <cellStyle name="Финансовый 3 7 2 2 5" xfId="58864"/>
    <cellStyle name="Финансовый 3 7 2 2 6" xfId="58865"/>
    <cellStyle name="Финансовый 3 7 2 2 7" xfId="58866"/>
    <cellStyle name="Финансовый 3 7 2 3" xfId="58867"/>
    <cellStyle name="Финансовый 3 7 2 3 2" xfId="58868"/>
    <cellStyle name="Финансовый 3 7 2 3 2 2" xfId="58869"/>
    <cellStyle name="Финансовый 3 7 2 3 3" xfId="58870"/>
    <cellStyle name="Финансовый 3 7 2 3 4" xfId="58871"/>
    <cellStyle name="Финансовый 3 7 2 3 5" xfId="58872"/>
    <cellStyle name="Финансовый 3 7 2 4" xfId="58873"/>
    <cellStyle name="Финансовый 3 7 2 4 2" xfId="58874"/>
    <cellStyle name="Финансовый 3 7 2 4 2 2" xfId="58875"/>
    <cellStyle name="Финансовый 3 7 2 4 3" xfId="58876"/>
    <cellStyle name="Финансовый 3 7 2 4 4" xfId="58877"/>
    <cellStyle name="Финансовый 3 7 2 4 5" xfId="58878"/>
    <cellStyle name="Финансовый 3 7 2 5" xfId="58879"/>
    <cellStyle name="Финансовый 3 7 2 5 2" xfId="58880"/>
    <cellStyle name="Финансовый 3 7 2 5 3" xfId="58881"/>
    <cellStyle name="Финансовый 3 7 2 5 4" xfId="58882"/>
    <cellStyle name="Финансовый 3 7 2 6" xfId="58883"/>
    <cellStyle name="Финансовый 3 7 2 7" xfId="58884"/>
    <cellStyle name="Финансовый 3 7 2 8" xfId="58885"/>
    <cellStyle name="Финансовый 3 7 2 9" xfId="58886"/>
    <cellStyle name="Финансовый 3 7 3" xfId="58887"/>
    <cellStyle name="Финансовый 3 7 3 2" xfId="58888"/>
    <cellStyle name="Финансовый 3 7 3 3" xfId="58889"/>
    <cellStyle name="Финансовый 3 7 3 3 2" xfId="58890"/>
    <cellStyle name="Финансовый 3 7 3 4" xfId="58891"/>
    <cellStyle name="Финансовый 3 7 3 5" xfId="58892"/>
    <cellStyle name="Финансовый 3 7 3 6" xfId="58893"/>
    <cellStyle name="Финансовый 3 7 4" xfId="58894"/>
    <cellStyle name="Финансовый 3 7 4 2" xfId="58895"/>
    <cellStyle name="Финансовый 3 7 4 2 2" xfId="58896"/>
    <cellStyle name="Финансовый 3 7 4 2 2 2" xfId="58897"/>
    <cellStyle name="Финансовый 3 7 4 2 2 2 2" xfId="58898"/>
    <cellStyle name="Финансовый 3 7 4 2 2 3" xfId="58899"/>
    <cellStyle name="Финансовый 3 7 4 2 2 4" xfId="58900"/>
    <cellStyle name="Финансовый 3 7 4 2 2 5" xfId="58901"/>
    <cellStyle name="Финансовый 3 7 4 2 3" xfId="58902"/>
    <cellStyle name="Финансовый 3 7 4 2 3 2" xfId="58903"/>
    <cellStyle name="Финансовый 3 7 4 2 3 3" xfId="58904"/>
    <cellStyle name="Финансовый 3 7 4 2 3 4" xfId="58905"/>
    <cellStyle name="Финансовый 3 7 4 2 4" xfId="58906"/>
    <cellStyle name="Финансовый 3 7 4 2 5" xfId="58907"/>
    <cellStyle name="Финансовый 3 7 4 2 6" xfId="58908"/>
    <cellStyle name="Финансовый 3 7 4 2 7" xfId="58909"/>
    <cellStyle name="Финансовый 3 7 4 3" xfId="58910"/>
    <cellStyle name="Финансовый 3 7 4 3 2" xfId="58911"/>
    <cellStyle name="Финансовый 3 7 4 3 2 2" xfId="58912"/>
    <cellStyle name="Финансовый 3 7 4 3 3" xfId="58913"/>
    <cellStyle name="Финансовый 3 7 4 3 4" xfId="58914"/>
    <cellStyle name="Финансовый 3 7 4 3 5" xfId="58915"/>
    <cellStyle name="Финансовый 3 7 4 4" xfId="58916"/>
    <cellStyle name="Финансовый 3 7 4 4 2" xfId="58917"/>
    <cellStyle name="Финансовый 3 7 4 4 3" xfId="58918"/>
    <cellStyle name="Финансовый 3 7 4 4 4" xfId="58919"/>
    <cellStyle name="Финансовый 3 7 4 5" xfId="58920"/>
    <cellStyle name="Финансовый 3 7 4 6" xfId="58921"/>
    <cellStyle name="Финансовый 3 7 4 7" xfId="58922"/>
    <cellStyle name="Финансовый 3 7 4 8" xfId="58923"/>
    <cellStyle name="Финансовый 3 7 5" xfId="58924"/>
    <cellStyle name="Финансовый 3 7 5 2" xfId="58925"/>
    <cellStyle name="Финансовый 3 7 5 2 2" xfId="58926"/>
    <cellStyle name="Финансовый 3 7 5 2 2 2" xfId="58927"/>
    <cellStyle name="Финансовый 3 7 5 2 3" xfId="58928"/>
    <cellStyle name="Финансовый 3 7 5 2 4" xfId="58929"/>
    <cellStyle name="Финансовый 3 7 5 2 5" xfId="58930"/>
    <cellStyle name="Финансовый 3 7 5 3" xfId="58931"/>
    <cellStyle name="Финансовый 3 7 5 3 2" xfId="58932"/>
    <cellStyle name="Финансовый 3 7 5 3 3" xfId="58933"/>
    <cellStyle name="Финансовый 3 7 5 3 4" xfId="58934"/>
    <cellStyle name="Финансовый 3 7 5 4" xfId="58935"/>
    <cellStyle name="Финансовый 3 7 5 5" xfId="58936"/>
    <cellStyle name="Финансовый 3 7 5 6" xfId="58937"/>
    <cellStyle name="Финансовый 3 7 5 7" xfId="58938"/>
    <cellStyle name="Финансовый 3 7 6" xfId="58939"/>
    <cellStyle name="Финансовый 3 7 6 2" xfId="58940"/>
    <cellStyle name="Финансовый 3 7 6 3" xfId="58941"/>
    <cellStyle name="Финансовый 3 7 6 3 2" xfId="58942"/>
    <cellStyle name="Финансовый 3 7 6 4" xfId="58943"/>
    <cellStyle name="Финансовый 3 7 6 5" xfId="58944"/>
    <cellStyle name="Финансовый 3 7 6 6" xfId="58945"/>
    <cellStyle name="Финансовый 3 7 7" xfId="58946"/>
    <cellStyle name="Финансовый 3 7 7 2" xfId="58947"/>
    <cellStyle name="Финансовый 3 7 7 2 2" xfId="58948"/>
    <cellStyle name="Финансовый 3 7 7 3" xfId="58949"/>
    <cellStyle name="Финансовый 3 7 7 4" xfId="58950"/>
    <cellStyle name="Финансовый 3 7 7 5" xfId="58951"/>
    <cellStyle name="Финансовый 3 7 8" xfId="58952"/>
    <cellStyle name="Финансовый 3 7 8 2" xfId="58953"/>
    <cellStyle name="Финансовый 3 7 8 2 2" xfId="58954"/>
    <cellStyle name="Финансовый 3 7 8 3" xfId="58955"/>
    <cellStyle name="Финансовый 3 7 8 4" xfId="58956"/>
    <cellStyle name="Финансовый 3 7 8 5" xfId="58957"/>
    <cellStyle name="Финансовый 3 7 9" xfId="58958"/>
    <cellStyle name="Финансовый 3 7 9 2" xfId="58959"/>
    <cellStyle name="Финансовый 3 7 9 2 2" xfId="58960"/>
    <cellStyle name="Финансовый 3 7 9 3" xfId="58961"/>
    <cellStyle name="Финансовый 3 8" xfId="58962"/>
    <cellStyle name="Финансовый 3 8 2" xfId="58963"/>
    <cellStyle name="Финансовый 3 8 2 2" xfId="58964"/>
    <cellStyle name="Финансовый 3 8 2 2 2" xfId="58965"/>
    <cellStyle name="Финансовый 3 8 2 2 2 2" xfId="58966"/>
    <cellStyle name="Финансовый 3 8 2 2 3" xfId="58967"/>
    <cellStyle name="Финансовый 3 8 2 2 4" xfId="58968"/>
    <cellStyle name="Финансовый 3 8 2 2 5" xfId="58969"/>
    <cellStyle name="Финансовый 3 8 2 3" xfId="58970"/>
    <cellStyle name="Финансовый 3 8 2 3 2" xfId="58971"/>
    <cellStyle name="Финансовый 3 8 2 3 3" xfId="58972"/>
    <cellStyle name="Финансовый 3 8 2 3 4" xfId="58973"/>
    <cellStyle name="Финансовый 3 8 2 4" xfId="58974"/>
    <cellStyle name="Финансовый 3 8 2 5" xfId="58975"/>
    <cellStyle name="Финансовый 3 8 2 6" xfId="58976"/>
    <cellStyle name="Финансовый 3 8 2 7" xfId="58977"/>
    <cellStyle name="Финансовый 3 8 3" xfId="58978"/>
    <cellStyle name="Финансовый 3 8 3 2" xfId="58979"/>
    <cellStyle name="Финансовый 3 8 3 2 2" xfId="58980"/>
    <cellStyle name="Финансовый 3 8 3 3" xfId="58981"/>
    <cellStyle name="Финансовый 3 8 3 4" xfId="58982"/>
    <cellStyle name="Финансовый 3 8 3 5" xfId="58983"/>
    <cellStyle name="Финансовый 3 8 4" xfId="58984"/>
    <cellStyle name="Финансовый 3 8 4 2" xfId="58985"/>
    <cellStyle name="Финансовый 3 8 4 2 2" xfId="58986"/>
    <cellStyle name="Финансовый 3 8 4 3" xfId="58987"/>
    <cellStyle name="Финансовый 3 8 4 4" xfId="58988"/>
    <cellStyle name="Финансовый 3 8 4 5" xfId="58989"/>
    <cellStyle name="Финансовый 3 8 5" xfId="58990"/>
    <cellStyle name="Финансовый 3 8 5 2" xfId="58991"/>
    <cellStyle name="Финансовый 3 8 5 2 2" xfId="58992"/>
    <cellStyle name="Финансовый 3 8 5 3" xfId="58993"/>
    <cellStyle name="Финансовый 3 8 5 4" xfId="58994"/>
    <cellStyle name="Финансовый 3 8 5 5" xfId="58995"/>
    <cellStyle name="Финансовый 3 8 6" xfId="58996"/>
    <cellStyle name="Финансовый 3 8 6 2" xfId="58997"/>
    <cellStyle name="Финансовый 3 8 6 2 2" xfId="58998"/>
    <cellStyle name="Финансовый 3 8 6 3" xfId="58999"/>
    <cellStyle name="Финансовый 3 8 7" xfId="59000"/>
    <cellStyle name="Финансовый 3 8 7 2" xfId="59001"/>
    <cellStyle name="Финансовый 3 8 8" xfId="59002"/>
    <cellStyle name="Финансовый 3 8 9" xfId="59003"/>
    <cellStyle name="Финансовый 3 9" xfId="59004"/>
    <cellStyle name="Финансовый 3 9 2" xfId="59005"/>
    <cellStyle name="Финансовый 3 9 2 2" xfId="59006"/>
    <cellStyle name="Финансовый 3 9 3" xfId="59007"/>
    <cellStyle name="Финансовый 3 9 4" xfId="59008"/>
    <cellStyle name="Финансовый 3 9 5" xfId="59009"/>
    <cellStyle name="Финансовый 4" xfId="59010"/>
    <cellStyle name="Финансовый 4 2" xfId="59011"/>
    <cellStyle name="Финансовый 4 2 2" xfId="59012"/>
    <cellStyle name="Финансовый 4 2 2 2" xfId="59013"/>
    <cellStyle name="Финансовый 4 2 2 3" xfId="59876"/>
    <cellStyle name="Финансовый 4 2 3" xfId="59014"/>
    <cellStyle name="Финансовый 4 3" xfId="59015"/>
    <cellStyle name="Финансовый 4 3 2" xfId="59016"/>
    <cellStyle name="Финансовый 4 4" xfId="59017"/>
    <cellStyle name="Финансовый 4 5" xfId="59139"/>
    <cellStyle name="Финансовый 5" xfId="59018"/>
    <cellStyle name="Финансовый 5 2" xfId="59019"/>
    <cellStyle name="Финансовый 5 2 2" xfId="59020"/>
    <cellStyle name="Финансовый 5 2 3" xfId="59854"/>
    <cellStyle name="Финансовый 5 3" xfId="59021"/>
    <cellStyle name="Финансовый 5 3 2" xfId="59875"/>
    <cellStyle name="Финансовый 5 4" xfId="59844"/>
    <cellStyle name="Финансовый 5 5" xfId="59135"/>
    <cellStyle name="Финансовый 6" xfId="59022"/>
    <cellStyle name="Финансовый 6 2" xfId="59023"/>
    <cellStyle name="Финансовый 6 2 2" xfId="59855"/>
    <cellStyle name="Финансовый 6 3" xfId="59845"/>
    <cellStyle name="Финансовый 6 4" xfId="59133"/>
    <cellStyle name="Финансовый 7" xfId="59024"/>
    <cellStyle name="Финансовый 7 2" xfId="59430"/>
    <cellStyle name="Финансовый 7 3" xfId="59846"/>
    <cellStyle name="Финансовый 7 4" xfId="59285"/>
    <cellStyle name="Финансовый 8" xfId="59025"/>
    <cellStyle name="Финансовый 8 2" xfId="59847"/>
    <cellStyle name="Финансовый 8 3" xfId="59297"/>
    <cellStyle name="Финансовый 9" xfId="59026"/>
    <cellStyle name="Финансовый 9 2" xfId="59848"/>
    <cellStyle name="Финансовый 9 3" xfId="59335"/>
    <cellStyle name="Формула" xfId="59027"/>
    <cellStyle name="Формула 2" xfId="59028"/>
    <cellStyle name="Формула_A РТ 2009 Рязаньэнерго" xfId="59029"/>
    <cellStyle name="ФормулаВБ" xfId="59030"/>
    <cellStyle name="ФормулаНаКонтроль" xfId="59031"/>
    <cellStyle name="Хвост" xfId="59032"/>
    <cellStyle name="Хороший 10" xfId="59033"/>
    <cellStyle name="Хороший 11" xfId="59034"/>
    <cellStyle name="Хороший 12" xfId="59035"/>
    <cellStyle name="Хороший 13" xfId="59036"/>
    <cellStyle name="Хороший 14" xfId="59037"/>
    <cellStyle name="Хороший 15" xfId="59038"/>
    <cellStyle name="Хороший 16" xfId="59039"/>
    <cellStyle name="Хороший 17" xfId="59040"/>
    <cellStyle name="Хороший 18" xfId="59041"/>
    <cellStyle name="Хороший 19" xfId="59042"/>
    <cellStyle name="Хороший 2" xfId="59043"/>
    <cellStyle name="Хороший 2 10" xfId="59044"/>
    <cellStyle name="Хороший 2 11" xfId="59045"/>
    <cellStyle name="Хороший 2 12" xfId="59046"/>
    <cellStyle name="Хороший 2 2" xfId="59047"/>
    <cellStyle name="Хороший 2 3" xfId="59048"/>
    <cellStyle name="Хороший 2 4" xfId="59049"/>
    <cellStyle name="Хороший 2 5" xfId="59050"/>
    <cellStyle name="Хороший 2 6" xfId="59051"/>
    <cellStyle name="Хороший 2 7" xfId="59052"/>
    <cellStyle name="Хороший 2 8" xfId="59053"/>
    <cellStyle name="Хороший 2 9" xfId="59054"/>
    <cellStyle name="Хороший 20" xfId="59055"/>
    <cellStyle name="Хороший 3" xfId="59056"/>
    <cellStyle name="Хороший 3 2" xfId="59057"/>
    <cellStyle name="Хороший 4" xfId="59058"/>
    <cellStyle name="Хороший 4 2" xfId="59059"/>
    <cellStyle name="Хороший 5" xfId="59060"/>
    <cellStyle name="Хороший 5 2" xfId="59061"/>
    <cellStyle name="Хороший 6" xfId="59062"/>
    <cellStyle name="Хороший 6 2" xfId="59063"/>
    <cellStyle name="Хороший 7" xfId="59064"/>
    <cellStyle name="Хороший 7 2" xfId="59065"/>
    <cellStyle name="Хороший 8" xfId="59066"/>
    <cellStyle name="Хороший 8 2" xfId="59067"/>
    <cellStyle name="Хороший 9" xfId="59068"/>
    <cellStyle name="Хороший 9 2" xfId="59069"/>
    <cellStyle name="Цифры по центру с десятыми" xfId="59070"/>
    <cellStyle name="Џђћ–…ќ’ќ›‰" xfId="59071"/>
    <cellStyle name="Џђћ–…ќ’ќ›‰ 2" xfId="59072"/>
    <cellStyle name="Џђћ–…ќ’ќ›‰ 3" xfId="59073"/>
    <cellStyle name="Џђћ–…ќ’ќ›‰ 4" xfId="59074"/>
    <cellStyle name="Џђћ–…ќ’ќ›‰ 5" xfId="59075"/>
    <cellStyle name="Џђћ–…ќ’ќ›‰ 6" xfId="59076"/>
    <cellStyle name="Џђћ–…ќ’ќ›‰ 7" xfId="59077"/>
    <cellStyle name="Џђћ–…ќ’ќ›‰ 8" xfId="59078"/>
    <cellStyle name="Шапка таблицы" xfId="59079"/>
    <cellStyle name="Экспертиза" xfId="59080"/>
  </cellStyles>
  <dxfs count="2">
    <dxf>
      <font>
        <strike val="0"/>
      </font>
      <fill>
        <patternFill>
          <bgColor rgb="FFFF7C80"/>
        </patternFill>
      </fill>
    </dxf>
    <dxf>
      <font>
        <strike val="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66FF33"/>
  </sheetPr>
  <dimension ref="B1:R149"/>
  <sheetViews>
    <sheetView workbookViewId="0"/>
  </sheetViews>
  <sheetFormatPr defaultColWidth="9"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77" t="s">
        <v>0</v>
      </c>
      <c r="D4" s="278"/>
      <c r="E4" s="278"/>
      <c r="F4" s="278"/>
      <c r="G4" s="278"/>
      <c r="H4" s="278"/>
      <c r="I4" s="278"/>
      <c r="J4" s="278"/>
      <c r="K4" s="278"/>
      <c r="L4" s="278"/>
      <c r="M4" s="278"/>
      <c r="N4" s="278"/>
      <c r="O4" s="278"/>
      <c r="P4" s="278"/>
      <c r="Q4" s="278"/>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69" t="s">
        <v>1</v>
      </c>
      <c r="C6" s="271" t="s">
        <v>2</v>
      </c>
      <c r="D6" s="273" t="s">
        <v>3</v>
      </c>
      <c r="E6" s="273"/>
      <c r="F6" s="273"/>
      <c r="G6" s="273"/>
      <c r="H6" s="273"/>
      <c r="I6" s="273"/>
      <c r="J6" s="273"/>
      <c r="K6" s="273"/>
      <c r="L6" s="273"/>
      <c r="M6" s="273"/>
      <c r="N6" s="273" t="s">
        <v>4</v>
      </c>
      <c r="O6" s="273"/>
      <c r="P6" s="273" t="s">
        <v>5</v>
      </c>
      <c r="Q6" s="273"/>
      <c r="R6" s="11"/>
    </row>
    <row r="7" spans="2:18" s="12" customFormat="1" ht="96" customHeight="1">
      <c r="B7" s="270"/>
      <c r="C7" s="272"/>
      <c r="D7" s="276" t="s">
        <v>6</v>
      </c>
      <c r="E7" s="276"/>
      <c r="F7" s="276" t="s">
        <v>7</v>
      </c>
      <c r="G7" s="276"/>
      <c r="H7" s="276" t="s">
        <v>8</v>
      </c>
      <c r="I7" s="276"/>
      <c r="J7" s="276" t="s">
        <v>9</v>
      </c>
      <c r="K7" s="276"/>
      <c r="L7" s="276" t="s">
        <v>10</v>
      </c>
      <c r="M7" s="276"/>
      <c r="N7" s="276"/>
      <c r="O7" s="276"/>
      <c r="P7" s="276"/>
      <c r="Q7" s="276"/>
      <c r="R7" s="11"/>
    </row>
    <row r="8" spans="2:18" s="12" customFormat="1" ht="102" customHeight="1">
      <c r="B8" s="270"/>
      <c r="C8" s="272"/>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24" customFormat="1" ht="40.5" customHeight="1">
      <c r="B10" s="20"/>
      <c r="C10" s="21" t="s">
        <v>17</v>
      </c>
      <c r="D10" s="22">
        <f t="shared" ref="D10:Q10" si="0">SUM(D11:D17,D19,D22,D28,D38,D48,D51,D60,D65,D67)</f>
        <v>1005.2510526459998</v>
      </c>
      <c r="E10" s="22">
        <f t="shared" si="0"/>
        <v>412.51955380999999</v>
      </c>
      <c r="F10" s="22">
        <f t="shared" si="0"/>
        <v>33.152230189999997</v>
      </c>
      <c r="G10" s="22">
        <f t="shared" si="0"/>
        <v>33.152230020000005</v>
      </c>
      <c r="H10" s="22">
        <f t="shared" si="0"/>
        <v>25.149341799999998</v>
      </c>
      <c r="I10" s="22">
        <f t="shared" si="0"/>
        <v>25.1493377</v>
      </c>
      <c r="J10" s="22">
        <f t="shared" si="0"/>
        <v>209.16066274400001</v>
      </c>
      <c r="K10" s="22">
        <f t="shared" si="0"/>
        <v>219.0309877</v>
      </c>
      <c r="L10" s="22">
        <f t="shared" si="0"/>
        <v>737.78881791200001</v>
      </c>
      <c r="M10" s="22">
        <f t="shared" si="0"/>
        <v>135.18699839000001</v>
      </c>
      <c r="N10" s="22">
        <f t="shared" si="0"/>
        <v>344.51536468</v>
      </c>
      <c r="O10" s="22">
        <f t="shared" si="0"/>
        <v>105.26882617</v>
      </c>
      <c r="P10" s="22">
        <f t="shared" si="0"/>
        <v>378.94583791999997</v>
      </c>
      <c r="Q10" s="22">
        <f t="shared" si="0"/>
        <v>357.07012551999998</v>
      </c>
      <c r="R10" s="23"/>
    </row>
    <row r="11" spans="2:18" s="46" customFormat="1" ht="110.25" customHeight="1">
      <c r="B11" s="41">
        <v>1</v>
      </c>
      <c r="C11" s="42" t="s">
        <v>18</v>
      </c>
      <c r="D11" s="43">
        <f t="shared" ref="D11:E15" si="1">F11+H11+J11+L11</f>
        <v>136.52260357999998</v>
      </c>
      <c r="E11" s="43">
        <f t="shared" si="1"/>
        <v>112.54790562000001</v>
      </c>
      <c r="F11" s="44">
        <v>11.605665760000001</v>
      </c>
      <c r="G11" s="44">
        <f>11605.66576/1000</f>
        <v>11.605665759999999</v>
      </c>
      <c r="H11" s="44">
        <v>2.8167433900000001</v>
      </c>
      <c r="I11" s="44">
        <f>2816.74324/1000</f>
        <v>2.8167432399999996</v>
      </c>
      <c r="J11" s="44">
        <v>79.816854199999995</v>
      </c>
      <c r="K11" s="44">
        <f>80718.15416/1000</f>
        <v>80.718154160000012</v>
      </c>
      <c r="L11" s="44">
        <v>42.28334023</v>
      </c>
      <c r="M11" s="44">
        <f>17407.34246/1000</f>
        <v>17.407342459999999</v>
      </c>
      <c r="N11" s="44">
        <f>91980.06751/1000</f>
        <v>91.980067509999998</v>
      </c>
      <c r="O11" s="44">
        <f>6188.47641/1000</f>
        <v>6.1884764099999998</v>
      </c>
      <c r="P11" s="44">
        <v>127.21129723999999</v>
      </c>
      <c r="Q11" s="44">
        <f>127211.29724/1000</f>
        <v>127.21129723999999</v>
      </c>
      <c r="R11" s="45"/>
    </row>
    <row r="12" spans="2:18" s="46" customFormat="1" ht="183" customHeight="1">
      <c r="B12" s="41">
        <v>2</v>
      </c>
      <c r="C12" s="42" t="s">
        <v>19</v>
      </c>
      <c r="D12" s="43">
        <f t="shared" si="1"/>
        <v>112.40803545999999</v>
      </c>
      <c r="E12" s="43">
        <f t="shared" si="1"/>
        <v>0</v>
      </c>
      <c r="F12" s="44">
        <v>0</v>
      </c>
      <c r="G12" s="47">
        <v>0</v>
      </c>
      <c r="H12" s="44">
        <v>0</v>
      </c>
      <c r="I12" s="47">
        <v>0</v>
      </c>
      <c r="J12" s="44">
        <v>0</v>
      </c>
      <c r="K12" s="44">
        <v>0</v>
      </c>
      <c r="L12" s="44">
        <v>112.40803545999999</v>
      </c>
      <c r="M12" s="44">
        <v>0</v>
      </c>
      <c r="N12" s="44">
        <v>0</v>
      </c>
      <c r="O12" s="44">
        <v>0</v>
      </c>
      <c r="P12" s="44">
        <v>0</v>
      </c>
      <c r="Q12" s="44">
        <v>0</v>
      </c>
      <c r="R12" s="45"/>
    </row>
    <row r="13" spans="2:18" s="46" customFormat="1" ht="127.5" customHeight="1">
      <c r="B13" s="41">
        <v>3</v>
      </c>
      <c r="C13" s="42" t="s">
        <v>20</v>
      </c>
      <c r="D13" s="43">
        <f t="shared" si="1"/>
        <v>14.75413414</v>
      </c>
      <c r="E13" s="43">
        <f t="shared" si="1"/>
        <v>0</v>
      </c>
      <c r="F13" s="44">
        <v>0</v>
      </c>
      <c r="G13" s="44">
        <v>0</v>
      </c>
      <c r="H13" s="44">
        <v>0</v>
      </c>
      <c r="I13" s="44">
        <v>0</v>
      </c>
      <c r="J13" s="44">
        <v>0</v>
      </c>
      <c r="K13" s="44">
        <v>0</v>
      </c>
      <c r="L13" s="44">
        <v>14.75413414</v>
      </c>
      <c r="M13" s="44">
        <v>0</v>
      </c>
      <c r="N13" s="44">
        <v>0</v>
      </c>
      <c r="O13" s="44">
        <v>0</v>
      </c>
      <c r="P13" s="44">
        <v>0</v>
      </c>
      <c r="Q13" s="44">
        <v>0</v>
      </c>
      <c r="R13" s="45"/>
    </row>
    <row r="14" spans="2:18" s="46" customFormat="1" ht="57.75" customHeight="1">
      <c r="B14" s="41">
        <v>4</v>
      </c>
      <c r="C14" s="42" t="s">
        <v>21</v>
      </c>
      <c r="D14" s="43">
        <f t="shared" si="1"/>
        <v>0.55193225999999995</v>
      </c>
      <c r="E14" s="43">
        <f t="shared" si="1"/>
        <v>2.1416259999999999E-2</v>
      </c>
      <c r="F14" s="44">
        <v>0</v>
      </c>
      <c r="G14" s="44">
        <v>0</v>
      </c>
      <c r="H14" s="44">
        <v>0</v>
      </c>
      <c r="I14" s="44">
        <v>0</v>
      </c>
      <c r="J14" s="44">
        <v>0</v>
      </c>
      <c r="K14" s="44">
        <v>0</v>
      </c>
      <c r="L14" s="44">
        <v>0.55193225999999995</v>
      </c>
      <c r="M14" s="44">
        <f>21.41626/1000</f>
        <v>2.1416259999999999E-2</v>
      </c>
      <c r="N14" s="44">
        <f>455.1674/1000</f>
        <v>0.4551674</v>
      </c>
      <c r="O14" s="44">
        <v>0.4551674</v>
      </c>
      <c r="P14" s="44">
        <v>0</v>
      </c>
      <c r="Q14" s="44">
        <v>0</v>
      </c>
      <c r="R14" s="45"/>
    </row>
    <row r="15" spans="2:18" s="46" customFormat="1" ht="66.75" customHeight="1">
      <c r="B15" s="41">
        <v>5</v>
      </c>
      <c r="C15" s="42" t="s">
        <v>22</v>
      </c>
      <c r="D15" s="43">
        <f t="shared" si="1"/>
        <v>14.824183329999999</v>
      </c>
      <c r="E15" s="43">
        <f t="shared" si="1"/>
        <v>6.3025774400000003</v>
      </c>
      <c r="F15" s="44">
        <v>3.1306917799999998</v>
      </c>
      <c r="G15" s="44">
        <f>3130.69178/1000</f>
        <v>3.1306917800000003</v>
      </c>
      <c r="H15" s="44">
        <v>0</v>
      </c>
      <c r="I15" s="44">
        <v>0</v>
      </c>
      <c r="J15" s="44">
        <v>0</v>
      </c>
      <c r="K15" s="44">
        <v>0</v>
      </c>
      <c r="L15" s="44">
        <v>11.693491549999999</v>
      </c>
      <c r="M15" s="44">
        <f>3171.88566/1000</f>
        <v>3.1718856600000001</v>
      </c>
      <c r="N15" s="44">
        <f>5259.55679/1000</f>
        <v>5.2595567899999995</v>
      </c>
      <c r="O15" s="44">
        <v>5.2595567899999995</v>
      </c>
      <c r="P15" s="44">
        <f>Q15</f>
        <v>6.9987938000000005</v>
      </c>
      <c r="Q15" s="44">
        <f>6998.7938/1000</f>
        <v>6.9987938000000005</v>
      </c>
      <c r="R15" s="45"/>
    </row>
    <row r="16" spans="2:18" s="40" customFormat="1" hidden="1">
      <c r="B16" s="48"/>
      <c r="C16" s="49" t="s">
        <v>23</v>
      </c>
      <c r="D16" s="50"/>
      <c r="E16" s="50"/>
      <c r="F16" s="50"/>
      <c r="G16" s="50"/>
      <c r="H16" s="50"/>
      <c r="I16" s="50"/>
      <c r="J16" s="50"/>
      <c r="K16" s="50"/>
      <c r="L16" s="50"/>
      <c r="M16" s="50"/>
      <c r="N16" s="50"/>
      <c r="O16" s="50"/>
      <c r="P16" s="50"/>
      <c r="Q16" s="50"/>
      <c r="R16" s="27"/>
    </row>
    <row r="17" spans="2:18" s="40" customFormat="1">
      <c r="B17" s="48"/>
      <c r="C17" s="49" t="s">
        <v>24</v>
      </c>
      <c r="D17" s="50">
        <f t="shared" ref="D17:Q17" si="2">D18</f>
        <v>1.3178552100000001</v>
      </c>
      <c r="E17" s="50">
        <f t="shared" si="2"/>
        <v>1.40049577</v>
      </c>
      <c r="F17" s="50">
        <f t="shared" si="2"/>
        <v>0</v>
      </c>
      <c r="G17" s="50">
        <f t="shared" si="2"/>
        <v>0</v>
      </c>
      <c r="H17" s="50">
        <f t="shared" si="2"/>
        <v>0</v>
      </c>
      <c r="I17" s="50">
        <f t="shared" si="2"/>
        <v>0</v>
      </c>
      <c r="J17" s="50">
        <f t="shared" si="2"/>
        <v>0</v>
      </c>
      <c r="K17" s="50">
        <f t="shared" si="2"/>
        <v>0</v>
      </c>
      <c r="L17" s="50">
        <f t="shared" si="2"/>
        <v>1.3178552100000001</v>
      </c>
      <c r="M17" s="50">
        <f t="shared" si="2"/>
        <v>1.40049577</v>
      </c>
      <c r="N17" s="50">
        <f t="shared" si="2"/>
        <v>1.19767234</v>
      </c>
      <c r="O17" s="50">
        <f t="shared" si="2"/>
        <v>1.19767234</v>
      </c>
      <c r="P17" s="50">
        <f t="shared" si="2"/>
        <v>1.1576319000000002</v>
      </c>
      <c r="Q17" s="50">
        <f t="shared" si="2"/>
        <v>1.1576319000000002</v>
      </c>
      <c r="R17" s="27"/>
    </row>
    <row r="18" spans="2:18" s="52" customFormat="1" ht="39" customHeight="1">
      <c r="B18" s="41">
        <v>6</v>
      </c>
      <c r="C18" s="51" t="s">
        <v>25</v>
      </c>
      <c r="D18" s="44">
        <v>1.3178552100000001</v>
      </c>
      <c r="E18" s="44">
        <v>1.40049577</v>
      </c>
      <c r="F18" s="44">
        <v>0</v>
      </c>
      <c r="G18" s="44">
        <v>0</v>
      </c>
      <c r="H18" s="44">
        <v>0</v>
      </c>
      <c r="I18" s="44">
        <v>0</v>
      </c>
      <c r="J18" s="44">
        <v>0</v>
      </c>
      <c r="K18" s="44">
        <v>0</v>
      </c>
      <c r="L18" s="44">
        <v>1.3178552100000001</v>
      </c>
      <c r="M18" s="44">
        <v>1.40049577</v>
      </c>
      <c r="N18" s="44">
        <v>1.19767234</v>
      </c>
      <c r="O18" s="44">
        <v>1.19767234</v>
      </c>
      <c r="P18" s="44">
        <v>1.1576319000000002</v>
      </c>
      <c r="Q18" s="44">
        <v>1.1576319000000002</v>
      </c>
      <c r="R18" s="45"/>
    </row>
    <row r="19" spans="2:18" s="40" customFormat="1">
      <c r="B19" s="48"/>
      <c r="C19" s="49" t="s">
        <v>26</v>
      </c>
      <c r="D19" s="50">
        <f t="shared" ref="D19:Q19" si="3">D20+D21</f>
        <v>4.5876552399999992</v>
      </c>
      <c r="E19" s="50">
        <f t="shared" si="3"/>
        <v>2.4677271299999997</v>
      </c>
      <c r="F19" s="50">
        <f t="shared" si="3"/>
        <v>0.30016267999999996</v>
      </c>
      <c r="G19" s="50">
        <f t="shared" si="3"/>
        <v>0.30016278999999996</v>
      </c>
      <c r="H19" s="50">
        <f t="shared" si="3"/>
        <v>0.31766879999999997</v>
      </c>
      <c r="I19" s="50">
        <f t="shared" si="3"/>
        <v>0.31766839000000002</v>
      </c>
      <c r="J19" s="50">
        <f t="shared" si="3"/>
        <v>0.27947100000000002</v>
      </c>
      <c r="K19" s="50">
        <f t="shared" si="3"/>
        <v>0.78615818999999998</v>
      </c>
      <c r="L19" s="50">
        <f t="shared" si="3"/>
        <v>3.6903527599999997</v>
      </c>
      <c r="M19" s="50">
        <f t="shared" si="3"/>
        <v>1.06373776</v>
      </c>
      <c r="N19" s="50">
        <f t="shared" si="3"/>
        <v>1.4585162600000001</v>
      </c>
      <c r="O19" s="50">
        <f t="shared" si="3"/>
        <v>0.87605957999999995</v>
      </c>
      <c r="P19" s="50">
        <f t="shared" si="3"/>
        <v>3.8268700999999998</v>
      </c>
      <c r="Q19" s="50">
        <f t="shared" si="3"/>
        <v>3.4388042999999997</v>
      </c>
      <c r="R19" s="27"/>
    </row>
    <row r="20" spans="2:18" s="46" customFormat="1" ht="48" customHeight="1">
      <c r="B20" s="41">
        <v>7</v>
      </c>
      <c r="C20" s="51" t="s">
        <v>27</v>
      </c>
      <c r="D20" s="44">
        <v>4.4756802399999991</v>
      </c>
      <c r="E20" s="44">
        <v>2.4277708099999997</v>
      </c>
      <c r="F20" s="44">
        <v>0.29204094999999997</v>
      </c>
      <c r="G20" s="44">
        <v>0.29204105999999996</v>
      </c>
      <c r="H20" s="44">
        <v>0.31766879999999997</v>
      </c>
      <c r="I20" s="44">
        <v>0.28583380000000003</v>
      </c>
      <c r="J20" s="44">
        <v>0.19933000000000001</v>
      </c>
      <c r="K20" s="44">
        <v>0.78615818999999998</v>
      </c>
      <c r="L20" s="44">
        <v>3.6666404899999998</v>
      </c>
      <c r="M20" s="44">
        <v>1.06373776</v>
      </c>
      <c r="N20" s="44">
        <v>1.4585162600000001</v>
      </c>
      <c r="O20" s="44">
        <v>0.87605957999999995</v>
      </c>
      <c r="P20" s="44">
        <v>0.38806579999999996</v>
      </c>
      <c r="Q20" s="44">
        <v>0</v>
      </c>
      <c r="R20" s="45"/>
    </row>
    <row r="21" spans="2:18" s="46" customFormat="1" ht="39" customHeight="1">
      <c r="B21" s="53">
        <v>8</v>
      </c>
      <c r="C21" s="51" t="s">
        <v>28</v>
      </c>
      <c r="D21" s="44">
        <v>0.11197500000000001</v>
      </c>
      <c r="E21" s="44">
        <v>3.9956319999999997E-2</v>
      </c>
      <c r="F21" s="44">
        <v>8.1217300000000006E-3</v>
      </c>
      <c r="G21" s="44">
        <v>8.1217299999999989E-3</v>
      </c>
      <c r="H21" s="44">
        <v>0</v>
      </c>
      <c r="I21" s="44">
        <v>3.1834589999999996E-2</v>
      </c>
      <c r="J21" s="44">
        <v>8.0141000000000004E-2</v>
      </c>
      <c r="K21" s="44">
        <v>0</v>
      </c>
      <c r="L21" s="44">
        <v>2.3712270000000001E-2</v>
      </c>
      <c r="M21" s="44">
        <v>0</v>
      </c>
      <c r="N21" s="44">
        <v>0</v>
      </c>
      <c r="O21" s="44">
        <v>0</v>
      </c>
      <c r="P21" s="44">
        <v>3.4388042999999997</v>
      </c>
      <c r="Q21" s="44">
        <v>3.4388042999999997</v>
      </c>
      <c r="R21" s="45"/>
    </row>
    <row r="22" spans="2:18" s="28" customFormat="1">
      <c r="B22" s="37"/>
      <c r="C22" s="38" t="s">
        <v>29</v>
      </c>
      <c r="D22" s="39">
        <f t="shared" ref="D22:Q22" si="4">D25</f>
        <v>0.454822</v>
      </c>
      <c r="E22" s="39">
        <f t="shared" si="4"/>
        <v>0.45482161999999998</v>
      </c>
      <c r="F22" s="39">
        <f t="shared" si="4"/>
        <v>0.454822</v>
      </c>
      <c r="G22" s="39">
        <f t="shared" si="4"/>
        <v>0.45482161999999998</v>
      </c>
      <c r="H22" s="39">
        <f t="shared" si="4"/>
        <v>0</v>
      </c>
      <c r="I22" s="39">
        <f t="shared" si="4"/>
        <v>0</v>
      </c>
      <c r="J22" s="39">
        <f t="shared" si="4"/>
        <v>0</v>
      </c>
      <c r="K22" s="39">
        <f t="shared" si="4"/>
        <v>0</v>
      </c>
      <c r="L22" s="39">
        <f t="shared" si="4"/>
        <v>0</v>
      </c>
      <c r="M22" s="39">
        <f t="shared" si="4"/>
        <v>0</v>
      </c>
      <c r="N22" s="39">
        <f t="shared" si="4"/>
        <v>0</v>
      </c>
      <c r="O22" s="39">
        <f t="shared" si="4"/>
        <v>0</v>
      </c>
      <c r="P22" s="39">
        <f t="shared" si="4"/>
        <v>2.956253E-2</v>
      </c>
      <c r="Q22" s="39">
        <f t="shared" si="4"/>
        <v>0</v>
      </c>
      <c r="R22" s="27"/>
    </row>
    <row r="23" spans="2:18" s="28" customFormat="1" hidden="1">
      <c r="B23" s="48"/>
      <c r="C23" s="49" t="s">
        <v>30</v>
      </c>
      <c r="D23" s="50"/>
      <c r="E23" s="50"/>
      <c r="F23" s="50"/>
      <c r="G23" s="50"/>
      <c r="H23" s="50"/>
      <c r="I23" s="50"/>
      <c r="J23" s="50"/>
      <c r="K23" s="50"/>
      <c r="L23" s="50"/>
      <c r="M23" s="50"/>
      <c r="N23" s="50"/>
      <c r="O23" s="50"/>
      <c r="P23" s="50"/>
      <c r="Q23" s="50"/>
      <c r="R23" s="27"/>
    </row>
    <row r="24" spans="2:18" s="28" customFormat="1" hidden="1">
      <c r="B24" s="48"/>
      <c r="C24" s="49" t="s">
        <v>31</v>
      </c>
      <c r="D24" s="50"/>
      <c r="E24" s="50"/>
      <c r="F24" s="50"/>
      <c r="G24" s="50"/>
      <c r="H24" s="50"/>
      <c r="I24" s="50"/>
      <c r="J24" s="50"/>
      <c r="K24" s="50"/>
      <c r="L24" s="50"/>
      <c r="M24" s="50"/>
      <c r="N24" s="50"/>
      <c r="O24" s="50"/>
      <c r="P24" s="50"/>
      <c r="Q24" s="50"/>
      <c r="R24" s="27"/>
    </row>
    <row r="25" spans="2:18" s="28" customFormat="1">
      <c r="B25" s="48"/>
      <c r="C25" s="49" t="s">
        <v>32</v>
      </c>
      <c r="D25" s="50">
        <f t="shared" ref="D25:Q25" si="5">D26</f>
        <v>0.454822</v>
      </c>
      <c r="E25" s="50">
        <f t="shared" si="5"/>
        <v>0.45482161999999998</v>
      </c>
      <c r="F25" s="50">
        <f t="shared" si="5"/>
        <v>0.454822</v>
      </c>
      <c r="G25" s="50">
        <f t="shared" si="5"/>
        <v>0.45482161999999998</v>
      </c>
      <c r="H25" s="50">
        <f t="shared" si="5"/>
        <v>0</v>
      </c>
      <c r="I25" s="50">
        <f t="shared" si="5"/>
        <v>0</v>
      </c>
      <c r="J25" s="50">
        <f t="shared" si="5"/>
        <v>0</v>
      </c>
      <c r="K25" s="50">
        <f t="shared" si="5"/>
        <v>0</v>
      </c>
      <c r="L25" s="50">
        <f t="shared" si="5"/>
        <v>0</v>
      </c>
      <c r="M25" s="50">
        <f t="shared" si="5"/>
        <v>0</v>
      </c>
      <c r="N25" s="50">
        <f t="shared" si="5"/>
        <v>0</v>
      </c>
      <c r="O25" s="50">
        <f t="shared" si="5"/>
        <v>0</v>
      </c>
      <c r="P25" s="50">
        <f t="shared" si="5"/>
        <v>2.956253E-2</v>
      </c>
      <c r="Q25" s="50">
        <f t="shared" si="5"/>
        <v>0</v>
      </c>
      <c r="R25" s="27"/>
    </row>
    <row r="26" spans="2:18" s="46" customFormat="1" ht="45.75" customHeight="1">
      <c r="B26" s="41">
        <v>9</v>
      </c>
      <c r="C26" s="54" t="s">
        <v>33</v>
      </c>
      <c r="D26" s="44">
        <v>0.454822</v>
      </c>
      <c r="E26" s="44">
        <v>0.45482161999999998</v>
      </c>
      <c r="F26" s="44">
        <v>0.454822</v>
      </c>
      <c r="G26" s="44">
        <v>0.45482161999999998</v>
      </c>
      <c r="H26" s="44">
        <v>0</v>
      </c>
      <c r="I26" s="44">
        <v>0</v>
      </c>
      <c r="J26" s="44">
        <v>0</v>
      </c>
      <c r="K26" s="44">
        <v>0</v>
      </c>
      <c r="L26" s="44">
        <v>0</v>
      </c>
      <c r="M26" s="44">
        <v>0</v>
      </c>
      <c r="N26" s="44">
        <v>0</v>
      </c>
      <c r="O26" s="44">
        <v>0</v>
      </c>
      <c r="P26" s="44">
        <v>2.956253E-2</v>
      </c>
      <c r="Q26" s="44">
        <v>0</v>
      </c>
      <c r="R26" s="45"/>
    </row>
    <row r="27" spans="2:18" s="28" customFormat="1" hidden="1">
      <c r="B27" s="48"/>
      <c r="C27" s="49" t="s">
        <v>34</v>
      </c>
      <c r="D27" s="50"/>
      <c r="E27" s="50"/>
      <c r="F27" s="50"/>
      <c r="G27" s="50"/>
      <c r="H27" s="50"/>
      <c r="I27" s="50"/>
      <c r="J27" s="50"/>
      <c r="K27" s="50"/>
      <c r="L27" s="50"/>
      <c r="M27" s="50"/>
      <c r="N27" s="50"/>
      <c r="O27" s="50"/>
      <c r="P27" s="50"/>
      <c r="Q27" s="50"/>
      <c r="R27" s="27"/>
    </row>
    <row r="28" spans="2:18" s="40" customFormat="1" ht="21" customHeight="1">
      <c r="B28" s="34" t="s">
        <v>35</v>
      </c>
      <c r="C28" s="35" t="s">
        <v>36</v>
      </c>
      <c r="D28" s="36">
        <f t="shared" ref="D28:Q28" si="6">SUM(D29:D36)</f>
        <v>297.37109766599991</v>
      </c>
      <c r="E28" s="36">
        <f t="shared" si="6"/>
        <v>201.69605860999999</v>
      </c>
      <c r="F28" s="36">
        <f t="shared" si="6"/>
        <v>0.11760726999999999</v>
      </c>
      <c r="G28" s="36">
        <f t="shared" si="6"/>
        <v>0.11760727</v>
      </c>
      <c r="H28" s="36">
        <f t="shared" si="6"/>
        <v>13.563597469999999</v>
      </c>
      <c r="I28" s="36">
        <f t="shared" si="6"/>
        <v>13.563597469999999</v>
      </c>
      <c r="J28" s="36">
        <f t="shared" si="6"/>
        <v>97.895993004000005</v>
      </c>
      <c r="K28" s="36">
        <f t="shared" si="6"/>
        <v>99.423366570000013</v>
      </c>
      <c r="L28" s="36">
        <f t="shared" si="6"/>
        <v>185.79389992199998</v>
      </c>
      <c r="M28" s="36">
        <f t="shared" si="6"/>
        <v>88.591487300000011</v>
      </c>
      <c r="N28" s="36">
        <f t="shared" si="6"/>
        <v>177.89455807999997</v>
      </c>
      <c r="O28" s="36">
        <f t="shared" si="6"/>
        <v>67.165649619999996</v>
      </c>
      <c r="P28" s="36">
        <f t="shared" si="6"/>
        <v>172.5457164</v>
      </c>
      <c r="Q28" s="36">
        <f t="shared" si="6"/>
        <v>172.46442013000001</v>
      </c>
      <c r="R28" s="27"/>
    </row>
    <row r="29" spans="2:18" s="46" customFormat="1" ht="77.25" customHeight="1">
      <c r="B29" s="41">
        <v>10</v>
      </c>
      <c r="C29" s="42" t="s">
        <v>37</v>
      </c>
      <c r="D29" s="43">
        <f t="shared" ref="D29:E32" si="7">F29+H29+J29+L29</f>
        <v>47.523079279999997</v>
      </c>
      <c r="E29" s="44">
        <f t="shared" si="7"/>
        <v>40.312140970000002</v>
      </c>
      <c r="F29" s="44">
        <v>0</v>
      </c>
      <c r="G29" s="44">
        <v>0</v>
      </c>
      <c r="H29" s="44">
        <v>1.9120900000000002E-3</v>
      </c>
      <c r="I29" s="44">
        <f>1.91209/1000</f>
        <v>1.91209E-3</v>
      </c>
      <c r="J29" s="44">
        <v>0</v>
      </c>
      <c r="K29" s="44">
        <v>0</v>
      </c>
      <c r="L29" s="44">
        <v>47.52116719</v>
      </c>
      <c r="M29" s="44">
        <f>40310.22888/1000</f>
        <v>40.310228880000004</v>
      </c>
      <c r="N29" s="44">
        <f>38553.20101/1000</f>
        <v>38.553201009999995</v>
      </c>
      <c r="O29" s="44">
        <f>38551.28892/1000</f>
        <v>38.551288919999998</v>
      </c>
      <c r="P29" s="44">
        <f>Q29</f>
        <v>31.617921509999999</v>
      </c>
      <c r="Q29" s="44">
        <f>31617.92151/1000</f>
        <v>31.617921509999999</v>
      </c>
      <c r="R29" s="45"/>
    </row>
    <row r="30" spans="2:18" s="46" customFormat="1" ht="37.5" customHeight="1">
      <c r="B30" s="41">
        <v>11</v>
      </c>
      <c r="C30" s="42" t="s">
        <v>38</v>
      </c>
      <c r="D30" s="43">
        <f t="shared" si="7"/>
        <v>154.93181359599998</v>
      </c>
      <c r="E30" s="44">
        <f t="shared" si="7"/>
        <v>155.15914827</v>
      </c>
      <c r="F30" s="44">
        <v>0.11760726999999999</v>
      </c>
      <c r="G30" s="55">
        <f>117.60727/1000</f>
        <v>0.11760727</v>
      </c>
      <c r="H30" s="44">
        <v>13.56168538</v>
      </c>
      <c r="I30" s="55">
        <f>13561.68538/1000</f>
        <v>13.56168538</v>
      </c>
      <c r="J30" s="44">
        <f>97895.993004/1000</f>
        <v>97.895993004000005</v>
      </c>
      <c r="K30" s="55">
        <f>99365.65137/1000</f>
        <v>99.365651370000009</v>
      </c>
      <c r="L30" s="44">
        <f>43356.527942/1000</f>
        <v>43.356527942</v>
      </c>
      <c r="M30" s="55">
        <f>42114.20425/1000</f>
        <v>42.11420425</v>
      </c>
      <c r="N30" s="56">
        <f>133459.58193/1000</f>
        <v>133.45958192999998</v>
      </c>
      <c r="O30" s="44">
        <f>22790.30076/1000</f>
        <v>22.790300759999997</v>
      </c>
      <c r="P30" s="44">
        <f>Q30</f>
        <v>139.5792557</v>
      </c>
      <c r="Q30" s="44">
        <f>139579.2557/1000</f>
        <v>139.5792557</v>
      </c>
      <c r="R30" s="45"/>
    </row>
    <row r="31" spans="2:18" s="46" customFormat="1" ht="120.75" customHeight="1">
      <c r="B31" s="41">
        <v>12</v>
      </c>
      <c r="C31" s="42" t="s">
        <v>39</v>
      </c>
      <c r="D31" s="43">
        <f t="shared" si="7"/>
        <v>1.2437199999999999</v>
      </c>
      <c r="E31" s="44">
        <f t="shared" si="7"/>
        <v>0</v>
      </c>
      <c r="F31" s="55">
        <v>0</v>
      </c>
      <c r="G31" s="55">
        <v>0</v>
      </c>
      <c r="H31" s="55">
        <v>0</v>
      </c>
      <c r="I31" s="55">
        <v>0</v>
      </c>
      <c r="J31" s="55">
        <v>0</v>
      </c>
      <c r="K31" s="55">
        <v>0</v>
      </c>
      <c r="L31" s="55">
        <v>1.2437199999999999</v>
      </c>
      <c r="M31" s="55">
        <v>0</v>
      </c>
      <c r="N31" s="55">
        <v>0</v>
      </c>
      <c r="O31" s="55">
        <v>0</v>
      </c>
      <c r="P31" s="55">
        <v>0</v>
      </c>
      <c r="Q31" s="55">
        <v>0</v>
      </c>
      <c r="R31" s="45"/>
    </row>
    <row r="32" spans="2:18" s="46" customFormat="1" ht="129.75" customHeight="1">
      <c r="B32" s="41">
        <v>13</v>
      </c>
      <c r="C32" s="42" t="s">
        <v>40</v>
      </c>
      <c r="D32" s="43">
        <f t="shared" si="7"/>
        <v>0.62185999999999997</v>
      </c>
      <c r="E32" s="44">
        <f t="shared" si="7"/>
        <v>0</v>
      </c>
      <c r="F32" s="44">
        <v>0</v>
      </c>
      <c r="G32" s="44">
        <v>0</v>
      </c>
      <c r="H32" s="44">
        <v>0</v>
      </c>
      <c r="I32" s="44">
        <v>0</v>
      </c>
      <c r="J32" s="44">
        <v>0</v>
      </c>
      <c r="K32" s="44">
        <v>0</v>
      </c>
      <c r="L32" s="44">
        <v>0.62185999999999997</v>
      </c>
      <c r="M32" s="44">
        <v>0</v>
      </c>
      <c r="N32" s="55">
        <v>0</v>
      </c>
      <c r="O32" s="55">
        <v>0</v>
      </c>
      <c r="P32" s="55">
        <v>0</v>
      </c>
      <c r="Q32" s="55">
        <v>0</v>
      </c>
      <c r="R32" s="45"/>
    </row>
    <row r="33" spans="2:18" s="46" customFormat="1" ht="40.5" customHeight="1">
      <c r="B33" s="41">
        <v>14</v>
      </c>
      <c r="C33" s="42" t="s">
        <v>41</v>
      </c>
      <c r="D33" s="55">
        <v>7.5876306199999997</v>
      </c>
      <c r="E33" s="55">
        <v>6.1320842500000001</v>
      </c>
      <c r="F33" s="55">
        <v>0</v>
      </c>
      <c r="G33" s="55">
        <v>0</v>
      </c>
      <c r="H33" s="55">
        <v>0</v>
      </c>
      <c r="I33" s="55">
        <v>0</v>
      </c>
      <c r="J33" s="55">
        <v>0</v>
      </c>
      <c r="K33" s="55">
        <v>0</v>
      </c>
      <c r="L33" s="55">
        <v>7.5876306199999997</v>
      </c>
      <c r="M33" s="55">
        <v>6.1320842500000001</v>
      </c>
      <c r="N33" s="55">
        <v>5.2331295499999992</v>
      </c>
      <c r="O33" s="55">
        <v>5.2331295499999992</v>
      </c>
      <c r="P33" s="55">
        <v>0</v>
      </c>
      <c r="Q33" s="55">
        <v>0</v>
      </c>
      <c r="R33" s="45"/>
    </row>
    <row r="34" spans="2:18" s="60" customFormat="1" ht="123.75" customHeight="1">
      <c r="B34" s="41">
        <v>15</v>
      </c>
      <c r="C34" s="57" t="s">
        <v>42</v>
      </c>
      <c r="D34" s="58">
        <f>F34+H34+J34+L34</f>
        <v>82.18881974</v>
      </c>
      <c r="E34" s="47">
        <f>G34+I34+K34+M34</f>
        <v>0</v>
      </c>
      <c r="F34" s="47">
        <v>0</v>
      </c>
      <c r="G34" s="47">
        <v>0</v>
      </c>
      <c r="H34" s="47">
        <v>0</v>
      </c>
      <c r="I34" s="47">
        <v>0</v>
      </c>
      <c r="J34" s="47">
        <v>0</v>
      </c>
      <c r="K34" s="47">
        <v>0</v>
      </c>
      <c r="L34" s="47">
        <f>82188.81974/1000</f>
        <v>82.18881974</v>
      </c>
      <c r="M34" s="47">
        <v>0</v>
      </c>
      <c r="N34" s="55">
        <v>0</v>
      </c>
      <c r="O34" s="55">
        <v>0</v>
      </c>
      <c r="P34" s="55">
        <v>0</v>
      </c>
      <c r="Q34" s="55">
        <v>0</v>
      </c>
      <c r="R34" s="59"/>
    </row>
    <row r="35" spans="2:18" s="46" customFormat="1" ht="30" customHeight="1">
      <c r="B35" s="41">
        <v>16</v>
      </c>
      <c r="C35" s="51" t="s">
        <v>43</v>
      </c>
      <c r="D35" s="44">
        <f>F35+H35+J35+L35</f>
        <v>2.33869602</v>
      </c>
      <c r="E35" s="44">
        <f>G35+I35+K35+M35</f>
        <v>0</v>
      </c>
      <c r="F35" s="44">
        <v>0</v>
      </c>
      <c r="G35" s="44">
        <v>0</v>
      </c>
      <c r="H35" s="44">
        <v>0</v>
      </c>
      <c r="I35" s="44">
        <v>0</v>
      </c>
      <c r="J35" s="44">
        <v>0</v>
      </c>
      <c r="K35" s="44">
        <v>0</v>
      </c>
      <c r="L35" s="44">
        <v>2.33869602</v>
      </c>
      <c r="M35" s="44">
        <v>0</v>
      </c>
      <c r="N35" s="44">
        <v>0</v>
      </c>
      <c r="O35" s="44">
        <v>0</v>
      </c>
      <c r="P35" s="44">
        <v>0</v>
      </c>
      <c r="Q35" s="44">
        <v>0</v>
      </c>
      <c r="R35" s="45"/>
    </row>
    <row r="36" spans="2:18" s="28" customFormat="1" ht="39" customHeight="1">
      <c r="B36" s="61"/>
      <c r="C36" s="62" t="s">
        <v>44</v>
      </c>
      <c r="D36" s="63">
        <f t="shared" ref="D36:Q36" si="8">D37</f>
        <v>0.93547840999999998</v>
      </c>
      <c r="E36" s="63">
        <f t="shared" si="8"/>
        <v>9.268512000000001E-2</v>
      </c>
      <c r="F36" s="63">
        <f t="shared" si="8"/>
        <v>0</v>
      </c>
      <c r="G36" s="63">
        <f t="shared" si="8"/>
        <v>0</v>
      </c>
      <c r="H36" s="63">
        <f t="shared" si="8"/>
        <v>0</v>
      </c>
      <c r="I36" s="63">
        <f t="shared" si="8"/>
        <v>0</v>
      </c>
      <c r="J36" s="63">
        <f t="shared" si="8"/>
        <v>0</v>
      </c>
      <c r="K36" s="63">
        <f t="shared" si="8"/>
        <v>5.7715200000000001E-2</v>
      </c>
      <c r="L36" s="63">
        <f t="shared" si="8"/>
        <v>0.93547840999999998</v>
      </c>
      <c r="M36" s="63">
        <f t="shared" si="8"/>
        <v>3.4969920000000002E-2</v>
      </c>
      <c r="N36" s="63">
        <f t="shared" si="8"/>
        <v>0.64864558999999999</v>
      </c>
      <c r="O36" s="63">
        <f t="shared" si="8"/>
        <v>0.59093039000000003</v>
      </c>
      <c r="P36" s="63">
        <f t="shared" si="8"/>
        <v>1.3485391899999999</v>
      </c>
      <c r="Q36" s="63">
        <f t="shared" si="8"/>
        <v>1.2672429199999999</v>
      </c>
      <c r="R36" s="27"/>
    </row>
    <row r="37" spans="2:18" s="52" customFormat="1" ht="51" customHeight="1">
      <c r="B37" s="41">
        <v>17</v>
      </c>
      <c r="C37" s="51" t="s">
        <v>45</v>
      </c>
      <c r="D37" s="44">
        <v>0.93547840999999998</v>
      </c>
      <c r="E37" s="44">
        <v>9.268512000000001E-2</v>
      </c>
      <c r="F37" s="44">
        <v>0</v>
      </c>
      <c r="G37" s="44">
        <v>0</v>
      </c>
      <c r="H37" s="44">
        <v>0</v>
      </c>
      <c r="I37" s="44">
        <v>0</v>
      </c>
      <c r="J37" s="44">
        <v>0</v>
      </c>
      <c r="K37" s="44">
        <v>5.7715200000000001E-2</v>
      </c>
      <c r="L37" s="44">
        <v>0.93547840999999998</v>
      </c>
      <c r="M37" s="44">
        <v>3.4969920000000002E-2</v>
      </c>
      <c r="N37" s="44">
        <v>0.64864558999999999</v>
      </c>
      <c r="O37" s="44">
        <v>0.59093039000000003</v>
      </c>
      <c r="P37" s="44">
        <v>1.3485391899999999</v>
      </c>
      <c r="Q37" s="44">
        <v>1.2672429199999999</v>
      </c>
      <c r="R37" s="45"/>
    </row>
    <row r="38" spans="2:18" s="28" customFormat="1" ht="40.5" customHeight="1">
      <c r="B38" s="34" t="s">
        <v>46</v>
      </c>
      <c r="C38" s="35" t="s">
        <v>47</v>
      </c>
      <c r="D38" s="36">
        <f t="shared" ref="D38:Q38" si="9">SUM(D39:D47)</f>
        <v>34.973636009999993</v>
      </c>
      <c r="E38" s="36">
        <f t="shared" si="9"/>
        <v>23.582654869999999</v>
      </c>
      <c r="F38" s="36">
        <f t="shared" si="9"/>
        <v>1.15188421</v>
      </c>
      <c r="G38" s="36">
        <f t="shared" si="9"/>
        <v>1.15188421</v>
      </c>
      <c r="H38" s="36">
        <f t="shared" si="9"/>
        <v>3.4871979999999998</v>
      </c>
      <c r="I38" s="36">
        <f t="shared" si="9"/>
        <v>3.4871978399999999</v>
      </c>
      <c r="J38" s="36">
        <f t="shared" si="9"/>
        <v>11.76561929</v>
      </c>
      <c r="K38" s="36">
        <f t="shared" si="9"/>
        <v>11.750839289999998</v>
      </c>
      <c r="L38" s="36">
        <f t="shared" si="9"/>
        <v>18.568934510000002</v>
      </c>
      <c r="M38" s="36">
        <f t="shared" si="9"/>
        <v>7.1927335299999999</v>
      </c>
      <c r="N38" s="36">
        <f t="shared" si="9"/>
        <v>22.671190559999999</v>
      </c>
      <c r="O38" s="36">
        <f t="shared" si="9"/>
        <v>9.6391665900000003</v>
      </c>
      <c r="P38" s="36">
        <f t="shared" si="9"/>
        <v>23.599867209999999</v>
      </c>
      <c r="Q38" s="36">
        <f t="shared" si="9"/>
        <v>8.30270756</v>
      </c>
      <c r="R38" s="27"/>
    </row>
    <row r="39" spans="2:18" s="46" customFormat="1" ht="37.5" customHeight="1">
      <c r="B39" s="41">
        <v>18</v>
      </c>
      <c r="C39" s="64" t="s">
        <v>48</v>
      </c>
      <c r="D39" s="43">
        <f t="shared" ref="D39:E46" si="10">F39+H39+J39+L39</f>
        <v>0</v>
      </c>
      <c r="E39" s="44">
        <f t="shared" si="10"/>
        <v>0</v>
      </c>
      <c r="F39" s="44">
        <v>0</v>
      </c>
      <c r="G39" s="44">
        <v>0</v>
      </c>
      <c r="H39" s="44">
        <v>0</v>
      </c>
      <c r="I39" s="44">
        <v>0</v>
      </c>
      <c r="J39" s="44">
        <v>0</v>
      </c>
      <c r="K39" s="44">
        <v>0</v>
      </c>
      <c r="L39" s="44">
        <v>0</v>
      </c>
      <c r="M39" s="44">
        <v>0</v>
      </c>
      <c r="N39" s="44">
        <v>0</v>
      </c>
      <c r="O39" s="44">
        <v>0</v>
      </c>
      <c r="P39" s="44">
        <v>0</v>
      </c>
      <c r="Q39" s="65">
        <v>0</v>
      </c>
      <c r="R39" s="45"/>
    </row>
    <row r="40" spans="2:18" s="46" customFormat="1" ht="73.5" customHeight="1">
      <c r="B40" s="41">
        <v>19</v>
      </c>
      <c r="C40" s="64" t="s">
        <v>49</v>
      </c>
      <c r="D40" s="43">
        <f t="shared" si="10"/>
        <v>0</v>
      </c>
      <c r="E40" s="44">
        <f t="shared" si="10"/>
        <v>0</v>
      </c>
      <c r="F40" s="44">
        <v>0</v>
      </c>
      <c r="G40" s="44">
        <v>0</v>
      </c>
      <c r="H40" s="44">
        <v>0</v>
      </c>
      <c r="I40" s="44">
        <v>0</v>
      </c>
      <c r="J40" s="44">
        <v>0</v>
      </c>
      <c r="K40" s="44">
        <v>0</v>
      </c>
      <c r="L40" s="44">
        <v>0</v>
      </c>
      <c r="M40" s="44">
        <v>0</v>
      </c>
      <c r="N40" s="44">
        <v>0</v>
      </c>
      <c r="O40" s="44">
        <v>0</v>
      </c>
      <c r="P40" s="44">
        <v>0</v>
      </c>
      <c r="Q40" s="65">
        <v>0</v>
      </c>
      <c r="R40" s="45"/>
    </row>
    <row r="41" spans="2:18" s="46" customFormat="1" ht="55.5" customHeight="1">
      <c r="B41" s="41">
        <v>20</v>
      </c>
      <c r="C41" s="64" t="s">
        <v>50</v>
      </c>
      <c r="D41" s="43">
        <f t="shared" si="10"/>
        <v>12.065453209999999</v>
      </c>
      <c r="E41" s="44">
        <f t="shared" si="10"/>
        <v>4.6740348899999997</v>
      </c>
      <c r="F41" s="44">
        <v>0</v>
      </c>
      <c r="G41" s="44">
        <v>0</v>
      </c>
      <c r="H41" s="44">
        <v>0</v>
      </c>
      <c r="I41" s="44">
        <v>0</v>
      </c>
      <c r="J41" s="44">
        <v>8.7800000000000003E-2</v>
      </c>
      <c r="K41" s="44">
        <f>73.02/1000</f>
        <v>7.3020000000000002E-2</v>
      </c>
      <c r="L41" s="44">
        <v>11.97765321</v>
      </c>
      <c r="M41" s="44">
        <f>4601.01489/1000</f>
        <v>4.6010148900000001</v>
      </c>
      <c r="N41" s="44">
        <f>6133.19682/1000</f>
        <v>6.1331968200000002</v>
      </c>
      <c r="O41" s="44">
        <v>6.1331968200000002</v>
      </c>
      <c r="P41" s="55">
        <f>4796.73779/1000</f>
        <v>4.7967377899999999</v>
      </c>
      <c r="Q41" s="65">
        <v>4.7967377899999999</v>
      </c>
      <c r="R41" s="45"/>
    </row>
    <row r="42" spans="2:18" s="46" customFormat="1" ht="22.5" customHeight="1">
      <c r="B42" s="41">
        <v>21</v>
      </c>
      <c r="C42" s="64" t="s">
        <v>51</v>
      </c>
      <c r="D42" s="43">
        <f t="shared" si="10"/>
        <v>0</v>
      </c>
      <c r="E42" s="44">
        <f t="shared" si="10"/>
        <v>0</v>
      </c>
      <c r="F42" s="65">
        <v>0</v>
      </c>
      <c r="G42" s="65">
        <v>0</v>
      </c>
      <c r="H42" s="65">
        <v>0</v>
      </c>
      <c r="I42" s="65">
        <v>0</v>
      </c>
      <c r="J42" s="65">
        <v>0</v>
      </c>
      <c r="K42" s="65">
        <v>0</v>
      </c>
      <c r="L42" s="65">
        <v>0</v>
      </c>
      <c r="M42" s="44">
        <v>0</v>
      </c>
      <c r="N42" s="44">
        <v>0</v>
      </c>
      <c r="O42" s="44">
        <v>0</v>
      </c>
      <c r="P42" s="55">
        <v>0</v>
      </c>
      <c r="Q42" s="65">
        <v>0</v>
      </c>
      <c r="R42" s="45"/>
    </row>
    <row r="43" spans="2:18" s="46" customFormat="1" ht="41.25" customHeight="1">
      <c r="B43" s="41">
        <v>22</v>
      </c>
      <c r="C43" s="64" t="s">
        <v>52</v>
      </c>
      <c r="D43" s="65">
        <f>F43+H43+J43+L43</f>
        <v>1.9966383400000001</v>
      </c>
      <c r="E43" s="65">
        <f t="shared" si="10"/>
        <v>2.0739169999999998</v>
      </c>
      <c r="F43" s="65">
        <v>0</v>
      </c>
      <c r="G43" s="65">
        <v>0</v>
      </c>
      <c r="H43" s="65">
        <v>0</v>
      </c>
      <c r="I43" s="65">
        <v>0</v>
      </c>
      <c r="J43" s="65">
        <v>0</v>
      </c>
      <c r="K43" s="65">
        <v>0</v>
      </c>
      <c r="L43" s="65">
        <v>1.9966383400000001</v>
      </c>
      <c r="M43" s="44">
        <f>2073.917/1000</f>
        <v>2.0739169999999998</v>
      </c>
      <c r="N43" s="65">
        <f>1773.56696/1000</f>
        <v>1.7735669600000001</v>
      </c>
      <c r="O43" s="65">
        <v>1.7735669600000001</v>
      </c>
      <c r="P43" s="65">
        <f>1773.56696/1000</f>
        <v>1.7735669600000001</v>
      </c>
      <c r="Q43" s="65">
        <v>1.7735669600000001</v>
      </c>
      <c r="R43" s="45"/>
    </row>
    <row r="44" spans="2:18" s="46" customFormat="1" ht="52.5" customHeight="1">
      <c r="B44" s="41">
        <v>23</v>
      </c>
      <c r="C44" s="64" t="s">
        <v>53</v>
      </c>
      <c r="D44" s="43">
        <f t="shared" si="10"/>
        <v>2.31879839</v>
      </c>
      <c r="E44" s="44">
        <f t="shared" si="10"/>
        <v>0.51780164000000006</v>
      </c>
      <c r="F44" s="44">
        <v>0</v>
      </c>
      <c r="G44" s="44">
        <v>0</v>
      </c>
      <c r="H44" s="44">
        <v>0</v>
      </c>
      <c r="I44" s="44">
        <v>0</v>
      </c>
      <c r="J44" s="44">
        <v>0</v>
      </c>
      <c r="K44" s="44">
        <v>0</v>
      </c>
      <c r="L44" s="44">
        <v>2.31879839</v>
      </c>
      <c r="M44" s="44">
        <f>517.80164/1000</f>
        <v>0.51780164000000006</v>
      </c>
      <c r="N44" s="44">
        <f>1732.40281/1000</f>
        <v>1.73240281</v>
      </c>
      <c r="O44" s="65">
        <v>1.73240281</v>
      </c>
      <c r="P44" s="55">
        <f>1732.40281/1000</f>
        <v>1.73240281</v>
      </c>
      <c r="Q44" s="65">
        <v>1.73240281</v>
      </c>
      <c r="R44" s="45"/>
    </row>
    <row r="45" spans="2:18" s="46" customFormat="1" ht="71.25" customHeight="1">
      <c r="B45" s="41">
        <v>24</v>
      </c>
      <c r="C45" s="64" t="s">
        <v>54</v>
      </c>
      <c r="D45" s="43">
        <f t="shared" si="10"/>
        <v>1.15188421</v>
      </c>
      <c r="E45" s="44">
        <f t="shared" si="10"/>
        <v>1.15188421</v>
      </c>
      <c r="F45" s="65">
        <v>1.15188421</v>
      </c>
      <c r="G45" s="65">
        <f>1151.88421/1000</f>
        <v>1.15188421</v>
      </c>
      <c r="H45" s="65">
        <v>0</v>
      </c>
      <c r="I45" s="65">
        <v>0</v>
      </c>
      <c r="J45" s="65">
        <v>0</v>
      </c>
      <c r="K45" s="65">
        <v>0</v>
      </c>
      <c r="L45" s="44">
        <v>0</v>
      </c>
      <c r="M45" s="44">
        <v>0</v>
      </c>
      <c r="N45" s="44">
        <v>0</v>
      </c>
      <c r="O45" s="44">
        <v>0</v>
      </c>
      <c r="P45" s="55">
        <f>1719.26236/1000</f>
        <v>1.7192623599999999</v>
      </c>
      <c r="Q45" s="65">
        <v>0</v>
      </c>
      <c r="R45" s="45"/>
    </row>
    <row r="46" spans="2:18" s="46" customFormat="1" ht="36.75" customHeight="1">
      <c r="B46" s="41">
        <v>25</v>
      </c>
      <c r="C46" s="64" t="s">
        <v>55</v>
      </c>
      <c r="D46" s="43">
        <f t="shared" si="10"/>
        <v>17.440861859999998</v>
      </c>
      <c r="E46" s="44">
        <f t="shared" si="10"/>
        <v>15.165017129999999</v>
      </c>
      <c r="F46" s="44">
        <v>0</v>
      </c>
      <c r="G46" s="44">
        <v>0</v>
      </c>
      <c r="H46" s="44">
        <v>3.4871979999999998</v>
      </c>
      <c r="I46" s="44">
        <f>3487.19784/1000</f>
        <v>3.4871978399999999</v>
      </c>
      <c r="J46" s="44">
        <v>11.67781929</v>
      </c>
      <c r="K46" s="44">
        <f>11677.81929/1000</f>
        <v>11.677819289999999</v>
      </c>
      <c r="L46" s="44">
        <v>2.2758445699999998</v>
      </c>
      <c r="M46" s="44">
        <v>0</v>
      </c>
      <c r="N46" s="44">
        <f>13032.02397/1000</f>
        <v>13.032023970000001</v>
      </c>
      <c r="O46" s="44">
        <v>0</v>
      </c>
      <c r="P46" s="55">
        <f>13577.89729/1000</f>
        <v>13.577897290000001</v>
      </c>
      <c r="Q46" s="65">
        <v>0</v>
      </c>
      <c r="R46" s="45"/>
    </row>
    <row r="47" spans="2:18" s="46" customFormat="1" ht="36.75" customHeight="1">
      <c r="B47" s="41">
        <v>26</v>
      </c>
      <c r="C47" s="64" t="s">
        <v>56</v>
      </c>
      <c r="D47" s="43">
        <v>0</v>
      </c>
      <c r="E47" s="43">
        <v>0</v>
      </c>
      <c r="F47" s="43">
        <v>0</v>
      </c>
      <c r="G47" s="43">
        <v>0</v>
      </c>
      <c r="H47" s="43">
        <v>0</v>
      </c>
      <c r="I47" s="43">
        <v>0</v>
      </c>
      <c r="J47" s="43">
        <v>0</v>
      </c>
      <c r="K47" s="43">
        <v>0</v>
      </c>
      <c r="L47" s="43">
        <v>0</v>
      </c>
      <c r="M47" s="44">
        <v>0</v>
      </c>
      <c r="N47" s="43">
        <v>0</v>
      </c>
      <c r="O47" s="43">
        <v>0</v>
      </c>
      <c r="P47" s="43">
        <v>0</v>
      </c>
      <c r="Q47" s="43">
        <v>0</v>
      </c>
      <c r="R47" s="45"/>
    </row>
    <row r="48" spans="2:18" s="28" customFormat="1">
      <c r="B48" s="31" t="s">
        <v>57</v>
      </c>
      <c r="C48" s="32" t="s">
        <v>58</v>
      </c>
      <c r="D48" s="33">
        <f t="shared" ref="D48:Q48" si="11">SUM(D49:D50)</f>
        <v>27.360928999999999</v>
      </c>
      <c r="E48" s="33">
        <f t="shared" si="11"/>
        <v>21.999497019999996</v>
      </c>
      <c r="F48" s="33">
        <f t="shared" si="11"/>
        <v>1.15629563</v>
      </c>
      <c r="G48" s="33">
        <f t="shared" si="11"/>
        <v>1.15629563</v>
      </c>
      <c r="H48" s="33">
        <f t="shared" si="11"/>
        <v>1.8411329999999999</v>
      </c>
      <c r="I48" s="33">
        <f t="shared" si="11"/>
        <v>1.84112962</v>
      </c>
      <c r="J48" s="33">
        <f t="shared" si="11"/>
        <v>16.433499699999999</v>
      </c>
      <c r="K48" s="33">
        <f t="shared" si="11"/>
        <v>16.419854699999998</v>
      </c>
      <c r="L48" s="33">
        <f t="shared" si="11"/>
        <v>7.9300006700000001</v>
      </c>
      <c r="M48" s="33">
        <f t="shared" si="11"/>
        <v>2.58221707</v>
      </c>
      <c r="N48" s="33">
        <f t="shared" si="11"/>
        <v>18.562670000000001</v>
      </c>
      <c r="O48" s="33">
        <f t="shared" si="11"/>
        <v>0.85205262999999998</v>
      </c>
      <c r="P48" s="33">
        <f t="shared" si="11"/>
        <v>20.978628690000001</v>
      </c>
      <c r="Q48" s="33">
        <f t="shared" si="11"/>
        <v>20.405260460000001</v>
      </c>
      <c r="R48" s="27"/>
    </row>
    <row r="49" spans="2:18" s="28" customFormat="1" ht="39.75" customHeight="1">
      <c r="B49" s="41"/>
      <c r="C49" s="51" t="s">
        <v>59</v>
      </c>
      <c r="D49" s="66"/>
      <c r="E49" s="67"/>
      <c r="F49" s="44"/>
      <c r="G49" s="44"/>
      <c r="H49" s="44"/>
      <c r="I49" s="44"/>
      <c r="J49" s="44"/>
      <c r="K49" s="44"/>
      <c r="L49" s="44"/>
      <c r="M49" s="44"/>
      <c r="N49" s="44"/>
      <c r="O49" s="44"/>
      <c r="P49" s="44"/>
      <c r="Q49" s="44"/>
      <c r="R49" s="27"/>
    </row>
    <row r="50" spans="2:18" s="46" customFormat="1" ht="48" customHeight="1">
      <c r="B50" s="41">
        <v>27</v>
      </c>
      <c r="C50" s="42" t="s">
        <v>60</v>
      </c>
      <c r="D50" s="43">
        <f>F50+H50+J50+L50</f>
        <v>27.360928999999999</v>
      </c>
      <c r="E50" s="44">
        <f>G50+I50+K50+M50</f>
        <v>21.999497019999996</v>
      </c>
      <c r="F50" s="44">
        <v>1.15629563</v>
      </c>
      <c r="G50" s="44">
        <v>1.15629563</v>
      </c>
      <c r="H50" s="44">
        <v>1.8411329999999999</v>
      </c>
      <c r="I50" s="44">
        <f>1841.12962/1000</f>
        <v>1.84112962</v>
      </c>
      <c r="J50" s="44">
        <f>16433.4997/1000</f>
        <v>16.433499699999999</v>
      </c>
      <c r="K50" s="44">
        <f>16419.8547/1000</f>
        <v>16.419854699999998</v>
      </c>
      <c r="L50" s="44">
        <v>7.9300006700000001</v>
      </c>
      <c r="M50" s="44">
        <f>2582.21707/1000</f>
        <v>2.58221707</v>
      </c>
      <c r="N50" s="44">
        <v>18.562670000000001</v>
      </c>
      <c r="O50" s="44">
        <f>852.05263/1000</f>
        <v>0.85205262999999998</v>
      </c>
      <c r="P50" s="44">
        <f>20978.62869/1000</f>
        <v>20.978628690000001</v>
      </c>
      <c r="Q50" s="44">
        <f>20405.26046/1000</f>
        <v>20.405260460000001</v>
      </c>
      <c r="R50" s="45"/>
    </row>
    <row r="51" spans="2:18" s="28" customFormat="1" ht="31.5">
      <c r="B51" s="31" t="s">
        <v>61</v>
      </c>
      <c r="C51" s="32" t="s">
        <v>62</v>
      </c>
      <c r="D51" s="33">
        <f t="shared" ref="D51:Q51" si="12">SUM(D52:D53)</f>
        <v>7.9565797000000007</v>
      </c>
      <c r="E51" s="33">
        <f t="shared" si="12"/>
        <v>2.6600091100000003</v>
      </c>
      <c r="F51" s="33">
        <f t="shared" si="12"/>
        <v>1.18599246</v>
      </c>
      <c r="G51" s="33">
        <f t="shared" si="12"/>
        <v>1.18599246</v>
      </c>
      <c r="H51" s="33">
        <f t="shared" si="12"/>
        <v>3.96865E-2</v>
      </c>
      <c r="I51" s="33">
        <f t="shared" si="12"/>
        <v>3.96865E-2</v>
      </c>
      <c r="J51" s="33">
        <f t="shared" si="12"/>
        <v>0.99827955000000002</v>
      </c>
      <c r="K51" s="33">
        <f t="shared" si="12"/>
        <v>1.0021278499999999</v>
      </c>
      <c r="L51" s="33">
        <f t="shared" si="12"/>
        <v>5.7326211899999997</v>
      </c>
      <c r="M51" s="33">
        <f t="shared" si="12"/>
        <v>0.43220230000000004</v>
      </c>
      <c r="N51" s="33">
        <f t="shared" si="12"/>
        <v>3.4860210400000002</v>
      </c>
      <c r="O51" s="33">
        <f t="shared" si="12"/>
        <v>1.5928373300000001</v>
      </c>
      <c r="P51" s="33">
        <f t="shared" si="12"/>
        <v>4.2993237999999998</v>
      </c>
      <c r="Q51" s="33">
        <f t="shared" si="12"/>
        <v>4.2993237999999998</v>
      </c>
      <c r="R51" s="27"/>
    </row>
    <row r="52" spans="2:18" s="46" customFormat="1" ht="41.25" customHeight="1">
      <c r="B52" s="41">
        <v>28</v>
      </c>
      <c r="C52" s="42" t="s">
        <v>63</v>
      </c>
      <c r="D52" s="55">
        <v>1.4302423200000001</v>
      </c>
      <c r="E52" s="55">
        <v>0</v>
      </c>
      <c r="F52" s="55">
        <v>0</v>
      </c>
      <c r="G52" s="55">
        <v>0</v>
      </c>
      <c r="H52" s="55">
        <v>0</v>
      </c>
      <c r="I52" s="55">
        <v>0</v>
      </c>
      <c r="J52" s="55">
        <v>0</v>
      </c>
      <c r="K52" s="55">
        <v>0</v>
      </c>
      <c r="L52" s="55">
        <v>1.4302423200000001</v>
      </c>
      <c r="M52" s="55">
        <v>0</v>
      </c>
      <c r="N52" s="55">
        <v>0</v>
      </c>
      <c r="O52" s="55">
        <v>0</v>
      </c>
      <c r="P52" s="55">
        <v>0</v>
      </c>
      <c r="Q52" s="55">
        <v>0</v>
      </c>
      <c r="R52" s="45"/>
    </row>
    <row r="53" spans="2:18" s="46" customFormat="1" ht="47.25">
      <c r="B53" s="41">
        <v>29</v>
      </c>
      <c r="C53" s="42" t="s">
        <v>64</v>
      </c>
      <c r="D53" s="55">
        <v>6.5263373800000002</v>
      </c>
      <c r="E53" s="55">
        <v>2.6600091100000003</v>
      </c>
      <c r="F53" s="55">
        <v>1.18599246</v>
      </c>
      <c r="G53" s="55">
        <v>1.18599246</v>
      </c>
      <c r="H53" s="55">
        <v>3.96865E-2</v>
      </c>
      <c r="I53" s="55">
        <v>3.96865E-2</v>
      </c>
      <c r="J53" s="55">
        <v>0.99827955000000002</v>
      </c>
      <c r="K53" s="55">
        <v>1.0021278499999999</v>
      </c>
      <c r="L53" s="55">
        <v>4.3023788700000001</v>
      </c>
      <c r="M53" s="55">
        <v>0.43220230000000004</v>
      </c>
      <c r="N53" s="55">
        <v>3.4860210400000002</v>
      </c>
      <c r="O53" s="55">
        <v>1.5928373300000001</v>
      </c>
      <c r="P53" s="55">
        <v>4.2993237999999998</v>
      </c>
      <c r="Q53" s="55">
        <v>4.2993237999999998</v>
      </c>
      <c r="R53" s="45"/>
    </row>
    <row r="54" spans="2:18" s="28" customFormat="1" ht="31.5" hidden="1">
      <c r="B54" s="41"/>
      <c r="C54" s="42" t="s">
        <v>65</v>
      </c>
      <c r="D54" s="43"/>
      <c r="E54" s="67"/>
      <c r="F54" s="55"/>
      <c r="G54" s="55"/>
      <c r="H54" s="55"/>
      <c r="I54" s="55"/>
      <c r="J54" s="55"/>
      <c r="K54" s="55"/>
      <c r="L54" s="55"/>
      <c r="M54" s="55"/>
      <c r="N54" s="55"/>
      <c r="O54" s="55"/>
      <c r="P54" s="55"/>
      <c r="Q54" s="55"/>
      <c r="R54" s="27"/>
    </row>
    <row r="55" spans="2:18" s="28" customFormat="1" hidden="1">
      <c r="B55" s="41"/>
      <c r="C55" s="42" t="s">
        <v>66</v>
      </c>
      <c r="D55" s="66"/>
      <c r="E55" s="67"/>
      <c r="F55" s="55"/>
      <c r="G55" s="55"/>
      <c r="H55" s="55"/>
      <c r="I55" s="55"/>
      <c r="J55" s="55"/>
      <c r="K55" s="55"/>
      <c r="L55" s="55"/>
      <c r="M55" s="55"/>
      <c r="N55" s="44"/>
      <c r="O55" s="55"/>
      <c r="P55" s="55"/>
      <c r="Q55" s="55"/>
      <c r="R55" s="27"/>
    </row>
    <row r="56" spans="2:18" s="28" customFormat="1" ht="31.5" hidden="1">
      <c r="B56" s="41"/>
      <c r="C56" s="42" t="s">
        <v>67</v>
      </c>
      <c r="D56" s="66"/>
      <c r="E56" s="67"/>
      <c r="F56" s="55"/>
      <c r="G56" s="55"/>
      <c r="H56" s="55"/>
      <c r="I56" s="55"/>
      <c r="J56" s="55"/>
      <c r="K56" s="55"/>
      <c r="L56" s="55"/>
      <c r="M56" s="55"/>
      <c r="N56" s="44"/>
      <c r="O56" s="55"/>
      <c r="P56" s="55"/>
      <c r="Q56" s="55"/>
      <c r="R56" s="27"/>
    </row>
    <row r="57" spans="2:18" s="28" customFormat="1" hidden="1">
      <c r="B57" s="41"/>
      <c r="C57" s="42" t="s">
        <v>68</v>
      </c>
      <c r="D57" s="66"/>
      <c r="E57" s="67"/>
      <c r="F57" s="55"/>
      <c r="G57" s="55"/>
      <c r="H57" s="55"/>
      <c r="I57" s="55"/>
      <c r="J57" s="55"/>
      <c r="K57" s="55"/>
      <c r="L57" s="55"/>
      <c r="M57" s="55"/>
      <c r="N57" s="44"/>
      <c r="O57" s="55"/>
      <c r="P57" s="55"/>
      <c r="Q57" s="55"/>
      <c r="R57" s="27"/>
    </row>
    <row r="58" spans="2:18" s="28" customFormat="1" hidden="1">
      <c r="B58" s="41"/>
      <c r="C58" s="42" t="s">
        <v>69</v>
      </c>
      <c r="D58" s="66"/>
      <c r="E58" s="67"/>
      <c r="F58" s="55"/>
      <c r="G58" s="55"/>
      <c r="H58" s="55"/>
      <c r="I58" s="55"/>
      <c r="J58" s="55"/>
      <c r="K58" s="55"/>
      <c r="L58" s="55"/>
      <c r="M58" s="55"/>
      <c r="N58" s="55"/>
      <c r="O58" s="55"/>
      <c r="P58" s="55"/>
      <c r="Q58" s="55"/>
      <c r="R58" s="27"/>
    </row>
    <row r="59" spans="2:18" s="28" customFormat="1" ht="21.75" hidden="1" customHeight="1">
      <c r="B59" s="41"/>
      <c r="C59" s="51" t="s">
        <v>70</v>
      </c>
      <c r="D59" s="66"/>
      <c r="E59" s="67"/>
      <c r="F59" s="44"/>
      <c r="G59" s="55"/>
      <c r="H59" s="44"/>
      <c r="I59" s="55"/>
      <c r="J59" s="44"/>
      <c r="K59" s="44"/>
      <c r="L59" s="44"/>
      <c r="M59" s="44"/>
      <c r="N59" s="44"/>
      <c r="O59" s="44"/>
      <c r="P59" s="55"/>
      <c r="Q59" s="44"/>
      <c r="R59" s="27"/>
    </row>
    <row r="60" spans="2:18" s="28" customFormat="1" ht="35.25" customHeight="1">
      <c r="B60" s="31" t="s">
        <v>71</v>
      </c>
      <c r="C60" s="32" t="s">
        <v>72</v>
      </c>
      <c r="D60" s="33">
        <f>D61</f>
        <v>21.145510000000002</v>
      </c>
      <c r="E60" s="33">
        <f t="shared" ref="E60:Q60" si="13">E61</f>
        <v>21.19009458</v>
      </c>
      <c r="F60" s="33">
        <f t="shared" si="13"/>
        <v>12.263059999999999</v>
      </c>
      <c r="G60" s="33">
        <f t="shared" si="13"/>
        <v>12.263059999999999</v>
      </c>
      <c r="H60" s="33">
        <f t="shared" si="13"/>
        <v>2.1989299999999998</v>
      </c>
      <c r="I60" s="33">
        <f t="shared" si="13"/>
        <v>2.1989299999999998</v>
      </c>
      <c r="J60" s="33">
        <f t="shared" si="13"/>
        <v>5.91449E-2</v>
      </c>
      <c r="K60" s="33">
        <f t="shared" si="13"/>
        <v>5.9144490000000001E-2</v>
      </c>
      <c r="L60" s="33">
        <f t="shared" si="13"/>
        <v>6.6243751</v>
      </c>
      <c r="M60" s="33">
        <f t="shared" si="13"/>
        <v>6.6689600900000006</v>
      </c>
      <c r="N60" s="33">
        <f t="shared" si="13"/>
        <v>5.6516609899999999</v>
      </c>
      <c r="O60" s="33">
        <f t="shared" si="13"/>
        <v>5.6516609899999999</v>
      </c>
      <c r="P60" s="33">
        <f t="shared" si="13"/>
        <v>5.6516609899999999</v>
      </c>
      <c r="Q60" s="33">
        <f t="shared" si="13"/>
        <v>5.6516609899999999</v>
      </c>
      <c r="R60" s="27"/>
    </row>
    <row r="61" spans="2:18" s="46" customFormat="1" ht="44.25" customHeight="1">
      <c r="B61" s="41">
        <v>30</v>
      </c>
      <c r="C61" s="51" t="s">
        <v>73</v>
      </c>
      <c r="D61" s="43">
        <f>F61+H61+J61+L61</f>
        <v>21.145510000000002</v>
      </c>
      <c r="E61" s="44">
        <f>G61+I61+K61+M61</f>
        <v>21.19009458</v>
      </c>
      <c r="F61" s="44">
        <v>12.263059999999999</v>
      </c>
      <c r="G61" s="44">
        <f>12263.06/1000</f>
        <v>12.263059999999999</v>
      </c>
      <c r="H61" s="44">
        <v>2.1989299999999998</v>
      </c>
      <c r="I61" s="44">
        <f>2198.93/1000</f>
        <v>2.1989299999999998</v>
      </c>
      <c r="J61" s="44">
        <v>5.91449E-2</v>
      </c>
      <c r="K61" s="44">
        <f>59.14449/1000</f>
        <v>5.9144490000000001E-2</v>
      </c>
      <c r="L61" s="44">
        <v>6.6243751</v>
      </c>
      <c r="M61" s="44">
        <f>17149.45999/1000-10.4804999</f>
        <v>6.6689600900000006</v>
      </c>
      <c r="N61" s="44">
        <f>5651.66099/1000</f>
        <v>5.6516609899999999</v>
      </c>
      <c r="O61" s="44">
        <f>5651.66099/1000</f>
        <v>5.6516609899999999</v>
      </c>
      <c r="P61" s="44">
        <f>5651.66099/1000</f>
        <v>5.6516609899999999</v>
      </c>
      <c r="Q61" s="44">
        <v>5.6516609899999999</v>
      </c>
      <c r="R61" s="45"/>
    </row>
    <row r="62" spans="2:18" s="28" customFormat="1" ht="31.5" hidden="1">
      <c r="B62" s="31" t="s">
        <v>74</v>
      </c>
      <c r="C62" s="32" t="s">
        <v>75</v>
      </c>
      <c r="D62" s="33"/>
      <c r="E62" s="33"/>
      <c r="F62" s="33"/>
      <c r="G62" s="33"/>
      <c r="H62" s="33"/>
      <c r="I62" s="33"/>
      <c r="J62" s="33"/>
      <c r="K62" s="33"/>
      <c r="L62" s="33"/>
      <c r="M62" s="33"/>
      <c r="N62" s="33"/>
      <c r="O62" s="33"/>
      <c r="P62" s="33"/>
      <c r="Q62" s="33"/>
      <c r="R62" s="27"/>
    </row>
    <row r="63" spans="2:18" s="28" customFormat="1" ht="38.25" hidden="1" customHeight="1">
      <c r="B63" s="68" t="s">
        <v>76</v>
      </c>
      <c r="C63" s="69" t="s">
        <v>77</v>
      </c>
      <c r="D63" s="70"/>
      <c r="E63" s="70"/>
      <c r="F63" s="70"/>
      <c r="G63" s="70"/>
      <c r="H63" s="70"/>
      <c r="I63" s="70"/>
      <c r="J63" s="70"/>
      <c r="K63" s="70"/>
      <c r="L63" s="70"/>
      <c r="M63" s="70"/>
      <c r="N63" s="70"/>
      <c r="O63" s="70"/>
      <c r="P63" s="70"/>
      <c r="Q63" s="70"/>
      <c r="R63" s="27"/>
    </row>
    <row r="64" spans="2:18" s="46" customFormat="1" hidden="1">
      <c r="B64" s="71" t="s">
        <v>78</v>
      </c>
      <c r="C64" s="72" t="s">
        <v>79</v>
      </c>
      <c r="D64" s="14"/>
      <c r="E64" s="14"/>
      <c r="F64" s="14"/>
      <c r="G64" s="14"/>
      <c r="H64" s="14"/>
      <c r="I64" s="14"/>
      <c r="J64" s="14"/>
      <c r="K64" s="14"/>
      <c r="L64" s="14"/>
      <c r="M64" s="14"/>
      <c r="N64" s="14"/>
      <c r="O64" s="14"/>
      <c r="P64" s="14"/>
      <c r="Q64" s="14"/>
      <c r="R64" s="45"/>
    </row>
    <row r="65" spans="2:18" s="46" customFormat="1" ht="18" customHeight="1">
      <c r="B65" s="73" t="s">
        <v>74</v>
      </c>
      <c r="C65" s="74" t="s">
        <v>80</v>
      </c>
      <c r="D65" s="75">
        <f t="shared" ref="D65:Q65" si="14">D66</f>
        <v>0</v>
      </c>
      <c r="E65" s="75">
        <f t="shared" si="14"/>
        <v>6.4973867099999998</v>
      </c>
      <c r="F65" s="75">
        <f t="shared" si="14"/>
        <v>0</v>
      </c>
      <c r="G65" s="75">
        <f t="shared" si="14"/>
        <v>0</v>
      </c>
      <c r="H65" s="75">
        <f t="shared" si="14"/>
        <v>0</v>
      </c>
      <c r="I65" s="75">
        <f t="shared" si="14"/>
        <v>0</v>
      </c>
      <c r="J65" s="75">
        <f t="shared" si="14"/>
        <v>0</v>
      </c>
      <c r="K65" s="75">
        <f t="shared" si="14"/>
        <v>6.4973867099999998</v>
      </c>
      <c r="L65" s="75">
        <f t="shared" si="14"/>
        <v>0</v>
      </c>
      <c r="M65" s="75">
        <f t="shared" si="14"/>
        <v>0</v>
      </c>
      <c r="N65" s="75">
        <f t="shared" si="14"/>
        <v>5.5062599200000006</v>
      </c>
      <c r="O65" s="75">
        <f t="shared" si="14"/>
        <v>0</v>
      </c>
      <c r="P65" s="75">
        <f t="shared" si="14"/>
        <v>5.5062599200000006</v>
      </c>
      <c r="Q65" s="75">
        <f t="shared" si="14"/>
        <v>0</v>
      </c>
      <c r="R65" s="45"/>
    </row>
    <row r="66" spans="2:18" s="46" customFormat="1" ht="27" customHeight="1">
      <c r="B66" s="76" t="s">
        <v>81</v>
      </c>
      <c r="C66" s="51" t="s">
        <v>82</v>
      </c>
      <c r="D66" s="44">
        <f>F66+H66+J66+L66</f>
        <v>0</v>
      </c>
      <c r="E66" s="44">
        <f>G66+I66+K66+M66</f>
        <v>6.4973867099999998</v>
      </c>
      <c r="F66" s="44">
        <v>0</v>
      </c>
      <c r="G66" s="44">
        <v>0</v>
      </c>
      <c r="H66" s="44">
        <v>0</v>
      </c>
      <c r="I66" s="44">
        <v>0</v>
      </c>
      <c r="J66" s="44">
        <v>0</v>
      </c>
      <c r="K66" s="44">
        <v>6.4973867099999998</v>
      </c>
      <c r="L66" s="44">
        <v>0</v>
      </c>
      <c r="M66" s="44">
        <v>0</v>
      </c>
      <c r="N66" s="44">
        <f>5506.25992/1000</f>
        <v>5.5062599200000006</v>
      </c>
      <c r="O66" s="44">
        <v>0</v>
      </c>
      <c r="P66" s="44">
        <f>5506.25992/1000</f>
        <v>5.5062599200000006</v>
      </c>
      <c r="Q66" s="44">
        <v>0</v>
      </c>
      <c r="R66" s="45"/>
    </row>
    <row r="67" spans="2:18" s="28" customFormat="1" ht="31.5">
      <c r="B67" s="77">
        <v>2</v>
      </c>
      <c r="C67" s="29" t="s">
        <v>83</v>
      </c>
      <c r="D67" s="30">
        <f t="shared" ref="D67:Q67" si="15">SUM(D68:D72)</f>
        <v>331.02207905</v>
      </c>
      <c r="E67" s="30">
        <f t="shared" si="15"/>
        <v>11.698909070000003</v>
      </c>
      <c r="F67" s="30">
        <f t="shared" si="15"/>
        <v>1.7860483999999999</v>
      </c>
      <c r="G67" s="30">
        <f t="shared" si="15"/>
        <v>1.7860484999999997</v>
      </c>
      <c r="H67" s="30">
        <f t="shared" si="15"/>
        <v>0.88438463999999994</v>
      </c>
      <c r="I67" s="30">
        <f t="shared" si="15"/>
        <v>0.88438463999999994</v>
      </c>
      <c r="J67" s="30">
        <f t="shared" si="15"/>
        <v>1.9118010999999999</v>
      </c>
      <c r="K67" s="30">
        <f t="shared" si="15"/>
        <v>2.37395574</v>
      </c>
      <c r="L67" s="30">
        <f t="shared" si="15"/>
        <v>326.43984490999998</v>
      </c>
      <c r="M67" s="30">
        <f t="shared" si="15"/>
        <v>6.6545201900000004</v>
      </c>
      <c r="N67" s="30">
        <f t="shared" si="15"/>
        <v>10.392023790000001</v>
      </c>
      <c r="O67" s="30">
        <f t="shared" si="15"/>
        <v>6.3905264900000001</v>
      </c>
      <c r="P67" s="30">
        <f t="shared" si="15"/>
        <v>7.1402253399999998</v>
      </c>
      <c r="Q67" s="30">
        <f t="shared" si="15"/>
        <v>7.1402253399999998</v>
      </c>
      <c r="R67" s="27"/>
    </row>
    <row r="68" spans="2:18" s="46" customFormat="1" ht="149.25" customHeight="1">
      <c r="B68" s="41">
        <v>32</v>
      </c>
      <c r="C68" s="51" t="s">
        <v>84</v>
      </c>
      <c r="D68" s="44">
        <f>F68+H68+J68+L68</f>
        <v>328.55500010999998</v>
      </c>
      <c r="E68" s="44">
        <f>G68+I68+K68+M68</f>
        <v>8.8505615800000008</v>
      </c>
      <c r="F68" s="44">
        <v>0.22862511999999999</v>
      </c>
      <c r="G68" s="44">
        <f>228.62512/1000</f>
        <v>0.22862512000000001</v>
      </c>
      <c r="H68" s="44">
        <v>0.23116539</v>
      </c>
      <c r="I68" s="44">
        <f>231.16539/1000</f>
        <v>0.23116539</v>
      </c>
      <c r="J68" s="44">
        <v>1.73470331</v>
      </c>
      <c r="K68" s="44">
        <f>1805.10331/1000</f>
        <v>1.80510331</v>
      </c>
      <c r="L68" s="44">
        <v>326.36050628999999</v>
      </c>
      <c r="M68" s="44">
        <f>6585.66776/1000</f>
        <v>6.5856677600000006</v>
      </c>
      <c r="N68" s="78">
        <f>8171.31582/1000</f>
        <v>8.1713158200000002</v>
      </c>
      <c r="O68" s="44">
        <f>6133.99588/1000</f>
        <v>6.1339958800000005</v>
      </c>
      <c r="P68" s="44">
        <v>0</v>
      </c>
      <c r="Q68" s="44">
        <v>0</v>
      </c>
      <c r="R68" s="45"/>
    </row>
    <row r="69" spans="2:18" s="46" customFormat="1" ht="38.25" customHeight="1">
      <c r="B69" s="41">
        <v>33</v>
      </c>
      <c r="C69" s="51" t="s">
        <v>85</v>
      </c>
      <c r="D69" s="44">
        <f>F69+H69+J69+L69</f>
        <v>0.90648698999999999</v>
      </c>
      <c r="E69" s="44">
        <f>G69+I69+K69+M69</f>
        <v>0.90648708999999994</v>
      </c>
      <c r="F69" s="44">
        <v>0.87229800000000002</v>
      </c>
      <c r="G69" s="44">
        <f>872.2981/1000</f>
        <v>0.87229809999999997</v>
      </c>
      <c r="H69" s="44">
        <v>3.4188990000000002E-2</v>
      </c>
      <c r="I69" s="44">
        <f>34.18899/1000</f>
        <v>3.4188989999999995E-2</v>
      </c>
      <c r="J69" s="44">
        <v>0</v>
      </c>
      <c r="K69" s="44">
        <v>0</v>
      </c>
      <c r="L69" s="44">
        <v>0</v>
      </c>
      <c r="M69" s="44">
        <v>0</v>
      </c>
      <c r="N69" s="47">
        <f>34.18899/1000</f>
        <v>3.4188989999999995E-2</v>
      </c>
      <c r="O69" s="47">
        <v>0</v>
      </c>
      <c r="P69" s="44">
        <v>0</v>
      </c>
      <c r="Q69" s="44">
        <v>0</v>
      </c>
      <c r="R69" s="45"/>
    </row>
    <row r="70" spans="2:18" s="28" customFormat="1" ht="24" hidden="1" customHeight="1">
      <c r="B70" s="48"/>
      <c r="C70" s="49" t="s">
        <v>34</v>
      </c>
      <c r="D70" s="50"/>
      <c r="E70" s="50"/>
      <c r="F70" s="50"/>
      <c r="G70" s="50"/>
      <c r="H70" s="50"/>
      <c r="I70" s="50"/>
      <c r="J70" s="50"/>
      <c r="K70" s="50"/>
      <c r="L70" s="50"/>
      <c r="M70" s="50"/>
      <c r="N70" s="50"/>
      <c r="O70" s="50"/>
      <c r="P70" s="50"/>
      <c r="Q70" s="50"/>
      <c r="R70" s="27"/>
    </row>
    <row r="71" spans="2:18" s="46" customFormat="1" ht="117.75" customHeight="1">
      <c r="B71" s="41">
        <v>34</v>
      </c>
      <c r="C71" s="51" t="s">
        <v>86</v>
      </c>
      <c r="D71" s="44">
        <f>F71+H71+J71+L71</f>
        <v>0.33409579</v>
      </c>
      <c r="E71" s="44">
        <f>G71+I71+K71+M71</f>
        <v>0.34606202999999991</v>
      </c>
      <c r="F71" s="44">
        <v>0.14025314999999999</v>
      </c>
      <c r="G71" s="44">
        <f>140.25315/1000</f>
        <v>0.14025314999999999</v>
      </c>
      <c r="H71" s="44">
        <v>6.8104019999999987E-2</v>
      </c>
      <c r="I71" s="44">
        <v>6.8104020000000001E-2</v>
      </c>
      <c r="J71" s="44">
        <v>4.6399999999999997E-2</v>
      </c>
      <c r="K71" s="44">
        <f>68.85243/1000</f>
        <v>6.8852429999999992E-2</v>
      </c>
      <c r="L71" s="44">
        <v>7.9338619999999999E-2</v>
      </c>
      <c r="M71" s="44">
        <f>68.85243/1000</f>
        <v>6.8852429999999992E-2</v>
      </c>
      <c r="N71" s="47">
        <f>346.06203/1000</f>
        <v>0.34606203000000002</v>
      </c>
      <c r="O71" s="44">
        <f>68.85243/1000</f>
        <v>6.8852429999999992E-2</v>
      </c>
      <c r="P71" s="44">
        <v>0</v>
      </c>
      <c r="Q71" s="44">
        <v>0</v>
      </c>
      <c r="R71" s="45"/>
    </row>
    <row r="72" spans="2:18" s="46" customFormat="1" ht="58.5" customHeight="1">
      <c r="B72" s="41">
        <v>35</v>
      </c>
      <c r="C72" s="51" t="s">
        <v>87</v>
      </c>
      <c r="D72" s="44">
        <f>F72+H72+J72+L72</f>
        <v>1.2264961599999999</v>
      </c>
      <c r="E72" s="44">
        <f>G72+I72+K72+M72</f>
        <v>1.59579837</v>
      </c>
      <c r="F72" s="44">
        <v>0.54487213000000001</v>
      </c>
      <c r="G72" s="44">
        <f>544.87213/1000</f>
        <v>0.54487213000000001</v>
      </c>
      <c r="H72" s="44">
        <v>0.55092624000000001</v>
      </c>
      <c r="I72" s="44">
        <v>0.55092624000000001</v>
      </c>
      <c r="J72" s="44">
        <v>0.13069779000000001</v>
      </c>
      <c r="K72" s="44">
        <f>500/1000</f>
        <v>0.5</v>
      </c>
      <c r="L72" s="44">
        <v>0</v>
      </c>
      <c r="M72" s="44">
        <v>0</v>
      </c>
      <c r="N72" s="47">
        <f>1840.45695/1000</f>
        <v>1.8404569500000001</v>
      </c>
      <c r="O72" s="44">
        <f>187.67818/1000</f>
        <v>0.18767818</v>
      </c>
      <c r="P72" s="44">
        <f>Q72</f>
        <v>7.1402253399999998</v>
      </c>
      <c r="Q72" s="44">
        <f>7140.22534/1000</f>
        <v>7.1402253399999998</v>
      </c>
      <c r="R72" s="45"/>
    </row>
    <row r="73" spans="2:18" s="28" customFormat="1">
      <c r="B73" s="79"/>
      <c r="C73" s="80"/>
      <c r="D73" s="82"/>
      <c r="E73" s="83"/>
      <c r="F73" s="81"/>
      <c r="G73" s="81"/>
      <c r="H73" s="81"/>
      <c r="I73" s="81"/>
      <c r="J73" s="81"/>
      <c r="K73" s="81"/>
      <c r="L73" s="81"/>
      <c r="M73" s="81"/>
      <c r="N73" s="81"/>
      <c r="O73" s="81"/>
      <c r="P73" s="81"/>
      <c r="Q73" s="81"/>
      <c r="R73" s="27"/>
    </row>
    <row r="74" spans="2:18" s="28" customFormat="1">
      <c r="B74" s="79"/>
      <c r="C74" s="80"/>
      <c r="D74" s="82"/>
      <c r="E74" s="81"/>
      <c r="F74" s="81"/>
      <c r="G74" s="81"/>
      <c r="H74" s="81"/>
      <c r="I74" s="81"/>
      <c r="J74" s="81"/>
      <c r="K74" s="81"/>
      <c r="L74" s="81"/>
      <c r="M74" s="81"/>
      <c r="N74" s="81"/>
      <c r="O74" s="81"/>
      <c r="P74" s="81"/>
      <c r="Q74" s="81"/>
      <c r="R74" s="27"/>
    </row>
    <row r="75" spans="2:18" s="28" customFormat="1" ht="16.5" thickBot="1">
      <c r="B75" s="79"/>
      <c r="C75" s="84" t="s">
        <v>89</v>
      </c>
      <c r="D75" s="85"/>
      <c r="E75" s="83"/>
      <c r="F75" s="81"/>
      <c r="G75" s="81"/>
      <c r="H75" s="81"/>
      <c r="I75" s="81"/>
      <c r="J75" s="81"/>
      <c r="K75" s="81"/>
      <c r="L75" s="81"/>
      <c r="M75" s="81"/>
      <c r="N75" s="81"/>
      <c r="O75" s="81"/>
      <c r="P75" s="81"/>
      <c r="Q75" s="81"/>
      <c r="R75" s="27"/>
    </row>
    <row r="76" spans="2:18" s="28" customFormat="1" ht="36" customHeight="1">
      <c r="B76" s="269" t="s">
        <v>1</v>
      </c>
      <c r="C76" s="271" t="s">
        <v>2</v>
      </c>
      <c r="D76" s="273" t="s">
        <v>3</v>
      </c>
      <c r="E76" s="273"/>
      <c r="F76" s="273"/>
      <c r="G76" s="273"/>
      <c r="H76" s="273"/>
      <c r="I76" s="273"/>
      <c r="J76" s="273"/>
      <c r="K76" s="273"/>
      <c r="L76" s="273"/>
      <c r="M76" s="273"/>
      <c r="N76" s="273" t="s">
        <v>4</v>
      </c>
      <c r="O76" s="273"/>
      <c r="P76" s="273" t="s">
        <v>5</v>
      </c>
      <c r="Q76" s="273"/>
      <c r="R76" s="27"/>
    </row>
    <row r="77" spans="2:18" s="28" customFormat="1" ht="96" customHeight="1">
      <c r="B77" s="270"/>
      <c r="C77" s="272"/>
      <c r="D77" s="276" t="s">
        <v>6</v>
      </c>
      <c r="E77" s="276"/>
      <c r="F77" s="276" t="s">
        <v>7</v>
      </c>
      <c r="G77" s="276"/>
      <c r="H77" s="276" t="s">
        <v>8</v>
      </c>
      <c r="I77" s="276"/>
      <c r="J77" s="276" t="s">
        <v>9</v>
      </c>
      <c r="K77" s="276"/>
      <c r="L77" s="276" t="s">
        <v>10</v>
      </c>
      <c r="M77" s="276"/>
      <c r="N77" s="276"/>
      <c r="O77" s="276"/>
      <c r="P77" s="276"/>
      <c r="Q77" s="276"/>
      <c r="R77" s="27"/>
    </row>
    <row r="78" spans="2:18" s="28" customFormat="1" ht="92.25" customHeight="1">
      <c r="B78" s="270"/>
      <c r="C78" s="272"/>
      <c r="D78" s="13" t="s">
        <v>11</v>
      </c>
      <c r="E78" s="13" t="s">
        <v>12</v>
      </c>
      <c r="F78" s="13" t="s">
        <v>13</v>
      </c>
      <c r="G78" s="13" t="s">
        <v>14</v>
      </c>
      <c r="H78" s="13" t="s">
        <v>13</v>
      </c>
      <c r="I78" s="13" t="s">
        <v>14</v>
      </c>
      <c r="J78" s="13" t="s">
        <v>13</v>
      </c>
      <c r="K78" s="15" t="s">
        <v>14</v>
      </c>
      <c r="L78" s="13" t="s">
        <v>13</v>
      </c>
      <c r="M78" s="13" t="s">
        <v>14</v>
      </c>
      <c r="N78" s="15" t="s">
        <v>15</v>
      </c>
      <c r="O78" s="15" t="s">
        <v>90</v>
      </c>
      <c r="P78" s="15" t="s">
        <v>6</v>
      </c>
      <c r="Q78" s="15" t="s">
        <v>90</v>
      </c>
      <c r="R78" s="27"/>
    </row>
    <row r="79" spans="2:18" s="19" customFormat="1" ht="16.5" thickBot="1">
      <c r="B79" s="16">
        <v>1</v>
      </c>
      <c r="C79" s="17">
        <v>2</v>
      </c>
      <c r="D79" s="86">
        <v>5</v>
      </c>
      <c r="E79" s="86">
        <v>6</v>
      </c>
      <c r="F79" s="86">
        <v>7</v>
      </c>
      <c r="G79" s="86">
        <v>8</v>
      </c>
      <c r="H79" s="86">
        <v>9</v>
      </c>
      <c r="I79" s="86">
        <v>10</v>
      </c>
      <c r="J79" s="86">
        <v>11</v>
      </c>
      <c r="K79" s="86">
        <v>12</v>
      </c>
      <c r="L79" s="86">
        <v>13</v>
      </c>
      <c r="M79" s="86">
        <v>14</v>
      </c>
      <c r="N79" s="86">
        <v>15</v>
      </c>
      <c r="O79" s="86">
        <v>16</v>
      </c>
      <c r="P79" s="86">
        <v>17</v>
      </c>
      <c r="Q79" s="86">
        <v>18</v>
      </c>
      <c r="R79" s="18"/>
    </row>
    <row r="80" spans="2:18" s="89" customFormat="1" ht="68.25" customHeight="1">
      <c r="B80" s="87"/>
      <c r="C80" s="25" t="s">
        <v>91</v>
      </c>
      <c r="D80" s="26">
        <f t="shared" ref="D80:Q80" si="16">SUM(D81:D116)</f>
        <v>931.58621690422137</v>
      </c>
      <c r="E80" s="26">
        <f t="shared" si="16"/>
        <v>1124.3824839363344</v>
      </c>
      <c r="F80" s="26">
        <f t="shared" si="16"/>
        <v>250.18897994</v>
      </c>
      <c r="G80" s="26">
        <f t="shared" si="16"/>
        <v>250.18953993999997</v>
      </c>
      <c r="H80" s="26">
        <f t="shared" si="16"/>
        <v>190.58470718322133</v>
      </c>
      <c r="I80" s="26">
        <f t="shared" si="16"/>
        <v>190.56981229207997</v>
      </c>
      <c r="J80" s="26">
        <f t="shared" si="16"/>
        <v>222.30229457999999</v>
      </c>
      <c r="K80" s="26">
        <f t="shared" si="16"/>
        <v>203.92764541925456</v>
      </c>
      <c r="L80" s="26">
        <f t="shared" si="16"/>
        <v>268.510235201</v>
      </c>
      <c r="M80" s="26">
        <f t="shared" si="16"/>
        <v>479.69548628499996</v>
      </c>
      <c r="N80" s="26">
        <f t="shared" si="16"/>
        <v>951.31893560000003</v>
      </c>
      <c r="O80" s="26">
        <f t="shared" si="16"/>
        <v>400.82072619999997</v>
      </c>
      <c r="P80" s="26">
        <f t="shared" si="16"/>
        <v>982.43610211999999</v>
      </c>
      <c r="Q80" s="26">
        <f t="shared" si="16"/>
        <v>664.9694037999999</v>
      </c>
      <c r="R80" s="88" t="e">
        <f>#REF!/1.18</f>
        <v>#REF!</v>
      </c>
    </row>
    <row r="81" spans="2:18" s="93" customFormat="1" ht="108.75" customHeight="1">
      <c r="B81" s="90">
        <v>1</v>
      </c>
      <c r="C81" s="91" t="s">
        <v>92</v>
      </c>
      <c r="D81" s="92">
        <f t="shared" ref="D81:E91" si="17">F81+H81+J81+L81</f>
        <v>16.73554931</v>
      </c>
      <c r="E81" s="44">
        <f t="shared" si="17"/>
        <v>14.353748640000001</v>
      </c>
      <c r="F81" s="44">
        <v>0.36470174999999999</v>
      </c>
      <c r="G81" s="44">
        <f>364.70175/1000</f>
        <v>0.36470174999999999</v>
      </c>
      <c r="H81" s="44">
        <v>0</v>
      </c>
      <c r="I81" s="44">
        <v>0</v>
      </c>
      <c r="J81" s="44">
        <v>0</v>
      </c>
      <c r="K81" s="44">
        <f>478.57859/1000</f>
        <v>0.47857859000000003</v>
      </c>
      <c r="L81" s="44">
        <v>16.370847560000001</v>
      </c>
      <c r="M81" s="44">
        <f>13510.4683/1000</f>
        <v>13.510468300000001</v>
      </c>
      <c r="N81" s="55">
        <f>12378.73063/1000</f>
        <v>12.37873063</v>
      </c>
      <c r="O81" s="55">
        <f>3979.70468/1000</f>
        <v>3.9797046799999998</v>
      </c>
      <c r="P81" s="44">
        <v>42.178230159999998</v>
      </c>
      <c r="Q81" s="44">
        <f>42178.23016/1000</f>
        <v>42.178230159999998</v>
      </c>
      <c r="R81" s="88" t="e">
        <f>#REF!/1.18</f>
        <v>#REF!</v>
      </c>
    </row>
    <row r="82" spans="2:18" s="93" customFormat="1" ht="59.25" customHeight="1">
      <c r="B82" s="90">
        <v>2</v>
      </c>
      <c r="C82" s="91" t="s">
        <v>93</v>
      </c>
      <c r="D82" s="92">
        <f t="shared" si="17"/>
        <v>92.569199139999995</v>
      </c>
      <c r="E82" s="44">
        <f t="shared" si="17"/>
        <v>86.103465990000018</v>
      </c>
      <c r="F82" s="44">
        <v>0.87675137000000003</v>
      </c>
      <c r="G82" s="44">
        <f>876.75137/1000</f>
        <v>0.87675136999999992</v>
      </c>
      <c r="H82" s="44">
        <v>3.2323821399999999</v>
      </c>
      <c r="I82" s="44">
        <f>3232.38214/1000</f>
        <v>3.2323821400000003</v>
      </c>
      <c r="J82" s="44">
        <f>3623.68997/1000</f>
        <v>3.62368997</v>
      </c>
      <c r="K82" s="44">
        <f>3823.69337/1000</f>
        <v>3.82369337</v>
      </c>
      <c r="L82" s="44">
        <f>84836.37566/1000</f>
        <v>84.836375660000002</v>
      </c>
      <c r="M82" s="44">
        <f>78170.63911/1000</f>
        <v>78.17063911000001</v>
      </c>
      <c r="N82" s="55">
        <f>75692.81655/1000</f>
        <v>75.692816550000003</v>
      </c>
      <c r="O82" s="55">
        <f>68934.33037/1000</f>
        <v>68.934330369999998</v>
      </c>
      <c r="P82" s="44">
        <f>Q82</f>
        <v>75.692816550000003</v>
      </c>
      <c r="Q82" s="44">
        <f>75692.81655/1000</f>
        <v>75.692816550000003</v>
      </c>
      <c r="R82" s="88" t="e">
        <f>#REF!/1.18</f>
        <v>#REF!</v>
      </c>
    </row>
    <row r="83" spans="2:18" s="93" customFormat="1" ht="59.25" customHeight="1">
      <c r="B83" s="90">
        <v>3</v>
      </c>
      <c r="C83" s="91" t="s">
        <v>94</v>
      </c>
      <c r="D83" s="92">
        <f t="shared" si="17"/>
        <v>0</v>
      </c>
      <c r="E83" s="44">
        <f t="shared" si="17"/>
        <v>1.0568892999999999</v>
      </c>
      <c r="F83" s="44">
        <v>0</v>
      </c>
      <c r="G83" s="44">
        <v>0</v>
      </c>
      <c r="H83" s="44">
        <v>0</v>
      </c>
      <c r="I83" s="44">
        <f>8.68639/1000</f>
        <v>8.6863899999999987E-3</v>
      </c>
      <c r="J83" s="44">
        <v>0</v>
      </c>
      <c r="K83" s="44">
        <f>55.66868/1000</f>
        <v>5.5668680000000005E-2</v>
      </c>
      <c r="L83" s="44">
        <v>0</v>
      </c>
      <c r="M83" s="44">
        <f>992.53423/1000</f>
        <v>0.99253422999999996</v>
      </c>
      <c r="N83" s="55">
        <f>1344.29994/1000</f>
        <v>1.3442999400000002</v>
      </c>
      <c r="O83" s="55">
        <f>256.81196/1000</f>
        <v>0.25681196000000001</v>
      </c>
      <c r="P83" s="44">
        <v>0</v>
      </c>
      <c r="Q83" s="44">
        <v>0</v>
      </c>
      <c r="R83" s="88" t="e">
        <f>#REF!/1.18</f>
        <v>#REF!</v>
      </c>
    </row>
    <row r="84" spans="2:18" s="93" customFormat="1" ht="69.75" customHeight="1">
      <c r="B84" s="90">
        <v>4</v>
      </c>
      <c r="C84" s="91" t="s">
        <v>95</v>
      </c>
      <c r="D84" s="92">
        <f t="shared" si="17"/>
        <v>0.395339</v>
      </c>
      <c r="E84" s="44">
        <f t="shared" si="17"/>
        <v>0.39533915000000003</v>
      </c>
      <c r="F84" s="44">
        <v>0</v>
      </c>
      <c r="G84" s="44">
        <v>0</v>
      </c>
      <c r="H84" s="44">
        <v>0</v>
      </c>
      <c r="I84" s="44">
        <v>0</v>
      </c>
      <c r="J84" s="44">
        <v>0.395339</v>
      </c>
      <c r="K84" s="44">
        <f>395.33915/1000</f>
        <v>0.39533915000000003</v>
      </c>
      <c r="L84" s="44">
        <v>0</v>
      </c>
      <c r="M84" s="44">
        <v>0</v>
      </c>
      <c r="N84" s="55">
        <v>0</v>
      </c>
      <c r="O84" s="55">
        <v>0</v>
      </c>
      <c r="P84" s="44">
        <v>0</v>
      </c>
      <c r="Q84" s="44">
        <v>0</v>
      </c>
      <c r="R84" s="88" t="e">
        <f>#REF!/1.18</f>
        <v>#REF!</v>
      </c>
    </row>
    <row r="85" spans="2:18" s="93" customFormat="1" ht="87" customHeight="1">
      <c r="B85" s="90">
        <v>5</v>
      </c>
      <c r="C85" s="91" t="s">
        <v>96</v>
      </c>
      <c r="D85" s="92">
        <f t="shared" si="17"/>
        <v>1.64151388</v>
      </c>
      <c r="E85" s="44">
        <f t="shared" si="17"/>
        <v>1.64151388</v>
      </c>
      <c r="F85" s="44">
        <v>1.64151388</v>
      </c>
      <c r="G85" s="44">
        <f>1641.51388/1000</f>
        <v>1.64151388</v>
      </c>
      <c r="H85" s="44">
        <v>0</v>
      </c>
      <c r="I85" s="44">
        <v>0</v>
      </c>
      <c r="J85" s="44">
        <v>0</v>
      </c>
      <c r="K85" s="44">
        <v>0</v>
      </c>
      <c r="L85" s="44">
        <v>0</v>
      </c>
      <c r="M85" s="44">
        <v>0</v>
      </c>
      <c r="N85" s="55">
        <v>1.4037900000000001</v>
      </c>
      <c r="O85" s="55">
        <v>0</v>
      </c>
      <c r="P85" s="44">
        <f>1403.78558/1000</f>
        <v>1.4037855800000001</v>
      </c>
      <c r="Q85" s="44">
        <v>0</v>
      </c>
      <c r="R85" s="88" t="e">
        <f>#REF!/1.18</f>
        <v>#REF!</v>
      </c>
    </row>
    <row r="86" spans="2:18" s="93" customFormat="1" ht="70.5" customHeight="1">
      <c r="B86" s="90">
        <v>6</v>
      </c>
      <c r="C86" s="91" t="s">
        <v>97</v>
      </c>
      <c r="D86" s="92">
        <f t="shared" si="17"/>
        <v>0</v>
      </c>
      <c r="E86" s="44">
        <f t="shared" si="17"/>
        <v>20.60395741</v>
      </c>
      <c r="F86" s="44">
        <v>0</v>
      </c>
      <c r="G86" s="44">
        <v>0</v>
      </c>
      <c r="H86" s="44">
        <v>0</v>
      </c>
      <c r="I86" s="44">
        <v>0</v>
      </c>
      <c r="J86" s="44">
        <v>0</v>
      </c>
      <c r="K86" s="44">
        <f>37.74592/1000</f>
        <v>3.7745919999999995E-2</v>
      </c>
      <c r="L86" s="44">
        <v>0</v>
      </c>
      <c r="M86" s="44">
        <f>20566.21149/1000</f>
        <v>20.566211490000001</v>
      </c>
      <c r="N86" s="55">
        <f>17623.21082/1000</f>
        <v>17.623210820000001</v>
      </c>
      <c r="O86" s="55">
        <f>16985.37077/1000</f>
        <v>16.985370770000003</v>
      </c>
      <c r="P86" s="44">
        <f>Q86</f>
        <v>17.210132519999998</v>
      </c>
      <c r="Q86" s="44">
        <f>17210.13252/1000</f>
        <v>17.210132519999998</v>
      </c>
      <c r="R86" s="88" t="e">
        <f>#REF!/1.18</f>
        <v>#REF!</v>
      </c>
    </row>
    <row r="87" spans="2:18" s="93" customFormat="1" ht="96.75" customHeight="1">
      <c r="B87" s="90">
        <v>7</v>
      </c>
      <c r="C87" s="91" t="s">
        <v>98</v>
      </c>
      <c r="D87" s="92">
        <f t="shared" si="17"/>
        <v>0</v>
      </c>
      <c r="E87" s="44">
        <f t="shared" si="17"/>
        <v>12.532176209999999</v>
      </c>
      <c r="F87" s="44">
        <v>0</v>
      </c>
      <c r="G87" s="44">
        <v>0</v>
      </c>
      <c r="H87" s="44">
        <v>0</v>
      </c>
      <c r="I87" s="44">
        <v>0</v>
      </c>
      <c r="J87" s="44">
        <v>0</v>
      </c>
      <c r="K87" s="44">
        <v>0</v>
      </c>
      <c r="L87" s="44">
        <v>0</v>
      </c>
      <c r="M87" s="44">
        <f>12532.17621/1000</f>
        <v>12.532176209999999</v>
      </c>
      <c r="N87" s="55">
        <f>10789.5975/1000</f>
        <v>10.789597499999999</v>
      </c>
      <c r="O87" s="55">
        <f>10789.5975/1000</f>
        <v>10.789597499999999</v>
      </c>
      <c r="P87" s="44">
        <f>Q87</f>
        <v>10.789597499999999</v>
      </c>
      <c r="Q87" s="44">
        <f>10789.5975/1000</f>
        <v>10.789597499999999</v>
      </c>
      <c r="R87" s="88"/>
    </row>
    <row r="88" spans="2:18" s="93" customFormat="1" ht="60.75" customHeight="1">
      <c r="B88" s="90">
        <v>8</v>
      </c>
      <c r="C88" s="91" t="s">
        <v>99</v>
      </c>
      <c r="D88" s="92">
        <f t="shared" si="17"/>
        <v>0</v>
      </c>
      <c r="E88" s="44">
        <f t="shared" si="17"/>
        <v>0</v>
      </c>
      <c r="F88" s="44">
        <v>0</v>
      </c>
      <c r="G88" s="44">
        <v>0</v>
      </c>
      <c r="H88" s="44">
        <v>0</v>
      </c>
      <c r="I88" s="44">
        <v>0</v>
      </c>
      <c r="J88" s="44">
        <v>0</v>
      </c>
      <c r="K88" s="44">
        <v>0</v>
      </c>
      <c r="L88" s="44">
        <v>0</v>
      </c>
      <c r="M88" s="44">
        <v>0</v>
      </c>
      <c r="N88" s="55">
        <v>0</v>
      </c>
      <c r="O88" s="55">
        <v>0</v>
      </c>
      <c r="P88" s="44">
        <f>68.16692/1000</f>
        <v>6.8166920000000006E-2</v>
      </c>
      <c r="Q88" s="44">
        <v>0</v>
      </c>
      <c r="R88" s="88" t="e">
        <f>#REF!/1.18</f>
        <v>#REF!</v>
      </c>
    </row>
    <row r="89" spans="2:18" s="93" customFormat="1" ht="45.75" customHeight="1">
      <c r="B89" s="90">
        <v>9</v>
      </c>
      <c r="C89" s="91" t="s">
        <v>100</v>
      </c>
      <c r="D89" s="92">
        <f t="shared" si="17"/>
        <v>4.2383446410000003</v>
      </c>
      <c r="E89" s="44">
        <f t="shared" si="17"/>
        <v>3.9662775899999998</v>
      </c>
      <c r="F89" s="44">
        <v>0.54072956999999999</v>
      </c>
      <c r="G89" s="44">
        <f>540.72957/1000</f>
        <v>0.54072956999999999</v>
      </c>
      <c r="H89" s="44">
        <f>704.3187/1000</f>
        <v>0.70431870000000008</v>
      </c>
      <c r="I89" s="44">
        <v>0</v>
      </c>
      <c r="J89" s="44">
        <f>2993.29506/1000</f>
        <v>2.9932950599999999</v>
      </c>
      <c r="K89" s="44">
        <f>3173.35826/1000</f>
        <v>3.1733582600000001</v>
      </c>
      <c r="L89" s="44">
        <f>0.001311/1000</f>
        <v>1.311E-6</v>
      </c>
      <c r="M89" s="44">
        <f>252.18976/1000</f>
        <v>0.25218975999999999</v>
      </c>
      <c r="N89" s="55">
        <f>3388.77134/1000</f>
        <v>3.3887713399999999</v>
      </c>
      <c r="O89" s="55">
        <v>0</v>
      </c>
      <c r="P89" s="44">
        <f>Q89</f>
        <v>3.3887713399999999</v>
      </c>
      <c r="Q89" s="44">
        <f>3388.77134/1000</f>
        <v>3.3887713399999999</v>
      </c>
      <c r="R89" s="88" t="e">
        <f>#REF!/1.18</f>
        <v>#REF!</v>
      </c>
    </row>
    <row r="90" spans="2:18" s="93" customFormat="1" ht="57.75" customHeight="1">
      <c r="B90" s="90">
        <v>10</v>
      </c>
      <c r="C90" s="91" t="s">
        <v>101</v>
      </c>
      <c r="D90" s="92">
        <f t="shared" si="17"/>
        <v>0.84606517999999997</v>
      </c>
      <c r="E90" s="44">
        <f>G90+I90+K90+M90</f>
        <v>0.69390439999999998</v>
      </c>
      <c r="F90" s="44">
        <v>0</v>
      </c>
      <c r="G90" s="44">
        <v>0</v>
      </c>
      <c r="H90" s="44">
        <v>0</v>
      </c>
      <c r="I90" s="44">
        <f>693.9044/1000</f>
        <v>0.69390439999999998</v>
      </c>
      <c r="J90" s="44">
        <v>0.15216072</v>
      </c>
      <c r="K90" s="44">
        <v>0</v>
      </c>
      <c r="L90" s="44">
        <f>693.90446/1000</f>
        <v>0.69390445999999995</v>
      </c>
      <c r="M90" s="44">
        <v>0</v>
      </c>
      <c r="N90" s="55">
        <f>677.21554/1000</f>
        <v>0.67721554000000006</v>
      </c>
      <c r="O90" s="55">
        <v>0</v>
      </c>
      <c r="P90" s="44">
        <f>677.21554/1000</f>
        <v>0.67721554000000006</v>
      </c>
      <c r="Q90" s="44">
        <v>0.67721554000000006</v>
      </c>
      <c r="R90" s="88" t="e">
        <f>#REF!/1.18</f>
        <v>#REF!</v>
      </c>
    </row>
    <row r="91" spans="2:18" s="93" customFormat="1" ht="49.5" customHeight="1">
      <c r="B91" s="90">
        <v>11</v>
      </c>
      <c r="C91" s="91" t="s">
        <v>102</v>
      </c>
      <c r="D91" s="92">
        <f t="shared" si="17"/>
        <v>0.42653131</v>
      </c>
      <c r="E91" s="44">
        <f>G91+I91+K91+M91</f>
        <v>0.42653131999999999</v>
      </c>
      <c r="F91" s="44">
        <v>0</v>
      </c>
      <c r="G91" s="44">
        <v>0</v>
      </c>
      <c r="H91" s="44">
        <v>0.42653131</v>
      </c>
      <c r="I91" s="44">
        <f>426.53132/1000</f>
        <v>0.42653131999999999</v>
      </c>
      <c r="J91" s="44">
        <v>0</v>
      </c>
      <c r="K91" s="44">
        <v>0</v>
      </c>
      <c r="L91" s="44">
        <v>0</v>
      </c>
      <c r="M91" s="44">
        <v>0</v>
      </c>
      <c r="N91" s="55">
        <f>364.75995/1000</f>
        <v>0.36475995</v>
      </c>
      <c r="O91" s="55">
        <v>0</v>
      </c>
      <c r="P91" s="44">
        <f>364.75995/1000</f>
        <v>0.36475995</v>
      </c>
      <c r="Q91" s="44">
        <v>0</v>
      </c>
      <c r="R91" s="88" t="e">
        <f>#REF!/1.18</f>
        <v>#REF!</v>
      </c>
    </row>
    <row r="92" spans="2:18" s="93" customFormat="1" ht="52.5" customHeight="1">
      <c r="B92" s="90">
        <v>12</v>
      </c>
      <c r="C92" s="91" t="s">
        <v>103</v>
      </c>
      <c r="D92" s="92">
        <v>0</v>
      </c>
      <c r="E92" s="44">
        <f>G92+I92+K92+M92</f>
        <v>1.7243299999999998E-3</v>
      </c>
      <c r="F92" s="44">
        <v>0</v>
      </c>
      <c r="G92" s="44">
        <v>0</v>
      </c>
      <c r="H92" s="44">
        <v>0</v>
      </c>
      <c r="I92" s="44">
        <f>1.72433/1000</f>
        <v>1.7243299999999998E-3</v>
      </c>
      <c r="J92" s="44">
        <v>0</v>
      </c>
      <c r="K92" s="44">
        <v>0</v>
      </c>
      <c r="L92" s="44">
        <v>0</v>
      </c>
      <c r="M92" s="44">
        <v>0</v>
      </c>
      <c r="N92" s="55">
        <f>29.13823/1000</f>
        <v>2.9138230000000001E-2</v>
      </c>
      <c r="O92" s="55">
        <v>0</v>
      </c>
      <c r="P92" s="44">
        <f>Q92</f>
        <v>6.8246139999999997E-2</v>
      </c>
      <c r="Q92" s="44">
        <f>68.24614/1000</f>
        <v>6.8246139999999997E-2</v>
      </c>
      <c r="R92" s="88" t="e">
        <f>#REF!/1.18</f>
        <v>#REF!</v>
      </c>
    </row>
    <row r="93" spans="2:18" s="93" customFormat="1" ht="103.5" customHeight="1">
      <c r="B93" s="90">
        <v>13</v>
      </c>
      <c r="C93" s="91" t="s">
        <v>104</v>
      </c>
      <c r="D93" s="92">
        <f t="shared" ref="D93:E103" si="18">F93+H93+J93+L93</f>
        <v>0</v>
      </c>
      <c r="E93" s="44">
        <f t="shared" si="18"/>
        <v>7.7558000000000016E-2</v>
      </c>
      <c r="F93" s="44">
        <v>0</v>
      </c>
      <c r="G93" s="44">
        <v>0</v>
      </c>
      <c r="H93" s="44">
        <v>0</v>
      </c>
      <c r="I93" s="44">
        <v>0</v>
      </c>
      <c r="J93" s="44">
        <v>0</v>
      </c>
      <c r="K93" s="44">
        <f>4.7804/1000</f>
        <v>4.7804000000000006E-3</v>
      </c>
      <c r="L93" s="44">
        <v>0</v>
      </c>
      <c r="M93" s="44">
        <f>72.7776/1000</f>
        <v>7.2777600000000012E-2</v>
      </c>
      <c r="N93" s="55">
        <v>8.0780000000000005E-2</v>
      </c>
      <c r="O93" s="55">
        <v>0</v>
      </c>
      <c r="P93" s="44">
        <v>0</v>
      </c>
      <c r="Q93" s="44">
        <v>0</v>
      </c>
      <c r="R93" s="88" t="e">
        <f>#REF!/1.18</f>
        <v>#REF!</v>
      </c>
    </row>
    <row r="94" spans="2:18" s="93" customFormat="1" ht="58.5" customHeight="1">
      <c r="B94" s="90">
        <v>14</v>
      </c>
      <c r="C94" s="91" t="s">
        <v>105</v>
      </c>
      <c r="D94" s="92">
        <f t="shared" si="18"/>
        <v>0</v>
      </c>
      <c r="E94" s="44">
        <f t="shared" si="18"/>
        <v>2.62473E-3</v>
      </c>
      <c r="F94" s="44">
        <v>0</v>
      </c>
      <c r="G94" s="44">
        <v>0</v>
      </c>
      <c r="H94" s="44">
        <v>0</v>
      </c>
      <c r="I94" s="44">
        <v>0</v>
      </c>
      <c r="J94" s="44">
        <v>0</v>
      </c>
      <c r="K94" s="44">
        <f>2.62473/1000</f>
        <v>2.62473E-3</v>
      </c>
      <c r="L94" s="44">
        <v>0</v>
      </c>
      <c r="M94" s="44">
        <v>0</v>
      </c>
      <c r="N94" s="55">
        <v>4.4350000000000001E-2</v>
      </c>
      <c r="O94" s="55">
        <v>0</v>
      </c>
      <c r="P94" s="44">
        <v>0</v>
      </c>
      <c r="Q94" s="44">
        <v>0</v>
      </c>
      <c r="R94" s="88" t="e">
        <f>#REF!/1.18</f>
        <v>#REF!</v>
      </c>
    </row>
    <row r="95" spans="2:18" s="93" customFormat="1" ht="39.75" customHeight="1">
      <c r="B95" s="90">
        <v>15</v>
      </c>
      <c r="C95" s="91" t="s">
        <v>106</v>
      </c>
      <c r="D95" s="92">
        <f t="shared" si="18"/>
        <v>0</v>
      </c>
      <c r="E95" s="44">
        <f t="shared" si="18"/>
        <v>0.20929940999999999</v>
      </c>
      <c r="F95" s="44">
        <v>0</v>
      </c>
      <c r="G95" s="44">
        <v>0</v>
      </c>
      <c r="H95" s="44">
        <v>0</v>
      </c>
      <c r="I95" s="44">
        <v>0</v>
      </c>
      <c r="J95" s="44">
        <v>0</v>
      </c>
      <c r="K95" s="44">
        <f>3.28432/1000</f>
        <v>3.2843200000000003E-3</v>
      </c>
      <c r="L95" s="44">
        <v>0</v>
      </c>
      <c r="M95" s="44">
        <f>206.01509/1000</f>
        <v>0.20601508999999998</v>
      </c>
      <c r="N95" s="55">
        <f>714.7776/1000</f>
        <v>0.71477760000000001</v>
      </c>
      <c r="O95" s="55">
        <f>659.2784/1000</f>
        <v>0.65927840000000004</v>
      </c>
      <c r="P95" s="44">
        <f>Q95</f>
        <v>0.71477760000000001</v>
      </c>
      <c r="Q95" s="44">
        <f>714.7776/1000</f>
        <v>0.71477760000000001</v>
      </c>
      <c r="R95" s="88" t="e">
        <f>#REF!/1.18</f>
        <v>#REF!</v>
      </c>
    </row>
    <row r="96" spans="2:18" s="93" customFormat="1" ht="52.5" customHeight="1">
      <c r="B96" s="90">
        <v>16</v>
      </c>
      <c r="C96" s="91" t="s">
        <v>107</v>
      </c>
      <c r="D96" s="92">
        <f t="shared" si="18"/>
        <v>0</v>
      </c>
      <c r="E96" s="44">
        <f t="shared" si="18"/>
        <v>2.34966645</v>
      </c>
      <c r="F96" s="44">
        <v>0</v>
      </c>
      <c r="G96" s="44">
        <v>0</v>
      </c>
      <c r="H96" s="44">
        <v>0</v>
      </c>
      <c r="I96" s="44">
        <v>0</v>
      </c>
      <c r="J96" s="44">
        <v>0</v>
      </c>
      <c r="K96" s="44">
        <f>2349.66645/1000</f>
        <v>2.34966645</v>
      </c>
      <c r="L96" s="44">
        <v>0</v>
      </c>
      <c r="M96" s="44">
        <v>0</v>
      </c>
      <c r="N96" s="55">
        <f>2009.38166/1000</f>
        <v>2.0093816599999998</v>
      </c>
      <c r="O96" s="55">
        <v>0</v>
      </c>
      <c r="P96" s="44">
        <f>Q96</f>
        <v>1.2405719999999998</v>
      </c>
      <c r="Q96" s="44">
        <f>1240.572/1000</f>
        <v>1.2405719999999998</v>
      </c>
      <c r="R96" s="88" t="e">
        <f>#REF!/1.18</f>
        <v>#REF!</v>
      </c>
    </row>
    <row r="97" spans="2:18" s="93" customFormat="1" ht="43.5" customHeight="1">
      <c r="B97" s="90">
        <v>17</v>
      </c>
      <c r="C97" s="91" t="s">
        <v>108</v>
      </c>
      <c r="D97" s="92">
        <f t="shared" si="18"/>
        <v>0</v>
      </c>
      <c r="E97" s="44">
        <f t="shared" si="18"/>
        <v>0</v>
      </c>
      <c r="F97" s="92">
        <v>0</v>
      </c>
      <c r="G97" s="92">
        <v>0</v>
      </c>
      <c r="H97" s="92">
        <v>0</v>
      </c>
      <c r="I97" s="92">
        <v>0</v>
      </c>
      <c r="J97" s="92">
        <v>0</v>
      </c>
      <c r="K97" s="92">
        <v>0</v>
      </c>
      <c r="L97" s="92">
        <v>0</v>
      </c>
      <c r="M97" s="44">
        <v>0</v>
      </c>
      <c r="N97" s="55">
        <v>0</v>
      </c>
      <c r="O97" s="55">
        <v>0</v>
      </c>
      <c r="P97" s="44">
        <f>0.04780919</f>
        <v>4.7809190000000001E-2</v>
      </c>
      <c r="Q97" s="44">
        <v>0</v>
      </c>
      <c r="R97" s="88" t="e">
        <f>#REF!/1.18</f>
        <v>#REF!</v>
      </c>
    </row>
    <row r="98" spans="2:18" s="93" customFormat="1" ht="43.5" customHeight="1">
      <c r="B98" s="90">
        <v>18</v>
      </c>
      <c r="C98" s="91" t="s">
        <v>109</v>
      </c>
      <c r="D98" s="92">
        <v>0</v>
      </c>
      <c r="E98" s="44">
        <f t="shared" si="18"/>
        <v>7.1579740000000003E-2</v>
      </c>
      <c r="F98" s="92">
        <v>0</v>
      </c>
      <c r="G98" s="92">
        <v>0</v>
      </c>
      <c r="H98" s="92">
        <v>0</v>
      </c>
      <c r="I98" s="92">
        <v>0</v>
      </c>
      <c r="J98" s="92">
        <v>0</v>
      </c>
      <c r="K98" s="92">
        <v>0</v>
      </c>
      <c r="L98" s="92">
        <v>0</v>
      </c>
      <c r="M98" s="44">
        <f>71.57974/1000</f>
        <v>7.1579740000000003E-2</v>
      </c>
      <c r="N98" s="55">
        <f>61.09933/1000</f>
        <v>6.109933E-2</v>
      </c>
      <c r="O98" s="55">
        <f>61.09933/1000</f>
        <v>6.109933E-2</v>
      </c>
      <c r="P98" s="44">
        <v>0</v>
      </c>
      <c r="Q98" s="44">
        <v>0</v>
      </c>
      <c r="R98" s="88"/>
    </row>
    <row r="99" spans="2:18" s="93" customFormat="1" ht="43.5" customHeight="1">
      <c r="B99" s="90">
        <v>19</v>
      </c>
      <c r="C99" s="91" t="s">
        <v>110</v>
      </c>
      <c r="D99" s="92">
        <v>0</v>
      </c>
      <c r="E99" s="44">
        <f t="shared" si="18"/>
        <v>0.84063135999999994</v>
      </c>
      <c r="F99" s="92">
        <v>0</v>
      </c>
      <c r="G99" s="92">
        <v>0</v>
      </c>
      <c r="H99" s="92">
        <v>0</v>
      </c>
      <c r="I99" s="92">
        <v>0</v>
      </c>
      <c r="J99" s="92">
        <v>0</v>
      </c>
      <c r="K99" s="92">
        <v>0</v>
      </c>
      <c r="L99" s="92">
        <v>0</v>
      </c>
      <c r="M99" s="44">
        <f>840.63136/1000</f>
        <v>0.84063135999999994</v>
      </c>
      <c r="N99" s="55">
        <v>0.71238999999999997</v>
      </c>
      <c r="O99" s="55">
        <v>0.71238999999999997</v>
      </c>
      <c r="P99" s="44">
        <f>Q99</f>
        <v>0.91919845999999994</v>
      </c>
      <c r="Q99" s="44">
        <f>919.19846/1000</f>
        <v>0.91919845999999994</v>
      </c>
      <c r="R99" s="88"/>
    </row>
    <row r="100" spans="2:18" s="93" customFormat="1" ht="43.5" customHeight="1">
      <c r="B100" s="90">
        <v>20</v>
      </c>
      <c r="C100" s="91" t="s">
        <v>111</v>
      </c>
      <c r="D100" s="92">
        <v>0</v>
      </c>
      <c r="E100" s="44"/>
      <c r="F100" s="92">
        <v>0</v>
      </c>
      <c r="G100" s="92">
        <v>0</v>
      </c>
      <c r="H100" s="92">
        <v>0</v>
      </c>
      <c r="I100" s="92">
        <v>0</v>
      </c>
      <c r="J100" s="92">
        <v>0</v>
      </c>
      <c r="K100" s="92">
        <v>0</v>
      </c>
      <c r="L100" s="92">
        <v>0</v>
      </c>
      <c r="M100" s="44">
        <v>0</v>
      </c>
      <c r="N100" s="55">
        <f>92.52288/1000</f>
        <v>9.2522880000000002E-2</v>
      </c>
      <c r="O100" s="55">
        <v>9.2522880000000002E-2</v>
      </c>
      <c r="P100" s="44">
        <v>0</v>
      </c>
      <c r="Q100" s="44">
        <v>0</v>
      </c>
      <c r="R100" s="88"/>
    </row>
    <row r="101" spans="2:18" s="93" customFormat="1" ht="69" customHeight="1">
      <c r="B101" s="90">
        <v>21</v>
      </c>
      <c r="C101" s="91" t="s">
        <v>112</v>
      </c>
      <c r="D101" s="92">
        <v>0</v>
      </c>
      <c r="E101" s="44">
        <f t="shared" si="18"/>
        <v>1.48561969</v>
      </c>
      <c r="F101" s="92">
        <v>0</v>
      </c>
      <c r="G101" s="92">
        <v>0</v>
      </c>
      <c r="H101" s="92">
        <v>0</v>
      </c>
      <c r="I101" s="92">
        <v>0</v>
      </c>
      <c r="J101" s="92">
        <v>0</v>
      </c>
      <c r="K101" s="92">
        <v>0</v>
      </c>
      <c r="L101" s="92">
        <v>0</v>
      </c>
      <c r="M101" s="44">
        <f>1485.61969/1000</f>
        <v>1.48561969</v>
      </c>
      <c r="N101" s="55">
        <f>1268.10132/1000</f>
        <v>1.26810132</v>
      </c>
      <c r="O101" s="55">
        <f>1268.10132/1000</f>
        <v>1.26810132</v>
      </c>
      <c r="P101" s="44">
        <f>Q101</f>
        <v>1.26810132</v>
      </c>
      <c r="Q101" s="44">
        <f>1268.10132/1000</f>
        <v>1.26810132</v>
      </c>
      <c r="R101" s="88"/>
    </row>
    <row r="102" spans="2:18" s="93" customFormat="1" ht="71.25" customHeight="1">
      <c r="B102" s="90">
        <v>22</v>
      </c>
      <c r="C102" s="91" t="s">
        <v>113</v>
      </c>
      <c r="D102" s="92">
        <f>F102+H102+J102+L102</f>
        <v>7.8265399999999999E-3</v>
      </c>
      <c r="E102" s="44">
        <f t="shared" si="18"/>
        <v>7.8265399999999999E-3</v>
      </c>
      <c r="F102" s="44">
        <v>0</v>
      </c>
      <c r="G102" s="44">
        <v>0</v>
      </c>
      <c r="H102" s="44">
        <f>7.82654/1000</f>
        <v>7.8265399999999999E-3</v>
      </c>
      <c r="I102" s="44">
        <f>7.82654/1000</f>
        <v>7.8265399999999999E-3</v>
      </c>
      <c r="J102" s="44">
        <v>0</v>
      </c>
      <c r="K102" s="44">
        <v>0</v>
      </c>
      <c r="L102" s="44">
        <v>0</v>
      </c>
      <c r="M102" s="44">
        <v>0</v>
      </c>
      <c r="N102" s="55">
        <v>6.6930800000000006E-3</v>
      </c>
      <c r="O102" s="55">
        <v>0</v>
      </c>
      <c r="P102" s="44">
        <v>0</v>
      </c>
      <c r="Q102" s="44">
        <v>0</v>
      </c>
      <c r="R102" s="88" t="e">
        <f>#REF!/1.18</f>
        <v>#REF!</v>
      </c>
    </row>
    <row r="103" spans="2:18" s="93" customFormat="1" ht="45.75" customHeight="1">
      <c r="B103" s="90">
        <v>23</v>
      </c>
      <c r="C103" s="91" t="s">
        <v>114</v>
      </c>
      <c r="D103" s="92">
        <f t="shared" ref="D103:E116" si="19">F103+H103+J103+L103</f>
        <v>0.28406598</v>
      </c>
      <c r="E103" s="44">
        <f t="shared" si="18"/>
        <v>0.2299003</v>
      </c>
      <c r="F103" s="44">
        <v>0</v>
      </c>
      <c r="G103" s="44">
        <v>0</v>
      </c>
      <c r="H103" s="44">
        <v>1.163467E-2</v>
      </c>
      <c r="I103" s="44">
        <f>11.63467/1000</f>
        <v>1.163467E-2</v>
      </c>
      <c r="J103" s="44">
        <v>0.26968903</v>
      </c>
      <c r="K103" s="44">
        <f>218.26563/1000</f>
        <v>0.21826562999999999</v>
      </c>
      <c r="L103" s="44">
        <f>2.74228/1000</f>
        <v>2.7422800000000002E-3</v>
      </c>
      <c r="M103" s="44">
        <v>0</v>
      </c>
      <c r="N103" s="55">
        <v>0.19660554</v>
      </c>
      <c r="O103" s="55">
        <v>0</v>
      </c>
      <c r="P103" s="44">
        <v>0</v>
      </c>
      <c r="Q103" s="44">
        <v>0</v>
      </c>
      <c r="R103" s="88" t="e">
        <f>#REF!/1.18</f>
        <v>#REF!</v>
      </c>
    </row>
    <row r="104" spans="2:18" s="93" customFormat="1" ht="45.75" customHeight="1">
      <c r="B104" s="90">
        <v>24</v>
      </c>
      <c r="C104" s="91" t="s">
        <v>115</v>
      </c>
      <c r="D104" s="92">
        <f t="shared" si="19"/>
        <v>0</v>
      </c>
      <c r="E104" s="92">
        <v>0</v>
      </c>
      <c r="F104" s="92">
        <v>0</v>
      </c>
      <c r="G104" s="92">
        <v>0</v>
      </c>
      <c r="H104" s="92">
        <v>0</v>
      </c>
      <c r="I104" s="92">
        <v>0</v>
      </c>
      <c r="J104" s="92">
        <v>0</v>
      </c>
      <c r="K104" s="92">
        <v>0</v>
      </c>
      <c r="L104" s="92">
        <v>0</v>
      </c>
      <c r="M104" s="44">
        <v>0</v>
      </c>
      <c r="N104" s="55">
        <v>0</v>
      </c>
      <c r="O104" s="55">
        <v>0</v>
      </c>
      <c r="P104" s="44">
        <f>26.01395/1000</f>
        <v>2.6013950000000001E-2</v>
      </c>
      <c r="Q104" s="44">
        <v>0</v>
      </c>
      <c r="R104" s="88" t="e">
        <f>#REF!/1.18</f>
        <v>#REF!</v>
      </c>
    </row>
    <row r="105" spans="2:18" s="93" customFormat="1" ht="69.75" customHeight="1">
      <c r="B105" s="90">
        <v>25</v>
      </c>
      <c r="C105" s="91" t="s">
        <v>116</v>
      </c>
      <c r="D105" s="92">
        <f t="shared" si="19"/>
        <v>28.733715450000002</v>
      </c>
      <c r="E105" s="44">
        <f>G105+I105+K105+M105</f>
        <v>24.809832790000002</v>
      </c>
      <c r="F105" s="44">
        <v>0.25576336999999999</v>
      </c>
      <c r="G105" s="44">
        <f>255.76337/1000</f>
        <v>0.25576336999999999</v>
      </c>
      <c r="H105" s="44">
        <f>571.29945/1000</f>
        <v>0.57129944999999993</v>
      </c>
      <c r="I105" s="44">
        <f>525.85955/1000</f>
        <v>0.52585955000000006</v>
      </c>
      <c r="J105" s="44">
        <v>2.2721608</v>
      </c>
      <c r="K105" s="44">
        <f>1195.29928/1000</f>
        <v>1.19529928</v>
      </c>
      <c r="L105" s="44">
        <v>25.634491830000002</v>
      </c>
      <c r="M105" s="44">
        <f>22832.91059/1000</f>
        <v>22.832910590000001</v>
      </c>
      <c r="N105" s="55">
        <f>21389.26257/1000</f>
        <v>21.38926257</v>
      </c>
      <c r="O105" s="55">
        <f>409.17242/1000</f>
        <v>0.40917241999999998</v>
      </c>
      <c r="P105" s="44">
        <f>Q105</f>
        <v>20.980090149999999</v>
      </c>
      <c r="Q105" s="44">
        <f>20980.09015/1000</f>
        <v>20.980090149999999</v>
      </c>
      <c r="R105" s="88" t="e">
        <f>#REF!/1.18</f>
        <v>#REF!</v>
      </c>
    </row>
    <row r="106" spans="2:18" s="93" customFormat="1" ht="57.75" customHeight="1">
      <c r="B106" s="90">
        <v>26</v>
      </c>
      <c r="C106" s="51" t="s">
        <v>117</v>
      </c>
      <c r="D106" s="92">
        <f t="shared" si="19"/>
        <v>0.52727252000000002</v>
      </c>
      <c r="E106" s="44">
        <f>G106+I106+K106+M106</f>
        <v>0.52727250000000003</v>
      </c>
      <c r="F106" s="44">
        <v>0</v>
      </c>
      <c r="G106" s="44">
        <v>0</v>
      </c>
      <c r="H106" s="44">
        <v>0.52727252000000002</v>
      </c>
      <c r="I106" s="44">
        <f>527.2725/1000</f>
        <v>0.52727250000000003</v>
      </c>
      <c r="J106" s="44">
        <v>0</v>
      </c>
      <c r="K106" s="44">
        <v>0</v>
      </c>
      <c r="L106" s="44">
        <v>0</v>
      </c>
      <c r="M106" s="44">
        <v>0</v>
      </c>
      <c r="N106" s="55">
        <f>450.91154/1000</f>
        <v>0.45091154</v>
      </c>
      <c r="O106" s="55">
        <v>0</v>
      </c>
      <c r="P106" s="44">
        <f>Q106</f>
        <v>0.45091154</v>
      </c>
      <c r="Q106" s="44">
        <f>450.91154/1000</f>
        <v>0.45091154</v>
      </c>
      <c r="R106" s="88" t="e">
        <f>#REF!/1.18</f>
        <v>#REF!</v>
      </c>
    </row>
    <row r="107" spans="2:18" s="93" customFormat="1" ht="60" customHeight="1">
      <c r="B107" s="90">
        <v>27</v>
      </c>
      <c r="C107" s="51" t="s">
        <v>118</v>
      </c>
      <c r="D107" s="92">
        <f t="shared" si="19"/>
        <v>0.45602297000000003</v>
      </c>
      <c r="E107" s="44">
        <f t="shared" si="19"/>
        <v>0.46102828000000001</v>
      </c>
      <c r="F107" s="44">
        <v>0</v>
      </c>
      <c r="G107" s="44">
        <v>0</v>
      </c>
      <c r="H107" s="44">
        <v>0.45602297000000003</v>
      </c>
      <c r="I107" s="44">
        <f>461.02828/1000</f>
        <v>0.46102828000000001</v>
      </c>
      <c r="J107" s="44">
        <v>0</v>
      </c>
      <c r="K107" s="44">
        <v>0</v>
      </c>
      <c r="L107" s="44">
        <v>0</v>
      </c>
      <c r="M107" s="44">
        <v>0</v>
      </c>
      <c r="N107" s="55">
        <v>0.47456388999999999</v>
      </c>
      <c r="O107" s="55">
        <v>0</v>
      </c>
      <c r="P107" s="44">
        <f>474.56389/1000</f>
        <v>0.47456388999999999</v>
      </c>
      <c r="Q107" s="44">
        <v>0</v>
      </c>
      <c r="R107" s="88" t="e">
        <f>#REF!/1.18</f>
        <v>#REF!</v>
      </c>
    </row>
    <row r="108" spans="2:18" s="93" customFormat="1" ht="69" customHeight="1">
      <c r="B108" s="90">
        <v>28</v>
      </c>
      <c r="C108" s="91" t="s">
        <v>119</v>
      </c>
      <c r="D108" s="92">
        <f t="shared" si="19"/>
        <v>5.5055059999999996E-2</v>
      </c>
      <c r="E108" s="44">
        <f t="shared" si="19"/>
        <v>9.548856E-2</v>
      </c>
      <c r="F108" s="44">
        <v>0</v>
      </c>
      <c r="G108" s="44">
        <v>0</v>
      </c>
      <c r="H108" s="44">
        <f>55.05506/1000</f>
        <v>5.5055059999999996E-2</v>
      </c>
      <c r="I108" s="44">
        <f>95.48856/1000</f>
        <v>9.548856E-2</v>
      </c>
      <c r="J108" s="44">
        <v>0</v>
      </c>
      <c r="K108" s="44">
        <v>0</v>
      </c>
      <c r="L108" s="44">
        <v>0</v>
      </c>
      <c r="M108" s="44">
        <v>0</v>
      </c>
      <c r="N108" s="55">
        <v>8.8478170000000009E-2</v>
      </c>
      <c r="O108" s="55">
        <v>0</v>
      </c>
      <c r="P108" s="44">
        <f>Q108</f>
        <v>1.28339292</v>
      </c>
      <c r="Q108" s="44">
        <f>1283.39292/1000</f>
        <v>1.28339292</v>
      </c>
      <c r="R108" s="88" t="e">
        <f>#REF!/1.18</f>
        <v>#REF!</v>
      </c>
    </row>
    <row r="109" spans="2:18" s="93" customFormat="1" ht="54" customHeight="1">
      <c r="B109" s="90">
        <v>29</v>
      </c>
      <c r="C109" s="91" t="s">
        <v>120</v>
      </c>
      <c r="D109" s="92">
        <f t="shared" si="19"/>
        <v>7.0495999999999996E-3</v>
      </c>
      <c r="E109" s="44">
        <f>G109+I109+K109+M109</f>
        <v>0</v>
      </c>
      <c r="F109" s="44">
        <v>0</v>
      </c>
      <c r="G109" s="44">
        <v>0</v>
      </c>
      <c r="H109" s="44">
        <v>0</v>
      </c>
      <c r="I109" s="44">
        <v>0</v>
      </c>
      <c r="J109" s="44">
        <v>0</v>
      </c>
      <c r="K109" s="44">
        <v>0</v>
      </c>
      <c r="L109" s="44">
        <v>7.0495999999999996E-3</v>
      </c>
      <c r="M109" s="44">
        <v>0</v>
      </c>
      <c r="N109" s="55">
        <v>0</v>
      </c>
      <c r="O109" s="55">
        <v>0</v>
      </c>
      <c r="P109" s="44">
        <v>0</v>
      </c>
      <c r="Q109" s="44">
        <v>0</v>
      </c>
      <c r="R109" s="88" t="e">
        <f>#REF!/1.18</f>
        <v>#REF!</v>
      </c>
    </row>
    <row r="110" spans="2:18" s="93" customFormat="1" ht="129" customHeight="1">
      <c r="B110" s="90">
        <v>30</v>
      </c>
      <c r="C110" s="91" t="s">
        <v>121</v>
      </c>
      <c r="D110" s="92">
        <f t="shared" si="19"/>
        <v>0</v>
      </c>
      <c r="E110" s="44">
        <f t="shared" si="19"/>
        <v>3.9670009999999999E-2</v>
      </c>
      <c r="F110" s="44">
        <v>0</v>
      </c>
      <c r="G110" s="44">
        <v>0</v>
      </c>
      <c r="H110" s="44">
        <v>0</v>
      </c>
      <c r="I110" s="44">
        <v>0</v>
      </c>
      <c r="J110" s="44">
        <v>0</v>
      </c>
      <c r="K110" s="44">
        <f>39.67001/1000</f>
        <v>3.9670009999999999E-2</v>
      </c>
      <c r="L110" s="44">
        <v>0</v>
      </c>
      <c r="M110" s="44">
        <v>0</v>
      </c>
      <c r="N110" s="55">
        <v>0</v>
      </c>
      <c r="O110" s="55">
        <v>0</v>
      </c>
      <c r="P110" s="44">
        <v>0</v>
      </c>
      <c r="Q110" s="44">
        <v>0</v>
      </c>
      <c r="R110" s="88" t="e">
        <f>#REF!/1.18</f>
        <v>#REF!</v>
      </c>
    </row>
    <row r="111" spans="2:18" s="93" customFormat="1" ht="122.25" customHeight="1">
      <c r="B111" s="90">
        <v>31</v>
      </c>
      <c r="C111" s="91" t="s">
        <v>122</v>
      </c>
      <c r="D111" s="92">
        <f t="shared" si="19"/>
        <v>0</v>
      </c>
      <c r="E111" s="44">
        <f t="shared" si="19"/>
        <v>8.2011279999999992E-2</v>
      </c>
      <c r="F111" s="44">
        <v>0</v>
      </c>
      <c r="G111" s="44">
        <v>0</v>
      </c>
      <c r="H111" s="44">
        <v>0</v>
      </c>
      <c r="I111" s="44">
        <v>0</v>
      </c>
      <c r="J111" s="44">
        <v>0</v>
      </c>
      <c r="K111" s="44">
        <f>4.19544/1000</f>
        <v>4.1954399999999999E-3</v>
      </c>
      <c r="L111" s="44">
        <v>0</v>
      </c>
      <c r="M111" s="44">
        <f>77.81584/1000</f>
        <v>7.7815839999999997E-2</v>
      </c>
      <c r="N111" s="55">
        <f>70.89544/1000</f>
        <v>7.089543999999999E-2</v>
      </c>
      <c r="O111" s="55">
        <v>0</v>
      </c>
      <c r="P111" s="44">
        <v>0</v>
      </c>
      <c r="Q111" s="44">
        <v>0</v>
      </c>
      <c r="R111" s="88" t="e">
        <f>#REF!/1.18</f>
        <v>#REF!</v>
      </c>
    </row>
    <row r="112" spans="2:18" s="93" customFormat="1" ht="52.5" customHeight="1">
      <c r="B112" s="90">
        <v>32</v>
      </c>
      <c r="C112" s="91" t="s">
        <v>123</v>
      </c>
      <c r="D112" s="92">
        <v>0</v>
      </c>
      <c r="E112" s="44">
        <f t="shared" si="19"/>
        <v>6.1956600000000004E-3</v>
      </c>
      <c r="F112" s="44">
        <v>0</v>
      </c>
      <c r="G112" s="44">
        <v>0</v>
      </c>
      <c r="H112" s="44">
        <v>0</v>
      </c>
      <c r="I112" s="44">
        <v>0</v>
      </c>
      <c r="J112" s="44">
        <v>0</v>
      </c>
      <c r="K112" s="44">
        <v>0</v>
      </c>
      <c r="L112" s="44">
        <v>0</v>
      </c>
      <c r="M112" s="44">
        <f>6.19566/1000</f>
        <v>6.1956600000000004E-3</v>
      </c>
      <c r="N112" s="55">
        <f>104.69566/1000</f>
        <v>0.10469566000000001</v>
      </c>
      <c r="O112" s="55">
        <f>104.69566/1000</f>
        <v>0.10469566000000001</v>
      </c>
      <c r="P112" s="44">
        <v>0</v>
      </c>
      <c r="Q112" s="44">
        <v>0</v>
      </c>
      <c r="R112" s="88" t="e">
        <f>#REF!/1.18</f>
        <v>#REF!</v>
      </c>
    </row>
    <row r="113" spans="2:18" s="93" customFormat="1" ht="43.5" customHeight="1" outlineLevel="1">
      <c r="B113" s="90">
        <v>33</v>
      </c>
      <c r="C113" s="91" t="s">
        <v>60</v>
      </c>
      <c r="D113" s="92">
        <f t="shared" si="19"/>
        <v>0</v>
      </c>
      <c r="E113" s="44">
        <f t="shared" si="19"/>
        <v>0</v>
      </c>
      <c r="F113" s="44">
        <v>0</v>
      </c>
      <c r="G113" s="44">
        <v>0</v>
      </c>
      <c r="H113" s="44">
        <v>0</v>
      </c>
      <c r="I113" s="44">
        <v>0</v>
      </c>
      <c r="J113" s="44">
        <v>0</v>
      </c>
      <c r="K113" s="44">
        <v>0</v>
      </c>
      <c r="L113" s="44">
        <v>0</v>
      </c>
      <c r="M113" s="44">
        <v>0</v>
      </c>
      <c r="N113" s="55">
        <v>15.19821267</v>
      </c>
      <c r="O113" s="55">
        <v>15.19821267</v>
      </c>
      <c r="P113" s="44">
        <f>15198.21267/1000</f>
        <v>15.19821267</v>
      </c>
      <c r="Q113" s="44">
        <v>15.19821267</v>
      </c>
      <c r="R113" s="88" t="e">
        <f>#REF!/1.18</f>
        <v>#REF!</v>
      </c>
    </row>
    <row r="114" spans="2:18" s="93" customFormat="1" ht="35.25" customHeight="1">
      <c r="B114" s="90">
        <v>34</v>
      </c>
      <c r="C114" s="94" t="s">
        <v>124</v>
      </c>
      <c r="D114" s="92">
        <f t="shared" si="19"/>
        <v>784.41221382322135</v>
      </c>
      <c r="E114" s="92">
        <f>G114+I114+K114+M114</f>
        <v>940.75467948633445</v>
      </c>
      <c r="F114" s="44">
        <v>246.50952000000001</v>
      </c>
      <c r="G114" s="44">
        <f>246510.08/1000</f>
        <v>246.51007999999999</v>
      </c>
      <c r="H114" s="44">
        <v>184.59236382322132</v>
      </c>
      <c r="I114" s="44">
        <v>184.57747361207998</v>
      </c>
      <c r="J114" s="44">
        <v>212.59595999999999</v>
      </c>
      <c r="K114" s="44">
        <v>192.14547518925457</v>
      </c>
      <c r="L114" s="44">
        <v>140.71437</v>
      </c>
      <c r="M114" s="44">
        <v>317.521650685</v>
      </c>
      <c r="N114" s="55">
        <v>775.29421658000001</v>
      </c>
      <c r="O114" s="55">
        <v>272.00077106999998</v>
      </c>
      <c r="P114" s="44">
        <v>778.62206905999994</v>
      </c>
      <c r="Q114" s="44">
        <v>463.54047021999997</v>
      </c>
      <c r="R114" s="88" t="e">
        <f>#REF!/1.18</f>
        <v>#REF!</v>
      </c>
    </row>
    <row r="115" spans="2:18" s="93" customFormat="1" ht="39" customHeight="1">
      <c r="B115" s="90">
        <v>35</v>
      </c>
      <c r="C115" s="94" t="s">
        <v>73</v>
      </c>
      <c r="D115" s="92">
        <f t="shared" si="19"/>
        <v>0</v>
      </c>
      <c r="E115" s="92">
        <f>G115+I115+K115+M115</f>
        <v>10.480499980000001</v>
      </c>
      <c r="F115" s="44">
        <v>0</v>
      </c>
      <c r="G115" s="44">
        <v>0</v>
      </c>
      <c r="H115" s="44">
        <v>0</v>
      </c>
      <c r="I115" s="44">
        <v>0</v>
      </c>
      <c r="J115" s="44">
        <v>0</v>
      </c>
      <c r="K115" s="44">
        <v>0</v>
      </c>
      <c r="L115" s="44">
        <v>0</v>
      </c>
      <c r="M115" s="44">
        <f>10480.49998/1000</f>
        <v>10.480499980000001</v>
      </c>
      <c r="N115" s="55">
        <f>8881.77964/1000</f>
        <v>8.8817796400000013</v>
      </c>
      <c r="O115" s="55">
        <v>8.8817796399999995</v>
      </c>
      <c r="P115" s="44">
        <f>8881.77964/1000</f>
        <v>8.8817796400000013</v>
      </c>
      <c r="Q115" s="44">
        <v>8.8817796400000013</v>
      </c>
      <c r="R115" s="88"/>
    </row>
    <row r="116" spans="2:18" s="93" customFormat="1" ht="29.25" customHeight="1">
      <c r="B116" s="90">
        <v>36</v>
      </c>
      <c r="C116" s="94" t="s">
        <v>125</v>
      </c>
      <c r="D116" s="95">
        <f t="shared" si="19"/>
        <v>0.25045250000000002</v>
      </c>
      <c r="E116" s="44">
        <f>G116+I116+K116+M116</f>
        <v>7.5570949999999998E-2</v>
      </c>
      <c r="F116" s="44">
        <v>0</v>
      </c>
      <c r="G116" s="44">
        <v>0</v>
      </c>
      <c r="H116" s="44">
        <v>0</v>
      </c>
      <c r="I116" s="44">
        <v>0</v>
      </c>
      <c r="J116" s="44">
        <v>0</v>
      </c>
      <c r="K116" s="44">
        <v>0</v>
      </c>
      <c r="L116" s="44">
        <v>0.25045250000000002</v>
      </c>
      <c r="M116" s="44">
        <f>75.57095/1000</f>
        <v>7.5570949999999998E-2</v>
      </c>
      <c r="N116" s="55">
        <f>486.88753/1000</f>
        <v>0.48688753000000001</v>
      </c>
      <c r="O116" s="55">
        <v>0.48688753000000001</v>
      </c>
      <c r="P116" s="44">
        <f>486.88753/1000</f>
        <v>0.48688753000000001</v>
      </c>
      <c r="Q116" s="44">
        <v>0.48688753000000001</v>
      </c>
      <c r="R116" s="88" t="e">
        <f>#REF!/1.18</f>
        <v>#REF!</v>
      </c>
    </row>
    <row r="117" spans="2:18" s="28" customFormat="1">
      <c r="B117" s="96"/>
      <c r="C117" s="97" t="s">
        <v>126</v>
      </c>
      <c r="D117" s="98"/>
      <c r="E117" s="98"/>
      <c r="F117" s="98"/>
      <c r="G117" s="99"/>
      <c r="H117" s="99"/>
      <c r="I117" s="99"/>
      <c r="J117" s="99"/>
      <c r="K117" s="99"/>
      <c r="L117" s="99"/>
      <c r="M117" s="99"/>
      <c r="N117" s="99"/>
      <c r="O117" s="99"/>
      <c r="P117" s="99"/>
      <c r="Q117" s="99"/>
      <c r="R117" s="27"/>
    </row>
    <row r="118" spans="2:18" s="28" customFormat="1">
      <c r="B118" s="96"/>
      <c r="C118" s="274" t="s">
        <v>127</v>
      </c>
      <c r="D118" s="274"/>
      <c r="E118" s="274"/>
      <c r="F118" s="274"/>
      <c r="G118" s="99"/>
      <c r="H118" s="99"/>
      <c r="I118" s="99"/>
      <c r="J118" s="99"/>
      <c r="K118" s="99"/>
      <c r="L118" s="99"/>
      <c r="M118" s="99"/>
      <c r="N118" s="99"/>
      <c r="O118" s="99"/>
      <c r="P118" s="99"/>
      <c r="Q118" s="99"/>
      <c r="R118" s="27"/>
    </row>
    <row r="119" spans="2:18" s="28" customFormat="1">
      <c r="B119" s="96"/>
      <c r="C119" s="101" t="s">
        <v>128</v>
      </c>
      <c r="D119" s="102"/>
      <c r="E119" s="102"/>
      <c r="F119" s="102"/>
      <c r="G119" s="99"/>
      <c r="H119" s="99"/>
      <c r="I119" s="99"/>
      <c r="J119" s="99"/>
      <c r="K119" s="99"/>
      <c r="L119" s="99"/>
      <c r="M119" s="99"/>
      <c r="N119" s="99"/>
      <c r="O119" s="99"/>
      <c r="P119" s="99"/>
      <c r="Q119" s="99"/>
      <c r="R119" s="27"/>
    </row>
    <row r="120" spans="2:18" s="28" customFormat="1">
      <c r="B120" s="96"/>
      <c r="C120" s="101" t="s">
        <v>129</v>
      </c>
      <c r="D120" s="102"/>
      <c r="E120" s="102"/>
      <c r="F120" s="102"/>
      <c r="G120" s="99"/>
      <c r="H120" s="99"/>
      <c r="I120" s="99"/>
      <c r="J120" s="99"/>
      <c r="K120" s="99"/>
      <c r="L120" s="99"/>
      <c r="M120" s="99"/>
      <c r="N120" s="99"/>
      <c r="O120" s="99"/>
      <c r="P120" s="99"/>
      <c r="Q120" s="99"/>
      <c r="R120" s="27"/>
    </row>
    <row r="121" spans="2:18" s="28" customFormat="1" ht="15">
      <c r="B121" s="96"/>
      <c r="C121" s="103"/>
      <c r="D121" s="100"/>
      <c r="E121" s="104"/>
      <c r="F121" s="99"/>
      <c r="G121" s="99"/>
      <c r="H121" s="99"/>
      <c r="I121" s="99"/>
      <c r="J121" s="99"/>
      <c r="K121" s="99"/>
      <c r="L121" s="99"/>
      <c r="M121" s="99"/>
      <c r="N121" s="99"/>
      <c r="O121" s="99"/>
      <c r="P121" s="99"/>
      <c r="Q121" s="99"/>
      <c r="R121" s="27"/>
    </row>
    <row r="122" spans="2:18" s="28" customFormat="1" ht="15">
      <c r="B122" s="96"/>
      <c r="C122" s="103"/>
      <c r="D122" s="100"/>
      <c r="E122" s="104"/>
      <c r="F122" s="99"/>
      <c r="G122" s="99"/>
      <c r="H122" s="99"/>
      <c r="I122" s="99"/>
      <c r="J122" s="99"/>
      <c r="K122" s="99"/>
      <c r="L122" s="99"/>
      <c r="M122" s="99"/>
      <c r="N122" s="99"/>
      <c r="O122" s="99"/>
      <c r="P122" s="99"/>
      <c r="Q122" s="99"/>
      <c r="R122" s="27"/>
    </row>
    <row r="123" spans="2:18" s="28" customFormat="1" ht="15">
      <c r="B123" s="96"/>
      <c r="C123" s="103"/>
      <c r="D123" s="100"/>
      <c r="E123" s="104"/>
      <c r="F123" s="99"/>
      <c r="G123" s="99"/>
      <c r="H123" s="99"/>
      <c r="I123" s="99"/>
      <c r="J123" s="99"/>
      <c r="K123" s="99"/>
      <c r="L123" s="99"/>
      <c r="M123" s="99"/>
      <c r="N123" s="99"/>
      <c r="O123" s="99"/>
      <c r="P123" s="99"/>
      <c r="Q123" s="99"/>
      <c r="R123" s="27"/>
    </row>
    <row r="124" spans="2:18" s="28" customFormat="1" ht="15">
      <c r="B124" s="96"/>
      <c r="C124" s="103"/>
      <c r="D124" s="100"/>
      <c r="E124" s="104"/>
      <c r="F124" s="99"/>
      <c r="G124" s="99"/>
      <c r="H124" s="99"/>
      <c r="I124" s="99"/>
      <c r="J124" s="99"/>
      <c r="K124" s="99"/>
      <c r="L124" s="99"/>
      <c r="M124" s="99"/>
      <c r="N124" s="99"/>
      <c r="O124" s="99"/>
      <c r="P124" s="99"/>
      <c r="Q124" s="99"/>
      <c r="R124" s="27"/>
    </row>
    <row r="125" spans="2:18" s="28" customFormat="1" ht="15">
      <c r="B125" s="96"/>
      <c r="C125" s="103"/>
      <c r="D125" s="100"/>
      <c r="E125" s="104"/>
      <c r="F125" s="99"/>
      <c r="G125" s="99"/>
      <c r="H125" s="99"/>
      <c r="I125" s="99"/>
      <c r="J125" s="99"/>
      <c r="K125" s="99"/>
      <c r="L125" s="99"/>
      <c r="M125" s="99"/>
      <c r="N125" s="99"/>
      <c r="O125" s="99"/>
      <c r="P125" s="99"/>
      <c r="Q125" s="99"/>
      <c r="R125" s="27"/>
    </row>
    <row r="126" spans="2:18" s="28" customFormat="1" ht="15">
      <c r="B126" s="96"/>
      <c r="C126" s="103"/>
      <c r="D126" s="100"/>
      <c r="E126" s="104"/>
      <c r="F126" s="99"/>
      <c r="G126" s="99"/>
      <c r="H126" s="99"/>
      <c r="I126" s="99"/>
      <c r="J126" s="99"/>
      <c r="K126" s="99"/>
      <c r="L126" s="99"/>
      <c r="M126" s="99"/>
      <c r="N126" s="99"/>
      <c r="O126" s="99"/>
      <c r="P126" s="99"/>
      <c r="Q126" s="99"/>
      <c r="R126" s="27"/>
    </row>
    <row r="127" spans="2:18" s="28" customFormat="1" ht="15">
      <c r="B127" s="96"/>
      <c r="C127" s="103"/>
      <c r="D127" s="100"/>
      <c r="E127" s="104"/>
      <c r="F127" s="99"/>
      <c r="G127" s="99"/>
      <c r="H127" s="99"/>
      <c r="I127" s="99"/>
      <c r="J127" s="99"/>
      <c r="K127" s="99"/>
      <c r="L127" s="99"/>
      <c r="M127" s="99"/>
      <c r="N127" s="99"/>
      <c r="O127" s="99"/>
      <c r="P127" s="99"/>
      <c r="Q127" s="99"/>
      <c r="R127" s="27"/>
    </row>
    <row r="128" spans="2:18" s="28" customFormat="1" ht="15">
      <c r="B128" s="96"/>
      <c r="C128" s="103"/>
      <c r="D128" s="100"/>
      <c r="E128" s="104"/>
      <c r="F128" s="99"/>
      <c r="G128" s="99"/>
      <c r="H128" s="99"/>
      <c r="I128" s="99"/>
      <c r="J128" s="99"/>
      <c r="K128" s="99"/>
      <c r="L128" s="99"/>
      <c r="M128" s="99"/>
      <c r="N128" s="99"/>
      <c r="O128" s="99"/>
      <c r="P128" s="99"/>
      <c r="Q128" s="99"/>
      <c r="R128" s="27"/>
    </row>
    <row r="129" spans="2:18" s="28" customFormat="1" ht="15">
      <c r="B129" s="96"/>
      <c r="C129" s="103"/>
      <c r="D129" s="100"/>
      <c r="E129" s="104"/>
      <c r="F129" s="99"/>
      <c r="G129" s="99"/>
      <c r="H129" s="99"/>
      <c r="I129" s="99"/>
      <c r="J129" s="99"/>
      <c r="K129" s="99"/>
      <c r="L129" s="99"/>
      <c r="M129" s="99"/>
      <c r="N129" s="99"/>
      <c r="O129" s="99"/>
      <c r="P129" s="99"/>
      <c r="Q129" s="99"/>
      <c r="R129" s="27"/>
    </row>
    <row r="130" spans="2:18" s="28" customFormat="1" ht="15">
      <c r="B130" s="96"/>
      <c r="C130" s="103"/>
      <c r="D130" s="100"/>
      <c r="E130" s="104"/>
      <c r="F130" s="99"/>
      <c r="G130" s="99"/>
      <c r="H130" s="99"/>
      <c r="I130" s="99"/>
      <c r="J130" s="99"/>
      <c r="K130" s="99"/>
      <c r="L130" s="99"/>
      <c r="M130" s="99"/>
      <c r="N130" s="99"/>
      <c r="O130" s="99"/>
      <c r="P130" s="99"/>
      <c r="Q130" s="99"/>
      <c r="R130" s="27"/>
    </row>
    <row r="131" spans="2:18" s="28" customFormat="1" ht="15">
      <c r="B131" s="96"/>
      <c r="C131" s="103"/>
      <c r="D131" s="100"/>
      <c r="E131" s="104"/>
      <c r="F131" s="99"/>
      <c r="G131" s="99"/>
      <c r="H131" s="99"/>
      <c r="I131" s="99"/>
      <c r="J131" s="99"/>
      <c r="K131" s="99"/>
      <c r="L131" s="99"/>
      <c r="M131" s="99"/>
      <c r="N131" s="99"/>
      <c r="O131" s="99"/>
      <c r="P131" s="99"/>
      <c r="Q131" s="99"/>
      <c r="R131" s="27"/>
    </row>
    <row r="132" spans="2:18" s="28" customFormat="1" ht="15">
      <c r="B132" s="96"/>
      <c r="C132" s="103"/>
      <c r="D132" s="100"/>
      <c r="E132" s="104"/>
      <c r="F132" s="99"/>
      <c r="G132" s="99"/>
      <c r="H132" s="99"/>
      <c r="I132" s="99"/>
      <c r="J132" s="99"/>
      <c r="K132" s="99"/>
      <c r="L132" s="99"/>
      <c r="M132" s="99"/>
      <c r="N132" s="99"/>
      <c r="O132" s="99"/>
      <c r="P132" s="99"/>
      <c r="Q132" s="99"/>
      <c r="R132" s="27"/>
    </row>
    <row r="133" spans="2:18" s="28" customFormat="1" ht="15">
      <c r="B133" s="96"/>
      <c r="C133" s="103"/>
      <c r="D133" s="100"/>
      <c r="E133" s="104"/>
      <c r="F133" s="99"/>
      <c r="G133" s="99"/>
      <c r="H133" s="99"/>
      <c r="I133" s="99"/>
      <c r="J133" s="99"/>
      <c r="K133" s="99"/>
      <c r="L133" s="99"/>
      <c r="M133" s="99"/>
      <c r="N133" s="99"/>
      <c r="O133" s="99"/>
      <c r="P133" s="99"/>
      <c r="Q133" s="99"/>
      <c r="R133" s="27"/>
    </row>
    <row r="134" spans="2:18" s="28" customFormat="1" ht="15">
      <c r="B134" s="96"/>
      <c r="C134" s="103"/>
      <c r="D134" s="100"/>
      <c r="E134" s="104"/>
      <c r="F134" s="99"/>
      <c r="G134" s="99"/>
      <c r="H134" s="99"/>
      <c r="I134" s="99"/>
      <c r="J134" s="99"/>
      <c r="K134" s="99"/>
      <c r="L134" s="99"/>
      <c r="M134" s="99"/>
      <c r="N134" s="99"/>
      <c r="O134" s="99"/>
      <c r="P134" s="99"/>
      <c r="Q134" s="99"/>
      <c r="R134" s="27"/>
    </row>
    <row r="135" spans="2:18" s="28" customFormat="1" ht="15">
      <c r="B135" s="96"/>
      <c r="C135" s="103"/>
      <c r="D135" s="100"/>
      <c r="E135" s="104"/>
      <c r="F135" s="99"/>
      <c r="G135" s="99"/>
      <c r="H135" s="99"/>
      <c r="I135" s="99"/>
      <c r="J135" s="99"/>
      <c r="K135" s="99"/>
      <c r="L135" s="99"/>
      <c r="M135" s="99"/>
      <c r="N135" s="99"/>
      <c r="O135" s="99"/>
      <c r="P135" s="99"/>
      <c r="Q135" s="99"/>
      <c r="R135" s="27"/>
    </row>
    <row r="136" spans="2:18">
      <c r="B136" s="105"/>
      <c r="C136" s="105"/>
      <c r="D136" s="106"/>
      <c r="E136" s="106"/>
      <c r="F136" s="106"/>
      <c r="G136" s="106"/>
      <c r="H136" s="106"/>
      <c r="I136" s="106"/>
      <c r="J136" s="106"/>
      <c r="K136" s="106"/>
      <c r="L136" s="106"/>
      <c r="M136" s="106"/>
      <c r="N136" s="106"/>
      <c r="O136" s="106"/>
      <c r="P136" s="106"/>
      <c r="Q136" s="106"/>
    </row>
    <row r="137" spans="2:18">
      <c r="B137" s="105"/>
      <c r="G137" s="98"/>
      <c r="H137" s="98"/>
      <c r="I137" s="98"/>
      <c r="J137" s="98"/>
      <c r="K137" s="98"/>
      <c r="L137" s="98"/>
      <c r="N137" s="98"/>
      <c r="O137" s="98"/>
      <c r="P137" s="98"/>
      <c r="Q137" s="106"/>
    </row>
    <row r="138" spans="2:18">
      <c r="B138" s="105"/>
      <c r="G138" s="98"/>
      <c r="H138" s="98"/>
      <c r="I138" s="98"/>
      <c r="J138" s="98"/>
      <c r="K138" s="106"/>
      <c r="L138" s="106"/>
      <c r="N138" s="106"/>
      <c r="O138" s="106"/>
      <c r="P138" s="106"/>
      <c r="Q138" s="106"/>
    </row>
    <row r="139" spans="2:18">
      <c r="B139" s="108"/>
    </row>
    <row r="140" spans="2:18">
      <c r="B140" s="108"/>
      <c r="I140" s="106"/>
      <c r="J140" s="106"/>
      <c r="K140" s="106"/>
      <c r="L140" s="106"/>
      <c r="M140" s="106"/>
      <c r="N140" s="106"/>
      <c r="O140" s="106"/>
      <c r="P140" s="106"/>
      <c r="Q140" s="106"/>
    </row>
    <row r="141" spans="2:18">
      <c r="B141" s="109"/>
      <c r="C141" s="275"/>
      <c r="D141" s="275"/>
      <c r="E141" s="275"/>
      <c r="F141" s="275"/>
      <c r="G141" s="275"/>
      <c r="H141" s="275"/>
      <c r="I141" s="110"/>
      <c r="J141" s="110"/>
      <c r="K141" s="110"/>
      <c r="L141" s="110"/>
      <c r="M141" s="110"/>
      <c r="N141" s="110"/>
      <c r="O141" s="110"/>
      <c r="P141" s="110"/>
      <c r="Q141" s="110"/>
    </row>
    <row r="142" spans="2:18">
      <c r="B142" s="108"/>
      <c r="C142" s="111"/>
      <c r="D142" s="106"/>
      <c r="E142" s="106"/>
      <c r="F142" s="106"/>
      <c r="G142" s="106"/>
      <c r="H142" s="106"/>
      <c r="I142" s="106"/>
      <c r="J142" s="106"/>
      <c r="K142" s="106"/>
      <c r="L142" s="106"/>
      <c r="M142" s="106"/>
      <c r="N142" s="106"/>
      <c r="O142" s="106"/>
      <c r="P142" s="106"/>
      <c r="Q142" s="106"/>
    </row>
    <row r="143" spans="2:18">
      <c r="B143" s="108"/>
      <c r="C143" s="108"/>
      <c r="D143" s="106"/>
      <c r="E143" s="106"/>
      <c r="F143" s="106"/>
      <c r="G143" s="106"/>
      <c r="H143" s="106"/>
      <c r="I143" s="106"/>
      <c r="J143" s="106"/>
      <c r="K143" s="106"/>
      <c r="L143" s="106"/>
      <c r="M143" s="106"/>
      <c r="N143" s="106"/>
      <c r="O143" s="106"/>
      <c r="P143" s="106"/>
      <c r="Q143" s="106"/>
      <c r="R143" s="112"/>
    </row>
    <row r="144" spans="2:18">
      <c r="B144" s="113"/>
    </row>
    <row r="145" spans="2:18">
      <c r="B145" s="114"/>
    </row>
    <row r="146" spans="2:18">
      <c r="D146" s="115"/>
      <c r="G146" s="116"/>
      <c r="I146" s="116"/>
      <c r="J146" s="116"/>
      <c r="K146" s="116"/>
      <c r="R146" s="27"/>
    </row>
    <row r="147" spans="2:18">
      <c r="B147" s="117"/>
      <c r="D147" s="118"/>
      <c r="I147" s="118"/>
      <c r="R147" s="27"/>
    </row>
    <row r="148" spans="2:18">
      <c r="R148" s="27"/>
    </row>
    <row r="149" spans="2:18">
      <c r="R149" s="27"/>
    </row>
  </sheetData>
  <autoFilter ref="B9:R145"/>
  <customSheetViews>
    <customSheetView guid="{AD7E442E-DD5C-42DD-BCA2-ACC5576F7C88}"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145"/>
    </customSheetView>
    <customSheetView guid="{A211E8FE-0EB8-4B84-973D-E1AEAFDEA977}"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145"/>
    </customSheetView>
  </customSheetViews>
  <mergeCells count="23">
    <mergeCell ref="C4:Q4"/>
    <mergeCell ref="B6:B8"/>
    <mergeCell ref="C6:C8"/>
    <mergeCell ref="D6:M6"/>
    <mergeCell ref="N6:O7"/>
    <mergeCell ref="P6:Q7"/>
    <mergeCell ref="N76:O77"/>
    <mergeCell ref="P76:Q77"/>
    <mergeCell ref="D7:E7"/>
    <mergeCell ref="F7:G7"/>
    <mergeCell ref="H7:I7"/>
    <mergeCell ref="J7:K7"/>
    <mergeCell ref="L7:M7"/>
    <mergeCell ref="J77:K77"/>
    <mergeCell ref="L77:M77"/>
    <mergeCell ref="B76:B78"/>
    <mergeCell ref="C76:C78"/>
    <mergeCell ref="D76:M76"/>
    <mergeCell ref="C118:F118"/>
    <mergeCell ref="C141:H141"/>
    <mergeCell ref="D77:E77"/>
    <mergeCell ref="F77:G77"/>
    <mergeCell ref="H77:I77"/>
  </mergeCells>
  <conditionalFormatting sqref="C108:C112 C81:C105">
    <cfRule type="duplicateValues" dxfId="1" priority="7"/>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rowBreaks count="1" manualBreakCount="1">
    <brk id="72" min="1" max="27"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66FF33"/>
  </sheetPr>
  <dimension ref="B1:R79"/>
  <sheetViews>
    <sheetView workbookViewId="0"/>
  </sheetViews>
  <sheetFormatPr defaultColWidth="9"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77" t="s">
        <v>0</v>
      </c>
      <c r="D4" s="278"/>
      <c r="E4" s="278"/>
      <c r="F4" s="278"/>
      <c r="G4" s="278"/>
      <c r="H4" s="278"/>
      <c r="I4" s="278"/>
      <c r="J4" s="278"/>
      <c r="K4" s="278"/>
      <c r="L4" s="278"/>
      <c r="M4" s="278"/>
      <c r="N4" s="278"/>
      <c r="O4" s="278"/>
      <c r="P4" s="278"/>
      <c r="Q4" s="278"/>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69" t="s">
        <v>1</v>
      </c>
      <c r="C6" s="271" t="s">
        <v>2</v>
      </c>
      <c r="D6" s="273" t="s">
        <v>3</v>
      </c>
      <c r="E6" s="273"/>
      <c r="F6" s="273"/>
      <c r="G6" s="273"/>
      <c r="H6" s="273"/>
      <c r="I6" s="273"/>
      <c r="J6" s="273"/>
      <c r="K6" s="273"/>
      <c r="L6" s="273"/>
      <c r="M6" s="273"/>
      <c r="N6" s="273" t="s">
        <v>4</v>
      </c>
      <c r="O6" s="273"/>
      <c r="P6" s="273" t="s">
        <v>5</v>
      </c>
      <c r="Q6" s="273"/>
      <c r="R6" s="11"/>
    </row>
    <row r="7" spans="2:18" s="12" customFormat="1" ht="96" customHeight="1">
      <c r="B7" s="270"/>
      <c r="C7" s="272"/>
      <c r="D7" s="276" t="s">
        <v>6</v>
      </c>
      <c r="E7" s="276"/>
      <c r="F7" s="276" t="s">
        <v>7</v>
      </c>
      <c r="G7" s="276"/>
      <c r="H7" s="276" t="s">
        <v>8</v>
      </c>
      <c r="I7" s="276"/>
      <c r="J7" s="276" t="s">
        <v>9</v>
      </c>
      <c r="K7" s="276"/>
      <c r="L7" s="276" t="s">
        <v>10</v>
      </c>
      <c r="M7" s="276"/>
      <c r="N7" s="276"/>
      <c r="O7" s="276"/>
      <c r="P7" s="276"/>
      <c r="Q7" s="276"/>
      <c r="R7" s="11"/>
    </row>
    <row r="8" spans="2:18" s="12" customFormat="1" ht="102" customHeight="1">
      <c r="B8" s="270"/>
      <c r="C8" s="272"/>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thickBo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89" customFormat="1" ht="68.25" customHeight="1">
      <c r="B10" s="87"/>
      <c r="C10" s="25" t="s">
        <v>91</v>
      </c>
      <c r="D10" s="26">
        <f t="shared" ref="D10:Q10" si="0">SUM(D11:D46)</f>
        <v>931.58621690422137</v>
      </c>
      <c r="E10" s="26">
        <f t="shared" si="0"/>
        <v>1124.3824839363344</v>
      </c>
      <c r="F10" s="26">
        <f t="shared" si="0"/>
        <v>250.18897994</v>
      </c>
      <c r="G10" s="26">
        <f t="shared" si="0"/>
        <v>250.18953993999997</v>
      </c>
      <c r="H10" s="26">
        <f t="shared" si="0"/>
        <v>190.58470718322133</v>
      </c>
      <c r="I10" s="26">
        <f t="shared" si="0"/>
        <v>190.56981229207997</v>
      </c>
      <c r="J10" s="26">
        <f t="shared" si="0"/>
        <v>222.30229457999999</v>
      </c>
      <c r="K10" s="26">
        <f t="shared" si="0"/>
        <v>203.92764541925456</v>
      </c>
      <c r="L10" s="26">
        <f t="shared" si="0"/>
        <v>268.510235201</v>
      </c>
      <c r="M10" s="26">
        <f t="shared" si="0"/>
        <v>479.69548628499996</v>
      </c>
      <c r="N10" s="26">
        <f t="shared" si="0"/>
        <v>951.31893560000003</v>
      </c>
      <c r="O10" s="26">
        <f t="shared" si="0"/>
        <v>400.82072619999997</v>
      </c>
      <c r="P10" s="26">
        <f t="shared" si="0"/>
        <v>982.43610211999999</v>
      </c>
      <c r="Q10" s="26">
        <f t="shared" si="0"/>
        <v>664.9694037999999</v>
      </c>
      <c r="R10" s="88"/>
    </row>
    <row r="11" spans="2:18" s="93" customFormat="1" ht="108.75" customHeight="1">
      <c r="B11" s="90">
        <v>1</v>
      </c>
      <c r="C11" s="91" t="s">
        <v>92</v>
      </c>
      <c r="D11" s="92">
        <f t="shared" ref="D11:E21" si="1">F11+H11+J11+L11</f>
        <v>16.73554931</v>
      </c>
      <c r="E11" s="44">
        <f t="shared" si="1"/>
        <v>14.353748640000001</v>
      </c>
      <c r="F11" s="44">
        <v>0.36470174999999999</v>
      </c>
      <c r="G11" s="44">
        <f>364.70175/1000</f>
        <v>0.36470174999999999</v>
      </c>
      <c r="H11" s="44">
        <v>0</v>
      </c>
      <c r="I11" s="44">
        <v>0</v>
      </c>
      <c r="J11" s="44">
        <v>0</v>
      </c>
      <c r="K11" s="44">
        <f>478.57859/1000</f>
        <v>0.47857859000000003</v>
      </c>
      <c r="L11" s="44">
        <v>16.370847560000001</v>
      </c>
      <c r="M11" s="44">
        <f>13510.4683/1000</f>
        <v>13.510468300000001</v>
      </c>
      <c r="N11" s="55">
        <f>12378.73063/1000</f>
        <v>12.37873063</v>
      </c>
      <c r="O11" s="55">
        <f>3979.70468/1000</f>
        <v>3.9797046799999998</v>
      </c>
      <c r="P11" s="44">
        <v>42.178230159999998</v>
      </c>
      <c r="Q11" s="44">
        <f>42178.23016/1000</f>
        <v>42.178230159999998</v>
      </c>
      <c r="R11" s="88"/>
    </row>
    <row r="12" spans="2:18" s="93" customFormat="1" ht="59.25" customHeight="1">
      <c r="B12" s="90">
        <v>2</v>
      </c>
      <c r="C12" s="91" t="s">
        <v>93</v>
      </c>
      <c r="D12" s="92">
        <f t="shared" si="1"/>
        <v>92.569199139999995</v>
      </c>
      <c r="E12" s="44">
        <f t="shared" si="1"/>
        <v>86.103465990000018</v>
      </c>
      <c r="F12" s="44">
        <v>0.87675137000000003</v>
      </c>
      <c r="G12" s="44">
        <f>876.75137/1000</f>
        <v>0.87675136999999992</v>
      </c>
      <c r="H12" s="44">
        <v>3.2323821399999999</v>
      </c>
      <c r="I12" s="44">
        <f>3232.38214/1000</f>
        <v>3.2323821400000003</v>
      </c>
      <c r="J12" s="44">
        <f>3623.68997/1000</f>
        <v>3.62368997</v>
      </c>
      <c r="K12" s="44">
        <f>3823.69337/1000</f>
        <v>3.82369337</v>
      </c>
      <c r="L12" s="44">
        <f>84836.37566/1000</f>
        <v>84.836375660000002</v>
      </c>
      <c r="M12" s="44">
        <f>78170.63911/1000</f>
        <v>78.17063911000001</v>
      </c>
      <c r="N12" s="55">
        <f>75692.81655/1000</f>
        <v>75.692816550000003</v>
      </c>
      <c r="O12" s="55">
        <f>68934.33037/1000</f>
        <v>68.934330369999998</v>
      </c>
      <c r="P12" s="44">
        <f>Q12</f>
        <v>75.692816550000003</v>
      </c>
      <c r="Q12" s="44">
        <f>75692.81655/1000</f>
        <v>75.692816550000003</v>
      </c>
      <c r="R12" s="88"/>
    </row>
    <row r="13" spans="2:18" s="93" customFormat="1" ht="59.25" customHeight="1">
      <c r="B13" s="90">
        <v>3</v>
      </c>
      <c r="C13" s="91" t="s">
        <v>94</v>
      </c>
      <c r="D13" s="92">
        <f t="shared" si="1"/>
        <v>0</v>
      </c>
      <c r="E13" s="44">
        <f t="shared" si="1"/>
        <v>1.0568892999999999</v>
      </c>
      <c r="F13" s="44">
        <v>0</v>
      </c>
      <c r="G13" s="44">
        <v>0</v>
      </c>
      <c r="H13" s="44">
        <v>0</v>
      </c>
      <c r="I13" s="44">
        <f>8.68639/1000</f>
        <v>8.6863899999999987E-3</v>
      </c>
      <c r="J13" s="44">
        <v>0</v>
      </c>
      <c r="K13" s="44">
        <f>55.66868/1000</f>
        <v>5.5668680000000005E-2</v>
      </c>
      <c r="L13" s="44">
        <v>0</v>
      </c>
      <c r="M13" s="44">
        <f>992.53423/1000</f>
        <v>0.99253422999999996</v>
      </c>
      <c r="N13" s="55">
        <f>1344.29994/1000</f>
        <v>1.3442999400000002</v>
      </c>
      <c r="O13" s="55">
        <f>256.81196/1000</f>
        <v>0.25681196000000001</v>
      </c>
      <c r="P13" s="44">
        <v>0</v>
      </c>
      <c r="Q13" s="44">
        <v>0</v>
      </c>
      <c r="R13" s="88"/>
    </row>
    <row r="14" spans="2:18" s="93" customFormat="1" ht="69.75" customHeight="1">
      <c r="B14" s="90">
        <v>4</v>
      </c>
      <c r="C14" s="91" t="s">
        <v>95</v>
      </c>
      <c r="D14" s="92">
        <f t="shared" si="1"/>
        <v>0.395339</v>
      </c>
      <c r="E14" s="44">
        <f t="shared" si="1"/>
        <v>0.39533915000000003</v>
      </c>
      <c r="F14" s="44">
        <v>0</v>
      </c>
      <c r="G14" s="44">
        <v>0</v>
      </c>
      <c r="H14" s="44">
        <v>0</v>
      </c>
      <c r="I14" s="44">
        <v>0</v>
      </c>
      <c r="J14" s="44">
        <v>0.395339</v>
      </c>
      <c r="K14" s="44">
        <f>395.33915/1000</f>
        <v>0.39533915000000003</v>
      </c>
      <c r="L14" s="44">
        <v>0</v>
      </c>
      <c r="M14" s="44">
        <v>0</v>
      </c>
      <c r="N14" s="55">
        <v>0</v>
      </c>
      <c r="O14" s="55">
        <v>0</v>
      </c>
      <c r="P14" s="44">
        <v>0</v>
      </c>
      <c r="Q14" s="44">
        <v>0</v>
      </c>
      <c r="R14" s="88"/>
    </row>
    <row r="15" spans="2:18" s="93" customFormat="1" ht="87" customHeight="1">
      <c r="B15" s="90">
        <v>5</v>
      </c>
      <c r="C15" s="91" t="s">
        <v>96</v>
      </c>
      <c r="D15" s="92">
        <f t="shared" si="1"/>
        <v>1.64151388</v>
      </c>
      <c r="E15" s="44">
        <f t="shared" si="1"/>
        <v>1.64151388</v>
      </c>
      <c r="F15" s="44">
        <v>1.64151388</v>
      </c>
      <c r="G15" s="44">
        <f>1641.51388/1000</f>
        <v>1.64151388</v>
      </c>
      <c r="H15" s="44">
        <v>0</v>
      </c>
      <c r="I15" s="44">
        <v>0</v>
      </c>
      <c r="J15" s="44">
        <v>0</v>
      </c>
      <c r="K15" s="44">
        <v>0</v>
      </c>
      <c r="L15" s="44">
        <v>0</v>
      </c>
      <c r="M15" s="44">
        <v>0</v>
      </c>
      <c r="N15" s="55">
        <v>1.4037900000000001</v>
      </c>
      <c r="O15" s="55">
        <v>0</v>
      </c>
      <c r="P15" s="44">
        <f>1403.78558/1000</f>
        <v>1.4037855800000001</v>
      </c>
      <c r="Q15" s="44">
        <v>0</v>
      </c>
      <c r="R15" s="88"/>
    </row>
    <row r="16" spans="2:18" s="93" customFormat="1" ht="70.5" customHeight="1">
      <c r="B16" s="90">
        <v>6</v>
      </c>
      <c r="C16" s="91" t="s">
        <v>97</v>
      </c>
      <c r="D16" s="92">
        <f t="shared" si="1"/>
        <v>0</v>
      </c>
      <c r="E16" s="44">
        <f t="shared" si="1"/>
        <v>20.60395741</v>
      </c>
      <c r="F16" s="44">
        <v>0</v>
      </c>
      <c r="G16" s="44">
        <v>0</v>
      </c>
      <c r="H16" s="44">
        <v>0</v>
      </c>
      <c r="I16" s="44">
        <v>0</v>
      </c>
      <c r="J16" s="44">
        <v>0</v>
      </c>
      <c r="K16" s="44">
        <f>37.74592/1000</f>
        <v>3.7745919999999995E-2</v>
      </c>
      <c r="L16" s="44">
        <v>0</v>
      </c>
      <c r="M16" s="44">
        <f>20566.21149/1000</f>
        <v>20.566211490000001</v>
      </c>
      <c r="N16" s="55">
        <f>17623.21082/1000</f>
        <v>17.623210820000001</v>
      </c>
      <c r="O16" s="55">
        <f>16985.37077/1000</f>
        <v>16.985370770000003</v>
      </c>
      <c r="P16" s="44">
        <f>Q16</f>
        <v>17.210132519999998</v>
      </c>
      <c r="Q16" s="44">
        <f>17210.13252/1000</f>
        <v>17.210132519999998</v>
      </c>
      <c r="R16" s="88"/>
    </row>
    <row r="17" spans="2:18" s="93" customFormat="1" ht="96.75" customHeight="1">
      <c r="B17" s="90">
        <v>7</v>
      </c>
      <c r="C17" s="91" t="s">
        <v>98</v>
      </c>
      <c r="D17" s="92">
        <f t="shared" si="1"/>
        <v>0</v>
      </c>
      <c r="E17" s="44">
        <f t="shared" si="1"/>
        <v>12.532176209999999</v>
      </c>
      <c r="F17" s="44">
        <v>0</v>
      </c>
      <c r="G17" s="44">
        <v>0</v>
      </c>
      <c r="H17" s="44">
        <v>0</v>
      </c>
      <c r="I17" s="44">
        <v>0</v>
      </c>
      <c r="J17" s="44">
        <v>0</v>
      </c>
      <c r="K17" s="44">
        <v>0</v>
      </c>
      <c r="L17" s="44">
        <v>0</v>
      </c>
      <c r="M17" s="44">
        <f>12532.17621/1000</f>
        <v>12.532176209999999</v>
      </c>
      <c r="N17" s="55">
        <f>10789.5975/1000</f>
        <v>10.789597499999999</v>
      </c>
      <c r="O17" s="55">
        <f>10789.5975/1000</f>
        <v>10.789597499999999</v>
      </c>
      <c r="P17" s="44">
        <f>Q17</f>
        <v>10.789597499999999</v>
      </c>
      <c r="Q17" s="44">
        <f>10789.5975/1000</f>
        <v>10.789597499999999</v>
      </c>
      <c r="R17" s="88"/>
    </row>
    <row r="18" spans="2:18" s="93" customFormat="1" ht="60.75" customHeight="1">
      <c r="B18" s="90">
        <v>8</v>
      </c>
      <c r="C18" s="91" t="s">
        <v>99</v>
      </c>
      <c r="D18" s="92">
        <f t="shared" si="1"/>
        <v>0</v>
      </c>
      <c r="E18" s="44">
        <f t="shared" si="1"/>
        <v>0</v>
      </c>
      <c r="F18" s="44">
        <v>0</v>
      </c>
      <c r="G18" s="44">
        <v>0</v>
      </c>
      <c r="H18" s="44">
        <v>0</v>
      </c>
      <c r="I18" s="44">
        <v>0</v>
      </c>
      <c r="J18" s="44">
        <v>0</v>
      </c>
      <c r="K18" s="44">
        <v>0</v>
      </c>
      <c r="L18" s="44">
        <v>0</v>
      </c>
      <c r="M18" s="44">
        <v>0</v>
      </c>
      <c r="N18" s="55">
        <v>0</v>
      </c>
      <c r="O18" s="55">
        <v>0</v>
      </c>
      <c r="P18" s="44">
        <f>68.16692/1000</f>
        <v>6.8166920000000006E-2</v>
      </c>
      <c r="Q18" s="44">
        <v>0</v>
      </c>
      <c r="R18" s="88"/>
    </row>
    <row r="19" spans="2:18" s="93" customFormat="1" ht="45.75" customHeight="1">
      <c r="B19" s="90">
        <v>9</v>
      </c>
      <c r="C19" s="91" t="s">
        <v>100</v>
      </c>
      <c r="D19" s="92">
        <f t="shared" si="1"/>
        <v>4.2383446410000003</v>
      </c>
      <c r="E19" s="44">
        <f t="shared" si="1"/>
        <v>3.9662775899999998</v>
      </c>
      <c r="F19" s="44">
        <v>0.54072956999999999</v>
      </c>
      <c r="G19" s="44">
        <f>540.72957/1000</f>
        <v>0.54072956999999999</v>
      </c>
      <c r="H19" s="44">
        <f>704.3187/1000</f>
        <v>0.70431870000000008</v>
      </c>
      <c r="I19" s="44">
        <v>0</v>
      </c>
      <c r="J19" s="44">
        <f>2993.29506/1000</f>
        <v>2.9932950599999999</v>
      </c>
      <c r="K19" s="44">
        <f>3173.35826/1000</f>
        <v>3.1733582600000001</v>
      </c>
      <c r="L19" s="44">
        <f>0.001311/1000</f>
        <v>1.311E-6</v>
      </c>
      <c r="M19" s="44">
        <f>252.18976/1000</f>
        <v>0.25218975999999999</v>
      </c>
      <c r="N19" s="55">
        <f>3388.77134/1000</f>
        <v>3.3887713399999999</v>
      </c>
      <c r="O19" s="55">
        <v>0</v>
      </c>
      <c r="P19" s="44">
        <f>Q19</f>
        <v>3.3887713399999999</v>
      </c>
      <c r="Q19" s="44">
        <f>3388.77134/1000</f>
        <v>3.3887713399999999</v>
      </c>
      <c r="R19" s="88"/>
    </row>
    <row r="20" spans="2:18" s="93" customFormat="1" ht="57.75" customHeight="1">
      <c r="B20" s="90">
        <v>10</v>
      </c>
      <c r="C20" s="91" t="s">
        <v>101</v>
      </c>
      <c r="D20" s="92">
        <f t="shared" si="1"/>
        <v>0.84606517999999997</v>
      </c>
      <c r="E20" s="44">
        <f>G20+I20+K20+M20</f>
        <v>0.69390439999999998</v>
      </c>
      <c r="F20" s="44">
        <v>0</v>
      </c>
      <c r="G20" s="44">
        <v>0</v>
      </c>
      <c r="H20" s="44">
        <v>0</v>
      </c>
      <c r="I20" s="44">
        <f>693.9044/1000</f>
        <v>0.69390439999999998</v>
      </c>
      <c r="J20" s="44">
        <v>0.15216072</v>
      </c>
      <c r="K20" s="44">
        <v>0</v>
      </c>
      <c r="L20" s="44">
        <f>693.90446/1000</f>
        <v>0.69390445999999995</v>
      </c>
      <c r="M20" s="44">
        <v>0</v>
      </c>
      <c r="N20" s="55">
        <f>677.21554/1000</f>
        <v>0.67721554000000006</v>
      </c>
      <c r="O20" s="55">
        <v>0</v>
      </c>
      <c r="P20" s="44">
        <f>677.21554/1000</f>
        <v>0.67721554000000006</v>
      </c>
      <c r="Q20" s="44">
        <v>0.67721554000000006</v>
      </c>
      <c r="R20" s="88"/>
    </row>
    <row r="21" spans="2:18" s="93" customFormat="1" ht="49.5" customHeight="1">
      <c r="B21" s="90">
        <v>11</v>
      </c>
      <c r="C21" s="91" t="s">
        <v>102</v>
      </c>
      <c r="D21" s="92">
        <f t="shared" si="1"/>
        <v>0.42653131</v>
      </c>
      <c r="E21" s="44">
        <f>G21+I21+K21+M21</f>
        <v>0.42653131999999999</v>
      </c>
      <c r="F21" s="44">
        <v>0</v>
      </c>
      <c r="G21" s="44">
        <v>0</v>
      </c>
      <c r="H21" s="44">
        <v>0.42653131</v>
      </c>
      <c r="I21" s="44">
        <f>426.53132/1000</f>
        <v>0.42653131999999999</v>
      </c>
      <c r="J21" s="44">
        <v>0</v>
      </c>
      <c r="K21" s="44">
        <v>0</v>
      </c>
      <c r="L21" s="44">
        <v>0</v>
      </c>
      <c r="M21" s="44">
        <v>0</v>
      </c>
      <c r="N21" s="55">
        <f>364.75995/1000</f>
        <v>0.36475995</v>
      </c>
      <c r="O21" s="55">
        <v>0</v>
      </c>
      <c r="P21" s="44">
        <f>364.75995/1000</f>
        <v>0.36475995</v>
      </c>
      <c r="Q21" s="44">
        <v>0</v>
      </c>
      <c r="R21" s="88"/>
    </row>
    <row r="22" spans="2:18" s="93" customFormat="1" ht="52.5" customHeight="1">
      <c r="B22" s="90">
        <v>12</v>
      </c>
      <c r="C22" s="91" t="s">
        <v>103</v>
      </c>
      <c r="D22" s="92">
        <v>0</v>
      </c>
      <c r="E22" s="44">
        <f>G22+I22+K22+M22</f>
        <v>1.7243299999999998E-3</v>
      </c>
      <c r="F22" s="44">
        <v>0</v>
      </c>
      <c r="G22" s="44">
        <v>0</v>
      </c>
      <c r="H22" s="44">
        <v>0</v>
      </c>
      <c r="I22" s="44">
        <f>1.72433/1000</f>
        <v>1.7243299999999998E-3</v>
      </c>
      <c r="J22" s="44">
        <v>0</v>
      </c>
      <c r="K22" s="44">
        <v>0</v>
      </c>
      <c r="L22" s="44">
        <v>0</v>
      </c>
      <c r="M22" s="44">
        <v>0</v>
      </c>
      <c r="N22" s="55">
        <f>29.13823/1000</f>
        <v>2.9138230000000001E-2</v>
      </c>
      <c r="O22" s="55">
        <v>0</v>
      </c>
      <c r="P22" s="44">
        <f>Q22</f>
        <v>6.8246139999999997E-2</v>
      </c>
      <c r="Q22" s="44">
        <f>68.24614/1000</f>
        <v>6.8246139999999997E-2</v>
      </c>
      <c r="R22" s="88"/>
    </row>
    <row r="23" spans="2:18" s="93" customFormat="1" ht="103.5" customHeight="1">
      <c r="B23" s="90">
        <v>13</v>
      </c>
      <c r="C23" s="91" t="s">
        <v>104</v>
      </c>
      <c r="D23" s="92">
        <f t="shared" ref="D23:E33" si="2">F23+H23+J23+L23</f>
        <v>0</v>
      </c>
      <c r="E23" s="44">
        <f t="shared" si="2"/>
        <v>7.7558000000000016E-2</v>
      </c>
      <c r="F23" s="44">
        <v>0</v>
      </c>
      <c r="G23" s="44">
        <v>0</v>
      </c>
      <c r="H23" s="44">
        <v>0</v>
      </c>
      <c r="I23" s="44">
        <v>0</v>
      </c>
      <c r="J23" s="44">
        <v>0</v>
      </c>
      <c r="K23" s="44">
        <f>4.7804/1000</f>
        <v>4.7804000000000006E-3</v>
      </c>
      <c r="L23" s="44">
        <v>0</v>
      </c>
      <c r="M23" s="44">
        <f>72.7776/1000</f>
        <v>7.2777600000000012E-2</v>
      </c>
      <c r="N23" s="55">
        <v>8.0780000000000005E-2</v>
      </c>
      <c r="O23" s="55">
        <v>0</v>
      </c>
      <c r="P23" s="44">
        <v>0</v>
      </c>
      <c r="Q23" s="44">
        <v>0</v>
      </c>
      <c r="R23" s="88"/>
    </row>
    <row r="24" spans="2:18" s="93" customFormat="1" ht="58.5" customHeight="1">
      <c r="B24" s="90">
        <v>14</v>
      </c>
      <c r="C24" s="91" t="s">
        <v>105</v>
      </c>
      <c r="D24" s="92">
        <f t="shared" si="2"/>
        <v>0</v>
      </c>
      <c r="E24" s="44">
        <f t="shared" si="2"/>
        <v>2.62473E-3</v>
      </c>
      <c r="F24" s="44">
        <v>0</v>
      </c>
      <c r="G24" s="44">
        <v>0</v>
      </c>
      <c r="H24" s="44">
        <v>0</v>
      </c>
      <c r="I24" s="44">
        <v>0</v>
      </c>
      <c r="J24" s="44">
        <v>0</v>
      </c>
      <c r="K24" s="44">
        <f>2.62473/1000</f>
        <v>2.62473E-3</v>
      </c>
      <c r="L24" s="44">
        <v>0</v>
      </c>
      <c r="M24" s="44">
        <v>0</v>
      </c>
      <c r="N24" s="55">
        <v>4.4350000000000001E-2</v>
      </c>
      <c r="O24" s="55">
        <v>0</v>
      </c>
      <c r="P24" s="44">
        <v>0</v>
      </c>
      <c r="Q24" s="44">
        <v>0</v>
      </c>
      <c r="R24" s="88"/>
    </row>
    <row r="25" spans="2:18" s="93" customFormat="1" ht="39.75" customHeight="1">
      <c r="B25" s="90">
        <v>15</v>
      </c>
      <c r="C25" s="91" t="s">
        <v>106</v>
      </c>
      <c r="D25" s="92">
        <f t="shared" si="2"/>
        <v>0</v>
      </c>
      <c r="E25" s="44">
        <f t="shared" si="2"/>
        <v>0.20929940999999999</v>
      </c>
      <c r="F25" s="44">
        <v>0</v>
      </c>
      <c r="G25" s="44">
        <v>0</v>
      </c>
      <c r="H25" s="44">
        <v>0</v>
      </c>
      <c r="I25" s="44">
        <v>0</v>
      </c>
      <c r="J25" s="44">
        <v>0</v>
      </c>
      <c r="K25" s="44">
        <f>3.28432/1000</f>
        <v>3.2843200000000003E-3</v>
      </c>
      <c r="L25" s="44">
        <v>0</v>
      </c>
      <c r="M25" s="44">
        <f>206.01509/1000</f>
        <v>0.20601508999999998</v>
      </c>
      <c r="N25" s="55">
        <f>714.7776/1000</f>
        <v>0.71477760000000001</v>
      </c>
      <c r="O25" s="55">
        <f>659.2784/1000</f>
        <v>0.65927840000000004</v>
      </c>
      <c r="P25" s="44">
        <f>Q25</f>
        <v>0.71477760000000001</v>
      </c>
      <c r="Q25" s="44">
        <f>714.7776/1000</f>
        <v>0.71477760000000001</v>
      </c>
      <c r="R25" s="88"/>
    </row>
    <row r="26" spans="2:18" s="93" customFormat="1" ht="52.5" customHeight="1">
      <c r="B26" s="90">
        <v>16</v>
      </c>
      <c r="C26" s="91" t="s">
        <v>107</v>
      </c>
      <c r="D26" s="92">
        <f t="shared" si="2"/>
        <v>0</v>
      </c>
      <c r="E26" s="44">
        <f t="shared" si="2"/>
        <v>2.34966645</v>
      </c>
      <c r="F26" s="44">
        <v>0</v>
      </c>
      <c r="G26" s="44">
        <v>0</v>
      </c>
      <c r="H26" s="44">
        <v>0</v>
      </c>
      <c r="I26" s="44">
        <v>0</v>
      </c>
      <c r="J26" s="44">
        <v>0</v>
      </c>
      <c r="K26" s="44">
        <f>2349.66645/1000</f>
        <v>2.34966645</v>
      </c>
      <c r="L26" s="44">
        <v>0</v>
      </c>
      <c r="M26" s="44">
        <v>0</v>
      </c>
      <c r="N26" s="55">
        <f>2009.38166/1000</f>
        <v>2.0093816599999998</v>
      </c>
      <c r="O26" s="55">
        <v>0</v>
      </c>
      <c r="P26" s="44">
        <f>Q26</f>
        <v>1.2405719999999998</v>
      </c>
      <c r="Q26" s="44">
        <f>1240.572/1000</f>
        <v>1.2405719999999998</v>
      </c>
      <c r="R26" s="88"/>
    </row>
    <row r="27" spans="2:18" s="93" customFormat="1" ht="43.5" customHeight="1">
      <c r="B27" s="90">
        <v>17</v>
      </c>
      <c r="C27" s="91" t="s">
        <v>108</v>
      </c>
      <c r="D27" s="92">
        <f t="shared" si="2"/>
        <v>0</v>
      </c>
      <c r="E27" s="44">
        <f t="shared" si="2"/>
        <v>0</v>
      </c>
      <c r="F27" s="92">
        <v>0</v>
      </c>
      <c r="G27" s="92">
        <v>0</v>
      </c>
      <c r="H27" s="92">
        <v>0</v>
      </c>
      <c r="I27" s="92">
        <v>0</v>
      </c>
      <c r="J27" s="92">
        <v>0</v>
      </c>
      <c r="K27" s="92">
        <v>0</v>
      </c>
      <c r="L27" s="92">
        <v>0</v>
      </c>
      <c r="M27" s="44">
        <v>0</v>
      </c>
      <c r="N27" s="55">
        <v>0</v>
      </c>
      <c r="O27" s="55">
        <v>0</v>
      </c>
      <c r="P27" s="44">
        <f>0.04780919</f>
        <v>4.7809190000000001E-2</v>
      </c>
      <c r="Q27" s="44">
        <v>0</v>
      </c>
      <c r="R27" s="88"/>
    </row>
    <row r="28" spans="2:18" s="93" customFormat="1" ht="43.5" customHeight="1">
      <c r="B28" s="90">
        <v>18</v>
      </c>
      <c r="C28" s="91" t="s">
        <v>109</v>
      </c>
      <c r="D28" s="92">
        <v>0</v>
      </c>
      <c r="E28" s="44">
        <f t="shared" si="2"/>
        <v>7.1579740000000003E-2</v>
      </c>
      <c r="F28" s="92">
        <v>0</v>
      </c>
      <c r="G28" s="92">
        <v>0</v>
      </c>
      <c r="H28" s="92">
        <v>0</v>
      </c>
      <c r="I28" s="92">
        <v>0</v>
      </c>
      <c r="J28" s="92">
        <v>0</v>
      </c>
      <c r="K28" s="92">
        <v>0</v>
      </c>
      <c r="L28" s="92">
        <v>0</v>
      </c>
      <c r="M28" s="44">
        <f>71.57974/1000</f>
        <v>7.1579740000000003E-2</v>
      </c>
      <c r="N28" s="55">
        <f>61.09933/1000</f>
        <v>6.109933E-2</v>
      </c>
      <c r="O28" s="55">
        <f>61.09933/1000</f>
        <v>6.109933E-2</v>
      </c>
      <c r="P28" s="44">
        <v>0</v>
      </c>
      <c r="Q28" s="44">
        <v>0</v>
      </c>
      <c r="R28" s="88"/>
    </row>
    <row r="29" spans="2:18" s="93" customFormat="1" ht="43.5" customHeight="1">
      <c r="B29" s="90">
        <v>19</v>
      </c>
      <c r="C29" s="91" t="s">
        <v>110</v>
      </c>
      <c r="D29" s="92">
        <v>0</v>
      </c>
      <c r="E29" s="44">
        <f t="shared" si="2"/>
        <v>0.84063135999999994</v>
      </c>
      <c r="F29" s="92">
        <v>0</v>
      </c>
      <c r="G29" s="92">
        <v>0</v>
      </c>
      <c r="H29" s="92">
        <v>0</v>
      </c>
      <c r="I29" s="92">
        <v>0</v>
      </c>
      <c r="J29" s="92">
        <v>0</v>
      </c>
      <c r="K29" s="92">
        <v>0</v>
      </c>
      <c r="L29" s="92">
        <v>0</v>
      </c>
      <c r="M29" s="44">
        <f>840.63136/1000</f>
        <v>0.84063135999999994</v>
      </c>
      <c r="N29" s="55">
        <v>0.71238999999999997</v>
      </c>
      <c r="O29" s="55">
        <v>0.71238999999999997</v>
      </c>
      <c r="P29" s="44">
        <f>Q29</f>
        <v>0.91919845999999994</v>
      </c>
      <c r="Q29" s="44">
        <f>919.19846/1000</f>
        <v>0.91919845999999994</v>
      </c>
      <c r="R29" s="88"/>
    </row>
    <row r="30" spans="2:18" s="93" customFormat="1" ht="43.5" customHeight="1">
      <c r="B30" s="90">
        <v>20</v>
      </c>
      <c r="C30" s="91" t="s">
        <v>111</v>
      </c>
      <c r="D30" s="92">
        <v>0</v>
      </c>
      <c r="E30" s="44"/>
      <c r="F30" s="92">
        <v>0</v>
      </c>
      <c r="G30" s="92">
        <v>0</v>
      </c>
      <c r="H30" s="92">
        <v>0</v>
      </c>
      <c r="I30" s="92">
        <v>0</v>
      </c>
      <c r="J30" s="92">
        <v>0</v>
      </c>
      <c r="K30" s="92">
        <v>0</v>
      </c>
      <c r="L30" s="92">
        <v>0</v>
      </c>
      <c r="M30" s="44">
        <v>0</v>
      </c>
      <c r="N30" s="55">
        <f>92.52288/1000</f>
        <v>9.2522880000000002E-2</v>
      </c>
      <c r="O30" s="55">
        <v>9.2522880000000002E-2</v>
      </c>
      <c r="P30" s="44">
        <v>0</v>
      </c>
      <c r="Q30" s="44">
        <v>0</v>
      </c>
      <c r="R30" s="88"/>
    </row>
    <row r="31" spans="2:18" s="93" customFormat="1" ht="69" customHeight="1">
      <c r="B31" s="90">
        <v>21</v>
      </c>
      <c r="C31" s="91" t="s">
        <v>112</v>
      </c>
      <c r="D31" s="92">
        <v>0</v>
      </c>
      <c r="E31" s="44">
        <f t="shared" si="2"/>
        <v>1.48561969</v>
      </c>
      <c r="F31" s="92">
        <v>0</v>
      </c>
      <c r="G31" s="92">
        <v>0</v>
      </c>
      <c r="H31" s="92">
        <v>0</v>
      </c>
      <c r="I31" s="92">
        <v>0</v>
      </c>
      <c r="J31" s="92">
        <v>0</v>
      </c>
      <c r="K31" s="92">
        <v>0</v>
      </c>
      <c r="L31" s="92">
        <v>0</v>
      </c>
      <c r="M31" s="44">
        <f>1485.61969/1000</f>
        <v>1.48561969</v>
      </c>
      <c r="N31" s="55">
        <f>1268.10132/1000</f>
        <v>1.26810132</v>
      </c>
      <c r="O31" s="55">
        <f>1268.10132/1000</f>
        <v>1.26810132</v>
      </c>
      <c r="P31" s="44">
        <f>Q31</f>
        <v>1.26810132</v>
      </c>
      <c r="Q31" s="44">
        <f>1268.10132/1000</f>
        <v>1.26810132</v>
      </c>
      <c r="R31" s="88"/>
    </row>
    <row r="32" spans="2:18" s="93" customFormat="1" ht="71.25" customHeight="1">
      <c r="B32" s="90">
        <v>22</v>
      </c>
      <c r="C32" s="91" t="s">
        <v>113</v>
      </c>
      <c r="D32" s="92">
        <f>F32+H32+J32+L32</f>
        <v>7.8265399999999999E-3</v>
      </c>
      <c r="E32" s="44">
        <f t="shared" si="2"/>
        <v>7.8265399999999999E-3</v>
      </c>
      <c r="F32" s="44">
        <v>0</v>
      </c>
      <c r="G32" s="44">
        <v>0</v>
      </c>
      <c r="H32" s="44">
        <f>7.82654/1000</f>
        <v>7.8265399999999999E-3</v>
      </c>
      <c r="I32" s="44">
        <f>7.82654/1000</f>
        <v>7.8265399999999999E-3</v>
      </c>
      <c r="J32" s="44">
        <v>0</v>
      </c>
      <c r="K32" s="44">
        <v>0</v>
      </c>
      <c r="L32" s="44">
        <v>0</v>
      </c>
      <c r="M32" s="44">
        <v>0</v>
      </c>
      <c r="N32" s="55">
        <v>6.6930800000000006E-3</v>
      </c>
      <c r="O32" s="55">
        <v>0</v>
      </c>
      <c r="P32" s="44">
        <v>0</v>
      </c>
      <c r="Q32" s="44">
        <v>0</v>
      </c>
      <c r="R32" s="88"/>
    </row>
    <row r="33" spans="2:18" s="93" customFormat="1" ht="45.75" customHeight="1">
      <c r="B33" s="90">
        <v>23</v>
      </c>
      <c r="C33" s="91" t="s">
        <v>114</v>
      </c>
      <c r="D33" s="92">
        <f t="shared" ref="D33:E46" si="3">F33+H33+J33+L33</f>
        <v>0.28406598</v>
      </c>
      <c r="E33" s="44">
        <f t="shared" si="2"/>
        <v>0.2299003</v>
      </c>
      <c r="F33" s="44">
        <v>0</v>
      </c>
      <c r="G33" s="44">
        <v>0</v>
      </c>
      <c r="H33" s="44">
        <v>1.163467E-2</v>
      </c>
      <c r="I33" s="44">
        <f>11.63467/1000</f>
        <v>1.163467E-2</v>
      </c>
      <c r="J33" s="44">
        <v>0.26968903</v>
      </c>
      <c r="K33" s="44">
        <f>218.26563/1000</f>
        <v>0.21826562999999999</v>
      </c>
      <c r="L33" s="44">
        <f>2.74228/1000</f>
        <v>2.7422800000000002E-3</v>
      </c>
      <c r="M33" s="44">
        <v>0</v>
      </c>
      <c r="N33" s="55">
        <v>0.19660554</v>
      </c>
      <c r="O33" s="55">
        <v>0</v>
      </c>
      <c r="P33" s="44">
        <v>0</v>
      </c>
      <c r="Q33" s="44">
        <v>0</v>
      </c>
      <c r="R33" s="88"/>
    </row>
    <row r="34" spans="2:18" s="93" customFormat="1" ht="45.75" customHeight="1">
      <c r="B34" s="90">
        <v>24</v>
      </c>
      <c r="C34" s="91" t="s">
        <v>115</v>
      </c>
      <c r="D34" s="92">
        <f t="shared" si="3"/>
        <v>0</v>
      </c>
      <c r="E34" s="92">
        <v>0</v>
      </c>
      <c r="F34" s="92">
        <v>0</v>
      </c>
      <c r="G34" s="92">
        <v>0</v>
      </c>
      <c r="H34" s="92">
        <v>0</v>
      </c>
      <c r="I34" s="92">
        <v>0</v>
      </c>
      <c r="J34" s="92">
        <v>0</v>
      </c>
      <c r="K34" s="92">
        <v>0</v>
      </c>
      <c r="L34" s="92">
        <v>0</v>
      </c>
      <c r="M34" s="44">
        <v>0</v>
      </c>
      <c r="N34" s="55">
        <v>0</v>
      </c>
      <c r="O34" s="55">
        <v>0</v>
      </c>
      <c r="P34" s="44">
        <f>26.01395/1000</f>
        <v>2.6013950000000001E-2</v>
      </c>
      <c r="Q34" s="44">
        <v>0</v>
      </c>
      <c r="R34" s="88"/>
    </row>
    <row r="35" spans="2:18" s="93" customFormat="1" ht="69.75" customHeight="1">
      <c r="B35" s="90">
        <v>25</v>
      </c>
      <c r="C35" s="91" t="s">
        <v>116</v>
      </c>
      <c r="D35" s="92">
        <f t="shared" si="3"/>
        <v>28.733715450000002</v>
      </c>
      <c r="E35" s="44">
        <f>G35+I35+K35+M35</f>
        <v>24.809832790000002</v>
      </c>
      <c r="F35" s="44">
        <v>0.25576336999999999</v>
      </c>
      <c r="G35" s="44">
        <f>255.76337/1000</f>
        <v>0.25576336999999999</v>
      </c>
      <c r="H35" s="44">
        <f>571.29945/1000</f>
        <v>0.57129944999999993</v>
      </c>
      <c r="I35" s="44">
        <f>525.85955/1000</f>
        <v>0.52585955000000006</v>
      </c>
      <c r="J35" s="44">
        <v>2.2721608</v>
      </c>
      <c r="K35" s="44">
        <f>1195.29928/1000</f>
        <v>1.19529928</v>
      </c>
      <c r="L35" s="44">
        <v>25.634491830000002</v>
      </c>
      <c r="M35" s="44">
        <f>22832.91059/1000</f>
        <v>22.832910590000001</v>
      </c>
      <c r="N35" s="55">
        <f>21389.26257/1000</f>
        <v>21.38926257</v>
      </c>
      <c r="O35" s="55">
        <f>409.17242/1000</f>
        <v>0.40917241999999998</v>
      </c>
      <c r="P35" s="44">
        <f>Q35</f>
        <v>20.980090149999999</v>
      </c>
      <c r="Q35" s="44">
        <f>20980.09015/1000</f>
        <v>20.980090149999999</v>
      </c>
      <c r="R35" s="88"/>
    </row>
    <row r="36" spans="2:18" s="93" customFormat="1" ht="57.75" customHeight="1">
      <c r="B36" s="90">
        <v>26</v>
      </c>
      <c r="C36" s="51" t="s">
        <v>117</v>
      </c>
      <c r="D36" s="92">
        <f t="shared" si="3"/>
        <v>0.52727252000000002</v>
      </c>
      <c r="E36" s="44">
        <f>G36+I36+K36+M36</f>
        <v>0.52727250000000003</v>
      </c>
      <c r="F36" s="44">
        <v>0</v>
      </c>
      <c r="G36" s="44">
        <v>0</v>
      </c>
      <c r="H36" s="44">
        <v>0.52727252000000002</v>
      </c>
      <c r="I36" s="44">
        <f>527.2725/1000</f>
        <v>0.52727250000000003</v>
      </c>
      <c r="J36" s="44">
        <v>0</v>
      </c>
      <c r="K36" s="44">
        <v>0</v>
      </c>
      <c r="L36" s="44">
        <v>0</v>
      </c>
      <c r="M36" s="44">
        <v>0</v>
      </c>
      <c r="N36" s="55">
        <f>450.91154/1000</f>
        <v>0.45091154</v>
      </c>
      <c r="O36" s="55">
        <v>0</v>
      </c>
      <c r="P36" s="44">
        <f>Q36</f>
        <v>0.45091154</v>
      </c>
      <c r="Q36" s="44">
        <f>450.91154/1000</f>
        <v>0.45091154</v>
      </c>
      <c r="R36" s="88"/>
    </row>
    <row r="37" spans="2:18" s="93" customFormat="1" ht="60" customHeight="1">
      <c r="B37" s="90">
        <v>27</v>
      </c>
      <c r="C37" s="51" t="s">
        <v>118</v>
      </c>
      <c r="D37" s="92">
        <f t="shared" si="3"/>
        <v>0.45602297000000003</v>
      </c>
      <c r="E37" s="44">
        <f t="shared" si="3"/>
        <v>0.46102828000000001</v>
      </c>
      <c r="F37" s="44">
        <v>0</v>
      </c>
      <c r="G37" s="44">
        <v>0</v>
      </c>
      <c r="H37" s="44">
        <v>0.45602297000000003</v>
      </c>
      <c r="I37" s="44">
        <f>461.02828/1000</f>
        <v>0.46102828000000001</v>
      </c>
      <c r="J37" s="44">
        <v>0</v>
      </c>
      <c r="K37" s="44">
        <v>0</v>
      </c>
      <c r="L37" s="44">
        <v>0</v>
      </c>
      <c r="M37" s="44">
        <v>0</v>
      </c>
      <c r="N37" s="55">
        <v>0.47456388999999999</v>
      </c>
      <c r="O37" s="55">
        <v>0</v>
      </c>
      <c r="P37" s="44">
        <f>474.56389/1000</f>
        <v>0.47456388999999999</v>
      </c>
      <c r="Q37" s="44">
        <v>0</v>
      </c>
      <c r="R37" s="88"/>
    </row>
    <row r="38" spans="2:18" s="93" customFormat="1" ht="69" customHeight="1">
      <c r="B38" s="90">
        <v>28</v>
      </c>
      <c r="C38" s="91" t="s">
        <v>119</v>
      </c>
      <c r="D38" s="92">
        <f t="shared" si="3"/>
        <v>5.5055059999999996E-2</v>
      </c>
      <c r="E38" s="44">
        <f t="shared" si="3"/>
        <v>9.548856E-2</v>
      </c>
      <c r="F38" s="44">
        <v>0</v>
      </c>
      <c r="G38" s="44">
        <v>0</v>
      </c>
      <c r="H38" s="44">
        <f>55.05506/1000</f>
        <v>5.5055059999999996E-2</v>
      </c>
      <c r="I38" s="44">
        <f>95.48856/1000</f>
        <v>9.548856E-2</v>
      </c>
      <c r="J38" s="44">
        <v>0</v>
      </c>
      <c r="K38" s="44">
        <v>0</v>
      </c>
      <c r="L38" s="44">
        <v>0</v>
      </c>
      <c r="M38" s="44">
        <v>0</v>
      </c>
      <c r="N38" s="55">
        <v>8.8478170000000009E-2</v>
      </c>
      <c r="O38" s="55">
        <v>0</v>
      </c>
      <c r="P38" s="44">
        <f>Q38</f>
        <v>1.28339292</v>
      </c>
      <c r="Q38" s="44">
        <f>1283.39292/1000</f>
        <v>1.28339292</v>
      </c>
      <c r="R38" s="88"/>
    </row>
    <row r="39" spans="2:18" s="93" customFormat="1" ht="54" customHeight="1">
      <c r="B39" s="90">
        <v>29</v>
      </c>
      <c r="C39" s="91" t="s">
        <v>120</v>
      </c>
      <c r="D39" s="92">
        <f t="shared" si="3"/>
        <v>7.0495999999999996E-3</v>
      </c>
      <c r="E39" s="44">
        <f>G39+I39+K39+M39</f>
        <v>0</v>
      </c>
      <c r="F39" s="44">
        <v>0</v>
      </c>
      <c r="G39" s="44">
        <v>0</v>
      </c>
      <c r="H39" s="44">
        <v>0</v>
      </c>
      <c r="I39" s="44">
        <v>0</v>
      </c>
      <c r="J39" s="44">
        <v>0</v>
      </c>
      <c r="K39" s="44">
        <v>0</v>
      </c>
      <c r="L39" s="44">
        <v>7.0495999999999996E-3</v>
      </c>
      <c r="M39" s="44">
        <v>0</v>
      </c>
      <c r="N39" s="55">
        <v>0</v>
      </c>
      <c r="O39" s="55">
        <v>0</v>
      </c>
      <c r="P39" s="44">
        <v>0</v>
      </c>
      <c r="Q39" s="44">
        <v>0</v>
      </c>
      <c r="R39" s="88"/>
    </row>
    <row r="40" spans="2:18" s="93" customFormat="1" ht="129" customHeight="1">
      <c r="B40" s="90">
        <v>30</v>
      </c>
      <c r="C40" s="91" t="s">
        <v>121</v>
      </c>
      <c r="D40" s="92">
        <f t="shared" si="3"/>
        <v>0</v>
      </c>
      <c r="E40" s="44">
        <f t="shared" si="3"/>
        <v>3.9670009999999999E-2</v>
      </c>
      <c r="F40" s="44">
        <v>0</v>
      </c>
      <c r="G40" s="44">
        <v>0</v>
      </c>
      <c r="H40" s="44">
        <v>0</v>
      </c>
      <c r="I40" s="44">
        <v>0</v>
      </c>
      <c r="J40" s="44">
        <v>0</v>
      </c>
      <c r="K40" s="44">
        <f>39.67001/1000</f>
        <v>3.9670009999999999E-2</v>
      </c>
      <c r="L40" s="44">
        <v>0</v>
      </c>
      <c r="M40" s="44">
        <v>0</v>
      </c>
      <c r="N40" s="55">
        <v>0</v>
      </c>
      <c r="O40" s="55">
        <v>0</v>
      </c>
      <c r="P40" s="44">
        <v>0</v>
      </c>
      <c r="Q40" s="44">
        <v>0</v>
      </c>
      <c r="R40" s="88"/>
    </row>
    <row r="41" spans="2:18" s="93" customFormat="1" ht="122.25" customHeight="1">
      <c r="B41" s="90">
        <v>31</v>
      </c>
      <c r="C41" s="91" t="s">
        <v>122</v>
      </c>
      <c r="D41" s="92">
        <f t="shared" si="3"/>
        <v>0</v>
      </c>
      <c r="E41" s="44">
        <f t="shared" si="3"/>
        <v>8.2011279999999992E-2</v>
      </c>
      <c r="F41" s="44">
        <v>0</v>
      </c>
      <c r="G41" s="44">
        <v>0</v>
      </c>
      <c r="H41" s="44">
        <v>0</v>
      </c>
      <c r="I41" s="44">
        <v>0</v>
      </c>
      <c r="J41" s="44">
        <v>0</v>
      </c>
      <c r="K41" s="44">
        <f>4.19544/1000</f>
        <v>4.1954399999999999E-3</v>
      </c>
      <c r="L41" s="44">
        <v>0</v>
      </c>
      <c r="M41" s="44">
        <f>77.81584/1000</f>
        <v>7.7815839999999997E-2</v>
      </c>
      <c r="N41" s="55">
        <f>70.89544/1000</f>
        <v>7.089543999999999E-2</v>
      </c>
      <c r="O41" s="55">
        <v>0</v>
      </c>
      <c r="P41" s="44">
        <v>0</v>
      </c>
      <c r="Q41" s="44">
        <v>0</v>
      </c>
      <c r="R41" s="88"/>
    </row>
    <row r="42" spans="2:18" s="93" customFormat="1" ht="52.5" customHeight="1">
      <c r="B42" s="90">
        <v>32</v>
      </c>
      <c r="C42" s="91" t="s">
        <v>123</v>
      </c>
      <c r="D42" s="92">
        <v>0</v>
      </c>
      <c r="E42" s="44">
        <f t="shared" si="3"/>
        <v>6.1956600000000004E-3</v>
      </c>
      <c r="F42" s="44">
        <v>0</v>
      </c>
      <c r="G42" s="44">
        <v>0</v>
      </c>
      <c r="H42" s="44">
        <v>0</v>
      </c>
      <c r="I42" s="44">
        <v>0</v>
      </c>
      <c r="J42" s="44">
        <v>0</v>
      </c>
      <c r="K42" s="44">
        <v>0</v>
      </c>
      <c r="L42" s="44">
        <v>0</v>
      </c>
      <c r="M42" s="44">
        <f>6.19566/1000</f>
        <v>6.1956600000000004E-3</v>
      </c>
      <c r="N42" s="55">
        <f>104.69566/1000</f>
        <v>0.10469566000000001</v>
      </c>
      <c r="O42" s="55">
        <f>104.69566/1000</f>
        <v>0.10469566000000001</v>
      </c>
      <c r="P42" s="44">
        <v>0</v>
      </c>
      <c r="Q42" s="44">
        <v>0</v>
      </c>
      <c r="R42" s="88"/>
    </row>
    <row r="43" spans="2:18" s="93" customFormat="1" ht="43.5" customHeight="1" outlineLevel="1">
      <c r="B43" s="90">
        <v>33</v>
      </c>
      <c r="C43" s="91" t="s">
        <v>60</v>
      </c>
      <c r="D43" s="92">
        <f t="shared" si="3"/>
        <v>0</v>
      </c>
      <c r="E43" s="44">
        <f t="shared" si="3"/>
        <v>0</v>
      </c>
      <c r="F43" s="44">
        <v>0</v>
      </c>
      <c r="G43" s="44">
        <v>0</v>
      </c>
      <c r="H43" s="44">
        <v>0</v>
      </c>
      <c r="I43" s="44">
        <v>0</v>
      </c>
      <c r="J43" s="44">
        <v>0</v>
      </c>
      <c r="K43" s="44">
        <v>0</v>
      </c>
      <c r="L43" s="44">
        <v>0</v>
      </c>
      <c r="M43" s="44">
        <v>0</v>
      </c>
      <c r="N43" s="55">
        <v>15.19821267</v>
      </c>
      <c r="O43" s="55">
        <v>15.19821267</v>
      </c>
      <c r="P43" s="44">
        <f>15198.21267/1000</f>
        <v>15.19821267</v>
      </c>
      <c r="Q43" s="44">
        <v>15.19821267</v>
      </c>
      <c r="R43" s="88"/>
    </row>
    <row r="44" spans="2:18" s="93" customFormat="1" ht="35.25" customHeight="1">
      <c r="B44" s="90">
        <v>34</v>
      </c>
      <c r="C44" s="94" t="s">
        <v>124</v>
      </c>
      <c r="D44" s="92">
        <f t="shared" si="3"/>
        <v>784.41221382322135</v>
      </c>
      <c r="E44" s="92">
        <f>G44+I44+K44+M44</f>
        <v>940.75467948633445</v>
      </c>
      <c r="F44" s="44">
        <v>246.50952000000001</v>
      </c>
      <c r="G44" s="44">
        <f>246510.08/1000</f>
        <v>246.51007999999999</v>
      </c>
      <c r="H44" s="44">
        <v>184.59236382322132</v>
      </c>
      <c r="I44" s="44">
        <v>184.57747361207998</v>
      </c>
      <c r="J44" s="44">
        <v>212.59595999999999</v>
      </c>
      <c r="K44" s="44">
        <v>192.14547518925457</v>
      </c>
      <c r="L44" s="44">
        <v>140.71437</v>
      </c>
      <c r="M44" s="44">
        <v>317.521650685</v>
      </c>
      <c r="N44" s="55">
        <v>775.29421658000001</v>
      </c>
      <c r="O44" s="55">
        <v>272.00077106999998</v>
      </c>
      <c r="P44" s="44">
        <v>778.62206905999994</v>
      </c>
      <c r="Q44" s="44">
        <v>463.54047021999997</v>
      </c>
      <c r="R44" s="88"/>
    </row>
    <row r="45" spans="2:18" s="93" customFormat="1" ht="39" customHeight="1">
      <c r="B45" s="90">
        <v>35</v>
      </c>
      <c r="C45" s="94" t="s">
        <v>73</v>
      </c>
      <c r="D45" s="92">
        <f t="shared" si="3"/>
        <v>0</v>
      </c>
      <c r="E45" s="92">
        <f>G45+I45+K45+M45</f>
        <v>10.480499980000001</v>
      </c>
      <c r="F45" s="44">
        <v>0</v>
      </c>
      <c r="G45" s="44">
        <v>0</v>
      </c>
      <c r="H45" s="44">
        <v>0</v>
      </c>
      <c r="I45" s="44">
        <v>0</v>
      </c>
      <c r="J45" s="44">
        <v>0</v>
      </c>
      <c r="K45" s="44">
        <v>0</v>
      </c>
      <c r="L45" s="44">
        <v>0</v>
      </c>
      <c r="M45" s="44">
        <f>10480.49998/1000</f>
        <v>10.480499980000001</v>
      </c>
      <c r="N45" s="55">
        <f>8881.77964/1000</f>
        <v>8.8817796400000013</v>
      </c>
      <c r="O45" s="55">
        <v>8.8817796399999995</v>
      </c>
      <c r="P45" s="44">
        <f>8881.77964/1000</f>
        <v>8.8817796400000013</v>
      </c>
      <c r="Q45" s="44">
        <v>8.8817796400000013</v>
      </c>
      <c r="R45" s="88"/>
    </row>
    <row r="46" spans="2:18" s="93" customFormat="1" ht="29.25" customHeight="1">
      <c r="B46" s="90">
        <v>36</v>
      </c>
      <c r="C46" s="94" t="s">
        <v>125</v>
      </c>
      <c r="D46" s="95">
        <f t="shared" si="3"/>
        <v>0.25045250000000002</v>
      </c>
      <c r="E46" s="44">
        <f>G46+I46+K46+M46</f>
        <v>7.5570949999999998E-2</v>
      </c>
      <c r="F46" s="44">
        <v>0</v>
      </c>
      <c r="G46" s="44">
        <v>0</v>
      </c>
      <c r="H46" s="44">
        <v>0</v>
      </c>
      <c r="I46" s="44">
        <v>0</v>
      </c>
      <c r="J46" s="44">
        <v>0</v>
      </c>
      <c r="K46" s="44">
        <v>0</v>
      </c>
      <c r="L46" s="44">
        <v>0.25045250000000002</v>
      </c>
      <c r="M46" s="44">
        <f>75.57095/1000</f>
        <v>7.5570949999999998E-2</v>
      </c>
      <c r="N46" s="55">
        <f>486.88753/1000</f>
        <v>0.48688753000000001</v>
      </c>
      <c r="O46" s="55">
        <v>0.48688753000000001</v>
      </c>
      <c r="P46" s="44">
        <f>486.88753/1000</f>
        <v>0.48688753000000001</v>
      </c>
      <c r="Q46" s="44">
        <v>0.48688753000000001</v>
      </c>
      <c r="R46" s="88"/>
    </row>
    <row r="47" spans="2:18" s="28" customFormat="1">
      <c r="B47" s="96"/>
      <c r="C47" s="97" t="s">
        <v>126</v>
      </c>
      <c r="D47" s="98"/>
      <c r="E47" s="98"/>
      <c r="F47" s="98"/>
      <c r="G47" s="99"/>
      <c r="H47" s="99"/>
      <c r="I47" s="99"/>
      <c r="J47" s="99"/>
      <c r="K47" s="99"/>
      <c r="L47" s="99"/>
      <c r="M47" s="99"/>
      <c r="N47" s="99"/>
      <c r="O47" s="99"/>
      <c r="P47" s="99"/>
      <c r="Q47" s="99"/>
      <c r="R47" s="27"/>
    </row>
    <row r="48" spans="2:18" s="28" customFormat="1">
      <c r="B48" s="96"/>
      <c r="C48" s="274" t="s">
        <v>127</v>
      </c>
      <c r="D48" s="274"/>
      <c r="E48" s="274"/>
      <c r="F48" s="274"/>
      <c r="G48" s="99"/>
      <c r="H48" s="99"/>
      <c r="I48" s="99"/>
      <c r="J48" s="99"/>
      <c r="K48" s="99"/>
      <c r="L48" s="99"/>
      <c r="M48" s="99"/>
      <c r="N48" s="99"/>
      <c r="O48" s="99"/>
      <c r="P48" s="99"/>
      <c r="Q48" s="99"/>
      <c r="R48" s="27"/>
    </row>
    <row r="49" spans="2:18" s="28" customFormat="1">
      <c r="B49" s="96"/>
      <c r="C49" s="101" t="s">
        <v>128</v>
      </c>
      <c r="D49" s="102"/>
      <c r="E49" s="102"/>
      <c r="F49" s="102"/>
      <c r="G49" s="99"/>
      <c r="H49" s="99"/>
      <c r="I49" s="99"/>
      <c r="J49" s="99"/>
      <c r="K49" s="99"/>
      <c r="L49" s="99"/>
      <c r="M49" s="99"/>
      <c r="N49" s="99"/>
      <c r="O49" s="99"/>
      <c r="P49" s="99"/>
      <c r="Q49" s="99"/>
      <c r="R49" s="27"/>
    </row>
    <row r="50" spans="2:18" s="28" customFormat="1">
      <c r="B50" s="96"/>
      <c r="C50" s="101" t="s">
        <v>129</v>
      </c>
      <c r="D50" s="102"/>
      <c r="E50" s="102"/>
      <c r="F50" s="102"/>
      <c r="G50" s="99"/>
      <c r="H50" s="99"/>
      <c r="I50" s="99"/>
      <c r="J50" s="99"/>
      <c r="K50" s="99"/>
      <c r="L50" s="99"/>
      <c r="M50" s="99"/>
      <c r="N50" s="99"/>
      <c r="O50" s="99"/>
      <c r="P50" s="99"/>
      <c r="Q50" s="99"/>
      <c r="R50" s="27"/>
    </row>
    <row r="51" spans="2:18" s="28" customFormat="1" ht="15">
      <c r="B51" s="96"/>
      <c r="C51" s="103"/>
      <c r="D51" s="100"/>
      <c r="E51" s="104"/>
      <c r="F51" s="99"/>
      <c r="G51" s="99"/>
      <c r="H51" s="99"/>
      <c r="I51" s="99"/>
      <c r="J51" s="99"/>
      <c r="K51" s="99"/>
      <c r="L51" s="99"/>
      <c r="M51" s="99"/>
      <c r="N51" s="99"/>
      <c r="O51" s="99"/>
      <c r="P51" s="99"/>
      <c r="Q51" s="99"/>
      <c r="R51" s="27"/>
    </row>
    <row r="52" spans="2:18" s="28" customFormat="1" ht="15">
      <c r="B52" s="96"/>
      <c r="C52" s="103"/>
      <c r="D52" s="100"/>
      <c r="E52" s="104"/>
      <c r="F52" s="99"/>
      <c r="G52" s="99"/>
      <c r="H52" s="99"/>
      <c r="I52" s="99"/>
      <c r="J52" s="99"/>
      <c r="K52" s="99"/>
      <c r="L52" s="99"/>
      <c r="M52" s="99"/>
      <c r="N52" s="99"/>
      <c r="O52" s="99"/>
      <c r="P52" s="99"/>
      <c r="Q52" s="99"/>
      <c r="R52" s="27"/>
    </row>
    <row r="53" spans="2:18" s="28" customFormat="1" ht="15">
      <c r="B53" s="96"/>
      <c r="C53" s="103"/>
      <c r="D53" s="100"/>
      <c r="E53" s="104"/>
      <c r="F53" s="99"/>
      <c r="G53" s="99"/>
      <c r="H53" s="99"/>
      <c r="I53" s="99"/>
      <c r="J53" s="99"/>
      <c r="K53" s="99"/>
      <c r="L53" s="99"/>
      <c r="M53" s="99"/>
      <c r="N53" s="99"/>
      <c r="O53" s="99"/>
      <c r="P53" s="99"/>
      <c r="Q53" s="99"/>
      <c r="R53" s="27"/>
    </row>
    <row r="54" spans="2:18" s="28" customFormat="1" ht="15">
      <c r="B54" s="96"/>
      <c r="C54" s="103"/>
      <c r="D54" s="100"/>
      <c r="E54" s="104"/>
      <c r="F54" s="99"/>
      <c r="G54" s="99"/>
      <c r="H54" s="99"/>
      <c r="I54" s="99"/>
      <c r="J54" s="99"/>
      <c r="K54" s="99"/>
      <c r="L54" s="99"/>
      <c r="M54" s="99"/>
      <c r="N54" s="99"/>
      <c r="O54" s="99"/>
      <c r="P54" s="99"/>
      <c r="Q54" s="99"/>
      <c r="R54" s="27"/>
    </row>
    <row r="55" spans="2:18" s="28" customFormat="1" ht="15">
      <c r="B55" s="96"/>
      <c r="C55" s="103"/>
      <c r="D55" s="100"/>
      <c r="E55" s="104"/>
      <c r="F55" s="99"/>
      <c r="G55" s="99"/>
      <c r="H55" s="99"/>
      <c r="I55" s="99"/>
      <c r="J55" s="99"/>
      <c r="K55" s="99"/>
      <c r="L55" s="99"/>
      <c r="M55" s="99"/>
      <c r="N55" s="99"/>
      <c r="O55" s="99"/>
      <c r="P55" s="99"/>
      <c r="Q55" s="99"/>
      <c r="R55" s="27"/>
    </row>
    <row r="56" spans="2:18" s="28" customFormat="1" ht="15">
      <c r="B56" s="96"/>
      <c r="C56" s="103"/>
      <c r="D56" s="100"/>
      <c r="E56" s="104"/>
      <c r="F56" s="99"/>
      <c r="G56" s="99"/>
      <c r="H56" s="99"/>
      <c r="I56" s="99"/>
      <c r="J56" s="99"/>
      <c r="K56" s="99"/>
      <c r="L56" s="99"/>
      <c r="M56" s="99"/>
      <c r="N56" s="99"/>
      <c r="O56" s="99"/>
      <c r="P56" s="99"/>
      <c r="Q56" s="99"/>
      <c r="R56" s="27"/>
    </row>
    <row r="57" spans="2:18" s="28" customFormat="1" ht="15">
      <c r="B57" s="96"/>
      <c r="C57" s="103"/>
      <c r="D57" s="100"/>
      <c r="E57" s="104"/>
      <c r="F57" s="99"/>
      <c r="G57" s="99"/>
      <c r="H57" s="99"/>
      <c r="I57" s="99"/>
      <c r="J57" s="99"/>
      <c r="K57" s="99"/>
      <c r="L57" s="99"/>
      <c r="M57" s="99"/>
      <c r="N57" s="99"/>
      <c r="O57" s="99"/>
      <c r="P57" s="99"/>
      <c r="Q57" s="99"/>
      <c r="R57" s="27"/>
    </row>
    <row r="58" spans="2:18" s="28" customFormat="1" ht="15">
      <c r="B58" s="96"/>
      <c r="C58" s="103"/>
      <c r="D58" s="100"/>
      <c r="E58" s="104"/>
      <c r="F58" s="99"/>
      <c r="G58" s="99"/>
      <c r="H58" s="99"/>
      <c r="I58" s="99"/>
      <c r="J58" s="99"/>
      <c r="K58" s="99"/>
      <c r="L58" s="99"/>
      <c r="M58" s="99"/>
      <c r="N58" s="99"/>
      <c r="O58" s="99"/>
      <c r="P58" s="99"/>
      <c r="Q58" s="99"/>
      <c r="R58" s="27"/>
    </row>
    <row r="59" spans="2:18" s="28" customFormat="1" ht="15">
      <c r="B59" s="96"/>
      <c r="C59" s="103"/>
      <c r="D59" s="100"/>
      <c r="E59" s="104"/>
      <c r="F59" s="99"/>
      <c r="G59" s="99"/>
      <c r="H59" s="99"/>
      <c r="I59" s="99"/>
      <c r="J59" s="99"/>
      <c r="K59" s="99"/>
      <c r="L59" s="99"/>
      <c r="M59" s="99"/>
      <c r="N59" s="99"/>
      <c r="O59" s="99"/>
      <c r="P59" s="99"/>
      <c r="Q59" s="99"/>
      <c r="R59" s="27"/>
    </row>
    <row r="60" spans="2:18" s="28" customFormat="1" ht="15">
      <c r="B60" s="96"/>
      <c r="C60" s="103"/>
      <c r="D60" s="100"/>
      <c r="E60" s="104"/>
      <c r="F60" s="99"/>
      <c r="G60" s="99"/>
      <c r="H60" s="99"/>
      <c r="I60" s="99"/>
      <c r="J60" s="99"/>
      <c r="K60" s="99"/>
      <c r="L60" s="99"/>
      <c r="M60" s="99"/>
      <c r="N60" s="99"/>
      <c r="O60" s="99"/>
      <c r="P60" s="99"/>
      <c r="Q60" s="99"/>
      <c r="R60" s="27"/>
    </row>
    <row r="61" spans="2:18" s="28" customFormat="1" ht="15">
      <c r="B61" s="96"/>
      <c r="C61" s="103"/>
      <c r="D61" s="100"/>
      <c r="E61" s="104"/>
      <c r="F61" s="99"/>
      <c r="G61" s="99"/>
      <c r="H61" s="99"/>
      <c r="I61" s="99"/>
      <c r="J61" s="99"/>
      <c r="K61" s="99"/>
      <c r="L61" s="99"/>
      <c r="M61" s="99"/>
      <c r="N61" s="99"/>
      <c r="O61" s="99"/>
      <c r="P61" s="99"/>
      <c r="Q61" s="99"/>
      <c r="R61" s="27"/>
    </row>
    <row r="62" spans="2:18" s="28" customFormat="1" ht="15">
      <c r="B62" s="96"/>
      <c r="C62" s="103"/>
      <c r="D62" s="100"/>
      <c r="E62" s="104"/>
      <c r="F62" s="99"/>
      <c r="G62" s="99"/>
      <c r="H62" s="99"/>
      <c r="I62" s="99"/>
      <c r="J62" s="99"/>
      <c r="K62" s="99"/>
      <c r="L62" s="99"/>
      <c r="M62" s="99"/>
      <c r="N62" s="99"/>
      <c r="O62" s="99"/>
      <c r="P62" s="99"/>
      <c r="Q62" s="99"/>
      <c r="R62" s="27"/>
    </row>
    <row r="63" spans="2:18" s="28" customFormat="1" ht="15">
      <c r="B63" s="96"/>
      <c r="C63" s="103"/>
      <c r="D63" s="100"/>
      <c r="E63" s="104"/>
      <c r="F63" s="99"/>
      <c r="G63" s="99"/>
      <c r="H63" s="99"/>
      <c r="I63" s="99"/>
      <c r="J63" s="99"/>
      <c r="K63" s="99"/>
      <c r="L63" s="99"/>
      <c r="M63" s="99"/>
      <c r="N63" s="99"/>
      <c r="O63" s="99"/>
      <c r="P63" s="99"/>
      <c r="Q63" s="99"/>
      <c r="R63" s="27"/>
    </row>
    <row r="64" spans="2:18" s="28" customFormat="1" ht="15">
      <c r="B64" s="96"/>
      <c r="C64" s="103"/>
      <c r="D64" s="100"/>
      <c r="E64" s="104"/>
      <c r="F64" s="99"/>
      <c r="G64" s="99"/>
      <c r="H64" s="99"/>
      <c r="I64" s="99"/>
      <c r="J64" s="99"/>
      <c r="K64" s="99"/>
      <c r="L64" s="99"/>
      <c r="M64" s="99"/>
      <c r="N64" s="99"/>
      <c r="O64" s="99"/>
      <c r="P64" s="99"/>
      <c r="Q64" s="99"/>
      <c r="R64" s="27"/>
    </row>
    <row r="65" spans="2:18" s="28" customFormat="1" ht="15">
      <c r="B65" s="96"/>
      <c r="C65" s="103"/>
      <c r="D65" s="100"/>
      <c r="E65" s="104"/>
      <c r="F65" s="99"/>
      <c r="G65" s="99"/>
      <c r="H65" s="99"/>
      <c r="I65" s="99"/>
      <c r="J65" s="99"/>
      <c r="K65" s="99"/>
      <c r="L65" s="99"/>
      <c r="M65" s="99"/>
      <c r="N65" s="99"/>
      <c r="O65" s="99"/>
      <c r="P65" s="99"/>
      <c r="Q65" s="99"/>
      <c r="R65" s="27"/>
    </row>
    <row r="66" spans="2:18">
      <c r="B66" s="105"/>
      <c r="C66" s="105"/>
      <c r="D66" s="106"/>
      <c r="E66" s="106"/>
      <c r="F66" s="106"/>
      <c r="G66" s="106"/>
      <c r="H66" s="106"/>
      <c r="I66" s="106"/>
      <c r="J66" s="106"/>
      <c r="K66" s="106"/>
      <c r="L66" s="106"/>
      <c r="M66" s="106"/>
      <c r="N66" s="106"/>
      <c r="O66" s="106"/>
      <c r="P66" s="106"/>
      <c r="Q66" s="106"/>
    </row>
    <row r="67" spans="2:18">
      <c r="B67" s="105"/>
      <c r="G67" s="98"/>
      <c r="H67" s="98"/>
      <c r="I67" s="98"/>
      <c r="J67" s="98"/>
      <c r="K67" s="98"/>
      <c r="L67" s="98"/>
      <c r="N67" s="98"/>
      <c r="O67" s="98"/>
      <c r="P67" s="98"/>
      <c r="Q67" s="106"/>
    </row>
    <row r="68" spans="2:18">
      <c r="B68" s="105"/>
      <c r="G68" s="98"/>
      <c r="H68" s="98"/>
      <c r="I68" s="98"/>
      <c r="J68" s="98"/>
      <c r="K68" s="106"/>
      <c r="L68" s="106"/>
      <c r="N68" s="106"/>
      <c r="O68" s="106"/>
      <c r="P68" s="106"/>
      <c r="Q68" s="106"/>
    </row>
    <row r="69" spans="2:18">
      <c r="B69" s="108"/>
    </row>
    <row r="70" spans="2:18">
      <c r="B70" s="108"/>
      <c r="I70" s="106"/>
      <c r="J70" s="106"/>
      <c r="K70" s="106"/>
      <c r="L70" s="106"/>
      <c r="M70" s="106"/>
      <c r="N70" s="106"/>
      <c r="O70" s="106"/>
      <c r="P70" s="106"/>
      <c r="Q70" s="106"/>
    </row>
    <row r="71" spans="2:18">
      <c r="B71" s="109"/>
      <c r="C71" s="275"/>
      <c r="D71" s="275"/>
      <c r="E71" s="275"/>
      <c r="F71" s="275"/>
      <c r="G71" s="275"/>
      <c r="H71" s="275"/>
      <c r="I71" s="110"/>
      <c r="J71" s="110"/>
      <c r="K71" s="110"/>
      <c r="L71" s="110"/>
      <c r="M71" s="110"/>
      <c r="N71" s="110"/>
      <c r="O71" s="110"/>
      <c r="P71" s="110"/>
      <c r="Q71" s="110"/>
    </row>
    <row r="72" spans="2:18">
      <c r="B72" s="108"/>
      <c r="C72" s="111"/>
      <c r="D72" s="106"/>
      <c r="E72" s="106"/>
      <c r="F72" s="106"/>
      <c r="G72" s="106"/>
      <c r="H72" s="106"/>
      <c r="I72" s="106"/>
      <c r="J72" s="106"/>
      <c r="K72" s="106"/>
      <c r="L72" s="106"/>
      <c r="M72" s="106"/>
      <c r="N72" s="106"/>
      <c r="O72" s="106"/>
      <c r="P72" s="106"/>
      <c r="Q72" s="106"/>
    </row>
    <row r="73" spans="2:18">
      <c r="B73" s="108"/>
      <c r="C73" s="108"/>
      <c r="D73" s="106"/>
      <c r="E73" s="106"/>
      <c r="F73" s="106"/>
      <c r="G73" s="106"/>
      <c r="H73" s="106"/>
      <c r="I73" s="106"/>
      <c r="J73" s="106"/>
      <c r="K73" s="106"/>
      <c r="L73" s="106"/>
      <c r="M73" s="106"/>
      <c r="N73" s="106"/>
      <c r="O73" s="106"/>
      <c r="P73" s="106"/>
      <c r="Q73" s="106"/>
      <c r="R73" s="112"/>
    </row>
    <row r="74" spans="2:18">
      <c r="B74" s="113"/>
    </row>
    <row r="75" spans="2:18">
      <c r="B75" s="114"/>
    </row>
    <row r="76" spans="2:18">
      <c r="D76" s="115"/>
      <c r="G76" s="116"/>
      <c r="I76" s="116"/>
      <c r="J76" s="116"/>
      <c r="K76" s="116"/>
      <c r="R76" s="27"/>
    </row>
    <row r="77" spans="2:18">
      <c r="B77" s="117"/>
      <c r="D77" s="118"/>
      <c r="I77" s="118"/>
      <c r="R77" s="27"/>
    </row>
    <row r="78" spans="2:18">
      <c r="R78" s="27"/>
    </row>
    <row r="79" spans="2:18">
      <c r="R79" s="27"/>
    </row>
  </sheetData>
  <autoFilter ref="B9:R75"/>
  <customSheetViews>
    <customSheetView guid="{AD7E442E-DD5C-42DD-BCA2-ACC5576F7C88}"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75"/>
    </customSheetView>
    <customSheetView guid="{A211E8FE-0EB8-4B84-973D-E1AEAFDEA977}"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75"/>
    </customSheetView>
  </customSheetViews>
  <mergeCells count="13">
    <mergeCell ref="C48:F48"/>
    <mergeCell ref="C71:H71"/>
    <mergeCell ref="L7:M7"/>
    <mergeCell ref="C4:Q4"/>
    <mergeCell ref="B6:B8"/>
    <mergeCell ref="C6:C8"/>
    <mergeCell ref="D6:M6"/>
    <mergeCell ref="N6:O7"/>
    <mergeCell ref="P6:Q7"/>
    <mergeCell ref="D7:E7"/>
    <mergeCell ref="F7:G7"/>
    <mergeCell ref="H7:I7"/>
    <mergeCell ref="J7:K7"/>
  </mergeCells>
  <conditionalFormatting sqref="C38:C42 C11:C35">
    <cfRule type="duplicateValues" dxfId="0" priority="1"/>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446"/>
  <sheetViews>
    <sheetView view="pageBreakPreview" zoomScale="85" zoomScaleNormal="90" zoomScaleSheetLayoutView="85" workbookViewId="0">
      <pane xSplit="4" ySplit="8" topLeftCell="E9" activePane="bottomRight" state="frozen"/>
      <selection pane="topRight" activeCell="E1" sqref="E1"/>
      <selection pane="bottomLeft" activeCell="A9" sqref="A9"/>
      <selection pane="bottomRight" activeCell="C11" sqref="C11"/>
    </sheetView>
  </sheetViews>
  <sheetFormatPr defaultColWidth="9" defaultRowHeight="15.75" outlineLevelRow="1"/>
  <cols>
    <col min="1" max="1" width="7.25" style="140" customWidth="1"/>
    <col min="2" max="2" width="8" style="117" customWidth="1"/>
    <col min="3" max="3" width="18.75" style="117" customWidth="1"/>
    <col min="4" max="4" width="37.25" style="117" bestFit="1" customWidth="1"/>
    <col min="5" max="5" width="18.5" style="123" customWidth="1"/>
    <col min="6" max="6" width="22.5" style="123" customWidth="1"/>
    <col min="7" max="7" width="13.375" style="123" customWidth="1"/>
    <col min="8" max="8" width="14.125" style="123" customWidth="1"/>
    <col min="9" max="9" width="18.375" style="123" customWidth="1"/>
    <col min="10" max="10" width="16" style="123" customWidth="1"/>
    <col min="11" max="11" width="12.125" style="123" customWidth="1"/>
    <col min="12" max="12" width="23.375" style="123" customWidth="1"/>
    <col min="13" max="13" width="10.125" style="123" customWidth="1"/>
    <col min="14" max="14" width="46.875" style="101" customWidth="1"/>
    <col min="15" max="16384" width="9" style="101"/>
  </cols>
  <sheetData>
    <row r="1" spans="1:14" s="1" customFormat="1" ht="18" customHeight="1">
      <c r="A1" s="138"/>
      <c r="B1" s="117"/>
      <c r="C1" s="117"/>
      <c r="D1" s="117"/>
      <c r="E1" s="123"/>
      <c r="F1" s="123"/>
      <c r="G1" s="123"/>
      <c r="H1" s="123"/>
      <c r="I1" s="123"/>
      <c r="J1" s="123"/>
      <c r="K1" s="123"/>
      <c r="L1" s="123"/>
      <c r="M1" s="123"/>
    </row>
    <row r="2" spans="1:14" s="1" customFormat="1" ht="26.25" customHeight="1">
      <c r="A2" s="284" t="s">
        <v>1327</v>
      </c>
      <c r="B2" s="284"/>
      <c r="C2" s="284"/>
      <c r="D2" s="284"/>
      <c r="E2" s="284"/>
      <c r="F2" s="284"/>
      <c r="G2" s="284"/>
      <c r="H2" s="284"/>
      <c r="I2" s="284"/>
      <c r="J2" s="284"/>
      <c r="K2" s="284"/>
      <c r="L2" s="284"/>
      <c r="M2" s="284"/>
      <c r="N2" s="284"/>
    </row>
    <row r="3" spans="1:14" s="10" customFormat="1" ht="19.5" customHeight="1">
      <c r="A3" s="284"/>
      <c r="B3" s="284"/>
      <c r="C3" s="284"/>
      <c r="D3" s="284"/>
      <c r="E3" s="284"/>
      <c r="F3" s="284"/>
      <c r="G3" s="284"/>
      <c r="H3" s="284"/>
      <c r="I3" s="284"/>
      <c r="J3" s="284"/>
      <c r="K3" s="284"/>
      <c r="L3" s="284"/>
      <c r="M3" s="284"/>
      <c r="N3" s="284"/>
    </row>
    <row r="4" spans="1:14" s="121" customFormat="1" ht="21.75" customHeight="1">
      <c r="A4" s="139"/>
      <c r="B4" s="125"/>
      <c r="C4" s="125">
        <v>6</v>
      </c>
      <c r="D4" s="125">
        <v>8</v>
      </c>
      <c r="E4" s="125">
        <v>85</v>
      </c>
      <c r="F4" s="125"/>
      <c r="G4" s="125"/>
      <c r="H4" s="125"/>
      <c r="I4" s="125"/>
      <c r="J4" s="125">
        <v>26</v>
      </c>
      <c r="K4" s="125">
        <v>25</v>
      </c>
      <c r="L4" s="125">
        <v>27</v>
      </c>
      <c r="M4" s="125"/>
    </row>
    <row r="5" spans="1:14" s="12" customFormat="1" ht="36" customHeight="1">
      <c r="A5" s="285" t="s">
        <v>586</v>
      </c>
      <c r="B5" s="286" t="s">
        <v>587</v>
      </c>
      <c r="C5" s="286" t="s">
        <v>1326</v>
      </c>
      <c r="D5" s="286" t="s">
        <v>1328</v>
      </c>
      <c r="E5" s="287" t="s">
        <v>139</v>
      </c>
      <c r="F5" s="287" t="s">
        <v>1329</v>
      </c>
      <c r="G5" s="287"/>
      <c r="H5" s="287"/>
      <c r="I5" s="287"/>
      <c r="J5" s="286" t="s">
        <v>1330</v>
      </c>
      <c r="K5" s="286"/>
      <c r="L5" s="286"/>
      <c r="M5" s="287" t="s">
        <v>1325</v>
      </c>
      <c r="N5" s="287" t="s">
        <v>1331</v>
      </c>
    </row>
    <row r="6" spans="1:14" s="12" customFormat="1" ht="54" customHeight="1">
      <c r="A6" s="285"/>
      <c r="B6" s="286"/>
      <c r="C6" s="286"/>
      <c r="D6" s="286"/>
      <c r="E6" s="287"/>
      <c r="F6" s="165" t="s">
        <v>589</v>
      </c>
      <c r="G6" s="165" t="s">
        <v>137</v>
      </c>
      <c r="H6" s="165" t="s">
        <v>135</v>
      </c>
      <c r="I6" s="165" t="s">
        <v>138</v>
      </c>
      <c r="J6" s="164" t="s">
        <v>137</v>
      </c>
      <c r="K6" s="124" t="s">
        <v>135</v>
      </c>
      <c r="L6" s="164" t="s">
        <v>591</v>
      </c>
      <c r="M6" s="287"/>
      <c r="N6" s="287"/>
    </row>
    <row r="7" spans="1:14" s="19" customFormat="1" ht="17.25" customHeight="1">
      <c r="A7" s="174">
        <v>1</v>
      </c>
      <c r="B7" s="126">
        <v>2</v>
      </c>
      <c r="C7" s="126">
        <v>3</v>
      </c>
      <c r="D7" s="126">
        <v>4</v>
      </c>
      <c r="E7" s="126">
        <v>5</v>
      </c>
      <c r="F7" s="126">
        <v>6</v>
      </c>
      <c r="G7" s="126">
        <v>7</v>
      </c>
      <c r="H7" s="126">
        <v>8</v>
      </c>
      <c r="I7" s="126">
        <v>9</v>
      </c>
      <c r="J7" s="126">
        <v>10</v>
      </c>
      <c r="K7" s="126">
        <v>11</v>
      </c>
      <c r="L7" s="126">
        <v>12</v>
      </c>
      <c r="M7" s="126">
        <v>13</v>
      </c>
      <c r="N7" s="126">
        <v>14</v>
      </c>
    </row>
    <row r="8" spans="1:14" s="128" customFormat="1" ht="16.5" customHeight="1">
      <c r="A8" s="279" t="s">
        <v>88</v>
      </c>
      <c r="B8" s="280"/>
      <c r="C8" s="280"/>
      <c r="D8" s="280"/>
      <c r="E8" s="127">
        <f>SUM(E9,E28,E87,E169,E346)</f>
        <v>105248.16559307999</v>
      </c>
      <c r="F8" s="127"/>
      <c r="G8" s="127"/>
      <c r="H8" s="127"/>
      <c r="I8" s="127"/>
      <c r="J8" s="135"/>
      <c r="K8" s="135"/>
      <c r="L8" s="135"/>
      <c r="M8" s="135"/>
      <c r="N8" s="141"/>
    </row>
    <row r="9" spans="1:14" s="131" customFormat="1" ht="15.75" customHeight="1">
      <c r="A9" s="129">
        <v>1</v>
      </c>
      <c r="B9" s="281" t="s">
        <v>134</v>
      </c>
      <c r="C9" s="282"/>
      <c r="D9" s="282"/>
      <c r="E9" s="175">
        <f>E10+E17</f>
        <v>596.61199307999993</v>
      </c>
      <c r="F9" s="176"/>
      <c r="G9" s="176"/>
      <c r="H9" s="176"/>
      <c r="I9" s="176"/>
      <c r="J9" s="176"/>
      <c r="K9" s="176"/>
      <c r="L9" s="176"/>
      <c r="M9" s="176"/>
      <c r="N9" s="136"/>
    </row>
    <row r="10" spans="1:14" s="134" customFormat="1" ht="18.75" customHeight="1">
      <c r="A10" s="132" t="s">
        <v>593</v>
      </c>
      <c r="B10" s="283" t="s">
        <v>594</v>
      </c>
      <c r="C10" s="283"/>
      <c r="D10" s="283"/>
      <c r="E10" s="152">
        <f>SUM(E11:E16)</f>
        <v>555.80626480000001</v>
      </c>
      <c r="F10" s="177"/>
      <c r="G10" s="177"/>
      <c r="H10" s="177"/>
      <c r="I10" s="177"/>
      <c r="J10" s="177"/>
      <c r="K10" s="177"/>
      <c r="L10" s="177"/>
      <c r="M10" s="177"/>
      <c r="N10" s="137"/>
    </row>
    <row r="11" spans="1:14" s="46" customFormat="1" ht="71.25" customHeight="1" outlineLevel="1">
      <c r="A11" s="178" t="s">
        <v>595</v>
      </c>
      <c r="B11" s="179">
        <v>1</v>
      </c>
      <c r="C11" s="162" t="s">
        <v>134</v>
      </c>
      <c r="D11" s="180" t="s">
        <v>1332</v>
      </c>
      <c r="E11" s="163">
        <v>285.59980999999999</v>
      </c>
      <c r="F11" s="163" t="s">
        <v>1333</v>
      </c>
      <c r="G11" s="163" t="s">
        <v>1334</v>
      </c>
      <c r="H11" s="163" t="s">
        <v>1335</v>
      </c>
      <c r="I11" s="163" t="s">
        <v>1336</v>
      </c>
      <c r="J11" s="119">
        <v>6200003283</v>
      </c>
      <c r="K11" s="122">
        <v>41004</v>
      </c>
      <c r="L11" s="158" t="s">
        <v>1337</v>
      </c>
      <c r="M11" s="160">
        <v>13</v>
      </c>
      <c r="N11" s="158" t="s">
        <v>1338</v>
      </c>
    </row>
    <row r="12" spans="1:14" s="46" customFormat="1" ht="94.5" outlineLevel="1">
      <c r="A12" s="178" t="s">
        <v>57</v>
      </c>
      <c r="B12" s="179">
        <v>2</v>
      </c>
      <c r="C12" s="162" t="s">
        <v>134</v>
      </c>
      <c r="D12" s="180" t="s">
        <v>1339</v>
      </c>
      <c r="E12" s="163">
        <v>0</v>
      </c>
      <c r="F12" s="163" t="s">
        <v>430</v>
      </c>
      <c r="G12" s="163" t="s">
        <v>431</v>
      </c>
      <c r="H12" s="163" t="s">
        <v>432</v>
      </c>
      <c r="I12" s="163" t="s">
        <v>433</v>
      </c>
      <c r="J12" s="119" t="s">
        <v>1340</v>
      </c>
      <c r="K12" s="122">
        <v>40961</v>
      </c>
      <c r="L12" s="158" t="s">
        <v>184</v>
      </c>
      <c r="M12" s="160">
        <v>13</v>
      </c>
      <c r="N12" s="158" t="s">
        <v>1341</v>
      </c>
    </row>
    <row r="13" spans="1:14" s="46" customFormat="1" ht="98.25" customHeight="1" outlineLevel="1">
      <c r="A13" s="178" t="s">
        <v>596</v>
      </c>
      <c r="B13" s="179">
        <v>3</v>
      </c>
      <c r="C13" s="162" t="s">
        <v>134</v>
      </c>
      <c r="D13" s="180" t="s">
        <v>1342</v>
      </c>
      <c r="E13" s="163">
        <v>0</v>
      </c>
      <c r="F13" s="163" t="s">
        <v>430</v>
      </c>
      <c r="G13" s="163" t="s">
        <v>434</v>
      </c>
      <c r="H13" s="163" t="s">
        <v>435</v>
      </c>
      <c r="I13" s="163" t="s">
        <v>436</v>
      </c>
      <c r="J13" s="119" t="s">
        <v>1343</v>
      </c>
      <c r="K13" s="122">
        <v>41255</v>
      </c>
      <c r="L13" s="158" t="s">
        <v>1344</v>
      </c>
      <c r="M13" s="160">
        <v>13</v>
      </c>
      <c r="N13" s="158" t="s">
        <v>1345</v>
      </c>
    </row>
    <row r="14" spans="1:14" s="46" customFormat="1" ht="52.5" customHeight="1" outlineLevel="1">
      <c r="A14" s="178" t="s">
        <v>61</v>
      </c>
      <c r="B14" s="179">
        <v>4</v>
      </c>
      <c r="C14" s="162" t="s">
        <v>134</v>
      </c>
      <c r="D14" s="180" t="s">
        <v>1346</v>
      </c>
      <c r="E14" s="163">
        <v>60.734827600000052</v>
      </c>
      <c r="F14" s="163" t="s">
        <v>437</v>
      </c>
      <c r="G14" s="163" t="s">
        <v>438</v>
      </c>
      <c r="H14" s="163" t="s">
        <v>439</v>
      </c>
      <c r="I14" s="163" t="s">
        <v>440</v>
      </c>
      <c r="J14" s="119">
        <v>6200003678</v>
      </c>
      <c r="K14" s="122">
        <v>41102</v>
      </c>
      <c r="L14" s="158" t="s">
        <v>1347</v>
      </c>
      <c r="M14" s="160">
        <v>13</v>
      </c>
      <c r="N14" s="158" t="s">
        <v>1348</v>
      </c>
    </row>
    <row r="15" spans="1:14" s="46" customFormat="1" ht="47.25" outlineLevel="1">
      <c r="A15" s="178" t="s">
        <v>71</v>
      </c>
      <c r="B15" s="179">
        <v>5</v>
      </c>
      <c r="C15" s="162" t="s">
        <v>134</v>
      </c>
      <c r="D15" s="180" t="s">
        <v>1349</v>
      </c>
      <c r="E15" s="163">
        <v>103.09097360000001</v>
      </c>
      <c r="F15" s="163" t="s">
        <v>441</v>
      </c>
      <c r="G15" s="163" t="s">
        <v>441</v>
      </c>
      <c r="H15" s="163" t="s">
        <v>441</v>
      </c>
      <c r="I15" s="163" t="s">
        <v>441</v>
      </c>
      <c r="J15" s="119">
        <v>6200004610</v>
      </c>
      <c r="K15" s="122">
        <v>41333</v>
      </c>
      <c r="L15" s="158" t="s">
        <v>1350</v>
      </c>
      <c r="M15" s="160">
        <v>13</v>
      </c>
      <c r="N15" s="158" t="s">
        <v>1351</v>
      </c>
    </row>
    <row r="16" spans="1:14" s="46" customFormat="1" ht="47.25" outlineLevel="1">
      <c r="A16" s="178" t="s">
        <v>74</v>
      </c>
      <c r="B16" s="179">
        <v>6</v>
      </c>
      <c r="C16" s="162" t="s">
        <v>134</v>
      </c>
      <c r="D16" s="180" t="s">
        <v>1352</v>
      </c>
      <c r="E16" s="163">
        <v>106.38065360000002</v>
      </c>
      <c r="F16" s="163" t="s">
        <v>441</v>
      </c>
      <c r="G16" s="163" t="s">
        <v>441</v>
      </c>
      <c r="H16" s="163" t="s">
        <v>441</v>
      </c>
      <c r="I16" s="163" t="s">
        <v>441</v>
      </c>
      <c r="J16" s="119">
        <v>6200005004</v>
      </c>
      <c r="K16" s="122">
        <v>41429</v>
      </c>
      <c r="L16" s="158" t="s">
        <v>185</v>
      </c>
      <c r="M16" s="160">
        <v>13</v>
      </c>
      <c r="N16" s="158" t="s">
        <v>1353</v>
      </c>
    </row>
    <row r="17" spans="1:14" s="134" customFormat="1" ht="20.25" customHeight="1">
      <c r="A17" s="181" t="s">
        <v>76</v>
      </c>
      <c r="B17" s="283" t="s">
        <v>599</v>
      </c>
      <c r="C17" s="283"/>
      <c r="D17" s="283"/>
      <c r="E17" s="152">
        <f>SUM(E18:E27)</f>
        <v>40.805728279999968</v>
      </c>
      <c r="F17" s="143"/>
      <c r="G17" s="143"/>
      <c r="H17" s="143"/>
      <c r="I17" s="143"/>
      <c r="J17" s="144"/>
      <c r="K17" s="145"/>
      <c r="L17" s="146"/>
      <c r="M17" s="143"/>
      <c r="N17" s="137"/>
    </row>
    <row r="18" spans="1:14" s="46" customFormat="1" ht="59.25" customHeight="1" outlineLevel="1">
      <c r="A18" s="178" t="s">
        <v>600</v>
      </c>
      <c r="B18" s="179">
        <v>1</v>
      </c>
      <c r="C18" s="162" t="s">
        <v>134</v>
      </c>
      <c r="D18" s="182" t="s">
        <v>1354</v>
      </c>
      <c r="E18" s="163">
        <v>16.613835479999981</v>
      </c>
      <c r="F18" s="163" t="s">
        <v>441</v>
      </c>
      <c r="G18" s="163" t="s">
        <v>441</v>
      </c>
      <c r="H18" s="163" t="s">
        <v>441</v>
      </c>
      <c r="I18" s="163" t="s">
        <v>441</v>
      </c>
      <c r="J18" s="119">
        <v>6200004536</v>
      </c>
      <c r="K18" s="122">
        <v>41305</v>
      </c>
      <c r="L18" s="158" t="s">
        <v>1355</v>
      </c>
      <c r="M18" s="160">
        <v>13</v>
      </c>
      <c r="N18" s="158" t="s">
        <v>1356</v>
      </c>
    </row>
    <row r="19" spans="1:14" s="46" customFormat="1" ht="87.75" customHeight="1" outlineLevel="1">
      <c r="A19" s="178" t="s">
        <v>601</v>
      </c>
      <c r="B19" s="179">
        <v>2</v>
      </c>
      <c r="C19" s="162" t="s">
        <v>134</v>
      </c>
      <c r="D19" s="180" t="s">
        <v>1357</v>
      </c>
      <c r="E19" s="163">
        <v>15.992281999999992</v>
      </c>
      <c r="F19" s="163" t="s">
        <v>441</v>
      </c>
      <c r="G19" s="163" t="s">
        <v>441</v>
      </c>
      <c r="H19" s="163" t="s">
        <v>441</v>
      </c>
      <c r="I19" s="163" t="s">
        <v>441</v>
      </c>
      <c r="J19" s="119">
        <v>6200004167</v>
      </c>
      <c r="K19" s="122">
        <v>41214</v>
      </c>
      <c r="L19" s="158" t="s">
        <v>1358</v>
      </c>
      <c r="M19" s="160">
        <v>13</v>
      </c>
      <c r="N19" s="158" t="s">
        <v>1359</v>
      </c>
    </row>
    <row r="20" spans="1:14" s="46" customFormat="1" ht="75" customHeight="1" outlineLevel="1">
      <c r="A20" s="178" t="s">
        <v>602</v>
      </c>
      <c r="B20" s="179">
        <v>3</v>
      </c>
      <c r="C20" s="162" t="s">
        <v>134</v>
      </c>
      <c r="D20" s="180" t="s">
        <v>1360</v>
      </c>
      <c r="E20" s="163">
        <v>0</v>
      </c>
      <c r="F20" s="163" t="s">
        <v>441</v>
      </c>
      <c r="G20" s="163" t="s">
        <v>441</v>
      </c>
      <c r="H20" s="163" t="s">
        <v>441</v>
      </c>
      <c r="I20" s="163" t="s">
        <v>441</v>
      </c>
      <c r="J20" s="119">
        <v>6200004416</v>
      </c>
      <c r="K20" s="122">
        <v>41267</v>
      </c>
      <c r="L20" s="158" t="s">
        <v>1361</v>
      </c>
      <c r="M20" s="160">
        <v>13</v>
      </c>
      <c r="N20" s="158" t="s">
        <v>1362</v>
      </c>
    </row>
    <row r="21" spans="1:14" s="46" customFormat="1" ht="52.5" customHeight="1" outlineLevel="1">
      <c r="A21" s="178" t="s">
        <v>603</v>
      </c>
      <c r="B21" s="179">
        <v>4</v>
      </c>
      <c r="C21" s="162" t="s">
        <v>134</v>
      </c>
      <c r="D21" s="182" t="s">
        <v>1363</v>
      </c>
      <c r="E21" s="163">
        <v>0</v>
      </c>
      <c r="F21" s="163" t="s">
        <v>441</v>
      </c>
      <c r="G21" s="163" t="s">
        <v>441</v>
      </c>
      <c r="H21" s="163" t="s">
        <v>441</v>
      </c>
      <c r="I21" s="163" t="s">
        <v>441</v>
      </c>
      <c r="J21" s="119">
        <v>6200005003</v>
      </c>
      <c r="K21" s="122">
        <v>41429</v>
      </c>
      <c r="L21" s="158" t="s">
        <v>1364</v>
      </c>
      <c r="M21" s="160">
        <v>13</v>
      </c>
      <c r="N21" s="158" t="s">
        <v>1365</v>
      </c>
    </row>
    <row r="22" spans="1:14" s="46" customFormat="1" ht="48.75" customHeight="1" outlineLevel="1">
      <c r="A22" s="178" t="s">
        <v>604</v>
      </c>
      <c r="B22" s="179">
        <v>5</v>
      </c>
      <c r="C22" s="162" t="s">
        <v>134</v>
      </c>
      <c r="D22" s="182" t="s">
        <v>1366</v>
      </c>
      <c r="E22" s="163">
        <v>0</v>
      </c>
      <c r="F22" s="163" t="s">
        <v>441</v>
      </c>
      <c r="G22" s="163" t="s">
        <v>441</v>
      </c>
      <c r="H22" s="163" t="s">
        <v>441</v>
      </c>
      <c r="I22" s="163" t="s">
        <v>441</v>
      </c>
      <c r="J22" s="119">
        <v>6200005102</v>
      </c>
      <c r="K22" s="122">
        <v>41446</v>
      </c>
      <c r="L22" s="158" t="s">
        <v>1367</v>
      </c>
      <c r="M22" s="160">
        <v>13</v>
      </c>
      <c r="N22" s="158" t="s">
        <v>1368</v>
      </c>
    </row>
    <row r="23" spans="1:14" s="46" customFormat="1" ht="147" customHeight="1" outlineLevel="1">
      <c r="A23" s="178" t="s">
        <v>605</v>
      </c>
      <c r="B23" s="179">
        <v>6</v>
      </c>
      <c r="C23" s="162" t="s">
        <v>134</v>
      </c>
      <c r="D23" s="182" t="s">
        <v>1369</v>
      </c>
      <c r="E23" s="163">
        <v>0</v>
      </c>
      <c r="F23" s="163" t="s">
        <v>441</v>
      </c>
      <c r="G23" s="163" t="s">
        <v>441</v>
      </c>
      <c r="H23" s="163" t="s">
        <v>441</v>
      </c>
      <c r="I23" s="163" t="s">
        <v>441</v>
      </c>
      <c r="J23" s="119">
        <v>6200005395</v>
      </c>
      <c r="K23" s="122">
        <v>41514</v>
      </c>
      <c r="L23" s="158" t="s">
        <v>186</v>
      </c>
      <c r="M23" s="160">
        <v>13</v>
      </c>
      <c r="N23" s="158" t="s">
        <v>1370</v>
      </c>
    </row>
    <row r="24" spans="1:14" s="46" customFormat="1" ht="57" customHeight="1" outlineLevel="1">
      <c r="A24" s="178" t="s">
        <v>606</v>
      </c>
      <c r="B24" s="179">
        <v>7</v>
      </c>
      <c r="C24" s="162" t="s">
        <v>134</v>
      </c>
      <c r="D24" s="182" t="s">
        <v>1371</v>
      </c>
      <c r="E24" s="163">
        <v>0</v>
      </c>
      <c r="F24" s="163" t="s">
        <v>441</v>
      </c>
      <c r="G24" s="163" t="s">
        <v>441</v>
      </c>
      <c r="H24" s="163" t="s">
        <v>441</v>
      </c>
      <c r="I24" s="163" t="s">
        <v>441</v>
      </c>
      <c r="J24" s="119">
        <v>6200004875</v>
      </c>
      <c r="K24" s="122">
        <v>41390</v>
      </c>
      <c r="L24" s="158" t="s">
        <v>1372</v>
      </c>
      <c r="M24" s="160">
        <v>13</v>
      </c>
      <c r="N24" s="158" t="s">
        <v>1373</v>
      </c>
    </row>
    <row r="25" spans="1:14" s="46" customFormat="1" ht="120" customHeight="1" outlineLevel="1">
      <c r="A25" s="178" t="s">
        <v>607</v>
      </c>
      <c r="B25" s="179">
        <v>8</v>
      </c>
      <c r="C25" s="162" t="s">
        <v>134</v>
      </c>
      <c r="D25" s="180" t="s">
        <v>1374</v>
      </c>
      <c r="E25" s="163">
        <v>0</v>
      </c>
      <c r="F25" s="163" t="s">
        <v>441</v>
      </c>
      <c r="G25" s="163" t="s">
        <v>441</v>
      </c>
      <c r="H25" s="163" t="s">
        <v>441</v>
      </c>
      <c r="I25" s="163" t="s">
        <v>441</v>
      </c>
      <c r="J25" s="119" t="s">
        <v>1375</v>
      </c>
      <c r="K25" s="122">
        <v>40647</v>
      </c>
      <c r="L25" s="158" t="s">
        <v>1376</v>
      </c>
      <c r="M25" s="160">
        <v>13</v>
      </c>
      <c r="N25" s="158" t="s">
        <v>1377</v>
      </c>
    </row>
    <row r="26" spans="1:14" s="46" customFormat="1" ht="57.75" customHeight="1" outlineLevel="1">
      <c r="A26" s="178" t="s">
        <v>608</v>
      </c>
      <c r="B26" s="179">
        <v>9</v>
      </c>
      <c r="C26" s="162" t="s">
        <v>134</v>
      </c>
      <c r="D26" s="182" t="s">
        <v>1378</v>
      </c>
      <c r="E26" s="163">
        <v>8.1996107999999985</v>
      </c>
      <c r="F26" s="163" t="s">
        <v>441</v>
      </c>
      <c r="G26" s="163" t="s">
        <v>441</v>
      </c>
      <c r="H26" s="163" t="s">
        <v>441</v>
      </c>
      <c r="I26" s="163" t="s">
        <v>441</v>
      </c>
      <c r="J26" s="119">
        <v>6200004942</v>
      </c>
      <c r="K26" s="122">
        <v>41415</v>
      </c>
      <c r="L26" s="158" t="s">
        <v>187</v>
      </c>
      <c r="M26" s="160">
        <v>13</v>
      </c>
      <c r="N26" s="158" t="s">
        <v>1379</v>
      </c>
    </row>
    <row r="27" spans="1:14" s="46" customFormat="1" ht="36" customHeight="1" outlineLevel="1">
      <c r="A27" s="178" t="s">
        <v>609</v>
      </c>
      <c r="B27" s="179">
        <v>10</v>
      </c>
      <c r="C27" s="162" t="s">
        <v>134</v>
      </c>
      <c r="D27" s="180" t="s">
        <v>1380</v>
      </c>
      <c r="E27" s="163">
        <v>0</v>
      </c>
      <c r="F27" s="163" t="s">
        <v>441</v>
      </c>
      <c r="G27" s="163" t="s">
        <v>441</v>
      </c>
      <c r="H27" s="163" t="s">
        <v>441</v>
      </c>
      <c r="I27" s="163" t="s">
        <v>441</v>
      </c>
      <c r="J27" s="119">
        <v>6200003652</v>
      </c>
      <c r="K27" s="122">
        <v>41096</v>
      </c>
      <c r="L27" s="158" t="s">
        <v>1381</v>
      </c>
      <c r="M27" s="160">
        <v>13</v>
      </c>
      <c r="N27" s="158" t="s">
        <v>1382</v>
      </c>
    </row>
    <row r="28" spans="1:14" s="131" customFormat="1" ht="15.75" customHeight="1">
      <c r="A28" s="129" t="s">
        <v>671</v>
      </c>
      <c r="B28" s="281" t="s">
        <v>130</v>
      </c>
      <c r="C28" s="282"/>
      <c r="D28" s="282" t="s">
        <v>130</v>
      </c>
      <c r="E28" s="130">
        <f>E29+E46</f>
        <v>3386.9183952000003</v>
      </c>
      <c r="F28" s="176"/>
      <c r="G28" s="176"/>
      <c r="H28" s="176"/>
      <c r="I28" s="176"/>
      <c r="J28" s="176"/>
      <c r="K28" s="176"/>
      <c r="L28" s="176"/>
      <c r="M28" s="176"/>
      <c r="N28" s="136"/>
    </row>
    <row r="29" spans="1:14" s="134" customFormat="1" ht="18.75" customHeight="1">
      <c r="A29" s="132" t="s">
        <v>672</v>
      </c>
      <c r="B29" s="283" t="s">
        <v>673</v>
      </c>
      <c r="C29" s="283"/>
      <c r="D29" s="283"/>
      <c r="E29" s="133">
        <f>SUM(E30:E45)</f>
        <v>3163.0256136000003</v>
      </c>
      <c r="F29" s="177"/>
      <c r="G29" s="177"/>
      <c r="H29" s="177"/>
      <c r="I29" s="177"/>
      <c r="J29" s="177"/>
      <c r="K29" s="177"/>
      <c r="L29" s="177"/>
      <c r="M29" s="177"/>
      <c r="N29" s="137"/>
    </row>
    <row r="30" spans="1:14" s="46" customFormat="1" ht="47.25" outlineLevel="1">
      <c r="A30" s="178" t="s">
        <v>674</v>
      </c>
      <c r="B30" s="179">
        <v>1</v>
      </c>
      <c r="C30" s="162" t="s">
        <v>130</v>
      </c>
      <c r="D30" s="180" t="s">
        <v>1383</v>
      </c>
      <c r="E30" s="163">
        <v>128.17341719999999</v>
      </c>
      <c r="F30" s="163" t="s">
        <v>1384</v>
      </c>
      <c r="G30" s="163" t="s">
        <v>1385</v>
      </c>
      <c r="H30" s="163" t="s">
        <v>1386</v>
      </c>
      <c r="I30" s="163" t="s">
        <v>1387</v>
      </c>
      <c r="J30" s="119" t="s">
        <v>1388</v>
      </c>
      <c r="K30" s="122">
        <v>40591</v>
      </c>
      <c r="L30" s="158" t="s">
        <v>1389</v>
      </c>
      <c r="M30" s="160">
        <v>14</v>
      </c>
      <c r="N30" s="158" t="s">
        <v>1390</v>
      </c>
    </row>
    <row r="31" spans="1:14" s="46" customFormat="1" ht="47.25" outlineLevel="1">
      <c r="A31" s="178" t="s">
        <v>675</v>
      </c>
      <c r="B31" s="179">
        <v>2</v>
      </c>
      <c r="C31" s="162" t="s">
        <v>130</v>
      </c>
      <c r="D31" s="180" t="s">
        <v>1391</v>
      </c>
      <c r="E31" s="163">
        <v>401.94221000000005</v>
      </c>
      <c r="F31" s="163" t="s">
        <v>1392</v>
      </c>
      <c r="G31" s="163" t="s">
        <v>1393</v>
      </c>
      <c r="H31" s="163" t="s">
        <v>1394</v>
      </c>
      <c r="I31" s="163" t="s">
        <v>1395</v>
      </c>
      <c r="J31" s="119" t="s">
        <v>1396</v>
      </c>
      <c r="K31" s="122">
        <v>40539</v>
      </c>
      <c r="L31" s="158" t="s">
        <v>1397</v>
      </c>
      <c r="M31" s="160">
        <v>14</v>
      </c>
      <c r="N31" s="158" t="s">
        <v>1398</v>
      </c>
    </row>
    <row r="32" spans="1:14" s="46" customFormat="1" ht="31.5" outlineLevel="1">
      <c r="A32" s="178" t="s">
        <v>676</v>
      </c>
      <c r="B32" s="179">
        <v>3</v>
      </c>
      <c r="C32" s="162" t="s">
        <v>130</v>
      </c>
      <c r="D32" s="180" t="s">
        <v>1399</v>
      </c>
      <c r="E32" s="163">
        <v>124.53233999999999</v>
      </c>
      <c r="F32" s="163" t="s">
        <v>1392</v>
      </c>
      <c r="G32" s="163" t="s">
        <v>1400</v>
      </c>
      <c r="H32" s="163" t="s">
        <v>1401</v>
      </c>
      <c r="I32" s="163" t="s">
        <v>1402</v>
      </c>
      <c r="J32" s="119" t="s">
        <v>1403</v>
      </c>
      <c r="K32" s="122">
        <v>40756</v>
      </c>
      <c r="L32" s="158" t="s">
        <v>1404</v>
      </c>
      <c r="M32" s="160">
        <v>14</v>
      </c>
      <c r="N32" s="158" t="s">
        <v>1405</v>
      </c>
    </row>
    <row r="33" spans="1:14" s="46" customFormat="1" ht="53.25" customHeight="1" outlineLevel="1">
      <c r="A33" s="178" t="s">
        <v>677</v>
      </c>
      <c r="B33" s="179">
        <v>4</v>
      </c>
      <c r="C33" s="162" t="s">
        <v>130</v>
      </c>
      <c r="D33" s="180" t="s">
        <v>1406</v>
      </c>
      <c r="E33" s="163">
        <v>112.03743279999999</v>
      </c>
      <c r="F33" s="163" t="s">
        <v>1407</v>
      </c>
      <c r="G33" s="163" t="s">
        <v>1408</v>
      </c>
      <c r="H33" s="163" t="s">
        <v>442</v>
      </c>
      <c r="I33" s="163" t="s">
        <v>1409</v>
      </c>
      <c r="J33" s="119" t="s">
        <v>190</v>
      </c>
      <c r="K33" s="122">
        <v>41179</v>
      </c>
      <c r="L33" s="158" t="s">
        <v>797</v>
      </c>
      <c r="M33" s="160">
        <v>14</v>
      </c>
      <c r="N33" s="158" t="s">
        <v>1410</v>
      </c>
    </row>
    <row r="34" spans="1:14" s="46" customFormat="1" ht="41.25" customHeight="1" outlineLevel="1">
      <c r="A34" s="178" t="s">
        <v>678</v>
      </c>
      <c r="B34" s="179">
        <v>5</v>
      </c>
      <c r="C34" s="162" t="s">
        <v>130</v>
      </c>
      <c r="D34" s="180" t="s">
        <v>1411</v>
      </c>
      <c r="E34" s="163">
        <v>0</v>
      </c>
      <c r="F34" s="163" t="s">
        <v>1412</v>
      </c>
      <c r="G34" s="163" t="s">
        <v>1413</v>
      </c>
      <c r="H34" s="163" t="s">
        <v>442</v>
      </c>
      <c r="I34" s="163" t="s">
        <v>1414</v>
      </c>
      <c r="J34" s="119" t="s">
        <v>1415</v>
      </c>
      <c r="K34" s="122">
        <v>41155</v>
      </c>
      <c r="L34" s="158" t="s">
        <v>1416</v>
      </c>
      <c r="M34" s="160">
        <v>14</v>
      </c>
      <c r="N34" s="288" t="s">
        <v>1417</v>
      </c>
    </row>
    <row r="35" spans="1:14" s="46" customFormat="1" ht="66.75" customHeight="1" outlineLevel="1">
      <c r="A35" s="178" t="s">
        <v>679</v>
      </c>
      <c r="B35" s="179">
        <v>5</v>
      </c>
      <c r="C35" s="162" t="s">
        <v>130</v>
      </c>
      <c r="D35" s="180" t="s">
        <v>1418</v>
      </c>
      <c r="E35" s="163">
        <v>0</v>
      </c>
      <c r="F35" s="163" t="s">
        <v>1412</v>
      </c>
      <c r="G35" s="163" t="s">
        <v>1413</v>
      </c>
      <c r="H35" s="163" t="s">
        <v>442</v>
      </c>
      <c r="I35" s="163" t="s">
        <v>1414</v>
      </c>
      <c r="J35" s="119" t="s">
        <v>1415</v>
      </c>
      <c r="K35" s="122">
        <v>41155</v>
      </c>
      <c r="L35" s="158" t="s">
        <v>1416</v>
      </c>
      <c r="M35" s="160">
        <v>14</v>
      </c>
      <c r="N35" s="288"/>
    </row>
    <row r="36" spans="1:14" s="46" customFormat="1" ht="63" outlineLevel="1">
      <c r="A36" s="178" t="s">
        <v>680</v>
      </c>
      <c r="B36" s="179">
        <v>6</v>
      </c>
      <c r="C36" s="162" t="s">
        <v>130</v>
      </c>
      <c r="D36" s="180" t="s">
        <v>1419</v>
      </c>
      <c r="E36" s="163">
        <v>155.77624079999995</v>
      </c>
      <c r="F36" s="163" t="s">
        <v>1392</v>
      </c>
      <c r="G36" s="163" t="s">
        <v>1420</v>
      </c>
      <c r="H36" s="163" t="s">
        <v>1421</v>
      </c>
      <c r="I36" s="163" t="s">
        <v>443</v>
      </c>
      <c r="J36" s="119" t="s">
        <v>1422</v>
      </c>
      <c r="K36" s="122">
        <v>41081</v>
      </c>
      <c r="L36" s="158" t="s">
        <v>1423</v>
      </c>
      <c r="M36" s="160">
        <v>14</v>
      </c>
      <c r="N36" s="288" t="s">
        <v>1424</v>
      </c>
    </row>
    <row r="37" spans="1:14" s="46" customFormat="1" ht="87.75" customHeight="1" outlineLevel="1">
      <c r="A37" s="178" t="s">
        <v>681</v>
      </c>
      <c r="B37" s="179">
        <v>6</v>
      </c>
      <c r="C37" s="162" t="s">
        <v>130</v>
      </c>
      <c r="D37" s="180" t="s">
        <v>1425</v>
      </c>
      <c r="E37" s="163">
        <v>155.39945799999998</v>
      </c>
      <c r="F37" s="163" t="s">
        <v>1392</v>
      </c>
      <c r="G37" s="163" t="s">
        <v>1420</v>
      </c>
      <c r="H37" s="163" t="s">
        <v>1421</v>
      </c>
      <c r="I37" s="163" t="s">
        <v>443</v>
      </c>
      <c r="J37" s="119" t="s">
        <v>1426</v>
      </c>
      <c r="K37" s="122">
        <v>41110</v>
      </c>
      <c r="L37" s="158" t="s">
        <v>1427</v>
      </c>
      <c r="M37" s="160">
        <v>14</v>
      </c>
      <c r="N37" s="288"/>
    </row>
    <row r="38" spans="1:14" s="46" customFormat="1" ht="31.5" outlineLevel="1">
      <c r="A38" s="178" t="s">
        <v>682</v>
      </c>
      <c r="B38" s="179">
        <v>6</v>
      </c>
      <c r="C38" s="162" t="s">
        <v>130</v>
      </c>
      <c r="D38" s="180" t="s">
        <v>1428</v>
      </c>
      <c r="E38" s="163">
        <v>122.90667479999999</v>
      </c>
      <c r="F38" s="163" t="s">
        <v>1392</v>
      </c>
      <c r="G38" s="163" t="s">
        <v>1420</v>
      </c>
      <c r="H38" s="163" t="s">
        <v>1421</v>
      </c>
      <c r="I38" s="163" t="s">
        <v>443</v>
      </c>
      <c r="J38" s="119" t="s">
        <v>192</v>
      </c>
      <c r="K38" s="122">
        <v>41073</v>
      </c>
      <c r="L38" s="158" t="s">
        <v>798</v>
      </c>
      <c r="M38" s="160">
        <v>14</v>
      </c>
      <c r="N38" s="288"/>
    </row>
    <row r="39" spans="1:14" s="46" customFormat="1" ht="31.5" outlineLevel="1">
      <c r="A39" s="178" t="s">
        <v>683</v>
      </c>
      <c r="B39" s="179">
        <v>7</v>
      </c>
      <c r="C39" s="162" t="s">
        <v>130</v>
      </c>
      <c r="D39" s="180" t="s">
        <v>1429</v>
      </c>
      <c r="E39" s="163">
        <v>976.02904999999998</v>
      </c>
      <c r="F39" s="163" t="s">
        <v>1430</v>
      </c>
      <c r="G39" s="163" t="s">
        <v>1431</v>
      </c>
      <c r="H39" s="163" t="s">
        <v>1432</v>
      </c>
      <c r="I39" s="163" t="s">
        <v>1433</v>
      </c>
      <c r="J39" s="119">
        <v>3610</v>
      </c>
      <c r="K39" s="122">
        <v>41345</v>
      </c>
      <c r="L39" s="158" t="s">
        <v>795</v>
      </c>
      <c r="M39" s="160">
        <v>14</v>
      </c>
      <c r="N39" s="288" t="s">
        <v>1434</v>
      </c>
    </row>
    <row r="40" spans="1:14" s="46" customFormat="1" ht="31.5" outlineLevel="1">
      <c r="A40" s="178" t="s">
        <v>684</v>
      </c>
      <c r="B40" s="179">
        <v>7</v>
      </c>
      <c r="C40" s="162" t="s">
        <v>130</v>
      </c>
      <c r="D40" s="180" t="s">
        <v>1429</v>
      </c>
      <c r="E40" s="163">
        <v>114.224</v>
      </c>
      <c r="F40" s="163" t="s">
        <v>444</v>
      </c>
      <c r="G40" s="163" t="s">
        <v>1435</v>
      </c>
      <c r="H40" s="163" t="s">
        <v>445</v>
      </c>
      <c r="I40" s="163" t="s">
        <v>1436</v>
      </c>
      <c r="J40" s="119">
        <v>3760</v>
      </c>
      <c r="K40" s="122">
        <v>41418</v>
      </c>
      <c r="L40" s="158" t="s">
        <v>1437</v>
      </c>
      <c r="M40" s="160">
        <v>14</v>
      </c>
      <c r="N40" s="288"/>
    </row>
    <row r="41" spans="1:14" s="46" customFormat="1" ht="47.25" outlineLevel="1">
      <c r="A41" s="178" t="s">
        <v>685</v>
      </c>
      <c r="B41" s="179">
        <v>8</v>
      </c>
      <c r="C41" s="162" t="s">
        <v>130</v>
      </c>
      <c r="D41" s="180" t="s">
        <v>1438</v>
      </c>
      <c r="E41" s="163">
        <v>7.48611</v>
      </c>
      <c r="F41" s="163" t="s">
        <v>446</v>
      </c>
      <c r="G41" s="163" t="s">
        <v>447</v>
      </c>
      <c r="H41" s="163" t="s">
        <v>445</v>
      </c>
      <c r="I41" s="163" t="s">
        <v>448</v>
      </c>
      <c r="J41" s="119">
        <v>3403</v>
      </c>
      <c r="K41" s="122">
        <v>41264</v>
      </c>
      <c r="L41" s="158" t="s">
        <v>188</v>
      </c>
      <c r="M41" s="160">
        <v>14</v>
      </c>
      <c r="N41" s="288" t="s">
        <v>1439</v>
      </c>
    </row>
    <row r="42" spans="1:14" s="46" customFormat="1" ht="47.25" outlineLevel="1">
      <c r="A42" s="178" t="s">
        <v>686</v>
      </c>
      <c r="B42" s="179">
        <v>8</v>
      </c>
      <c r="C42" s="162" t="s">
        <v>130</v>
      </c>
      <c r="D42" s="180" t="s">
        <v>1440</v>
      </c>
      <c r="E42" s="163">
        <v>41.122858399999998</v>
      </c>
      <c r="F42" s="163" t="s">
        <v>446</v>
      </c>
      <c r="G42" s="163" t="s">
        <v>447</v>
      </c>
      <c r="H42" s="163" t="s">
        <v>445</v>
      </c>
      <c r="I42" s="163" t="s">
        <v>448</v>
      </c>
      <c r="J42" s="119">
        <v>3404</v>
      </c>
      <c r="K42" s="122">
        <v>41272</v>
      </c>
      <c r="L42" s="158" t="s">
        <v>188</v>
      </c>
      <c r="M42" s="160">
        <v>14</v>
      </c>
      <c r="N42" s="288"/>
    </row>
    <row r="43" spans="1:14" s="46" customFormat="1" ht="31.5" outlineLevel="1">
      <c r="A43" s="178" t="s">
        <v>687</v>
      </c>
      <c r="B43" s="179">
        <v>8</v>
      </c>
      <c r="C43" s="162" t="s">
        <v>130</v>
      </c>
      <c r="D43" s="180" t="s">
        <v>1441</v>
      </c>
      <c r="E43" s="163">
        <v>4.6128408000000007</v>
      </c>
      <c r="F43" s="163" t="s">
        <v>446</v>
      </c>
      <c r="G43" s="163" t="s">
        <v>447</v>
      </c>
      <c r="H43" s="163" t="s">
        <v>445</v>
      </c>
      <c r="I43" s="163" t="s">
        <v>448</v>
      </c>
      <c r="J43" s="119">
        <v>3445</v>
      </c>
      <c r="K43" s="122">
        <v>41257</v>
      </c>
      <c r="L43" s="158" t="s">
        <v>188</v>
      </c>
      <c r="M43" s="160">
        <v>14</v>
      </c>
      <c r="N43" s="288"/>
    </row>
    <row r="44" spans="1:14" s="46" customFormat="1" ht="63" outlineLevel="1">
      <c r="A44" s="178" t="s">
        <v>688</v>
      </c>
      <c r="B44" s="179">
        <v>9</v>
      </c>
      <c r="C44" s="162" t="s">
        <v>130</v>
      </c>
      <c r="D44" s="180" t="s">
        <v>1442</v>
      </c>
      <c r="E44" s="163">
        <v>127.61193080000001</v>
      </c>
      <c r="F44" s="163" t="s">
        <v>441</v>
      </c>
      <c r="G44" s="163" t="s">
        <v>441</v>
      </c>
      <c r="H44" s="163" t="s">
        <v>441</v>
      </c>
      <c r="I44" s="163" t="s">
        <v>441</v>
      </c>
      <c r="J44" s="119">
        <v>3535</v>
      </c>
      <c r="K44" s="122">
        <v>41320</v>
      </c>
      <c r="L44" s="158" t="s">
        <v>1443</v>
      </c>
      <c r="M44" s="160">
        <v>14</v>
      </c>
      <c r="N44" s="158" t="s">
        <v>1444</v>
      </c>
    </row>
    <row r="45" spans="1:14" s="46" customFormat="1" ht="31.5" outlineLevel="1">
      <c r="A45" s="178" t="s">
        <v>689</v>
      </c>
      <c r="B45" s="179">
        <v>10</v>
      </c>
      <c r="C45" s="162" t="s">
        <v>130</v>
      </c>
      <c r="D45" s="180" t="s">
        <v>1445</v>
      </c>
      <c r="E45" s="163">
        <v>691.17104999999992</v>
      </c>
      <c r="F45" s="163" t="s">
        <v>441</v>
      </c>
      <c r="G45" s="163" t="s">
        <v>441</v>
      </c>
      <c r="H45" s="163" t="s">
        <v>441</v>
      </c>
      <c r="I45" s="163" t="s">
        <v>441</v>
      </c>
      <c r="J45" s="119">
        <v>3579</v>
      </c>
      <c r="K45" s="122">
        <v>41334</v>
      </c>
      <c r="L45" s="158" t="s">
        <v>1446</v>
      </c>
      <c r="M45" s="160">
        <v>14</v>
      </c>
      <c r="N45" s="158" t="s">
        <v>1447</v>
      </c>
    </row>
    <row r="46" spans="1:14" s="134" customFormat="1" ht="20.25" customHeight="1">
      <c r="A46" s="181" t="s">
        <v>718</v>
      </c>
      <c r="B46" s="283" t="s">
        <v>719</v>
      </c>
      <c r="C46" s="283"/>
      <c r="D46" s="283"/>
      <c r="E46" s="152">
        <f>SUM(E47:E86)</f>
        <v>223.89278159999998</v>
      </c>
      <c r="F46" s="143"/>
      <c r="G46" s="143"/>
      <c r="H46" s="143"/>
      <c r="I46" s="143"/>
      <c r="J46" s="144"/>
      <c r="K46" s="145"/>
      <c r="L46" s="146"/>
      <c r="M46" s="143"/>
      <c r="N46" s="137"/>
    </row>
    <row r="47" spans="1:14" s="46" customFormat="1" ht="47.25" outlineLevel="1">
      <c r="A47" s="178" t="s">
        <v>720</v>
      </c>
      <c r="B47" s="179">
        <v>1</v>
      </c>
      <c r="C47" s="162" t="s">
        <v>130</v>
      </c>
      <c r="D47" s="182" t="s">
        <v>1448</v>
      </c>
      <c r="E47" s="163">
        <v>0</v>
      </c>
      <c r="F47" s="163" t="s">
        <v>444</v>
      </c>
      <c r="G47" s="163" t="s">
        <v>1435</v>
      </c>
      <c r="H47" s="163" t="s">
        <v>445</v>
      </c>
      <c r="I47" s="163" t="s">
        <v>1436</v>
      </c>
      <c r="J47" s="119">
        <v>3562</v>
      </c>
      <c r="K47" s="122">
        <v>41320</v>
      </c>
      <c r="L47" s="158" t="s">
        <v>1449</v>
      </c>
      <c r="M47" s="160">
        <v>14</v>
      </c>
      <c r="N47" s="288" t="s">
        <v>1450</v>
      </c>
    </row>
    <row r="48" spans="1:14" s="46" customFormat="1" ht="47.25" outlineLevel="1">
      <c r="A48" s="178" t="s">
        <v>721</v>
      </c>
      <c r="B48" s="179">
        <v>1</v>
      </c>
      <c r="C48" s="162" t="s">
        <v>130</v>
      </c>
      <c r="D48" s="182" t="s">
        <v>1451</v>
      </c>
      <c r="E48" s="163">
        <v>0</v>
      </c>
      <c r="F48" s="163" t="s">
        <v>444</v>
      </c>
      <c r="G48" s="163" t="s">
        <v>1435</v>
      </c>
      <c r="H48" s="163" t="s">
        <v>445</v>
      </c>
      <c r="I48" s="163" t="s">
        <v>1436</v>
      </c>
      <c r="J48" s="119" t="s">
        <v>1452</v>
      </c>
      <c r="K48" s="122">
        <v>41320</v>
      </c>
      <c r="L48" s="158" t="s">
        <v>1453</v>
      </c>
      <c r="M48" s="160">
        <v>14</v>
      </c>
      <c r="N48" s="288"/>
    </row>
    <row r="49" spans="1:14" s="46" customFormat="1" ht="47.25" outlineLevel="1">
      <c r="A49" s="178" t="s">
        <v>722</v>
      </c>
      <c r="B49" s="179">
        <v>1</v>
      </c>
      <c r="C49" s="162" t="s">
        <v>130</v>
      </c>
      <c r="D49" s="182" t="s">
        <v>1454</v>
      </c>
      <c r="E49" s="163">
        <v>0</v>
      </c>
      <c r="F49" s="163" t="s">
        <v>1455</v>
      </c>
      <c r="G49" s="163" t="s">
        <v>1431</v>
      </c>
      <c r="H49" s="163" t="s">
        <v>1432</v>
      </c>
      <c r="I49" s="163" t="s">
        <v>1456</v>
      </c>
      <c r="J49" s="119" t="s">
        <v>1457</v>
      </c>
      <c r="K49" s="122">
        <v>41386</v>
      </c>
      <c r="L49" s="158" t="s">
        <v>1458</v>
      </c>
      <c r="M49" s="160">
        <v>14</v>
      </c>
      <c r="N49" s="288"/>
    </row>
    <row r="50" spans="1:14" s="46" customFormat="1" ht="47.25" outlineLevel="1">
      <c r="A50" s="178" t="s">
        <v>723</v>
      </c>
      <c r="B50" s="179">
        <v>1</v>
      </c>
      <c r="C50" s="162" t="s">
        <v>130</v>
      </c>
      <c r="D50" s="182" t="s">
        <v>1459</v>
      </c>
      <c r="E50" s="163">
        <v>0</v>
      </c>
      <c r="F50" s="163" t="s">
        <v>1455</v>
      </c>
      <c r="G50" s="163" t="s">
        <v>1431</v>
      </c>
      <c r="H50" s="163" t="s">
        <v>1432</v>
      </c>
      <c r="I50" s="163" t="s">
        <v>1456</v>
      </c>
      <c r="J50" s="119" t="s">
        <v>1460</v>
      </c>
      <c r="K50" s="122">
        <v>41388</v>
      </c>
      <c r="L50" s="158" t="s">
        <v>193</v>
      </c>
      <c r="M50" s="160">
        <v>14</v>
      </c>
      <c r="N50" s="288"/>
    </row>
    <row r="51" spans="1:14" s="46" customFormat="1" ht="63" outlineLevel="1">
      <c r="A51" s="178" t="s">
        <v>724</v>
      </c>
      <c r="B51" s="179">
        <v>2</v>
      </c>
      <c r="C51" s="162" t="s">
        <v>130</v>
      </c>
      <c r="D51" s="182" t="s">
        <v>1461</v>
      </c>
      <c r="E51" s="163">
        <v>0</v>
      </c>
      <c r="F51" s="163" t="s">
        <v>446</v>
      </c>
      <c r="G51" s="163" t="s">
        <v>449</v>
      </c>
      <c r="H51" s="163" t="s">
        <v>450</v>
      </c>
      <c r="I51" s="163" t="s">
        <v>451</v>
      </c>
      <c r="J51" s="119">
        <v>3647</v>
      </c>
      <c r="K51" s="122">
        <v>41366</v>
      </c>
      <c r="L51" s="158" t="s">
        <v>1462</v>
      </c>
      <c r="M51" s="160">
        <v>14</v>
      </c>
      <c r="N51" s="288" t="s">
        <v>1463</v>
      </c>
    </row>
    <row r="52" spans="1:14" s="46" customFormat="1" ht="41.25" customHeight="1" outlineLevel="1">
      <c r="A52" s="178" t="s">
        <v>725</v>
      </c>
      <c r="B52" s="179">
        <v>2</v>
      </c>
      <c r="C52" s="162" t="s">
        <v>130</v>
      </c>
      <c r="D52" s="180" t="s">
        <v>1464</v>
      </c>
      <c r="E52" s="163">
        <v>0</v>
      </c>
      <c r="F52" s="163" t="s">
        <v>446</v>
      </c>
      <c r="G52" s="163" t="s">
        <v>449</v>
      </c>
      <c r="H52" s="163" t="s">
        <v>450</v>
      </c>
      <c r="I52" s="163" t="s">
        <v>451</v>
      </c>
      <c r="J52" s="119" t="s">
        <v>1465</v>
      </c>
      <c r="K52" s="122">
        <v>41346</v>
      </c>
      <c r="L52" s="158" t="s">
        <v>1466</v>
      </c>
      <c r="M52" s="160">
        <v>14</v>
      </c>
      <c r="N52" s="288"/>
    </row>
    <row r="53" spans="1:14" s="46" customFormat="1" ht="37.5" customHeight="1" outlineLevel="1">
      <c r="A53" s="178" t="s">
        <v>726</v>
      </c>
      <c r="B53" s="179">
        <v>2</v>
      </c>
      <c r="C53" s="162" t="s">
        <v>130</v>
      </c>
      <c r="D53" s="180" t="s">
        <v>1467</v>
      </c>
      <c r="E53" s="163">
        <v>0</v>
      </c>
      <c r="F53" s="163" t="s">
        <v>446</v>
      </c>
      <c r="G53" s="163" t="s">
        <v>449</v>
      </c>
      <c r="H53" s="163" t="s">
        <v>450</v>
      </c>
      <c r="I53" s="163" t="s">
        <v>451</v>
      </c>
      <c r="J53" s="119" t="s">
        <v>1468</v>
      </c>
      <c r="K53" s="122">
        <v>41388</v>
      </c>
      <c r="L53" s="158" t="s">
        <v>1469</v>
      </c>
      <c r="M53" s="160">
        <v>14</v>
      </c>
      <c r="N53" s="288"/>
    </row>
    <row r="54" spans="1:14" s="46" customFormat="1" ht="47.25" outlineLevel="1">
      <c r="A54" s="178" t="s">
        <v>727</v>
      </c>
      <c r="B54" s="179">
        <v>2</v>
      </c>
      <c r="C54" s="162" t="s">
        <v>130</v>
      </c>
      <c r="D54" s="182" t="s">
        <v>1470</v>
      </c>
      <c r="E54" s="163">
        <v>0</v>
      </c>
      <c r="F54" s="163" t="s">
        <v>446</v>
      </c>
      <c r="G54" s="163" t="s">
        <v>449</v>
      </c>
      <c r="H54" s="163" t="s">
        <v>450</v>
      </c>
      <c r="I54" s="163" t="s">
        <v>451</v>
      </c>
      <c r="J54" s="119">
        <v>3737</v>
      </c>
      <c r="K54" s="122">
        <v>40677</v>
      </c>
      <c r="L54" s="158" t="s">
        <v>1471</v>
      </c>
      <c r="M54" s="160">
        <v>14</v>
      </c>
      <c r="N54" s="288"/>
    </row>
    <row r="55" spans="1:14" s="46" customFormat="1" ht="47.25" outlineLevel="1">
      <c r="A55" s="178" t="s">
        <v>728</v>
      </c>
      <c r="B55" s="179">
        <v>2</v>
      </c>
      <c r="C55" s="162" t="s">
        <v>130</v>
      </c>
      <c r="D55" s="180" t="s">
        <v>1472</v>
      </c>
      <c r="E55" s="163">
        <v>0</v>
      </c>
      <c r="F55" s="163" t="s">
        <v>446</v>
      </c>
      <c r="G55" s="163" t="s">
        <v>449</v>
      </c>
      <c r="H55" s="163" t="s">
        <v>450</v>
      </c>
      <c r="I55" s="163" t="s">
        <v>451</v>
      </c>
      <c r="J55" s="119" t="s">
        <v>1473</v>
      </c>
      <c r="K55" s="122">
        <v>41402</v>
      </c>
      <c r="L55" s="158" t="s">
        <v>194</v>
      </c>
      <c r="M55" s="160">
        <v>14</v>
      </c>
      <c r="N55" s="288"/>
    </row>
    <row r="56" spans="1:14" s="46" customFormat="1" ht="31.5" outlineLevel="1">
      <c r="A56" s="178" t="s">
        <v>729</v>
      </c>
      <c r="B56" s="179">
        <v>2</v>
      </c>
      <c r="C56" s="162" t="s">
        <v>130</v>
      </c>
      <c r="D56" s="180" t="s">
        <v>1474</v>
      </c>
      <c r="E56" s="163">
        <v>0</v>
      </c>
      <c r="F56" s="163" t="s">
        <v>446</v>
      </c>
      <c r="G56" s="163" t="s">
        <v>449</v>
      </c>
      <c r="H56" s="163" t="s">
        <v>450</v>
      </c>
      <c r="I56" s="163" t="s">
        <v>451</v>
      </c>
      <c r="J56" s="119">
        <v>3740</v>
      </c>
      <c r="K56" s="122">
        <v>41408</v>
      </c>
      <c r="L56" s="158" t="s">
        <v>796</v>
      </c>
      <c r="M56" s="160">
        <v>14</v>
      </c>
      <c r="N56" s="288"/>
    </row>
    <row r="57" spans="1:14" s="46" customFormat="1" ht="47.25" outlineLevel="1">
      <c r="A57" s="178" t="s">
        <v>730</v>
      </c>
      <c r="B57" s="179">
        <v>3</v>
      </c>
      <c r="C57" s="162" t="s">
        <v>130</v>
      </c>
      <c r="D57" s="180" t="s">
        <v>1475</v>
      </c>
      <c r="E57" s="163">
        <v>0.88824679999999978</v>
      </c>
      <c r="F57" s="163" t="s">
        <v>441</v>
      </c>
      <c r="G57" s="163" t="s">
        <v>441</v>
      </c>
      <c r="H57" s="163" t="s">
        <v>441</v>
      </c>
      <c r="I57" s="163" t="s">
        <v>441</v>
      </c>
      <c r="J57" s="119" t="s">
        <v>1476</v>
      </c>
      <c r="K57" s="122">
        <v>40710</v>
      </c>
      <c r="L57" s="158" t="s">
        <v>1477</v>
      </c>
      <c r="M57" s="160">
        <v>14</v>
      </c>
      <c r="N57" s="158" t="s">
        <v>1478</v>
      </c>
    </row>
    <row r="58" spans="1:14" s="46" customFormat="1" ht="47.25" outlineLevel="1">
      <c r="A58" s="178" t="s">
        <v>731</v>
      </c>
      <c r="B58" s="179">
        <v>4</v>
      </c>
      <c r="C58" s="162" t="s">
        <v>130</v>
      </c>
      <c r="D58" s="180" t="s">
        <v>1479</v>
      </c>
      <c r="E58" s="163">
        <v>0</v>
      </c>
      <c r="F58" s="163" t="s">
        <v>441</v>
      </c>
      <c r="G58" s="163" t="s">
        <v>441</v>
      </c>
      <c r="H58" s="163" t="s">
        <v>441</v>
      </c>
      <c r="I58" s="163" t="s">
        <v>441</v>
      </c>
      <c r="J58" s="119">
        <v>1377</v>
      </c>
      <c r="K58" s="122">
        <v>40541</v>
      </c>
      <c r="L58" s="158" t="s">
        <v>1480</v>
      </c>
      <c r="M58" s="160">
        <v>14</v>
      </c>
      <c r="N58" s="158" t="s">
        <v>1481</v>
      </c>
    </row>
    <row r="59" spans="1:14" s="46" customFormat="1" ht="31.5" outlineLevel="1">
      <c r="A59" s="178" t="s">
        <v>732</v>
      </c>
      <c r="B59" s="179">
        <v>5</v>
      </c>
      <c r="C59" s="162" t="s">
        <v>130</v>
      </c>
      <c r="D59" s="180" t="s">
        <v>1482</v>
      </c>
      <c r="E59" s="163">
        <v>29.140673199999988</v>
      </c>
      <c r="F59" s="163" t="s">
        <v>441</v>
      </c>
      <c r="G59" s="163" t="s">
        <v>441</v>
      </c>
      <c r="H59" s="163" t="s">
        <v>441</v>
      </c>
      <c r="I59" s="163" t="s">
        <v>441</v>
      </c>
      <c r="J59" s="119" t="s">
        <v>1483</v>
      </c>
      <c r="K59" s="122">
        <v>41345</v>
      </c>
      <c r="L59" s="158" t="s">
        <v>193</v>
      </c>
      <c r="M59" s="160">
        <v>14</v>
      </c>
      <c r="N59" s="158" t="s">
        <v>1484</v>
      </c>
    </row>
    <row r="60" spans="1:14" s="46" customFormat="1" ht="31.5" outlineLevel="1">
      <c r="A60" s="178" t="s">
        <v>733</v>
      </c>
      <c r="B60" s="179">
        <v>6</v>
      </c>
      <c r="C60" s="162" t="s">
        <v>130</v>
      </c>
      <c r="D60" s="180" t="s">
        <v>1485</v>
      </c>
      <c r="E60" s="163">
        <v>15.082795600000001</v>
      </c>
      <c r="F60" s="163" t="s">
        <v>441</v>
      </c>
      <c r="G60" s="163" t="s">
        <v>441</v>
      </c>
      <c r="H60" s="163" t="s">
        <v>441</v>
      </c>
      <c r="I60" s="163" t="s">
        <v>441</v>
      </c>
      <c r="J60" s="119">
        <v>3715</v>
      </c>
      <c r="K60" s="122">
        <v>41388</v>
      </c>
      <c r="L60" s="158" t="s">
        <v>1486</v>
      </c>
      <c r="M60" s="160">
        <v>14</v>
      </c>
      <c r="N60" s="158" t="s">
        <v>1487</v>
      </c>
    </row>
    <row r="61" spans="1:14" s="46" customFormat="1" ht="47.25" outlineLevel="1">
      <c r="A61" s="178" t="s">
        <v>734</v>
      </c>
      <c r="B61" s="179">
        <v>7</v>
      </c>
      <c r="C61" s="162" t="s">
        <v>130</v>
      </c>
      <c r="D61" s="182" t="s">
        <v>1488</v>
      </c>
      <c r="E61" s="163">
        <v>8.1338968000000005</v>
      </c>
      <c r="F61" s="163" t="s">
        <v>441</v>
      </c>
      <c r="G61" s="163" t="s">
        <v>441</v>
      </c>
      <c r="H61" s="163" t="s">
        <v>441</v>
      </c>
      <c r="I61" s="163" t="s">
        <v>441</v>
      </c>
      <c r="J61" s="119">
        <v>3612</v>
      </c>
      <c r="K61" s="122">
        <v>41345</v>
      </c>
      <c r="L61" s="158" t="s">
        <v>1489</v>
      </c>
      <c r="M61" s="160">
        <v>14</v>
      </c>
      <c r="N61" s="158" t="s">
        <v>1490</v>
      </c>
    </row>
    <row r="62" spans="1:14" s="46" customFormat="1" ht="31.5" outlineLevel="1">
      <c r="A62" s="178" t="s">
        <v>735</v>
      </c>
      <c r="B62" s="179">
        <v>8</v>
      </c>
      <c r="C62" s="162" t="s">
        <v>130</v>
      </c>
      <c r="D62" s="182" t="s">
        <v>1491</v>
      </c>
      <c r="E62" s="163">
        <v>0</v>
      </c>
      <c r="F62" s="163" t="s">
        <v>441</v>
      </c>
      <c r="G62" s="163" t="s">
        <v>441</v>
      </c>
      <c r="H62" s="163" t="s">
        <v>441</v>
      </c>
      <c r="I62" s="163" t="s">
        <v>441</v>
      </c>
      <c r="J62" s="119">
        <v>3964</v>
      </c>
      <c r="K62" s="122">
        <v>41488</v>
      </c>
      <c r="L62" s="158" t="s">
        <v>1492</v>
      </c>
      <c r="M62" s="160">
        <v>14</v>
      </c>
      <c r="N62" s="158" t="s">
        <v>1493</v>
      </c>
    </row>
    <row r="63" spans="1:14" s="46" customFormat="1" ht="47.25" outlineLevel="1">
      <c r="A63" s="178" t="s">
        <v>736</v>
      </c>
      <c r="B63" s="179">
        <v>9</v>
      </c>
      <c r="C63" s="162" t="s">
        <v>130</v>
      </c>
      <c r="D63" s="182" t="s">
        <v>1494</v>
      </c>
      <c r="E63" s="163">
        <v>0</v>
      </c>
      <c r="F63" s="163" t="s">
        <v>441</v>
      </c>
      <c r="G63" s="163" t="s">
        <v>441</v>
      </c>
      <c r="H63" s="163" t="s">
        <v>441</v>
      </c>
      <c r="I63" s="163" t="s">
        <v>441</v>
      </c>
      <c r="J63" s="119">
        <v>3718</v>
      </c>
      <c r="K63" s="122">
        <v>41388</v>
      </c>
      <c r="L63" s="158" t="s">
        <v>1495</v>
      </c>
      <c r="M63" s="160">
        <v>14</v>
      </c>
      <c r="N63" s="158" t="s">
        <v>1496</v>
      </c>
    </row>
    <row r="64" spans="1:14" s="46" customFormat="1" ht="47.25" outlineLevel="1">
      <c r="A64" s="178" t="s">
        <v>737</v>
      </c>
      <c r="B64" s="179">
        <v>10</v>
      </c>
      <c r="C64" s="162" t="s">
        <v>130</v>
      </c>
      <c r="D64" s="182" t="s">
        <v>1497</v>
      </c>
      <c r="E64" s="163">
        <v>0</v>
      </c>
      <c r="F64" s="163" t="s">
        <v>441</v>
      </c>
      <c r="G64" s="163" t="s">
        <v>441</v>
      </c>
      <c r="H64" s="163" t="s">
        <v>441</v>
      </c>
      <c r="I64" s="163" t="s">
        <v>441</v>
      </c>
      <c r="J64" s="119">
        <v>4073</v>
      </c>
      <c r="K64" s="122">
        <v>41529</v>
      </c>
      <c r="L64" s="158" t="s">
        <v>801</v>
      </c>
      <c r="M64" s="160">
        <v>14</v>
      </c>
      <c r="N64" s="158" t="s">
        <v>1498</v>
      </c>
    </row>
    <row r="65" spans="1:14" s="46" customFormat="1" ht="47.25" outlineLevel="1">
      <c r="A65" s="178" t="s">
        <v>738</v>
      </c>
      <c r="B65" s="179">
        <v>11</v>
      </c>
      <c r="C65" s="162" t="s">
        <v>130</v>
      </c>
      <c r="D65" s="182" t="s">
        <v>1499</v>
      </c>
      <c r="E65" s="163">
        <v>0</v>
      </c>
      <c r="F65" s="163" t="s">
        <v>441</v>
      </c>
      <c r="G65" s="163" t="s">
        <v>441</v>
      </c>
      <c r="H65" s="163" t="s">
        <v>441</v>
      </c>
      <c r="I65" s="163" t="s">
        <v>441</v>
      </c>
      <c r="J65" s="119">
        <v>3630</v>
      </c>
      <c r="K65" s="122">
        <v>41386</v>
      </c>
      <c r="L65" s="158" t="s">
        <v>1500</v>
      </c>
      <c r="M65" s="160">
        <v>14</v>
      </c>
      <c r="N65" s="158" t="s">
        <v>1501</v>
      </c>
    </row>
    <row r="66" spans="1:14" s="46" customFormat="1" ht="63" outlineLevel="1">
      <c r="A66" s="178" t="s">
        <v>739</v>
      </c>
      <c r="B66" s="179">
        <v>12</v>
      </c>
      <c r="C66" s="162" t="s">
        <v>130</v>
      </c>
      <c r="D66" s="182" t="s">
        <v>1502</v>
      </c>
      <c r="E66" s="163">
        <v>0</v>
      </c>
      <c r="F66" s="163" t="s">
        <v>441</v>
      </c>
      <c r="G66" s="163" t="s">
        <v>441</v>
      </c>
      <c r="H66" s="163" t="s">
        <v>441</v>
      </c>
      <c r="I66" s="163" t="s">
        <v>441</v>
      </c>
      <c r="J66" s="119">
        <v>3874</v>
      </c>
      <c r="K66" s="122">
        <v>41453</v>
      </c>
      <c r="L66" s="158" t="s">
        <v>1503</v>
      </c>
      <c r="M66" s="160">
        <v>14</v>
      </c>
      <c r="N66" s="158" t="s">
        <v>1504</v>
      </c>
    </row>
    <row r="67" spans="1:14" s="46" customFormat="1" ht="47.25" outlineLevel="1">
      <c r="A67" s="178" t="s">
        <v>740</v>
      </c>
      <c r="B67" s="179">
        <v>13</v>
      </c>
      <c r="C67" s="162" t="s">
        <v>130</v>
      </c>
      <c r="D67" s="182" t="s">
        <v>1505</v>
      </c>
      <c r="E67" s="163">
        <v>0</v>
      </c>
      <c r="F67" s="163" t="s">
        <v>441</v>
      </c>
      <c r="G67" s="163" t="s">
        <v>441</v>
      </c>
      <c r="H67" s="163" t="s">
        <v>441</v>
      </c>
      <c r="I67" s="163" t="s">
        <v>441</v>
      </c>
      <c r="J67" s="119">
        <v>4059</v>
      </c>
      <c r="K67" s="122">
        <v>41513</v>
      </c>
      <c r="L67" s="158" t="s">
        <v>193</v>
      </c>
      <c r="M67" s="160">
        <v>14</v>
      </c>
      <c r="N67" s="158" t="s">
        <v>1506</v>
      </c>
    </row>
    <row r="68" spans="1:14" s="46" customFormat="1" ht="31.5" outlineLevel="1">
      <c r="A68" s="178" t="s">
        <v>741</v>
      </c>
      <c r="B68" s="179">
        <v>14</v>
      </c>
      <c r="C68" s="162" t="s">
        <v>130</v>
      </c>
      <c r="D68" s="182" t="s">
        <v>1507</v>
      </c>
      <c r="E68" s="163">
        <v>0</v>
      </c>
      <c r="F68" s="163" t="s">
        <v>441</v>
      </c>
      <c r="G68" s="163" t="s">
        <v>441</v>
      </c>
      <c r="H68" s="163" t="s">
        <v>441</v>
      </c>
      <c r="I68" s="163" t="s">
        <v>441</v>
      </c>
      <c r="J68" s="119">
        <v>3887</v>
      </c>
      <c r="K68" s="122">
        <v>41458</v>
      </c>
      <c r="L68" s="158" t="s">
        <v>802</v>
      </c>
      <c r="M68" s="160">
        <v>14</v>
      </c>
      <c r="N68" s="158" t="s">
        <v>1508</v>
      </c>
    </row>
    <row r="69" spans="1:14" s="46" customFormat="1" ht="47.25" outlineLevel="1">
      <c r="A69" s="178" t="s">
        <v>742</v>
      </c>
      <c r="B69" s="179">
        <v>15</v>
      </c>
      <c r="C69" s="162" t="s">
        <v>130</v>
      </c>
      <c r="D69" s="182" t="s">
        <v>1509</v>
      </c>
      <c r="E69" s="163">
        <v>0</v>
      </c>
      <c r="F69" s="163" t="s">
        <v>441</v>
      </c>
      <c r="G69" s="163" t="s">
        <v>441</v>
      </c>
      <c r="H69" s="163" t="s">
        <v>441</v>
      </c>
      <c r="I69" s="163" t="s">
        <v>441</v>
      </c>
      <c r="J69" s="119">
        <v>3808</v>
      </c>
      <c r="K69" s="122">
        <v>41439</v>
      </c>
      <c r="L69" s="158" t="s">
        <v>1510</v>
      </c>
      <c r="M69" s="160">
        <v>14</v>
      </c>
      <c r="N69" s="158" t="s">
        <v>1511</v>
      </c>
    </row>
    <row r="70" spans="1:14" s="46" customFormat="1" ht="47.25" outlineLevel="1">
      <c r="A70" s="178" t="s">
        <v>743</v>
      </c>
      <c r="B70" s="179">
        <v>16</v>
      </c>
      <c r="C70" s="162" t="s">
        <v>130</v>
      </c>
      <c r="D70" s="182" t="s">
        <v>1512</v>
      </c>
      <c r="E70" s="163">
        <v>0</v>
      </c>
      <c r="F70" s="163" t="s">
        <v>441</v>
      </c>
      <c r="G70" s="163" t="s">
        <v>441</v>
      </c>
      <c r="H70" s="163" t="s">
        <v>441</v>
      </c>
      <c r="I70" s="163" t="s">
        <v>441</v>
      </c>
      <c r="J70" s="119" t="s">
        <v>1513</v>
      </c>
      <c r="K70" s="122">
        <v>41388</v>
      </c>
      <c r="L70" s="158" t="s">
        <v>1514</v>
      </c>
      <c r="M70" s="160">
        <v>14</v>
      </c>
      <c r="N70" s="158" t="s">
        <v>1515</v>
      </c>
    </row>
    <row r="71" spans="1:14" s="46" customFormat="1" ht="47.25" outlineLevel="1">
      <c r="A71" s="178" t="s">
        <v>744</v>
      </c>
      <c r="B71" s="179">
        <v>17</v>
      </c>
      <c r="C71" s="162" t="s">
        <v>130</v>
      </c>
      <c r="D71" s="180" t="s">
        <v>1516</v>
      </c>
      <c r="E71" s="163">
        <v>0</v>
      </c>
      <c r="F71" s="163" t="s">
        <v>441</v>
      </c>
      <c r="G71" s="163" t="s">
        <v>441</v>
      </c>
      <c r="H71" s="163" t="s">
        <v>441</v>
      </c>
      <c r="I71" s="163" t="s">
        <v>441</v>
      </c>
      <c r="J71" s="119" t="s">
        <v>1476</v>
      </c>
      <c r="K71" s="122">
        <v>40710</v>
      </c>
      <c r="L71" s="158" t="s">
        <v>1477</v>
      </c>
      <c r="M71" s="160">
        <v>14</v>
      </c>
      <c r="N71" s="158" t="s">
        <v>1517</v>
      </c>
    </row>
    <row r="72" spans="1:14" s="46" customFormat="1" ht="63" outlineLevel="1">
      <c r="A72" s="178" t="s">
        <v>745</v>
      </c>
      <c r="B72" s="179">
        <v>18</v>
      </c>
      <c r="C72" s="162" t="s">
        <v>130</v>
      </c>
      <c r="D72" s="180" t="s">
        <v>1518</v>
      </c>
      <c r="E72" s="163">
        <v>0</v>
      </c>
      <c r="F72" s="163" t="s">
        <v>441</v>
      </c>
      <c r="G72" s="163" t="s">
        <v>441</v>
      </c>
      <c r="H72" s="163" t="s">
        <v>441</v>
      </c>
      <c r="I72" s="163" t="s">
        <v>441</v>
      </c>
      <c r="J72" s="119" t="s">
        <v>1519</v>
      </c>
      <c r="K72" s="122" t="s">
        <v>1520</v>
      </c>
      <c r="L72" s="158" t="s">
        <v>1521</v>
      </c>
      <c r="M72" s="160">
        <v>14</v>
      </c>
      <c r="N72" s="158" t="s">
        <v>1522</v>
      </c>
    </row>
    <row r="73" spans="1:14" s="46" customFormat="1" ht="31.5" outlineLevel="1">
      <c r="A73" s="178" t="s">
        <v>746</v>
      </c>
      <c r="B73" s="179">
        <v>19</v>
      </c>
      <c r="C73" s="162" t="s">
        <v>130</v>
      </c>
      <c r="D73" s="180" t="s">
        <v>1523</v>
      </c>
      <c r="E73" s="163">
        <v>0</v>
      </c>
      <c r="F73" s="163" t="s">
        <v>441</v>
      </c>
      <c r="G73" s="163" t="s">
        <v>441</v>
      </c>
      <c r="H73" s="163" t="s">
        <v>441</v>
      </c>
      <c r="I73" s="163" t="s">
        <v>441</v>
      </c>
      <c r="J73" s="119" t="s">
        <v>1524</v>
      </c>
      <c r="K73" s="122">
        <v>40630</v>
      </c>
      <c r="L73" s="158" t="s">
        <v>1525</v>
      </c>
      <c r="M73" s="160">
        <v>14</v>
      </c>
      <c r="N73" s="158" t="s">
        <v>1526</v>
      </c>
    </row>
    <row r="74" spans="1:14" s="46" customFormat="1" ht="31.5" outlineLevel="1">
      <c r="A74" s="178" t="s">
        <v>747</v>
      </c>
      <c r="B74" s="179">
        <v>20</v>
      </c>
      <c r="C74" s="162" t="s">
        <v>130</v>
      </c>
      <c r="D74" s="180" t="s">
        <v>1527</v>
      </c>
      <c r="E74" s="163">
        <v>0</v>
      </c>
      <c r="F74" s="163" t="s">
        <v>441</v>
      </c>
      <c r="G74" s="163" t="s">
        <v>441</v>
      </c>
      <c r="H74" s="163" t="s">
        <v>441</v>
      </c>
      <c r="I74" s="163" t="s">
        <v>441</v>
      </c>
      <c r="J74" s="119" t="s">
        <v>1528</v>
      </c>
      <c r="K74" s="122">
        <v>40724</v>
      </c>
      <c r="L74" s="158" t="s">
        <v>1529</v>
      </c>
      <c r="M74" s="160">
        <v>14</v>
      </c>
      <c r="N74" s="158" t="s">
        <v>1530</v>
      </c>
    </row>
    <row r="75" spans="1:14" s="46" customFormat="1" ht="31.5" outlineLevel="1">
      <c r="A75" s="178" t="s">
        <v>748</v>
      </c>
      <c r="B75" s="179">
        <v>21</v>
      </c>
      <c r="C75" s="162" t="s">
        <v>130</v>
      </c>
      <c r="D75" s="180" t="s">
        <v>1531</v>
      </c>
      <c r="E75" s="163">
        <v>0</v>
      </c>
      <c r="F75" s="163" t="s">
        <v>441</v>
      </c>
      <c r="G75" s="163" t="s">
        <v>441</v>
      </c>
      <c r="H75" s="163" t="s">
        <v>441</v>
      </c>
      <c r="I75" s="163" t="s">
        <v>441</v>
      </c>
      <c r="J75" s="119" t="s">
        <v>1532</v>
      </c>
      <c r="K75" s="122">
        <v>40774</v>
      </c>
      <c r="L75" s="158" t="s">
        <v>1533</v>
      </c>
      <c r="M75" s="160">
        <v>14</v>
      </c>
      <c r="N75" s="158" t="s">
        <v>1534</v>
      </c>
    </row>
    <row r="76" spans="1:14" s="46" customFormat="1" ht="31.5" outlineLevel="1">
      <c r="A76" s="178" t="s">
        <v>749</v>
      </c>
      <c r="B76" s="179">
        <v>22</v>
      </c>
      <c r="C76" s="162" t="s">
        <v>130</v>
      </c>
      <c r="D76" s="180" t="s">
        <v>1535</v>
      </c>
      <c r="E76" s="163">
        <v>0</v>
      </c>
      <c r="F76" s="163" t="s">
        <v>441</v>
      </c>
      <c r="G76" s="163" t="s">
        <v>441</v>
      </c>
      <c r="H76" s="163" t="s">
        <v>441</v>
      </c>
      <c r="I76" s="163" t="s">
        <v>441</v>
      </c>
      <c r="J76" s="119" t="s">
        <v>1536</v>
      </c>
      <c r="K76" s="122">
        <v>40534</v>
      </c>
      <c r="L76" s="158" t="s">
        <v>1537</v>
      </c>
      <c r="M76" s="160">
        <v>14</v>
      </c>
      <c r="N76" s="158" t="s">
        <v>1538</v>
      </c>
    </row>
    <row r="77" spans="1:14" s="46" customFormat="1" ht="31.5" outlineLevel="1">
      <c r="A77" s="178" t="s">
        <v>750</v>
      </c>
      <c r="B77" s="179">
        <v>23</v>
      </c>
      <c r="C77" s="162" t="s">
        <v>130</v>
      </c>
      <c r="D77" s="180" t="s">
        <v>1539</v>
      </c>
      <c r="E77" s="163">
        <v>0</v>
      </c>
      <c r="F77" s="163" t="s">
        <v>441</v>
      </c>
      <c r="G77" s="163" t="s">
        <v>441</v>
      </c>
      <c r="H77" s="163" t="s">
        <v>441</v>
      </c>
      <c r="I77" s="163" t="s">
        <v>441</v>
      </c>
      <c r="J77" s="119">
        <v>2022</v>
      </c>
      <c r="K77" s="122">
        <v>40816</v>
      </c>
      <c r="L77" s="158" t="s">
        <v>1540</v>
      </c>
      <c r="M77" s="160">
        <v>14</v>
      </c>
      <c r="N77" s="158" t="s">
        <v>1541</v>
      </c>
    </row>
    <row r="78" spans="1:14" s="46" customFormat="1" ht="47.25" outlineLevel="1">
      <c r="A78" s="178" t="s">
        <v>751</v>
      </c>
      <c r="B78" s="179">
        <v>24</v>
      </c>
      <c r="C78" s="162" t="s">
        <v>130</v>
      </c>
      <c r="D78" s="182" t="s">
        <v>1542</v>
      </c>
      <c r="E78" s="163">
        <v>0</v>
      </c>
      <c r="F78" s="163" t="s">
        <v>441</v>
      </c>
      <c r="G78" s="163" t="s">
        <v>441</v>
      </c>
      <c r="H78" s="163" t="s">
        <v>441</v>
      </c>
      <c r="I78" s="163" t="s">
        <v>441</v>
      </c>
      <c r="J78" s="119">
        <v>143</v>
      </c>
      <c r="K78" s="122">
        <v>41001</v>
      </c>
      <c r="L78" s="158" t="s">
        <v>1543</v>
      </c>
      <c r="M78" s="160">
        <v>14</v>
      </c>
      <c r="N78" s="158" t="s">
        <v>1544</v>
      </c>
    </row>
    <row r="79" spans="1:14" s="46" customFormat="1" ht="31.5" outlineLevel="1">
      <c r="A79" s="178" t="s">
        <v>752</v>
      </c>
      <c r="B79" s="179">
        <v>25</v>
      </c>
      <c r="C79" s="162" t="s">
        <v>130</v>
      </c>
      <c r="D79" s="182" t="s">
        <v>1545</v>
      </c>
      <c r="E79" s="163">
        <v>54.407118799999999</v>
      </c>
      <c r="F79" s="163" t="s">
        <v>452</v>
      </c>
      <c r="G79" s="163" t="s">
        <v>1546</v>
      </c>
      <c r="H79" s="163" t="s">
        <v>453</v>
      </c>
      <c r="I79" s="163" t="s">
        <v>441</v>
      </c>
      <c r="J79" s="119">
        <v>2713</v>
      </c>
      <c r="K79" s="122">
        <v>41073</v>
      </c>
      <c r="L79" s="158" t="s">
        <v>1547</v>
      </c>
      <c r="M79" s="160">
        <v>14</v>
      </c>
      <c r="N79" s="158" t="s">
        <v>1548</v>
      </c>
    </row>
    <row r="80" spans="1:14" s="46" customFormat="1" ht="36.75" customHeight="1" outlineLevel="1">
      <c r="A80" s="178" t="s">
        <v>753</v>
      </c>
      <c r="B80" s="179">
        <v>26</v>
      </c>
      <c r="C80" s="162" t="s">
        <v>130</v>
      </c>
      <c r="D80" s="182" t="s">
        <v>1549</v>
      </c>
      <c r="E80" s="163">
        <v>0</v>
      </c>
      <c r="F80" s="163" t="s">
        <v>441</v>
      </c>
      <c r="G80" s="163" t="s">
        <v>441</v>
      </c>
      <c r="H80" s="163" t="s">
        <v>441</v>
      </c>
      <c r="I80" s="163" t="s">
        <v>441</v>
      </c>
      <c r="J80" s="119">
        <v>3906</v>
      </c>
      <c r="K80" s="122">
        <v>41466</v>
      </c>
      <c r="L80" s="158" t="s">
        <v>800</v>
      </c>
      <c r="M80" s="160">
        <v>14</v>
      </c>
      <c r="N80" s="158" t="s">
        <v>1550</v>
      </c>
    </row>
    <row r="81" spans="1:14" s="46" customFormat="1" ht="31.5" outlineLevel="1">
      <c r="A81" s="178" t="s">
        <v>754</v>
      </c>
      <c r="B81" s="179">
        <v>27</v>
      </c>
      <c r="C81" s="162" t="s">
        <v>130</v>
      </c>
      <c r="D81" s="182" t="s">
        <v>1551</v>
      </c>
      <c r="E81" s="163">
        <v>0</v>
      </c>
      <c r="F81" s="163" t="s">
        <v>441</v>
      </c>
      <c r="G81" s="163" t="s">
        <v>441</v>
      </c>
      <c r="H81" s="163" t="s">
        <v>441</v>
      </c>
      <c r="I81" s="163" t="s">
        <v>441</v>
      </c>
      <c r="J81" s="119">
        <v>3988</v>
      </c>
      <c r="K81" s="122">
        <v>41499</v>
      </c>
      <c r="L81" s="158" t="s">
        <v>1552</v>
      </c>
      <c r="M81" s="160">
        <v>14</v>
      </c>
      <c r="N81" s="158" t="s">
        <v>1553</v>
      </c>
    </row>
    <row r="82" spans="1:14" s="46" customFormat="1" ht="31.5" outlineLevel="1">
      <c r="A82" s="178" t="s">
        <v>755</v>
      </c>
      <c r="B82" s="179">
        <v>28</v>
      </c>
      <c r="C82" s="162" t="s">
        <v>130</v>
      </c>
      <c r="D82" s="182" t="s">
        <v>1554</v>
      </c>
      <c r="E82" s="163">
        <v>0</v>
      </c>
      <c r="F82" s="163" t="s">
        <v>441</v>
      </c>
      <c r="G82" s="163" t="s">
        <v>441</v>
      </c>
      <c r="H82" s="163" t="s">
        <v>441</v>
      </c>
      <c r="I82" s="163" t="s">
        <v>441</v>
      </c>
      <c r="J82" s="119">
        <v>3699</v>
      </c>
      <c r="K82" s="122">
        <v>41386</v>
      </c>
      <c r="L82" s="158" t="s">
        <v>1555</v>
      </c>
      <c r="M82" s="160">
        <v>14</v>
      </c>
      <c r="N82" s="158" t="s">
        <v>1556</v>
      </c>
    </row>
    <row r="83" spans="1:14" s="46" customFormat="1" ht="47.25" outlineLevel="1">
      <c r="A83" s="178" t="s">
        <v>756</v>
      </c>
      <c r="B83" s="179">
        <v>29</v>
      </c>
      <c r="C83" s="162" t="s">
        <v>130</v>
      </c>
      <c r="D83" s="180" t="s">
        <v>1557</v>
      </c>
      <c r="E83" s="163">
        <v>0</v>
      </c>
      <c r="F83" s="163" t="s">
        <v>441</v>
      </c>
      <c r="G83" s="163" t="s">
        <v>441</v>
      </c>
      <c r="H83" s="163" t="s">
        <v>441</v>
      </c>
      <c r="I83" s="163" t="s">
        <v>441</v>
      </c>
      <c r="J83" s="119" t="s">
        <v>195</v>
      </c>
      <c r="K83" s="122">
        <v>39903</v>
      </c>
      <c r="L83" s="158" t="s">
        <v>1558</v>
      </c>
      <c r="M83" s="160">
        <v>14</v>
      </c>
      <c r="N83" s="158" t="s">
        <v>1559</v>
      </c>
    </row>
    <row r="84" spans="1:14" s="46" customFormat="1" ht="47.25" outlineLevel="1">
      <c r="A84" s="178" t="s">
        <v>757</v>
      </c>
      <c r="B84" s="179">
        <v>30</v>
      </c>
      <c r="C84" s="162" t="s">
        <v>130</v>
      </c>
      <c r="D84" s="180" t="s">
        <v>1560</v>
      </c>
      <c r="E84" s="163">
        <v>0</v>
      </c>
      <c r="F84" s="163" t="s">
        <v>1561</v>
      </c>
      <c r="G84" s="163" t="s">
        <v>454</v>
      </c>
      <c r="H84" s="163" t="s">
        <v>455</v>
      </c>
      <c r="I84" s="163" t="s">
        <v>441</v>
      </c>
      <c r="J84" s="119" t="s">
        <v>1562</v>
      </c>
      <c r="K84" s="122">
        <v>40818</v>
      </c>
      <c r="L84" s="158" t="s">
        <v>1563</v>
      </c>
      <c r="M84" s="160">
        <v>14</v>
      </c>
      <c r="N84" s="158" t="s">
        <v>1564</v>
      </c>
    </row>
    <row r="85" spans="1:14" s="46" customFormat="1" ht="31.5" outlineLevel="1">
      <c r="A85" s="178" t="s">
        <v>758</v>
      </c>
      <c r="B85" s="179">
        <v>31</v>
      </c>
      <c r="C85" s="162" t="s">
        <v>130</v>
      </c>
      <c r="D85" s="180" t="s">
        <v>1565</v>
      </c>
      <c r="E85" s="163">
        <v>15.154170400000005</v>
      </c>
      <c r="F85" s="163" t="s">
        <v>441</v>
      </c>
      <c r="G85" s="163" t="s">
        <v>441</v>
      </c>
      <c r="H85" s="163" t="s">
        <v>441</v>
      </c>
      <c r="I85" s="163" t="s">
        <v>441</v>
      </c>
      <c r="J85" s="119" t="s">
        <v>196</v>
      </c>
      <c r="K85" s="122" t="s">
        <v>143</v>
      </c>
      <c r="L85" s="158" t="s">
        <v>803</v>
      </c>
      <c r="M85" s="160">
        <v>14</v>
      </c>
      <c r="N85" s="158" t="s">
        <v>1566</v>
      </c>
    </row>
    <row r="86" spans="1:14" s="46" customFormat="1" ht="63" outlineLevel="1">
      <c r="A86" s="178" t="s">
        <v>759</v>
      </c>
      <c r="B86" s="179">
        <v>32</v>
      </c>
      <c r="C86" s="162" t="s">
        <v>130</v>
      </c>
      <c r="D86" s="180" t="s">
        <v>1567</v>
      </c>
      <c r="E86" s="163">
        <v>101.08587999999999</v>
      </c>
      <c r="F86" s="163" t="s">
        <v>441</v>
      </c>
      <c r="G86" s="163" t="s">
        <v>441</v>
      </c>
      <c r="H86" s="163" t="s">
        <v>441</v>
      </c>
      <c r="I86" s="163" t="s">
        <v>441</v>
      </c>
      <c r="J86" s="119" t="s">
        <v>1568</v>
      </c>
      <c r="K86" s="122">
        <v>41025</v>
      </c>
      <c r="L86" s="158" t="s">
        <v>1569</v>
      </c>
      <c r="M86" s="160">
        <v>14</v>
      </c>
      <c r="N86" s="158" t="s">
        <v>1570</v>
      </c>
    </row>
    <row r="87" spans="1:14" s="131" customFormat="1" ht="15.75" customHeight="1">
      <c r="A87" s="129" t="s">
        <v>804</v>
      </c>
      <c r="B87" s="281" t="s">
        <v>133</v>
      </c>
      <c r="C87" s="282"/>
      <c r="D87" s="282" t="s">
        <v>133</v>
      </c>
      <c r="E87" s="175">
        <f>E88+E132</f>
        <v>893.34767039999997</v>
      </c>
      <c r="F87" s="176"/>
      <c r="G87" s="176"/>
      <c r="H87" s="176"/>
      <c r="I87" s="176"/>
      <c r="J87" s="176"/>
      <c r="K87" s="176"/>
      <c r="L87" s="176"/>
      <c r="M87" s="176"/>
      <c r="N87" s="136"/>
    </row>
    <row r="88" spans="1:14" s="134" customFormat="1" ht="18.75" customHeight="1">
      <c r="A88" s="132" t="s">
        <v>806</v>
      </c>
      <c r="B88" s="283" t="s">
        <v>805</v>
      </c>
      <c r="C88" s="283"/>
      <c r="D88" s="283"/>
      <c r="E88" s="152">
        <f>SUM(E89:E101)</f>
        <v>557.16433759999995</v>
      </c>
      <c r="F88" s="177"/>
      <c r="G88" s="177"/>
      <c r="H88" s="177"/>
      <c r="I88" s="177"/>
      <c r="J88" s="177"/>
      <c r="K88" s="177"/>
      <c r="L88" s="177"/>
      <c r="M88" s="177"/>
      <c r="N88" s="137"/>
    </row>
    <row r="89" spans="1:14" s="46" customFormat="1" ht="31.5" outlineLevel="1">
      <c r="A89" s="178" t="s">
        <v>807</v>
      </c>
      <c r="B89" s="179">
        <v>1</v>
      </c>
      <c r="C89" s="162" t="s">
        <v>133</v>
      </c>
      <c r="D89" s="180" t="s">
        <v>1571</v>
      </c>
      <c r="E89" s="163">
        <v>18.855167999999999</v>
      </c>
      <c r="F89" s="163" t="s">
        <v>441</v>
      </c>
      <c r="G89" s="163" t="s">
        <v>441</v>
      </c>
      <c r="H89" s="163" t="s">
        <v>441</v>
      </c>
      <c r="I89" s="163" t="s">
        <v>441</v>
      </c>
      <c r="J89" s="119" t="s">
        <v>1572</v>
      </c>
      <c r="K89" s="122">
        <v>41348</v>
      </c>
      <c r="L89" s="158" t="s">
        <v>1573</v>
      </c>
      <c r="M89" s="160">
        <v>15</v>
      </c>
      <c r="N89" s="158" t="s">
        <v>1574</v>
      </c>
    </row>
    <row r="90" spans="1:14" s="46" customFormat="1" ht="31.5" outlineLevel="1">
      <c r="A90" s="178" t="s">
        <v>808</v>
      </c>
      <c r="B90" s="179">
        <v>2</v>
      </c>
      <c r="C90" s="162" t="s">
        <v>133</v>
      </c>
      <c r="D90" s="180" t="s">
        <v>1575</v>
      </c>
      <c r="E90" s="163">
        <v>34.340721200000011</v>
      </c>
      <c r="F90" s="163" t="s">
        <v>456</v>
      </c>
      <c r="G90" s="163" t="s">
        <v>1576</v>
      </c>
      <c r="H90" s="163" t="s">
        <v>457</v>
      </c>
      <c r="I90" s="163" t="s">
        <v>458</v>
      </c>
      <c r="J90" s="119" t="s">
        <v>1577</v>
      </c>
      <c r="K90" s="122">
        <v>41227</v>
      </c>
      <c r="L90" s="158" t="s">
        <v>1578</v>
      </c>
      <c r="M90" s="160">
        <v>15</v>
      </c>
      <c r="N90" s="288" t="s">
        <v>1579</v>
      </c>
    </row>
    <row r="91" spans="1:14" s="46" customFormat="1" ht="31.5" outlineLevel="1">
      <c r="A91" s="178" t="s">
        <v>809</v>
      </c>
      <c r="B91" s="179">
        <v>2</v>
      </c>
      <c r="C91" s="162" t="s">
        <v>133</v>
      </c>
      <c r="D91" s="180" t="s">
        <v>1580</v>
      </c>
      <c r="E91" s="163">
        <v>0</v>
      </c>
      <c r="F91" s="163" t="s">
        <v>456</v>
      </c>
      <c r="G91" s="163" t="s">
        <v>1576</v>
      </c>
      <c r="H91" s="163" t="s">
        <v>457</v>
      </c>
      <c r="I91" s="163" t="s">
        <v>458</v>
      </c>
      <c r="J91" s="119" t="s">
        <v>1581</v>
      </c>
      <c r="K91" s="122" t="s">
        <v>1582</v>
      </c>
      <c r="L91" s="158" t="s">
        <v>1583</v>
      </c>
      <c r="M91" s="160">
        <v>15</v>
      </c>
      <c r="N91" s="288"/>
    </row>
    <row r="92" spans="1:14" s="46" customFormat="1" ht="31.5" outlineLevel="1">
      <c r="A92" s="178" t="s">
        <v>810</v>
      </c>
      <c r="B92" s="179">
        <v>3</v>
      </c>
      <c r="C92" s="162" t="s">
        <v>133</v>
      </c>
      <c r="D92" s="180" t="s">
        <v>1584</v>
      </c>
      <c r="E92" s="163">
        <v>0</v>
      </c>
      <c r="F92" s="163" t="s">
        <v>441</v>
      </c>
      <c r="G92" s="163" t="s">
        <v>441</v>
      </c>
      <c r="H92" s="163" t="s">
        <v>441</v>
      </c>
      <c r="I92" s="163" t="s">
        <v>441</v>
      </c>
      <c r="J92" s="119" t="s">
        <v>1585</v>
      </c>
      <c r="K92" s="122">
        <v>40926</v>
      </c>
      <c r="L92" s="158" t="s">
        <v>1586</v>
      </c>
      <c r="M92" s="160">
        <v>15</v>
      </c>
      <c r="N92" s="288" t="s">
        <v>1587</v>
      </c>
    </row>
    <row r="93" spans="1:14" s="46" customFormat="1" ht="31.5" outlineLevel="1">
      <c r="A93" s="178" t="s">
        <v>811</v>
      </c>
      <c r="B93" s="179">
        <v>3</v>
      </c>
      <c r="C93" s="162" t="s">
        <v>133</v>
      </c>
      <c r="D93" s="180" t="s">
        <v>1588</v>
      </c>
      <c r="E93" s="163">
        <v>59.80023879999996</v>
      </c>
      <c r="F93" s="163" t="s">
        <v>441</v>
      </c>
      <c r="G93" s="163" t="s">
        <v>441</v>
      </c>
      <c r="H93" s="163" t="s">
        <v>441</v>
      </c>
      <c r="I93" s="163" t="s">
        <v>441</v>
      </c>
      <c r="J93" s="119" t="s">
        <v>1589</v>
      </c>
      <c r="K93" s="122">
        <v>41141</v>
      </c>
      <c r="L93" s="158" t="s">
        <v>1590</v>
      </c>
      <c r="M93" s="160">
        <v>15</v>
      </c>
      <c r="N93" s="288"/>
    </row>
    <row r="94" spans="1:14" s="46" customFormat="1" ht="31.5" outlineLevel="1">
      <c r="A94" s="178" t="s">
        <v>812</v>
      </c>
      <c r="B94" s="179">
        <v>3</v>
      </c>
      <c r="C94" s="162" t="s">
        <v>133</v>
      </c>
      <c r="D94" s="180" t="s">
        <v>1591</v>
      </c>
      <c r="E94" s="163">
        <v>25.495199199999995</v>
      </c>
      <c r="F94" s="163" t="s">
        <v>441</v>
      </c>
      <c r="G94" s="163" t="s">
        <v>441</v>
      </c>
      <c r="H94" s="163" t="s">
        <v>441</v>
      </c>
      <c r="I94" s="163" t="s">
        <v>441</v>
      </c>
      <c r="J94" s="119" t="s">
        <v>1592</v>
      </c>
      <c r="K94" s="122">
        <v>41351</v>
      </c>
      <c r="L94" s="158" t="s">
        <v>1593</v>
      </c>
      <c r="M94" s="160">
        <v>15</v>
      </c>
      <c r="N94" s="288"/>
    </row>
    <row r="95" spans="1:14" s="46" customFormat="1" ht="31.5" outlineLevel="1">
      <c r="A95" s="178" t="s">
        <v>813</v>
      </c>
      <c r="B95" s="179">
        <v>4</v>
      </c>
      <c r="C95" s="162" t="s">
        <v>133</v>
      </c>
      <c r="D95" s="180" t="s">
        <v>1594</v>
      </c>
      <c r="E95" s="163">
        <v>0</v>
      </c>
      <c r="F95" s="163" t="s">
        <v>456</v>
      </c>
      <c r="G95" s="163" t="s">
        <v>1595</v>
      </c>
      <c r="H95" s="163" t="s">
        <v>459</v>
      </c>
      <c r="I95" s="163" t="s">
        <v>460</v>
      </c>
      <c r="J95" s="119" t="s">
        <v>1596</v>
      </c>
      <c r="K95" s="122">
        <v>41016</v>
      </c>
      <c r="L95" s="158" t="s">
        <v>1597</v>
      </c>
      <c r="M95" s="160">
        <v>15</v>
      </c>
      <c r="N95" s="158" t="s">
        <v>1598</v>
      </c>
    </row>
    <row r="96" spans="1:14" s="46" customFormat="1" ht="31.5" outlineLevel="1">
      <c r="A96" s="178" t="s">
        <v>814</v>
      </c>
      <c r="B96" s="179">
        <v>5</v>
      </c>
      <c r="C96" s="162" t="s">
        <v>133</v>
      </c>
      <c r="D96" s="180" t="s">
        <v>1599</v>
      </c>
      <c r="E96" s="163">
        <v>66.929830800000047</v>
      </c>
      <c r="F96" s="163" t="s">
        <v>441</v>
      </c>
      <c r="G96" s="163" t="s">
        <v>441</v>
      </c>
      <c r="H96" s="163" t="s">
        <v>441</v>
      </c>
      <c r="I96" s="163" t="s">
        <v>441</v>
      </c>
      <c r="J96" s="119" t="s">
        <v>1600</v>
      </c>
      <c r="K96" s="122">
        <v>41157</v>
      </c>
      <c r="L96" s="158" t="s">
        <v>1601</v>
      </c>
      <c r="M96" s="160">
        <v>15</v>
      </c>
      <c r="N96" s="288" t="s">
        <v>1602</v>
      </c>
    </row>
    <row r="97" spans="1:14" s="46" customFormat="1" ht="31.5" outlineLevel="1">
      <c r="A97" s="178" t="s">
        <v>815</v>
      </c>
      <c r="B97" s="179">
        <v>5</v>
      </c>
      <c r="C97" s="162" t="s">
        <v>133</v>
      </c>
      <c r="D97" s="180" t="s">
        <v>1599</v>
      </c>
      <c r="E97" s="163">
        <v>101.38222519999999</v>
      </c>
      <c r="F97" s="163" t="s">
        <v>441</v>
      </c>
      <c r="G97" s="163" t="s">
        <v>441</v>
      </c>
      <c r="H97" s="163" t="s">
        <v>441</v>
      </c>
      <c r="I97" s="163" t="s">
        <v>441</v>
      </c>
      <c r="J97" s="119" t="s">
        <v>1603</v>
      </c>
      <c r="K97" s="122">
        <v>41165</v>
      </c>
      <c r="L97" s="158" t="s">
        <v>1604</v>
      </c>
      <c r="M97" s="160">
        <v>15</v>
      </c>
      <c r="N97" s="288"/>
    </row>
    <row r="98" spans="1:14" s="46" customFormat="1" ht="31.5" outlineLevel="1">
      <c r="A98" s="178" t="s">
        <v>816</v>
      </c>
      <c r="B98" s="179">
        <v>5</v>
      </c>
      <c r="C98" s="162" t="s">
        <v>133</v>
      </c>
      <c r="D98" s="180" t="s">
        <v>1605</v>
      </c>
      <c r="E98" s="163">
        <v>0</v>
      </c>
      <c r="F98" s="163" t="s">
        <v>441</v>
      </c>
      <c r="G98" s="163" t="s">
        <v>441</v>
      </c>
      <c r="H98" s="163" t="s">
        <v>441</v>
      </c>
      <c r="I98" s="163" t="s">
        <v>441</v>
      </c>
      <c r="J98" s="119" t="s">
        <v>1606</v>
      </c>
      <c r="K98" s="122">
        <v>41144</v>
      </c>
      <c r="L98" s="158" t="s">
        <v>1607</v>
      </c>
      <c r="M98" s="160">
        <v>15</v>
      </c>
      <c r="N98" s="288"/>
    </row>
    <row r="99" spans="1:14" s="46" customFormat="1" ht="31.5" outlineLevel="1">
      <c r="A99" s="178" t="s">
        <v>817</v>
      </c>
      <c r="B99" s="179">
        <v>6</v>
      </c>
      <c r="C99" s="162" t="s">
        <v>133</v>
      </c>
      <c r="D99" s="180" t="s">
        <v>1608</v>
      </c>
      <c r="E99" s="163">
        <v>0</v>
      </c>
      <c r="F99" s="163" t="s">
        <v>441</v>
      </c>
      <c r="G99" s="163" t="s">
        <v>441</v>
      </c>
      <c r="H99" s="163" t="s">
        <v>441</v>
      </c>
      <c r="I99" s="163" t="s">
        <v>441</v>
      </c>
      <c r="J99" s="119" t="s">
        <v>1609</v>
      </c>
      <c r="K99" s="122">
        <v>41144</v>
      </c>
      <c r="L99" s="158" t="s">
        <v>1607</v>
      </c>
      <c r="M99" s="160">
        <v>15</v>
      </c>
      <c r="N99" s="158" t="s">
        <v>1610</v>
      </c>
    </row>
    <row r="100" spans="1:14" s="46" customFormat="1" ht="31.5" outlineLevel="1">
      <c r="A100" s="178" t="s">
        <v>818</v>
      </c>
      <c r="B100" s="179">
        <v>7</v>
      </c>
      <c r="C100" s="162" t="s">
        <v>133</v>
      </c>
      <c r="D100" s="180" t="s">
        <v>1611</v>
      </c>
      <c r="E100" s="163">
        <v>20.323304399999994</v>
      </c>
      <c r="F100" s="163" t="s">
        <v>441</v>
      </c>
      <c r="G100" s="163" t="s">
        <v>441</v>
      </c>
      <c r="H100" s="163" t="s">
        <v>441</v>
      </c>
      <c r="I100" s="163" t="s">
        <v>441</v>
      </c>
      <c r="J100" s="119" t="s">
        <v>1612</v>
      </c>
      <c r="K100" s="122">
        <v>40865</v>
      </c>
      <c r="L100" s="158" t="s">
        <v>1613</v>
      </c>
      <c r="M100" s="160">
        <v>15</v>
      </c>
      <c r="N100" s="288" t="s">
        <v>1614</v>
      </c>
    </row>
    <row r="101" spans="1:14" s="46" customFormat="1" ht="23.25" customHeight="1" outlineLevel="1">
      <c r="A101" s="289" t="s">
        <v>819</v>
      </c>
      <c r="B101" s="290">
        <v>7</v>
      </c>
      <c r="C101" s="291" t="s">
        <v>133</v>
      </c>
      <c r="D101" s="292" t="s">
        <v>1615</v>
      </c>
      <c r="E101" s="293">
        <v>230.03765000000001</v>
      </c>
      <c r="F101" s="293" t="s">
        <v>461</v>
      </c>
      <c r="G101" s="293" t="s">
        <v>1616</v>
      </c>
      <c r="H101" s="293" t="s">
        <v>462</v>
      </c>
      <c r="I101" s="293" t="s">
        <v>463</v>
      </c>
      <c r="J101" s="119">
        <v>695</v>
      </c>
      <c r="K101" s="122">
        <v>41166</v>
      </c>
      <c r="L101" s="158" t="s">
        <v>1617</v>
      </c>
      <c r="M101" s="160">
        <v>15</v>
      </c>
      <c r="N101" s="288"/>
    </row>
    <row r="102" spans="1:14" s="46" customFormat="1" ht="19.5" customHeight="1" outlineLevel="1">
      <c r="A102" s="289"/>
      <c r="B102" s="290"/>
      <c r="C102" s="291"/>
      <c r="D102" s="292"/>
      <c r="E102" s="293"/>
      <c r="F102" s="293"/>
      <c r="G102" s="293"/>
      <c r="H102" s="293"/>
      <c r="I102" s="293"/>
      <c r="J102" s="119">
        <v>221</v>
      </c>
      <c r="K102" s="122">
        <v>40668</v>
      </c>
      <c r="L102" s="158" t="s">
        <v>1618</v>
      </c>
      <c r="M102" s="160">
        <v>15</v>
      </c>
      <c r="N102" s="288"/>
    </row>
    <row r="103" spans="1:14" s="46" customFormat="1" ht="19.5" customHeight="1" outlineLevel="1">
      <c r="A103" s="289"/>
      <c r="B103" s="290"/>
      <c r="C103" s="291"/>
      <c r="D103" s="292"/>
      <c r="E103" s="293"/>
      <c r="F103" s="293"/>
      <c r="G103" s="293"/>
      <c r="H103" s="293"/>
      <c r="I103" s="293"/>
      <c r="J103" s="119">
        <v>344</v>
      </c>
      <c r="K103" s="122">
        <v>40738</v>
      </c>
      <c r="L103" s="158" t="s">
        <v>1619</v>
      </c>
      <c r="M103" s="160">
        <v>15</v>
      </c>
      <c r="N103" s="288"/>
    </row>
    <row r="104" spans="1:14" s="46" customFormat="1" ht="19.5" customHeight="1" outlineLevel="1">
      <c r="A104" s="289"/>
      <c r="B104" s="290"/>
      <c r="C104" s="291"/>
      <c r="D104" s="292"/>
      <c r="E104" s="293"/>
      <c r="F104" s="293"/>
      <c r="G104" s="293"/>
      <c r="H104" s="293"/>
      <c r="I104" s="293"/>
      <c r="J104" s="119">
        <v>392</v>
      </c>
      <c r="K104" s="122">
        <v>40738</v>
      </c>
      <c r="L104" s="158" t="s">
        <v>1620</v>
      </c>
      <c r="M104" s="160">
        <v>15</v>
      </c>
      <c r="N104" s="288"/>
    </row>
    <row r="105" spans="1:14" s="46" customFormat="1" ht="19.5" customHeight="1" outlineLevel="1">
      <c r="A105" s="289"/>
      <c r="B105" s="290"/>
      <c r="C105" s="291"/>
      <c r="D105" s="292"/>
      <c r="E105" s="293"/>
      <c r="F105" s="293"/>
      <c r="G105" s="293"/>
      <c r="H105" s="293"/>
      <c r="I105" s="293"/>
      <c r="J105" s="119">
        <v>397</v>
      </c>
      <c r="K105" s="122">
        <v>40742</v>
      </c>
      <c r="L105" s="158" t="s">
        <v>1621</v>
      </c>
      <c r="M105" s="160">
        <v>15</v>
      </c>
      <c r="N105" s="288"/>
    </row>
    <row r="106" spans="1:14" s="46" customFormat="1" ht="19.5" customHeight="1" outlineLevel="1">
      <c r="A106" s="289"/>
      <c r="B106" s="290"/>
      <c r="C106" s="291"/>
      <c r="D106" s="292"/>
      <c r="E106" s="293"/>
      <c r="F106" s="293"/>
      <c r="G106" s="293"/>
      <c r="H106" s="293"/>
      <c r="I106" s="293"/>
      <c r="J106" s="119">
        <v>706</v>
      </c>
      <c r="K106" s="122">
        <v>40890</v>
      </c>
      <c r="L106" s="158" t="s">
        <v>1622</v>
      </c>
      <c r="M106" s="160">
        <v>15</v>
      </c>
      <c r="N106" s="288"/>
    </row>
    <row r="107" spans="1:14" s="46" customFormat="1" ht="19.5" customHeight="1" outlineLevel="1">
      <c r="A107" s="289"/>
      <c r="B107" s="290"/>
      <c r="C107" s="291"/>
      <c r="D107" s="292"/>
      <c r="E107" s="293"/>
      <c r="F107" s="293"/>
      <c r="G107" s="293"/>
      <c r="H107" s="293"/>
      <c r="I107" s="293"/>
      <c r="J107" s="119">
        <v>311</v>
      </c>
      <c r="K107" s="122">
        <v>41041</v>
      </c>
      <c r="L107" s="158" t="s">
        <v>1623</v>
      </c>
      <c r="M107" s="160">
        <v>15</v>
      </c>
      <c r="N107" s="288"/>
    </row>
    <row r="108" spans="1:14" s="46" customFormat="1" ht="19.5" customHeight="1" outlineLevel="1">
      <c r="A108" s="289"/>
      <c r="B108" s="290"/>
      <c r="C108" s="291"/>
      <c r="D108" s="292"/>
      <c r="E108" s="293"/>
      <c r="F108" s="293"/>
      <c r="G108" s="293"/>
      <c r="H108" s="293"/>
      <c r="I108" s="293"/>
      <c r="J108" s="119">
        <v>361</v>
      </c>
      <c r="K108" s="122">
        <v>41050</v>
      </c>
      <c r="L108" s="158" t="s">
        <v>1624</v>
      </c>
      <c r="M108" s="160">
        <v>15</v>
      </c>
      <c r="N108" s="288"/>
    </row>
    <row r="109" spans="1:14" s="46" customFormat="1" ht="19.5" customHeight="1" outlineLevel="1">
      <c r="A109" s="289"/>
      <c r="B109" s="290"/>
      <c r="C109" s="291"/>
      <c r="D109" s="292"/>
      <c r="E109" s="293"/>
      <c r="F109" s="293"/>
      <c r="G109" s="293"/>
      <c r="H109" s="293"/>
      <c r="I109" s="293"/>
      <c r="J109" s="119">
        <v>379</v>
      </c>
      <c r="K109" s="122">
        <v>41050</v>
      </c>
      <c r="L109" s="158" t="s">
        <v>1625</v>
      </c>
      <c r="M109" s="160">
        <v>15</v>
      </c>
      <c r="N109" s="288"/>
    </row>
    <row r="110" spans="1:14" s="46" customFormat="1" ht="19.5" customHeight="1" outlineLevel="1">
      <c r="A110" s="289"/>
      <c r="B110" s="290"/>
      <c r="C110" s="291"/>
      <c r="D110" s="292"/>
      <c r="E110" s="293"/>
      <c r="F110" s="293"/>
      <c r="G110" s="293"/>
      <c r="H110" s="293"/>
      <c r="I110" s="293"/>
      <c r="J110" s="119">
        <v>380</v>
      </c>
      <c r="K110" s="122">
        <v>41050</v>
      </c>
      <c r="L110" s="158" t="s">
        <v>1624</v>
      </c>
      <c r="M110" s="160">
        <v>15</v>
      </c>
      <c r="N110" s="288" t="s">
        <v>1614</v>
      </c>
    </row>
    <row r="111" spans="1:14" s="46" customFormat="1" ht="19.5" customHeight="1" outlineLevel="1">
      <c r="A111" s="289"/>
      <c r="B111" s="290"/>
      <c r="C111" s="291"/>
      <c r="D111" s="292"/>
      <c r="E111" s="293"/>
      <c r="F111" s="293"/>
      <c r="G111" s="293"/>
      <c r="H111" s="293"/>
      <c r="I111" s="293"/>
      <c r="J111" s="119">
        <v>381</v>
      </c>
      <c r="K111" s="122">
        <v>41050</v>
      </c>
      <c r="L111" s="158" t="s">
        <v>1626</v>
      </c>
      <c r="M111" s="160">
        <v>15</v>
      </c>
      <c r="N111" s="288"/>
    </row>
    <row r="112" spans="1:14" s="46" customFormat="1" ht="19.5" customHeight="1" outlineLevel="1">
      <c r="A112" s="289"/>
      <c r="B112" s="290"/>
      <c r="C112" s="291"/>
      <c r="D112" s="292"/>
      <c r="E112" s="293"/>
      <c r="F112" s="293"/>
      <c r="G112" s="293"/>
      <c r="H112" s="293"/>
      <c r="I112" s="293"/>
      <c r="J112" s="119">
        <v>382</v>
      </c>
      <c r="K112" s="122">
        <v>41050</v>
      </c>
      <c r="L112" s="158" t="s">
        <v>1627</v>
      </c>
      <c r="M112" s="160">
        <v>15</v>
      </c>
      <c r="N112" s="288"/>
    </row>
    <row r="113" spans="1:14" s="46" customFormat="1" ht="19.5" customHeight="1" outlineLevel="1">
      <c r="A113" s="289"/>
      <c r="B113" s="290"/>
      <c r="C113" s="291"/>
      <c r="D113" s="292"/>
      <c r="E113" s="293"/>
      <c r="F113" s="293"/>
      <c r="G113" s="293"/>
      <c r="H113" s="293"/>
      <c r="I113" s="293"/>
      <c r="J113" s="119">
        <v>383</v>
      </c>
      <c r="K113" s="122">
        <v>41050</v>
      </c>
      <c r="L113" s="158" t="s">
        <v>1628</v>
      </c>
      <c r="M113" s="160">
        <v>15</v>
      </c>
      <c r="N113" s="288"/>
    </row>
    <row r="114" spans="1:14" s="46" customFormat="1" ht="21" customHeight="1" outlineLevel="1">
      <c r="A114" s="289"/>
      <c r="B114" s="290"/>
      <c r="C114" s="291"/>
      <c r="D114" s="292"/>
      <c r="E114" s="293"/>
      <c r="F114" s="293"/>
      <c r="G114" s="293"/>
      <c r="H114" s="293"/>
      <c r="I114" s="293"/>
      <c r="J114" s="119">
        <v>384</v>
      </c>
      <c r="K114" s="122">
        <v>41050</v>
      </c>
      <c r="L114" s="158" t="s">
        <v>1629</v>
      </c>
      <c r="M114" s="160">
        <v>15</v>
      </c>
      <c r="N114" s="288"/>
    </row>
    <row r="115" spans="1:14" s="46" customFormat="1" ht="21" customHeight="1" outlineLevel="1">
      <c r="A115" s="289"/>
      <c r="B115" s="290"/>
      <c r="C115" s="291"/>
      <c r="D115" s="292"/>
      <c r="E115" s="293"/>
      <c r="F115" s="293"/>
      <c r="G115" s="293"/>
      <c r="H115" s="293"/>
      <c r="I115" s="293"/>
      <c r="J115" s="119">
        <v>385</v>
      </c>
      <c r="K115" s="122">
        <v>41050</v>
      </c>
      <c r="L115" s="158" t="s">
        <v>1630</v>
      </c>
      <c r="M115" s="160">
        <v>15</v>
      </c>
      <c r="N115" s="288"/>
    </row>
    <row r="116" spans="1:14" s="46" customFormat="1" ht="21" customHeight="1" outlineLevel="1">
      <c r="A116" s="289"/>
      <c r="B116" s="290"/>
      <c r="C116" s="291"/>
      <c r="D116" s="292"/>
      <c r="E116" s="293"/>
      <c r="F116" s="293"/>
      <c r="G116" s="293"/>
      <c r="H116" s="293"/>
      <c r="I116" s="293"/>
      <c r="J116" s="119">
        <v>386</v>
      </c>
      <c r="K116" s="122">
        <v>41050</v>
      </c>
      <c r="L116" s="158" t="s">
        <v>1631</v>
      </c>
      <c r="M116" s="160">
        <v>15</v>
      </c>
      <c r="N116" s="288"/>
    </row>
    <row r="117" spans="1:14" s="46" customFormat="1" ht="21" customHeight="1" outlineLevel="1">
      <c r="A117" s="289"/>
      <c r="B117" s="290"/>
      <c r="C117" s="291"/>
      <c r="D117" s="292"/>
      <c r="E117" s="293"/>
      <c r="F117" s="293"/>
      <c r="G117" s="293"/>
      <c r="H117" s="293"/>
      <c r="I117" s="293"/>
      <c r="J117" s="119">
        <v>387</v>
      </c>
      <c r="K117" s="122">
        <v>41050</v>
      </c>
      <c r="L117" s="158" t="s">
        <v>1632</v>
      </c>
      <c r="M117" s="160">
        <v>15</v>
      </c>
      <c r="N117" s="288"/>
    </row>
    <row r="118" spans="1:14" s="46" customFormat="1" ht="21" customHeight="1" outlineLevel="1">
      <c r="A118" s="289"/>
      <c r="B118" s="290"/>
      <c r="C118" s="291"/>
      <c r="D118" s="292"/>
      <c r="E118" s="293"/>
      <c r="F118" s="293"/>
      <c r="G118" s="293"/>
      <c r="H118" s="293"/>
      <c r="I118" s="293"/>
      <c r="J118" s="119">
        <v>390</v>
      </c>
      <c r="K118" s="122">
        <v>41059</v>
      </c>
      <c r="L118" s="158" t="s">
        <v>1633</v>
      </c>
      <c r="M118" s="160">
        <v>15</v>
      </c>
      <c r="N118" s="288"/>
    </row>
    <row r="119" spans="1:14" s="46" customFormat="1" ht="21" customHeight="1" outlineLevel="1">
      <c r="A119" s="289"/>
      <c r="B119" s="290"/>
      <c r="C119" s="291"/>
      <c r="D119" s="292"/>
      <c r="E119" s="293"/>
      <c r="F119" s="293"/>
      <c r="G119" s="293"/>
      <c r="H119" s="293"/>
      <c r="I119" s="293"/>
      <c r="J119" s="119">
        <v>438</v>
      </c>
      <c r="K119" s="122">
        <v>41074</v>
      </c>
      <c r="L119" s="158" t="s">
        <v>1634</v>
      </c>
      <c r="M119" s="160">
        <v>15</v>
      </c>
      <c r="N119" s="288"/>
    </row>
    <row r="120" spans="1:14" s="46" customFormat="1" ht="21" customHeight="1" outlineLevel="1">
      <c r="A120" s="289"/>
      <c r="B120" s="290"/>
      <c r="C120" s="291"/>
      <c r="D120" s="292"/>
      <c r="E120" s="293"/>
      <c r="F120" s="293"/>
      <c r="G120" s="293"/>
      <c r="H120" s="293"/>
      <c r="I120" s="293"/>
      <c r="J120" s="119">
        <v>450</v>
      </c>
      <c r="K120" s="122">
        <v>41075</v>
      </c>
      <c r="L120" s="158" t="s">
        <v>1635</v>
      </c>
      <c r="M120" s="160">
        <v>15</v>
      </c>
      <c r="N120" s="288"/>
    </row>
    <row r="121" spans="1:14" s="46" customFormat="1" ht="21" customHeight="1" outlineLevel="1">
      <c r="A121" s="289"/>
      <c r="B121" s="290"/>
      <c r="C121" s="291"/>
      <c r="D121" s="292"/>
      <c r="E121" s="293"/>
      <c r="F121" s="293"/>
      <c r="G121" s="293"/>
      <c r="H121" s="293"/>
      <c r="I121" s="293"/>
      <c r="J121" s="119">
        <v>531</v>
      </c>
      <c r="K121" s="122">
        <v>41099</v>
      </c>
      <c r="L121" s="158" t="s">
        <v>1636</v>
      </c>
      <c r="M121" s="160">
        <v>15</v>
      </c>
      <c r="N121" s="288"/>
    </row>
    <row r="122" spans="1:14" s="46" customFormat="1" ht="21" customHeight="1" outlineLevel="1">
      <c r="A122" s="289"/>
      <c r="B122" s="290"/>
      <c r="C122" s="291"/>
      <c r="D122" s="292"/>
      <c r="E122" s="293"/>
      <c r="F122" s="293"/>
      <c r="G122" s="293"/>
      <c r="H122" s="293"/>
      <c r="I122" s="293"/>
      <c r="J122" s="119">
        <v>571</v>
      </c>
      <c r="K122" s="122">
        <v>41121</v>
      </c>
      <c r="L122" s="158" t="s">
        <v>1637</v>
      </c>
      <c r="M122" s="160">
        <v>15</v>
      </c>
      <c r="N122" s="288"/>
    </row>
    <row r="123" spans="1:14" s="46" customFormat="1" ht="21" customHeight="1" outlineLevel="1">
      <c r="A123" s="289"/>
      <c r="B123" s="290"/>
      <c r="C123" s="291"/>
      <c r="D123" s="292"/>
      <c r="E123" s="293"/>
      <c r="F123" s="293"/>
      <c r="G123" s="293"/>
      <c r="H123" s="293"/>
      <c r="I123" s="293"/>
      <c r="J123" s="119">
        <v>583</v>
      </c>
      <c r="K123" s="122">
        <v>41099</v>
      </c>
      <c r="L123" s="158" t="s">
        <v>1638</v>
      </c>
      <c r="M123" s="160">
        <v>15</v>
      </c>
      <c r="N123" s="288"/>
    </row>
    <row r="124" spans="1:14" s="46" customFormat="1" ht="21" customHeight="1" outlineLevel="1">
      <c r="A124" s="289"/>
      <c r="B124" s="290"/>
      <c r="C124" s="291"/>
      <c r="D124" s="292"/>
      <c r="E124" s="293"/>
      <c r="F124" s="293"/>
      <c r="G124" s="293"/>
      <c r="H124" s="293"/>
      <c r="I124" s="293"/>
      <c r="J124" s="119">
        <v>638</v>
      </c>
      <c r="K124" s="122">
        <v>41138</v>
      </c>
      <c r="L124" s="158" t="s">
        <v>1639</v>
      </c>
      <c r="M124" s="160">
        <v>15</v>
      </c>
      <c r="N124" s="288"/>
    </row>
    <row r="125" spans="1:14" s="46" customFormat="1" ht="21" customHeight="1" outlineLevel="1">
      <c r="A125" s="289"/>
      <c r="B125" s="290"/>
      <c r="C125" s="291"/>
      <c r="D125" s="292"/>
      <c r="E125" s="293"/>
      <c r="F125" s="293"/>
      <c r="G125" s="293"/>
      <c r="H125" s="293"/>
      <c r="I125" s="293"/>
      <c r="J125" s="119">
        <v>676</v>
      </c>
      <c r="K125" s="122">
        <v>41172</v>
      </c>
      <c r="L125" s="158" t="s">
        <v>1640</v>
      </c>
      <c r="M125" s="160">
        <v>15</v>
      </c>
      <c r="N125" s="288" t="s">
        <v>1614</v>
      </c>
    </row>
    <row r="126" spans="1:14" s="46" customFormat="1" ht="21" customHeight="1" outlineLevel="1">
      <c r="A126" s="289"/>
      <c r="B126" s="290"/>
      <c r="C126" s="291"/>
      <c r="D126" s="292"/>
      <c r="E126" s="293"/>
      <c r="F126" s="293"/>
      <c r="G126" s="293"/>
      <c r="H126" s="293"/>
      <c r="I126" s="293"/>
      <c r="J126" s="119">
        <v>678</v>
      </c>
      <c r="K126" s="122">
        <v>41172</v>
      </c>
      <c r="L126" s="158" t="s">
        <v>1641</v>
      </c>
      <c r="M126" s="160">
        <v>15</v>
      </c>
      <c r="N126" s="288"/>
    </row>
    <row r="127" spans="1:14" s="46" customFormat="1" ht="21" customHeight="1" outlineLevel="1">
      <c r="A127" s="289"/>
      <c r="B127" s="290"/>
      <c r="C127" s="291"/>
      <c r="D127" s="292"/>
      <c r="E127" s="293"/>
      <c r="F127" s="293"/>
      <c r="G127" s="293"/>
      <c r="H127" s="293"/>
      <c r="I127" s="293"/>
      <c r="J127" s="119">
        <v>684</v>
      </c>
      <c r="K127" s="122">
        <v>41162</v>
      </c>
      <c r="L127" s="158" t="s">
        <v>1642</v>
      </c>
      <c r="M127" s="160">
        <v>15</v>
      </c>
      <c r="N127" s="288"/>
    </row>
    <row r="128" spans="1:14" s="46" customFormat="1" ht="21" customHeight="1" outlineLevel="1">
      <c r="A128" s="289"/>
      <c r="B128" s="290"/>
      <c r="C128" s="291"/>
      <c r="D128" s="292"/>
      <c r="E128" s="293"/>
      <c r="F128" s="293"/>
      <c r="G128" s="293"/>
      <c r="H128" s="293"/>
      <c r="I128" s="293"/>
      <c r="J128" s="119">
        <v>687</v>
      </c>
      <c r="K128" s="122">
        <v>41166</v>
      </c>
      <c r="L128" s="158" t="s">
        <v>1643</v>
      </c>
      <c r="M128" s="160">
        <v>15</v>
      </c>
      <c r="N128" s="288"/>
    </row>
    <row r="129" spans="1:14" s="46" customFormat="1" ht="21" customHeight="1" outlineLevel="1">
      <c r="A129" s="289"/>
      <c r="B129" s="290"/>
      <c r="C129" s="291"/>
      <c r="D129" s="292"/>
      <c r="E129" s="293"/>
      <c r="F129" s="293"/>
      <c r="G129" s="293"/>
      <c r="H129" s="293"/>
      <c r="I129" s="293"/>
      <c r="J129" s="119">
        <v>688</v>
      </c>
      <c r="K129" s="122">
        <v>41166</v>
      </c>
      <c r="L129" s="158" t="s">
        <v>1644</v>
      </c>
      <c r="M129" s="160">
        <v>15</v>
      </c>
      <c r="N129" s="288"/>
    </row>
    <row r="130" spans="1:14" s="46" customFormat="1" ht="21" customHeight="1" outlineLevel="1">
      <c r="A130" s="289"/>
      <c r="B130" s="290"/>
      <c r="C130" s="291"/>
      <c r="D130" s="292"/>
      <c r="E130" s="293"/>
      <c r="F130" s="293"/>
      <c r="G130" s="293"/>
      <c r="H130" s="293"/>
      <c r="I130" s="293"/>
      <c r="J130" s="119">
        <v>690</v>
      </c>
      <c r="K130" s="122">
        <v>41166</v>
      </c>
      <c r="L130" s="158" t="s">
        <v>1645</v>
      </c>
      <c r="M130" s="160">
        <v>15</v>
      </c>
      <c r="N130" s="288"/>
    </row>
    <row r="131" spans="1:14" s="46" customFormat="1" ht="21" customHeight="1" outlineLevel="1">
      <c r="A131" s="289"/>
      <c r="B131" s="290"/>
      <c r="C131" s="291"/>
      <c r="D131" s="292"/>
      <c r="E131" s="293"/>
      <c r="F131" s="293"/>
      <c r="G131" s="293"/>
      <c r="H131" s="293"/>
      <c r="I131" s="293"/>
      <c r="J131" s="119">
        <v>694</v>
      </c>
      <c r="K131" s="122">
        <v>41166</v>
      </c>
      <c r="L131" s="158" t="s">
        <v>1646</v>
      </c>
      <c r="M131" s="160">
        <v>15</v>
      </c>
      <c r="N131" s="288"/>
    </row>
    <row r="132" spans="1:14" s="134" customFormat="1" ht="20.25" customHeight="1">
      <c r="A132" s="181" t="s">
        <v>859</v>
      </c>
      <c r="B132" s="283" t="s">
        <v>858</v>
      </c>
      <c r="C132" s="283"/>
      <c r="D132" s="283"/>
      <c r="E132" s="152">
        <f>SUM(E133:E168)</f>
        <v>336.18333280000007</v>
      </c>
      <c r="F132" s="143"/>
      <c r="G132" s="143"/>
      <c r="H132" s="143"/>
      <c r="I132" s="143"/>
      <c r="J132" s="144"/>
      <c r="K132" s="145"/>
      <c r="L132" s="146"/>
      <c r="M132" s="143"/>
      <c r="N132" s="137"/>
    </row>
    <row r="133" spans="1:14" s="46" customFormat="1" ht="31.5" outlineLevel="1">
      <c r="A133" s="178" t="s">
        <v>860</v>
      </c>
      <c r="B133" s="179">
        <v>1</v>
      </c>
      <c r="C133" s="162" t="s">
        <v>133</v>
      </c>
      <c r="D133" s="180" t="s">
        <v>1647</v>
      </c>
      <c r="E133" s="163">
        <v>0</v>
      </c>
      <c r="F133" s="163" t="s">
        <v>441</v>
      </c>
      <c r="G133" s="163" t="s">
        <v>441</v>
      </c>
      <c r="H133" s="163" t="s">
        <v>441</v>
      </c>
      <c r="I133" s="163" t="s">
        <v>441</v>
      </c>
      <c r="J133" s="119" t="s">
        <v>1648</v>
      </c>
      <c r="K133" s="122">
        <v>41348</v>
      </c>
      <c r="L133" s="158" t="s">
        <v>1649</v>
      </c>
      <c r="M133" s="160">
        <v>15</v>
      </c>
      <c r="N133" s="288" t="s">
        <v>1650</v>
      </c>
    </row>
    <row r="134" spans="1:14" s="46" customFormat="1" ht="31.5" outlineLevel="1">
      <c r="A134" s="178" t="s">
        <v>861</v>
      </c>
      <c r="B134" s="179">
        <v>1</v>
      </c>
      <c r="C134" s="162" t="s">
        <v>133</v>
      </c>
      <c r="D134" s="180" t="s">
        <v>1651</v>
      </c>
      <c r="E134" s="163">
        <v>0</v>
      </c>
      <c r="F134" s="163" t="s">
        <v>456</v>
      </c>
      <c r="G134" s="163" t="s">
        <v>1576</v>
      </c>
      <c r="H134" s="163" t="s">
        <v>457</v>
      </c>
      <c r="I134" s="163" t="s">
        <v>458</v>
      </c>
      <c r="J134" s="119" t="s">
        <v>1652</v>
      </c>
      <c r="K134" s="122">
        <v>41352</v>
      </c>
      <c r="L134" s="158" t="s">
        <v>1653</v>
      </c>
      <c r="M134" s="160">
        <v>15</v>
      </c>
      <c r="N134" s="288"/>
    </row>
    <row r="135" spans="1:14" s="46" customFormat="1" ht="31.5" outlineLevel="1">
      <c r="A135" s="178" t="s">
        <v>862</v>
      </c>
      <c r="B135" s="179">
        <v>1</v>
      </c>
      <c r="C135" s="162" t="s">
        <v>133</v>
      </c>
      <c r="D135" s="180" t="s">
        <v>1654</v>
      </c>
      <c r="E135" s="163">
        <v>0</v>
      </c>
      <c r="F135" s="163" t="s">
        <v>456</v>
      </c>
      <c r="G135" s="163" t="s">
        <v>1576</v>
      </c>
      <c r="H135" s="163" t="s">
        <v>457</v>
      </c>
      <c r="I135" s="163" t="s">
        <v>458</v>
      </c>
      <c r="J135" s="119" t="s">
        <v>1655</v>
      </c>
      <c r="K135" s="122">
        <v>41432</v>
      </c>
      <c r="L135" s="158" t="s">
        <v>1656</v>
      </c>
      <c r="M135" s="160">
        <v>15</v>
      </c>
      <c r="N135" s="288"/>
    </row>
    <row r="136" spans="1:14" s="46" customFormat="1" ht="31.5" outlineLevel="1">
      <c r="A136" s="178" t="s">
        <v>863</v>
      </c>
      <c r="B136" s="179">
        <v>1</v>
      </c>
      <c r="C136" s="162" t="s">
        <v>133</v>
      </c>
      <c r="D136" s="180" t="s">
        <v>1657</v>
      </c>
      <c r="E136" s="163">
        <v>0</v>
      </c>
      <c r="F136" s="163" t="s">
        <v>441</v>
      </c>
      <c r="G136" s="163" t="s">
        <v>441</v>
      </c>
      <c r="H136" s="163" t="s">
        <v>441</v>
      </c>
      <c r="I136" s="163" t="s">
        <v>441</v>
      </c>
      <c r="J136" s="119" t="s">
        <v>203</v>
      </c>
      <c r="K136" s="122" t="s">
        <v>1658</v>
      </c>
      <c r="L136" s="158" t="s">
        <v>1659</v>
      </c>
      <c r="M136" s="160">
        <v>15</v>
      </c>
      <c r="N136" s="288"/>
    </row>
    <row r="137" spans="1:14" s="46" customFormat="1" ht="31.5" outlineLevel="1">
      <c r="A137" s="178" t="s">
        <v>864</v>
      </c>
      <c r="B137" s="179">
        <v>1</v>
      </c>
      <c r="C137" s="162" t="s">
        <v>133</v>
      </c>
      <c r="D137" s="180" t="s">
        <v>1660</v>
      </c>
      <c r="E137" s="163">
        <v>0</v>
      </c>
      <c r="F137" s="163" t="s">
        <v>441</v>
      </c>
      <c r="G137" s="163" t="s">
        <v>441</v>
      </c>
      <c r="H137" s="163" t="s">
        <v>441</v>
      </c>
      <c r="I137" s="163" t="s">
        <v>441</v>
      </c>
      <c r="J137" s="119" t="s">
        <v>1661</v>
      </c>
      <c r="K137" s="122">
        <v>41099</v>
      </c>
      <c r="L137" s="158" t="s">
        <v>1662</v>
      </c>
      <c r="M137" s="160">
        <v>15</v>
      </c>
      <c r="N137" s="288"/>
    </row>
    <row r="138" spans="1:14" s="46" customFormat="1" ht="31.5" customHeight="1" outlineLevel="1">
      <c r="A138" s="178" t="s">
        <v>865</v>
      </c>
      <c r="B138" s="179">
        <v>2</v>
      </c>
      <c r="C138" s="162" t="s">
        <v>133</v>
      </c>
      <c r="D138" s="180" t="s">
        <v>1663</v>
      </c>
      <c r="E138" s="163">
        <v>9.3478135999999967</v>
      </c>
      <c r="F138" s="163" t="s">
        <v>456</v>
      </c>
      <c r="G138" s="163" t="s">
        <v>1664</v>
      </c>
      <c r="H138" s="163" t="s">
        <v>464</v>
      </c>
      <c r="I138" s="163" t="s">
        <v>465</v>
      </c>
      <c r="J138" s="119" t="s">
        <v>1665</v>
      </c>
      <c r="K138" s="122">
        <v>41149</v>
      </c>
      <c r="L138" s="158" t="s">
        <v>1666</v>
      </c>
      <c r="M138" s="160">
        <v>15</v>
      </c>
      <c r="N138" s="288" t="s">
        <v>1667</v>
      </c>
    </row>
    <row r="139" spans="1:14" s="46" customFormat="1" ht="31.5" outlineLevel="1">
      <c r="A139" s="178" t="s">
        <v>866</v>
      </c>
      <c r="B139" s="179">
        <v>2</v>
      </c>
      <c r="C139" s="162" t="s">
        <v>133</v>
      </c>
      <c r="D139" s="180" t="s">
        <v>1668</v>
      </c>
      <c r="E139" s="163">
        <v>0</v>
      </c>
      <c r="F139" s="163" t="s">
        <v>456</v>
      </c>
      <c r="G139" s="163" t="s">
        <v>1664</v>
      </c>
      <c r="H139" s="163" t="s">
        <v>464</v>
      </c>
      <c r="I139" s="163" t="s">
        <v>465</v>
      </c>
      <c r="J139" s="119" t="s">
        <v>1669</v>
      </c>
      <c r="K139" s="122">
        <v>41099</v>
      </c>
      <c r="L139" s="158" t="s">
        <v>1670</v>
      </c>
      <c r="M139" s="160">
        <v>15</v>
      </c>
      <c r="N139" s="288"/>
    </row>
    <row r="140" spans="1:14" s="46" customFormat="1" ht="31.5" outlineLevel="1">
      <c r="A140" s="178" t="s">
        <v>867</v>
      </c>
      <c r="B140" s="179">
        <v>2</v>
      </c>
      <c r="C140" s="162" t="s">
        <v>133</v>
      </c>
      <c r="D140" s="180" t="s">
        <v>1671</v>
      </c>
      <c r="E140" s="163">
        <v>0</v>
      </c>
      <c r="F140" s="163" t="s">
        <v>441</v>
      </c>
      <c r="G140" s="163" t="s">
        <v>441</v>
      </c>
      <c r="H140" s="163" t="s">
        <v>441</v>
      </c>
      <c r="I140" s="163" t="s">
        <v>441</v>
      </c>
      <c r="J140" s="119" t="s">
        <v>204</v>
      </c>
      <c r="K140" s="122">
        <v>41026</v>
      </c>
      <c r="L140" s="158" t="s">
        <v>1672</v>
      </c>
      <c r="M140" s="160">
        <v>15</v>
      </c>
      <c r="N140" s="288"/>
    </row>
    <row r="141" spans="1:14" s="46" customFormat="1" ht="31.5" outlineLevel="1">
      <c r="A141" s="178" t="s">
        <v>868</v>
      </c>
      <c r="B141" s="179">
        <v>2</v>
      </c>
      <c r="C141" s="162" t="s">
        <v>133</v>
      </c>
      <c r="D141" s="180" t="s">
        <v>1673</v>
      </c>
      <c r="E141" s="163">
        <v>0</v>
      </c>
      <c r="F141" s="163" t="s">
        <v>441</v>
      </c>
      <c r="G141" s="163" t="s">
        <v>441</v>
      </c>
      <c r="H141" s="163" t="s">
        <v>441</v>
      </c>
      <c r="I141" s="163" t="s">
        <v>441</v>
      </c>
      <c r="J141" s="119" t="s">
        <v>1674</v>
      </c>
      <c r="K141" s="122">
        <v>41240</v>
      </c>
      <c r="L141" s="158" t="s">
        <v>205</v>
      </c>
      <c r="M141" s="160">
        <v>15</v>
      </c>
      <c r="N141" s="288"/>
    </row>
    <row r="142" spans="1:14" s="46" customFormat="1" ht="31.5" outlineLevel="1">
      <c r="A142" s="178" t="s">
        <v>869</v>
      </c>
      <c r="B142" s="179">
        <v>3</v>
      </c>
      <c r="C142" s="162" t="s">
        <v>133</v>
      </c>
      <c r="D142" s="180" t="s">
        <v>1675</v>
      </c>
      <c r="E142" s="163">
        <v>25.5936716</v>
      </c>
      <c r="F142" s="163" t="s">
        <v>441</v>
      </c>
      <c r="G142" s="163" t="s">
        <v>441</v>
      </c>
      <c r="H142" s="163" t="s">
        <v>441</v>
      </c>
      <c r="I142" s="163" t="s">
        <v>441</v>
      </c>
      <c r="J142" s="119" t="s">
        <v>1676</v>
      </c>
      <c r="K142" s="122">
        <v>41318</v>
      </c>
      <c r="L142" s="158" t="s">
        <v>1677</v>
      </c>
      <c r="M142" s="160">
        <v>15</v>
      </c>
      <c r="N142" s="288" t="s">
        <v>1678</v>
      </c>
    </row>
    <row r="143" spans="1:14" s="46" customFormat="1" ht="31.5" outlineLevel="1">
      <c r="A143" s="178" t="s">
        <v>870</v>
      </c>
      <c r="B143" s="179">
        <v>3</v>
      </c>
      <c r="C143" s="162" t="s">
        <v>133</v>
      </c>
      <c r="D143" s="180" t="s">
        <v>1679</v>
      </c>
      <c r="E143" s="163">
        <v>12.280038399999999</v>
      </c>
      <c r="F143" s="163" t="s">
        <v>441</v>
      </c>
      <c r="G143" s="163" t="s">
        <v>441</v>
      </c>
      <c r="H143" s="163" t="s">
        <v>441</v>
      </c>
      <c r="I143" s="163" t="s">
        <v>441</v>
      </c>
      <c r="J143" s="119" t="s">
        <v>197</v>
      </c>
      <c r="K143" s="122">
        <v>40413</v>
      </c>
      <c r="L143" s="158" t="s">
        <v>1680</v>
      </c>
      <c r="M143" s="160">
        <v>15</v>
      </c>
      <c r="N143" s="288"/>
    </row>
    <row r="144" spans="1:14" s="46" customFormat="1" ht="31.5" outlineLevel="1">
      <c r="A144" s="178" t="s">
        <v>871</v>
      </c>
      <c r="B144" s="179">
        <v>3</v>
      </c>
      <c r="C144" s="162" t="s">
        <v>133</v>
      </c>
      <c r="D144" s="180" t="s">
        <v>1681</v>
      </c>
      <c r="E144" s="163">
        <v>0</v>
      </c>
      <c r="F144" s="163" t="s">
        <v>441</v>
      </c>
      <c r="G144" s="163" t="s">
        <v>441</v>
      </c>
      <c r="H144" s="163" t="s">
        <v>441</v>
      </c>
      <c r="I144" s="163" t="s">
        <v>441</v>
      </c>
      <c r="J144" s="119" t="s">
        <v>200</v>
      </c>
      <c r="K144" s="122">
        <v>41075</v>
      </c>
      <c r="L144" s="158" t="s">
        <v>1682</v>
      </c>
      <c r="M144" s="160">
        <v>15</v>
      </c>
      <c r="N144" s="288"/>
    </row>
    <row r="145" spans="1:14" s="46" customFormat="1" ht="31.5" outlineLevel="1">
      <c r="A145" s="178" t="s">
        <v>872</v>
      </c>
      <c r="B145" s="179">
        <v>3</v>
      </c>
      <c r="C145" s="162" t="s">
        <v>133</v>
      </c>
      <c r="D145" s="180" t="s">
        <v>1683</v>
      </c>
      <c r="E145" s="163">
        <v>0</v>
      </c>
      <c r="F145" s="163" t="s">
        <v>441</v>
      </c>
      <c r="G145" s="163" t="s">
        <v>441</v>
      </c>
      <c r="H145" s="163" t="s">
        <v>441</v>
      </c>
      <c r="I145" s="163" t="s">
        <v>441</v>
      </c>
      <c r="J145" s="119" t="s">
        <v>1596</v>
      </c>
      <c r="K145" s="122">
        <v>40701</v>
      </c>
      <c r="L145" s="158" t="s">
        <v>1684</v>
      </c>
      <c r="M145" s="160">
        <v>15</v>
      </c>
      <c r="N145" s="288"/>
    </row>
    <row r="146" spans="1:14" s="46" customFormat="1" ht="31.5" outlineLevel="1">
      <c r="A146" s="178" t="s">
        <v>873</v>
      </c>
      <c r="B146" s="179">
        <v>3</v>
      </c>
      <c r="C146" s="162" t="s">
        <v>133</v>
      </c>
      <c r="D146" s="180" t="s">
        <v>1685</v>
      </c>
      <c r="E146" s="163">
        <v>0</v>
      </c>
      <c r="F146" s="163" t="s">
        <v>441</v>
      </c>
      <c r="G146" s="163" t="s">
        <v>441</v>
      </c>
      <c r="H146" s="163" t="s">
        <v>441</v>
      </c>
      <c r="I146" s="163" t="s">
        <v>441</v>
      </c>
      <c r="J146" s="119" t="s">
        <v>201</v>
      </c>
      <c r="K146" s="122">
        <v>41075</v>
      </c>
      <c r="L146" s="158" t="s">
        <v>202</v>
      </c>
      <c r="M146" s="160">
        <v>15</v>
      </c>
      <c r="N146" s="288"/>
    </row>
    <row r="147" spans="1:14" s="46" customFormat="1" ht="31.5" outlineLevel="1">
      <c r="A147" s="178" t="s">
        <v>874</v>
      </c>
      <c r="B147" s="179">
        <v>4</v>
      </c>
      <c r="C147" s="162" t="s">
        <v>133</v>
      </c>
      <c r="D147" s="180" t="s">
        <v>1686</v>
      </c>
      <c r="E147" s="163">
        <v>0</v>
      </c>
      <c r="F147" s="163" t="s">
        <v>441</v>
      </c>
      <c r="G147" s="163" t="s">
        <v>441</v>
      </c>
      <c r="H147" s="163" t="s">
        <v>441</v>
      </c>
      <c r="I147" s="163" t="s">
        <v>441</v>
      </c>
      <c r="J147" s="119" t="s">
        <v>1687</v>
      </c>
      <c r="K147" s="122">
        <v>41241</v>
      </c>
      <c r="L147" s="158" t="s">
        <v>1688</v>
      </c>
      <c r="M147" s="160">
        <v>15</v>
      </c>
      <c r="N147" s="288" t="s">
        <v>1689</v>
      </c>
    </row>
    <row r="148" spans="1:14" s="46" customFormat="1" ht="31.5" outlineLevel="1">
      <c r="A148" s="178" t="s">
        <v>875</v>
      </c>
      <c r="B148" s="179">
        <v>4</v>
      </c>
      <c r="C148" s="162" t="s">
        <v>133</v>
      </c>
      <c r="D148" s="180" t="s">
        <v>1690</v>
      </c>
      <c r="E148" s="163">
        <v>0</v>
      </c>
      <c r="F148" s="163" t="s">
        <v>441</v>
      </c>
      <c r="G148" s="163" t="s">
        <v>441</v>
      </c>
      <c r="H148" s="163" t="s">
        <v>441</v>
      </c>
      <c r="I148" s="163" t="s">
        <v>441</v>
      </c>
      <c r="J148" s="119" t="s">
        <v>1691</v>
      </c>
      <c r="K148" s="122">
        <v>40991</v>
      </c>
      <c r="L148" s="158" t="s">
        <v>1692</v>
      </c>
      <c r="M148" s="160">
        <v>15</v>
      </c>
      <c r="N148" s="288"/>
    </row>
    <row r="149" spans="1:14" s="46" customFormat="1" ht="31.5" outlineLevel="1">
      <c r="A149" s="178" t="s">
        <v>876</v>
      </c>
      <c r="B149" s="179">
        <v>5</v>
      </c>
      <c r="C149" s="162" t="s">
        <v>133</v>
      </c>
      <c r="D149" s="180" t="s">
        <v>1693</v>
      </c>
      <c r="E149" s="163">
        <v>0</v>
      </c>
      <c r="F149" s="163" t="s">
        <v>441</v>
      </c>
      <c r="G149" s="163" t="s">
        <v>441</v>
      </c>
      <c r="H149" s="163" t="s">
        <v>441</v>
      </c>
      <c r="I149" s="163" t="s">
        <v>441</v>
      </c>
      <c r="J149" s="119" t="s">
        <v>1694</v>
      </c>
      <c r="K149" s="122">
        <v>41312</v>
      </c>
      <c r="L149" s="158" t="s">
        <v>1695</v>
      </c>
      <c r="M149" s="160">
        <v>15</v>
      </c>
      <c r="N149" s="159" t="s">
        <v>1696</v>
      </c>
    </row>
    <row r="150" spans="1:14" s="46" customFormat="1" ht="31.5" outlineLevel="1">
      <c r="A150" s="178" t="s">
        <v>877</v>
      </c>
      <c r="B150" s="179">
        <v>6</v>
      </c>
      <c r="C150" s="162" t="s">
        <v>133</v>
      </c>
      <c r="D150" s="180" t="s">
        <v>1697</v>
      </c>
      <c r="E150" s="163">
        <v>0</v>
      </c>
      <c r="F150" s="163" t="s">
        <v>441</v>
      </c>
      <c r="G150" s="163" t="s">
        <v>441</v>
      </c>
      <c r="H150" s="163" t="s">
        <v>441</v>
      </c>
      <c r="I150" s="163" t="s">
        <v>441</v>
      </c>
      <c r="J150" s="119" t="s">
        <v>1698</v>
      </c>
      <c r="K150" s="122">
        <v>41485</v>
      </c>
      <c r="L150" s="158" t="s">
        <v>1699</v>
      </c>
      <c r="M150" s="160">
        <v>15</v>
      </c>
      <c r="N150" s="159" t="s">
        <v>1700</v>
      </c>
    </row>
    <row r="151" spans="1:14" s="46" customFormat="1" ht="31.5" outlineLevel="1">
      <c r="A151" s="178" t="s">
        <v>878</v>
      </c>
      <c r="B151" s="179">
        <v>7</v>
      </c>
      <c r="C151" s="162" t="s">
        <v>133</v>
      </c>
      <c r="D151" s="180" t="s">
        <v>1701</v>
      </c>
      <c r="E151" s="163">
        <v>79.555676799999986</v>
      </c>
      <c r="F151" s="163" t="s">
        <v>441</v>
      </c>
      <c r="G151" s="163" t="s">
        <v>441</v>
      </c>
      <c r="H151" s="163" t="s">
        <v>441</v>
      </c>
      <c r="I151" s="163" t="s">
        <v>441</v>
      </c>
      <c r="J151" s="119" t="s">
        <v>1702</v>
      </c>
      <c r="K151" s="122">
        <v>41485</v>
      </c>
      <c r="L151" s="158" t="s">
        <v>1703</v>
      </c>
      <c r="M151" s="160">
        <v>15</v>
      </c>
      <c r="N151" s="288" t="s">
        <v>1704</v>
      </c>
    </row>
    <row r="152" spans="1:14" s="46" customFormat="1" ht="31.5" outlineLevel="1">
      <c r="A152" s="178" t="s">
        <v>879</v>
      </c>
      <c r="B152" s="179">
        <v>7</v>
      </c>
      <c r="C152" s="162" t="s">
        <v>133</v>
      </c>
      <c r="D152" s="180" t="s">
        <v>1705</v>
      </c>
      <c r="E152" s="163">
        <v>0</v>
      </c>
      <c r="F152" s="163" t="s">
        <v>441</v>
      </c>
      <c r="G152" s="163" t="s">
        <v>441</v>
      </c>
      <c r="H152" s="163" t="s">
        <v>441</v>
      </c>
      <c r="I152" s="163" t="s">
        <v>441</v>
      </c>
      <c r="J152" s="119" t="s">
        <v>1706</v>
      </c>
      <c r="K152" s="122">
        <v>41519</v>
      </c>
      <c r="L152" s="158" t="s">
        <v>1707</v>
      </c>
      <c r="M152" s="160">
        <v>15</v>
      </c>
      <c r="N152" s="288"/>
    </row>
    <row r="153" spans="1:14" s="46" customFormat="1" ht="31.5" outlineLevel="1">
      <c r="A153" s="178" t="s">
        <v>880</v>
      </c>
      <c r="B153" s="179">
        <v>8</v>
      </c>
      <c r="C153" s="162" t="s">
        <v>133</v>
      </c>
      <c r="D153" s="180" t="s">
        <v>1708</v>
      </c>
      <c r="E153" s="163">
        <v>130.33729840000009</v>
      </c>
      <c r="F153" s="163" t="s">
        <v>441</v>
      </c>
      <c r="G153" s="163" t="s">
        <v>441</v>
      </c>
      <c r="H153" s="163" t="s">
        <v>441</v>
      </c>
      <c r="I153" s="163" t="s">
        <v>441</v>
      </c>
      <c r="J153" s="119" t="s">
        <v>1709</v>
      </c>
      <c r="K153" s="122">
        <v>40858</v>
      </c>
      <c r="L153" s="158" t="s">
        <v>1710</v>
      </c>
      <c r="M153" s="160">
        <v>15</v>
      </c>
      <c r="N153" s="159" t="s">
        <v>1711</v>
      </c>
    </row>
    <row r="154" spans="1:14" s="46" customFormat="1" ht="31.5" outlineLevel="1">
      <c r="A154" s="178" t="s">
        <v>881</v>
      </c>
      <c r="B154" s="179">
        <v>9</v>
      </c>
      <c r="C154" s="162" t="s">
        <v>133</v>
      </c>
      <c r="D154" s="180" t="s">
        <v>1712</v>
      </c>
      <c r="E154" s="163">
        <v>12.825493599999994</v>
      </c>
      <c r="F154" s="163" t="s">
        <v>441</v>
      </c>
      <c r="G154" s="163" t="s">
        <v>441</v>
      </c>
      <c r="H154" s="163" t="s">
        <v>441</v>
      </c>
      <c r="I154" s="163" t="s">
        <v>441</v>
      </c>
      <c r="J154" s="119" t="s">
        <v>1713</v>
      </c>
      <c r="K154" s="122">
        <v>41456</v>
      </c>
      <c r="L154" s="158" t="s">
        <v>1714</v>
      </c>
      <c r="M154" s="160">
        <v>15</v>
      </c>
      <c r="N154" s="159" t="s">
        <v>1715</v>
      </c>
    </row>
    <row r="155" spans="1:14" s="46" customFormat="1" ht="31.5" outlineLevel="1">
      <c r="A155" s="178" t="s">
        <v>882</v>
      </c>
      <c r="B155" s="179">
        <v>10</v>
      </c>
      <c r="C155" s="162" t="s">
        <v>133</v>
      </c>
      <c r="D155" s="180" t="s">
        <v>1716</v>
      </c>
      <c r="E155" s="163">
        <v>20.105340399999992</v>
      </c>
      <c r="F155" s="163" t="s">
        <v>441</v>
      </c>
      <c r="G155" s="163" t="s">
        <v>441</v>
      </c>
      <c r="H155" s="163" t="s">
        <v>441</v>
      </c>
      <c r="I155" s="163" t="s">
        <v>441</v>
      </c>
      <c r="J155" s="119" t="s">
        <v>1717</v>
      </c>
      <c r="K155" s="122">
        <v>41289</v>
      </c>
      <c r="L155" s="158" t="s">
        <v>1718</v>
      </c>
      <c r="M155" s="160">
        <v>15</v>
      </c>
      <c r="N155" s="159" t="s">
        <v>1719</v>
      </c>
    </row>
    <row r="156" spans="1:14" s="46" customFormat="1" ht="31.5" outlineLevel="1">
      <c r="A156" s="178" t="s">
        <v>883</v>
      </c>
      <c r="B156" s="179">
        <v>11</v>
      </c>
      <c r="C156" s="162" t="s">
        <v>133</v>
      </c>
      <c r="D156" s="180" t="s">
        <v>1720</v>
      </c>
      <c r="E156" s="163">
        <v>5.4279999999999999</v>
      </c>
      <c r="F156" s="163" t="s">
        <v>441</v>
      </c>
      <c r="G156" s="163" t="s">
        <v>441</v>
      </c>
      <c r="H156" s="163" t="s">
        <v>441</v>
      </c>
      <c r="I156" s="163" t="s">
        <v>441</v>
      </c>
      <c r="J156" s="119" t="s">
        <v>1721</v>
      </c>
      <c r="K156" s="122">
        <v>41485</v>
      </c>
      <c r="L156" s="158" t="s">
        <v>1722</v>
      </c>
      <c r="M156" s="160">
        <v>15</v>
      </c>
      <c r="N156" s="159" t="s">
        <v>1723</v>
      </c>
    </row>
    <row r="157" spans="1:14" s="46" customFormat="1" ht="31.5" outlineLevel="1">
      <c r="A157" s="178" t="s">
        <v>884</v>
      </c>
      <c r="B157" s="179">
        <v>12</v>
      </c>
      <c r="C157" s="162" t="s">
        <v>133</v>
      </c>
      <c r="D157" s="180" t="s">
        <v>1724</v>
      </c>
      <c r="E157" s="163">
        <v>0</v>
      </c>
      <c r="F157" s="163" t="s">
        <v>441</v>
      </c>
      <c r="G157" s="163" t="s">
        <v>441</v>
      </c>
      <c r="H157" s="163" t="s">
        <v>441</v>
      </c>
      <c r="I157" s="163" t="s">
        <v>441</v>
      </c>
      <c r="J157" s="119" t="s">
        <v>198</v>
      </c>
      <c r="K157" s="122">
        <v>41501</v>
      </c>
      <c r="L157" s="158" t="s">
        <v>199</v>
      </c>
      <c r="M157" s="160">
        <v>15</v>
      </c>
      <c r="N157" s="159" t="s">
        <v>1725</v>
      </c>
    </row>
    <row r="158" spans="1:14" s="46" customFormat="1" ht="31.5" outlineLevel="1">
      <c r="A158" s="178" t="s">
        <v>885</v>
      </c>
      <c r="B158" s="179">
        <v>13</v>
      </c>
      <c r="C158" s="162" t="s">
        <v>133</v>
      </c>
      <c r="D158" s="180" t="s">
        <v>1726</v>
      </c>
      <c r="E158" s="163">
        <v>0</v>
      </c>
      <c r="F158" s="163" t="s">
        <v>441</v>
      </c>
      <c r="G158" s="163" t="s">
        <v>441</v>
      </c>
      <c r="H158" s="163" t="s">
        <v>441</v>
      </c>
      <c r="I158" s="163" t="s">
        <v>441</v>
      </c>
      <c r="J158" s="119" t="s">
        <v>1727</v>
      </c>
      <c r="K158" s="122">
        <v>41501</v>
      </c>
      <c r="L158" s="158" t="s">
        <v>1728</v>
      </c>
      <c r="M158" s="160">
        <v>15</v>
      </c>
      <c r="N158" s="159" t="s">
        <v>1729</v>
      </c>
    </row>
    <row r="159" spans="1:14" s="46" customFormat="1" ht="31.5" outlineLevel="1">
      <c r="A159" s="178" t="s">
        <v>886</v>
      </c>
      <c r="B159" s="179">
        <v>14</v>
      </c>
      <c r="C159" s="162" t="s">
        <v>133</v>
      </c>
      <c r="D159" s="180" t="s">
        <v>1730</v>
      </c>
      <c r="E159" s="163">
        <v>35.281999999999996</v>
      </c>
      <c r="F159" s="163" t="s">
        <v>1731</v>
      </c>
      <c r="G159" s="163" t="s">
        <v>441</v>
      </c>
      <c r="H159" s="163" t="s">
        <v>441</v>
      </c>
      <c r="I159" s="163" t="s">
        <v>441</v>
      </c>
      <c r="J159" s="119" t="s">
        <v>1732</v>
      </c>
      <c r="K159" s="122">
        <v>41493</v>
      </c>
      <c r="L159" s="158" t="s">
        <v>1733</v>
      </c>
      <c r="M159" s="160">
        <v>15</v>
      </c>
      <c r="N159" s="159" t="s">
        <v>1734</v>
      </c>
    </row>
    <row r="160" spans="1:14" s="46" customFormat="1" ht="31.5" outlineLevel="1">
      <c r="A160" s="178" t="s">
        <v>887</v>
      </c>
      <c r="B160" s="179">
        <v>15</v>
      </c>
      <c r="C160" s="162" t="s">
        <v>133</v>
      </c>
      <c r="D160" s="180" t="s">
        <v>1735</v>
      </c>
      <c r="E160" s="163">
        <v>0</v>
      </c>
      <c r="F160" s="163" t="s">
        <v>441</v>
      </c>
      <c r="G160" s="163" t="s">
        <v>441</v>
      </c>
      <c r="H160" s="163" t="s">
        <v>441</v>
      </c>
      <c r="I160" s="163" t="s">
        <v>441</v>
      </c>
      <c r="J160" s="119" t="s">
        <v>1736</v>
      </c>
      <c r="K160" s="122">
        <v>41485</v>
      </c>
      <c r="L160" s="158" t="s">
        <v>1737</v>
      </c>
      <c r="M160" s="160">
        <v>15</v>
      </c>
      <c r="N160" s="159" t="s">
        <v>1738</v>
      </c>
    </row>
    <row r="161" spans="1:14" s="46" customFormat="1" ht="31.5" outlineLevel="1">
      <c r="A161" s="178" t="s">
        <v>888</v>
      </c>
      <c r="B161" s="179">
        <v>16</v>
      </c>
      <c r="C161" s="162" t="s">
        <v>133</v>
      </c>
      <c r="D161" s="180" t="s">
        <v>1739</v>
      </c>
      <c r="E161" s="163">
        <v>0</v>
      </c>
      <c r="F161" s="163" t="s">
        <v>441</v>
      </c>
      <c r="G161" s="163" t="s">
        <v>441</v>
      </c>
      <c r="H161" s="163" t="s">
        <v>441</v>
      </c>
      <c r="I161" s="163" t="s">
        <v>441</v>
      </c>
      <c r="J161" s="119" t="s">
        <v>1740</v>
      </c>
      <c r="K161" s="122">
        <v>41557</v>
      </c>
      <c r="L161" s="158" t="s">
        <v>1741</v>
      </c>
      <c r="M161" s="160">
        <v>15</v>
      </c>
      <c r="N161" s="159" t="s">
        <v>1742</v>
      </c>
    </row>
    <row r="162" spans="1:14" s="46" customFormat="1" ht="31.5" outlineLevel="1">
      <c r="A162" s="178" t="s">
        <v>889</v>
      </c>
      <c r="B162" s="179">
        <v>17</v>
      </c>
      <c r="C162" s="162" t="s">
        <v>133</v>
      </c>
      <c r="D162" s="180" t="s">
        <v>1743</v>
      </c>
      <c r="E162" s="163">
        <v>0</v>
      </c>
      <c r="F162" s="163" t="s">
        <v>441</v>
      </c>
      <c r="G162" s="163" t="s">
        <v>441</v>
      </c>
      <c r="H162" s="163" t="s">
        <v>441</v>
      </c>
      <c r="I162" s="163" t="s">
        <v>441</v>
      </c>
      <c r="J162" s="119" t="s">
        <v>1744</v>
      </c>
      <c r="K162" s="122">
        <v>41428</v>
      </c>
      <c r="L162" s="158" t="s">
        <v>1745</v>
      </c>
      <c r="M162" s="160">
        <v>15</v>
      </c>
      <c r="N162" s="159" t="s">
        <v>1746</v>
      </c>
    </row>
    <row r="163" spans="1:14" s="46" customFormat="1" ht="31.5" outlineLevel="1">
      <c r="A163" s="178" t="s">
        <v>890</v>
      </c>
      <c r="B163" s="179">
        <v>18</v>
      </c>
      <c r="C163" s="162" t="s">
        <v>133</v>
      </c>
      <c r="D163" s="180" t="s">
        <v>1747</v>
      </c>
      <c r="E163" s="163">
        <v>0</v>
      </c>
      <c r="F163" s="163" t="s">
        <v>441</v>
      </c>
      <c r="G163" s="163" t="s">
        <v>441</v>
      </c>
      <c r="H163" s="163" t="s">
        <v>441</v>
      </c>
      <c r="I163" s="163" t="s">
        <v>441</v>
      </c>
      <c r="J163" s="119" t="s">
        <v>1748</v>
      </c>
      <c r="K163" s="122">
        <v>41610</v>
      </c>
      <c r="L163" s="158" t="s">
        <v>1749</v>
      </c>
      <c r="M163" s="160">
        <v>15</v>
      </c>
      <c r="N163" s="159" t="s">
        <v>1750</v>
      </c>
    </row>
    <row r="164" spans="1:14" s="46" customFormat="1" ht="31.5" outlineLevel="1">
      <c r="A164" s="178" t="s">
        <v>891</v>
      </c>
      <c r="B164" s="179">
        <v>19</v>
      </c>
      <c r="C164" s="162" t="s">
        <v>133</v>
      </c>
      <c r="D164" s="180" t="s">
        <v>1751</v>
      </c>
      <c r="E164" s="163">
        <v>0</v>
      </c>
      <c r="F164" s="163" t="s">
        <v>441</v>
      </c>
      <c r="G164" s="163" t="s">
        <v>441</v>
      </c>
      <c r="H164" s="163" t="s">
        <v>441</v>
      </c>
      <c r="I164" s="163" t="s">
        <v>441</v>
      </c>
      <c r="J164" s="119" t="s">
        <v>1752</v>
      </c>
      <c r="K164" s="122">
        <v>41610</v>
      </c>
      <c r="L164" s="158" t="s">
        <v>1753</v>
      </c>
      <c r="M164" s="160">
        <v>15</v>
      </c>
      <c r="N164" s="159" t="s">
        <v>1754</v>
      </c>
    </row>
    <row r="165" spans="1:14" s="46" customFormat="1" ht="31.5" outlineLevel="1">
      <c r="A165" s="178" t="s">
        <v>892</v>
      </c>
      <c r="B165" s="179">
        <v>20</v>
      </c>
      <c r="C165" s="162" t="s">
        <v>133</v>
      </c>
      <c r="D165" s="180" t="s">
        <v>1755</v>
      </c>
      <c r="E165" s="163">
        <v>0</v>
      </c>
      <c r="F165" s="163" t="s">
        <v>441</v>
      </c>
      <c r="G165" s="163" t="s">
        <v>441</v>
      </c>
      <c r="H165" s="163" t="s">
        <v>441</v>
      </c>
      <c r="I165" s="163" t="s">
        <v>441</v>
      </c>
      <c r="J165" s="119" t="s">
        <v>1756</v>
      </c>
      <c r="K165" s="122">
        <v>41607</v>
      </c>
      <c r="L165" s="158" t="s">
        <v>1757</v>
      </c>
      <c r="M165" s="160">
        <v>15</v>
      </c>
      <c r="N165" s="159" t="s">
        <v>1758</v>
      </c>
    </row>
    <row r="166" spans="1:14" s="46" customFormat="1" ht="63" outlineLevel="1">
      <c r="A166" s="178" t="s">
        <v>893</v>
      </c>
      <c r="B166" s="179">
        <v>21</v>
      </c>
      <c r="C166" s="162" t="s">
        <v>133</v>
      </c>
      <c r="D166" s="180" t="s">
        <v>1759</v>
      </c>
      <c r="E166" s="163">
        <v>0</v>
      </c>
      <c r="F166" s="163" t="s">
        <v>441</v>
      </c>
      <c r="G166" s="163" t="s">
        <v>441</v>
      </c>
      <c r="H166" s="163" t="s">
        <v>441</v>
      </c>
      <c r="I166" s="163" t="s">
        <v>441</v>
      </c>
      <c r="J166" s="119" t="s">
        <v>1760</v>
      </c>
      <c r="K166" s="122">
        <v>41484</v>
      </c>
      <c r="L166" s="158" t="s">
        <v>1761</v>
      </c>
      <c r="M166" s="160">
        <v>15</v>
      </c>
      <c r="N166" s="159" t="s">
        <v>1762</v>
      </c>
    </row>
    <row r="167" spans="1:14" s="46" customFormat="1" ht="31.5" outlineLevel="1">
      <c r="A167" s="178" t="s">
        <v>894</v>
      </c>
      <c r="B167" s="179">
        <v>22</v>
      </c>
      <c r="C167" s="162" t="s">
        <v>133</v>
      </c>
      <c r="D167" s="180" t="s">
        <v>1763</v>
      </c>
      <c r="E167" s="163">
        <v>0</v>
      </c>
      <c r="F167" s="163" t="s">
        <v>441</v>
      </c>
      <c r="G167" s="163" t="s">
        <v>441</v>
      </c>
      <c r="H167" s="163" t="s">
        <v>441</v>
      </c>
      <c r="I167" s="163" t="s">
        <v>441</v>
      </c>
      <c r="J167" s="119" t="s">
        <v>1764</v>
      </c>
      <c r="K167" s="122">
        <v>41498</v>
      </c>
      <c r="L167" s="158" t="s">
        <v>1765</v>
      </c>
      <c r="M167" s="160">
        <v>15</v>
      </c>
      <c r="N167" s="159" t="s">
        <v>1766</v>
      </c>
    </row>
    <row r="168" spans="1:14" s="46" customFormat="1" ht="31.5" outlineLevel="1">
      <c r="A168" s="178" t="s">
        <v>895</v>
      </c>
      <c r="B168" s="179">
        <v>23</v>
      </c>
      <c r="C168" s="162" t="s">
        <v>133</v>
      </c>
      <c r="D168" s="180" t="s">
        <v>1767</v>
      </c>
      <c r="E168" s="163">
        <v>5.4279999999999999</v>
      </c>
      <c r="F168" s="163" t="s">
        <v>1731</v>
      </c>
      <c r="G168" s="163" t="s">
        <v>441</v>
      </c>
      <c r="H168" s="163" t="s">
        <v>441</v>
      </c>
      <c r="I168" s="163" t="s">
        <v>441</v>
      </c>
      <c r="J168" s="119" t="s">
        <v>1768</v>
      </c>
      <c r="K168" s="122">
        <v>41519</v>
      </c>
      <c r="L168" s="158" t="s">
        <v>1769</v>
      </c>
      <c r="M168" s="160">
        <v>15</v>
      </c>
      <c r="N168" s="159" t="s">
        <v>1770</v>
      </c>
    </row>
    <row r="169" spans="1:14" s="131" customFormat="1" ht="15.75" customHeight="1">
      <c r="A169" s="129" t="s">
        <v>905</v>
      </c>
      <c r="B169" s="281" t="s">
        <v>132</v>
      </c>
      <c r="C169" s="282"/>
      <c r="D169" s="282" t="s">
        <v>133</v>
      </c>
      <c r="E169" s="130">
        <f>E170+E309</f>
        <v>67962.510374000005</v>
      </c>
      <c r="F169" s="176"/>
      <c r="G169" s="176"/>
      <c r="H169" s="176"/>
      <c r="I169" s="176"/>
      <c r="J169" s="176"/>
      <c r="K169" s="176"/>
      <c r="L169" s="176"/>
      <c r="M169" s="176"/>
      <c r="N169" s="136"/>
    </row>
    <row r="170" spans="1:14" s="134" customFormat="1" ht="18.75" customHeight="1">
      <c r="A170" s="132" t="s">
        <v>906</v>
      </c>
      <c r="B170" s="283" t="s">
        <v>907</v>
      </c>
      <c r="C170" s="283"/>
      <c r="D170" s="283"/>
      <c r="E170" s="133">
        <f>SUM(E171:E308)</f>
        <v>51871.360313600002</v>
      </c>
      <c r="F170" s="177"/>
      <c r="G170" s="177"/>
      <c r="H170" s="177"/>
      <c r="I170" s="177"/>
      <c r="J170" s="177"/>
      <c r="K170" s="177"/>
      <c r="L170" s="177"/>
      <c r="M170" s="177"/>
      <c r="N170" s="137"/>
    </row>
    <row r="171" spans="1:14" ht="47.25" outlineLevel="1">
      <c r="A171" s="178" t="s">
        <v>910</v>
      </c>
      <c r="B171" s="179">
        <v>1</v>
      </c>
      <c r="C171" s="162" t="s">
        <v>132</v>
      </c>
      <c r="D171" s="180" t="s">
        <v>1771</v>
      </c>
      <c r="E171" s="163">
        <v>230</v>
      </c>
      <c r="F171" s="163" t="s">
        <v>1772</v>
      </c>
      <c r="G171" s="163" t="s">
        <v>1773</v>
      </c>
      <c r="H171" s="163" t="s">
        <v>1774</v>
      </c>
      <c r="I171" s="163" t="s">
        <v>1775</v>
      </c>
      <c r="J171" s="119">
        <v>3212</v>
      </c>
      <c r="K171" s="122">
        <v>40956</v>
      </c>
      <c r="L171" s="158" t="s">
        <v>1776</v>
      </c>
      <c r="M171" s="160">
        <v>15</v>
      </c>
      <c r="N171" s="159" t="s">
        <v>1777</v>
      </c>
    </row>
    <row r="172" spans="1:14" ht="63" outlineLevel="1">
      <c r="A172" s="178" t="s">
        <v>911</v>
      </c>
      <c r="B172" s="179">
        <v>2</v>
      </c>
      <c r="C172" s="162" t="s">
        <v>132</v>
      </c>
      <c r="D172" s="180" t="s">
        <v>1778</v>
      </c>
      <c r="E172" s="163">
        <v>214.07515000000001</v>
      </c>
      <c r="F172" s="163" t="s">
        <v>1779</v>
      </c>
      <c r="G172" s="163" t="s">
        <v>1780</v>
      </c>
      <c r="H172" s="163" t="s">
        <v>1781</v>
      </c>
      <c r="I172" s="163" t="s">
        <v>1782</v>
      </c>
      <c r="J172" s="119" t="s">
        <v>1783</v>
      </c>
      <c r="K172" s="122">
        <v>40980</v>
      </c>
      <c r="L172" s="158" t="s">
        <v>1784</v>
      </c>
      <c r="M172" s="160">
        <v>15</v>
      </c>
      <c r="N172" s="159" t="s">
        <v>1785</v>
      </c>
    </row>
    <row r="173" spans="1:14" ht="47.25" outlineLevel="1">
      <c r="A173" s="178" t="s">
        <v>912</v>
      </c>
      <c r="B173" s="179">
        <v>3</v>
      </c>
      <c r="C173" s="162" t="s">
        <v>132</v>
      </c>
      <c r="D173" s="180" t="s">
        <v>1786</v>
      </c>
      <c r="E173" s="163">
        <v>335.55982999999998</v>
      </c>
      <c r="F173" s="163" t="s">
        <v>1787</v>
      </c>
      <c r="G173" s="163" t="s">
        <v>1788</v>
      </c>
      <c r="H173" s="163" t="s">
        <v>1789</v>
      </c>
      <c r="I173" s="163" t="s">
        <v>1790</v>
      </c>
      <c r="J173" s="119" t="s">
        <v>1791</v>
      </c>
      <c r="K173" s="122">
        <v>41050</v>
      </c>
      <c r="L173" s="158" t="s">
        <v>1792</v>
      </c>
      <c r="M173" s="160">
        <v>15</v>
      </c>
      <c r="N173" s="159" t="s">
        <v>1793</v>
      </c>
    </row>
    <row r="174" spans="1:14" ht="63" outlineLevel="1">
      <c r="A174" s="178" t="s">
        <v>913</v>
      </c>
      <c r="B174" s="179">
        <v>4</v>
      </c>
      <c r="C174" s="162" t="s">
        <v>132</v>
      </c>
      <c r="D174" s="180" t="s">
        <v>1794</v>
      </c>
      <c r="E174" s="163">
        <v>470.37424000000004</v>
      </c>
      <c r="F174" s="163" t="s">
        <v>1795</v>
      </c>
      <c r="G174" s="163" t="s">
        <v>1796</v>
      </c>
      <c r="H174" s="163" t="s">
        <v>1797</v>
      </c>
      <c r="I174" s="163" t="s">
        <v>1798</v>
      </c>
      <c r="J174" s="119" t="s">
        <v>240</v>
      </c>
      <c r="K174" s="122" t="s">
        <v>1799</v>
      </c>
      <c r="L174" s="158" t="s">
        <v>241</v>
      </c>
      <c r="M174" s="160">
        <v>15</v>
      </c>
      <c r="N174" s="288" t="s">
        <v>1800</v>
      </c>
    </row>
    <row r="175" spans="1:14" ht="63" outlineLevel="1">
      <c r="A175" s="178" t="s">
        <v>914</v>
      </c>
      <c r="B175" s="179">
        <v>4</v>
      </c>
      <c r="C175" s="162" t="s">
        <v>132</v>
      </c>
      <c r="D175" s="180" t="s">
        <v>1801</v>
      </c>
      <c r="E175" s="163">
        <v>241.44100999999998</v>
      </c>
      <c r="F175" s="163" t="s">
        <v>1795</v>
      </c>
      <c r="G175" s="163" t="s">
        <v>1796</v>
      </c>
      <c r="H175" s="163" t="s">
        <v>1797</v>
      </c>
      <c r="I175" s="163" t="s">
        <v>1802</v>
      </c>
      <c r="J175" s="119" t="s">
        <v>1803</v>
      </c>
      <c r="K175" s="122">
        <v>41073</v>
      </c>
      <c r="L175" s="158" t="s">
        <v>1804</v>
      </c>
      <c r="M175" s="160">
        <v>15</v>
      </c>
      <c r="N175" s="288"/>
    </row>
    <row r="176" spans="1:14" ht="69.75" customHeight="1" outlineLevel="1">
      <c r="A176" s="178" t="s">
        <v>915</v>
      </c>
      <c r="B176" s="179">
        <v>5</v>
      </c>
      <c r="C176" s="162" t="s">
        <v>132</v>
      </c>
      <c r="D176" s="180" t="s">
        <v>1805</v>
      </c>
      <c r="E176" s="163">
        <f>1236.32037-22.827</f>
        <v>1213.4933699999999</v>
      </c>
      <c r="F176" s="163" t="s">
        <v>429</v>
      </c>
      <c r="G176" s="163" t="s">
        <v>1806</v>
      </c>
      <c r="H176" s="163" t="s">
        <v>1807</v>
      </c>
      <c r="I176" s="163" t="s">
        <v>1808</v>
      </c>
      <c r="J176" s="119" t="s">
        <v>1809</v>
      </c>
      <c r="K176" s="122">
        <v>40483</v>
      </c>
      <c r="L176" s="158" t="s">
        <v>1810</v>
      </c>
      <c r="M176" s="160">
        <v>15</v>
      </c>
      <c r="N176" s="159" t="s">
        <v>1811</v>
      </c>
    </row>
    <row r="177" spans="1:14" ht="63" outlineLevel="1">
      <c r="A177" s="178" t="s">
        <v>916</v>
      </c>
      <c r="B177" s="179">
        <v>6</v>
      </c>
      <c r="C177" s="162" t="s">
        <v>132</v>
      </c>
      <c r="D177" s="180" t="s">
        <v>1812</v>
      </c>
      <c r="E177" s="163">
        <v>458.64355999999998</v>
      </c>
      <c r="F177" s="163" t="s">
        <v>1813</v>
      </c>
      <c r="G177" s="163" t="s">
        <v>1814</v>
      </c>
      <c r="H177" s="163" t="s">
        <v>466</v>
      </c>
      <c r="I177" s="163" t="s">
        <v>1815</v>
      </c>
      <c r="J177" s="119" t="s">
        <v>211</v>
      </c>
      <c r="K177" s="122">
        <v>41177</v>
      </c>
      <c r="L177" s="158" t="s">
        <v>212</v>
      </c>
      <c r="M177" s="160">
        <v>15</v>
      </c>
      <c r="N177" s="159" t="s">
        <v>1816</v>
      </c>
    </row>
    <row r="178" spans="1:14" ht="47.25" outlineLevel="1">
      <c r="A178" s="178" t="s">
        <v>917</v>
      </c>
      <c r="B178" s="179">
        <v>7</v>
      </c>
      <c r="C178" s="162" t="s">
        <v>132</v>
      </c>
      <c r="D178" s="180" t="s">
        <v>1817</v>
      </c>
      <c r="E178" s="163">
        <v>410.40528</v>
      </c>
      <c r="F178" s="163" t="s">
        <v>467</v>
      </c>
      <c r="G178" s="163" t="s">
        <v>1818</v>
      </c>
      <c r="H178" s="163" t="s">
        <v>468</v>
      </c>
      <c r="I178" s="163" t="s">
        <v>1819</v>
      </c>
      <c r="J178" s="119" t="s">
        <v>1820</v>
      </c>
      <c r="K178" s="122">
        <v>41078</v>
      </c>
      <c r="L178" s="158" t="s">
        <v>1821</v>
      </c>
      <c r="M178" s="160">
        <v>15</v>
      </c>
      <c r="N178" s="288" t="s">
        <v>1822</v>
      </c>
    </row>
    <row r="179" spans="1:14" ht="47.25" outlineLevel="1">
      <c r="A179" s="178" t="s">
        <v>918</v>
      </c>
      <c r="B179" s="179">
        <v>7</v>
      </c>
      <c r="C179" s="162" t="s">
        <v>132</v>
      </c>
      <c r="D179" s="180" t="s">
        <v>1823</v>
      </c>
      <c r="E179" s="163">
        <v>138.25279</v>
      </c>
      <c r="F179" s="163" t="s">
        <v>467</v>
      </c>
      <c r="G179" s="163" t="s">
        <v>1818</v>
      </c>
      <c r="H179" s="163" t="s">
        <v>468</v>
      </c>
      <c r="I179" s="163" t="s">
        <v>1824</v>
      </c>
      <c r="J179" s="119" t="s">
        <v>1825</v>
      </c>
      <c r="K179" s="122">
        <v>41122</v>
      </c>
      <c r="L179" s="158" t="s">
        <v>1826</v>
      </c>
      <c r="M179" s="160">
        <v>15</v>
      </c>
      <c r="N179" s="288"/>
    </row>
    <row r="180" spans="1:14" ht="63" outlineLevel="1">
      <c r="A180" s="178" t="s">
        <v>919</v>
      </c>
      <c r="B180" s="179">
        <v>8</v>
      </c>
      <c r="C180" s="162" t="s">
        <v>132</v>
      </c>
      <c r="D180" s="180" t="s">
        <v>1827</v>
      </c>
      <c r="E180" s="163">
        <v>324.35813999999999</v>
      </c>
      <c r="F180" s="163" t="s">
        <v>1828</v>
      </c>
      <c r="G180" s="163" t="s">
        <v>1829</v>
      </c>
      <c r="H180" s="163" t="s">
        <v>469</v>
      </c>
      <c r="I180" s="163" t="s">
        <v>1830</v>
      </c>
      <c r="J180" s="119" t="s">
        <v>1831</v>
      </c>
      <c r="K180" s="122">
        <v>40987</v>
      </c>
      <c r="L180" s="158" t="s">
        <v>1832</v>
      </c>
      <c r="M180" s="160">
        <v>15</v>
      </c>
      <c r="N180" s="288" t="s">
        <v>1833</v>
      </c>
    </row>
    <row r="181" spans="1:14" ht="63" outlineLevel="1">
      <c r="A181" s="178" t="s">
        <v>920</v>
      </c>
      <c r="B181" s="179">
        <v>8</v>
      </c>
      <c r="C181" s="162" t="s">
        <v>132</v>
      </c>
      <c r="D181" s="180" t="s">
        <v>1834</v>
      </c>
      <c r="E181" s="163">
        <v>352.24723</v>
      </c>
      <c r="F181" s="163" t="s">
        <v>1828</v>
      </c>
      <c r="G181" s="163" t="s">
        <v>1835</v>
      </c>
      <c r="H181" s="163" t="s">
        <v>469</v>
      </c>
      <c r="I181" s="163" t="s">
        <v>1836</v>
      </c>
      <c r="J181" s="119" t="s">
        <v>1837</v>
      </c>
      <c r="K181" s="122">
        <v>40968</v>
      </c>
      <c r="L181" s="158" t="s">
        <v>1838</v>
      </c>
      <c r="M181" s="160">
        <v>15</v>
      </c>
      <c r="N181" s="288"/>
    </row>
    <row r="182" spans="1:14" ht="21.75" customHeight="1" outlineLevel="1">
      <c r="A182" s="289" t="s">
        <v>921</v>
      </c>
      <c r="B182" s="290">
        <v>9</v>
      </c>
      <c r="C182" s="291" t="s">
        <v>132</v>
      </c>
      <c r="D182" s="292" t="s">
        <v>1839</v>
      </c>
      <c r="E182" s="293">
        <v>867.15006999999991</v>
      </c>
      <c r="F182" s="293" t="s">
        <v>1840</v>
      </c>
      <c r="G182" s="293" t="s">
        <v>470</v>
      </c>
      <c r="H182" s="293" t="s">
        <v>471</v>
      </c>
      <c r="I182" s="293" t="s">
        <v>1841</v>
      </c>
      <c r="J182" s="119">
        <v>6100013045</v>
      </c>
      <c r="K182" s="122">
        <v>41184</v>
      </c>
      <c r="L182" s="158" t="s">
        <v>1842</v>
      </c>
      <c r="M182" s="160">
        <v>15</v>
      </c>
      <c r="N182" s="288" t="s">
        <v>1843</v>
      </c>
    </row>
    <row r="183" spans="1:14" outlineLevel="1">
      <c r="A183" s="289"/>
      <c r="B183" s="290"/>
      <c r="C183" s="291"/>
      <c r="D183" s="292"/>
      <c r="E183" s="293"/>
      <c r="F183" s="293"/>
      <c r="G183" s="293"/>
      <c r="H183" s="293"/>
      <c r="I183" s="293"/>
      <c r="J183" s="119">
        <v>6100011092</v>
      </c>
      <c r="K183" s="122">
        <v>41073</v>
      </c>
      <c r="L183" s="158" t="s">
        <v>1844</v>
      </c>
      <c r="M183" s="160">
        <v>15</v>
      </c>
      <c r="N183" s="288"/>
    </row>
    <row r="184" spans="1:14" outlineLevel="1">
      <c r="A184" s="289"/>
      <c r="B184" s="290"/>
      <c r="C184" s="291"/>
      <c r="D184" s="292"/>
      <c r="E184" s="293"/>
      <c r="F184" s="293"/>
      <c r="G184" s="293"/>
      <c r="H184" s="293"/>
      <c r="I184" s="293"/>
      <c r="J184" s="119">
        <v>6100011041</v>
      </c>
      <c r="K184" s="122">
        <v>41073</v>
      </c>
      <c r="L184" s="158" t="s">
        <v>1845</v>
      </c>
      <c r="M184" s="160">
        <v>15</v>
      </c>
      <c r="N184" s="288"/>
    </row>
    <row r="185" spans="1:14" outlineLevel="1">
      <c r="A185" s="289"/>
      <c r="B185" s="290"/>
      <c r="C185" s="291"/>
      <c r="D185" s="292"/>
      <c r="E185" s="293"/>
      <c r="F185" s="293"/>
      <c r="G185" s="293"/>
      <c r="H185" s="293"/>
      <c r="I185" s="293"/>
      <c r="J185" s="119">
        <v>6100011043</v>
      </c>
      <c r="K185" s="122">
        <v>41073</v>
      </c>
      <c r="L185" s="158" t="s">
        <v>1846</v>
      </c>
      <c r="M185" s="160">
        <v>15</v>
      </c>
      <c r="N185" s="288"/>
    </row>
    <row r="186" spans="1:14" outlineLevel="1">
      <c r="A186" s="289"/>
      <c r="B186" s="290"/>
      <c r="C186" s="291"/>
      <c r="D186" s="292"/>
      <c r="E186" s="293"/>
      <c r="F186" s="293"/>
      <c r="G186" s="293"/>
      <c r="H186" s="293"/>
      <c r="I186" s="293"/>
      <c r="J186" s="119">
        <v>6100011068</v>
      </c>
      <c r="K186" s="122">
        <v>41073</v>
      </c>
      <c r="L186" s="158" t="s">
        <v>1847</v>
      </c>
      <c r="M186" s="160">
        <v>15</v>
      </c>
      <c r="N186" s="288"/>
    </row>
    <row r="187" spans="1:14" outlineLevel="1">
      <c r="A187" s="289"/>
      <c r="B187" s="290"/>
      <c r="C187" s="291"/>
      <c r="D187" s="292"/>
      <c r="E187" s="293"/>
      <c r="F187" s="293"/>
      <c r="G187" s="293"/>
      <c r="H187" s="293"/>
      <c r="I187" s="293"/>
      <c r="J187" s="119">
        <v>6100011073</v>
      </c>
      <c r="K187" s="122">
        <v>41073</v>
      </c>
      <c r="L187" s="158" t="s">
        <v>1848</v>
      </c>
      <c r="M187" s="160">
        <v>15</v>
      </c>
      <c r="N187" s="288"/>
    </row>
    <row r="188" spans="1:14" outlineLevel="1">
      <c r="A188" s="289"/>
      <c r="B188" s="290"/>
      <c r="C188" s="291"/>
      <c r="D188" s="292"/>
      <c r="E188" s="293"/>
      <c r="F188" s="293"/>
      <c r="G188" s="293"/>
      <c r="H188" s="293"/>
      <c r="I188" s="293"/>
      <c r="J188" s="119">
        <v>6100011072</v>
      </c>
      <c r="K188" s="122">
        <v>41073</v>
      </c>
      <c r="L188" s="158" t="s">
        <v>1849</v>
      </c>
      <c r="M188" s="160">
        <v>15</v>
      </c>
      <c r="N188" s="288"/>
    </row>
    <row r="189" spans="1:14" outlineLevel="1">
      <c r="A189" s="289"/>
      <c r="B189" s="290"/>
      <c r="C189" s="291"/>
      <c r="D189" s="292"/>
      <c r="E189" s="293"/>
      <c r="F189" s="293"/>
      <c r="G189" s="293"/>
      <c r="H189" s="293"/>
      <c r="I189" s="293"/>
      <c r="J189" s="119">
        <v>6100010989</v>
      </c>
      <c r="K189" s="122">
        <v>41439</v>
      </c>
      <c r="L189" s="158" t="s">
        <v>1850</v>
      </c>
      <c r="M189" s="160">
        <v>15</v>
      </c>
      <c r="N189" s="288"/>
    </row>
    <row r="190" spans="1:14" outlineLevel="1">
      <c r="A190" s="289"/>
      <c r="B190" s="290"/>
      <c r="C190" s="291"/>
      <c r="D190" s="292"/>
      <c r="E190" s="293"/>
      <c r="F190" s="293"/>
      <c r="G190" s="293"/>
      <c r="H190" s="293"/>
      <c r="I190" s="293"/>
      <c r="J190" s="119">
        <v>6100011074</v>
      </c>
      <c r="K190" s="122">
        <v>41073</v>
      </c>
      <c r="L190" s="158" t="s">
        <v>1851</v>
      </c>
      <c r="M190" s="160">
        <v>15</v>
      </c>
      <c r="N190" s="288"/>
    </row>
    <row r="191" spans="1:14" outlineLevel="1">
      <c r="A191" s="289"/>
      <c r="B191" s="290"/>
      <c r="C191" s="291"/>
      <c r="D191" s="292"/>
      <c r="E191" s="293"/>
      <c r="F191" s="293"/>
      <c r="G191" s="293"/>
      <c r="H191" s="293"/>
      <c r="I191" s="293"/>
      <c r="J191" s="119">
        <v>6100011044</v>
      </c>
      <c r="K191" s="122">
        <v>41073</v>
      </c>
      <c r="L191" s="158" t="s">
        <v>1852</v>
      </c>
      <c r="M191" s="160">
        <v>15</v>
      </c>
      <c r="N191" s="288"/>
    </row>
    <row r="192" spans="1:14" outlineLevel="1">
      <c r="A192" s="289"/>
      <c r="B192" s="290"/>
      <c r="C192" s="291"/>
      <c r="D192" s="292"/>
      <c r="E192" s="293"/>
      <c r="F192" s="293"/>
      <c r="G192" s="293"/>
      <c r="H192" s="293"/>
      <c r="I192" s="293"/>
      <c r="J192" s="119">
        <v>6100011076</v>
      </c>
      <c r="K192" s="122">
        <v>41073</v>
      </c>
      <c r="L192" s="158" t="s">
        <v>1853</v>
      </c>
      <c r="M192" s="160">
        <v>15</v>
      </c>
      <c r="N192" s="288"/>
    </row>
    <row r="193" spans="1:14" outlineLevel="1">
      <c r="A193" s="289"/>
      <c r="B193" s="290"/>
      <c r="C193" s="291"/>
      <c r="D193" s="292"/>
      <c r="E193" s="293"/>
      <c r="F193" s="293"/>
      <c r="G193" s="293"/>
      <c r="H193" s="293"/>
      <c r="I193" s="293"/>
      <c r="J193" s="119">
        <v>6100013065</v>
      </c>
      <c r="K193" s="122">
        <v>41184</v>
      </c>
      <c r="L193" s="158" t="s">
        <v>1854</v>
      </c>
      <c r="M193" s="160">
        <v>15</v>
      </c>
      <c r="N193" s="288"/>
    </row>
    <row r="194" spans="1:14" ht="47.25" outlineLevel="1">
      <c r="A194" s="178" t="s">
        <v>922</v>
      </c>
      <c r="B194" s="179">
        <v>10</v>
      </c>
      <c r="C194" s="162" t="s">
        <v>132</v>
      </c>
      <c r="D194" s="180" t="s">
        <v>1855</v>
      </c>
      <c r="E194" s="163">
        <v>9076.2597099999984</v>
      </c>
      <c r="F194" s="163" t="s">
        <v>472</v>
      </c>
      <c r="G194" s="163" t="s">
        <v>1856</v>
      </c>
      <c r="H194" s="163" t="s">
        <v>1857</v>
      </c>
      <c r="I194" s="163"/>
      <c r="J194" s="119" t="s">
        <v>1858</v>
      </c>
      <c r="K194" s="122">
        <v>41061</v>
      </c>
      <c r="L194" s="158" t="s">
        <v>1859</v>
      </c>
      <c r="M194" s="160">
        <v>15</v>
      </c>
      <c r="N194" s="159" t="s">
        <v>1860</v>
      </c>
    </row>
    <row r="195" spans="1:14" ht="47.25" outlineLevel="1">
      <c r="A195" s="178" t="s">
        <v>923</v>
      </c>
      <c r="B195" s="179">
        <v>11</v>
      </c>
      <c r="C195" s="162" t="s">
        <v>132</v>
      </c>
      <c r="D195" s="180" t="s">
        <v>1861</v>
      </c>
      <c r="E195" s="163">
        <v>349.48667999999998</v>
      </c>
      <c r="F195" s="163" t="s">
        <v>473</v>
      </c>
      <c r="G195" s="163" t="s">
        <v>1862</v>
      </c>
      <c r="H195" s="163" t="s">
        <v>474</v>
      </c>
      <c r="I195" s="163" t="s">
        <v>1863</v>
      </c>
      <c r="J195" s="119" t="s">
        <v>227</v>
      </c>
      <c r="K195" s="122">
        <v>41178</v>
      </c>
      <c r="L195" s="158" t="s">
        <v>228</v>
      </c>
      <c r="M195" s="160">
        <v>15</v>
      </c>
      <c r="N195" s="288" t="s">
        <v>1864</v>
      </c>
    </row>
    <row r="196" spans="1:14" ht="47.25" outlineLevel="1">
      <c r="A196" s="178" t="s">
        <v>924</v>
      </c>
      <c r="B196" s="179">
        <v>11</v>
      </c>
      <c r="C196" s="162" t="s">
        <v>132</v>
      </c>
      <c r="D196" s="180" t="s">
        <v>1865</v>
      </c>
      <c r="E196" s="163">
        <v>136.67462</v>
      </c>
      <c r="F196" s="163" t="s">
        <v>1866</v>
      </c>
      <c r="G196" s="163" t="s">
        <v>1867</v>
      </c>
      <c r="H196" s="163" t="s">
        <v>1868</v>
      </c>
      <c r="I196" s="163" t="s">
        <v>1863</v>
      </c>
      <c r="J196" s="119" t="s">
        <v>1869</v>
      </c>
      <c r="K196" s="122">
        <v>41186</v>
      </c>
      <c r="L196" s="158" t="s">
        <v>1870</v>
      </c>
      <c r="M196" s="160">
        <v>15</v>
      </c>
      <c r="N196" s="288"/>
    </row>
    <row r="197" spans="1:14" ht="47.25" outlineLevel="1">
      <c r="A197" s="178" t="s">
        <v>925</v>
      </c>
      <c r="B197" s="179">
        <v>12</v>
      </c>
      <c r="C197" s="162" t="s">
        <v>132</v>
      </c>
      <c r="D197" s="180" t="s">
        <v>1871</v>
      </c>
      <c r="E197" s="163">
        <v>10021.13421</v>
      </c>
      <c r="F197" s="163" t="s">
        <v>1872</v>
      </c>
      <c r="G197" s="163" t="s">
        <v>1873</v>
      </c>
      <c r="H197" s="163" t="s">
        <v>1874</v>
      </c>
      <c r="I197" s="163" t="s">
        <v>1875</v>
      </c>
      <c r="J197" s="119" t="s">
        <v>1876</v>
      </c>
      <c r="K197" s="122">
        <v>40927</v>
      </c>
      <c r="L197" s="158" t="s">
        <v>1877</v>
      </c>
      <c r="M197" s="160">
        <v>15</v>
      </c>
      <c r="N197" s="159" t="s">
        <v>1878</v>
      </c>
    </row>
    <row r="198" spans="1:14" ht="47.25" outlineLevel="1">
      <c r="A198" s="178" t="s">
        <v>926</v>
      </c>
      <c r="B198" s="179">
        <v>13</v>
      </c>
      <c r="C198" s="162" t="s">
        <v>132</v>
      </c>
      <c r="D198" s="180" t="s">
        <v>1879</v>
      </c>
      <c r="E198" s="163">
        <v>468.85397999999998</v>
      </c>
      <c r="F198" s="163" t="s">
        <v>1880</v>
      </c>
      <c r="G198" s="163" t="s">
        <v>1881</v>
      </c>
      <c r="H198" s="163" t="s">
        <v>1882</v>
      </c>
      <c r="I198" s="163" t="s">
        <v>1883</v>
      </c>
      <c r="J198" s="119" t="s">
        <v>1884</v>
      </c>
      <c r="K198" s="122">
        <v>41019</v>
      </c>
      <c r="L198" s="158" t="s">
        <v>1885</v>
      </c>
      <c r="M198" s="160">
        <v>15</v>
      </c>
      <c r="N198" s="159" t="s">
        <v>1886</v>
      </c>
    </row>
    <row r="199" spans="1:14" ht="47.25" outlineLevel="1">
      <c r="A199" s="178" t="s">
        <v>927</v>
      </c>
      <c r="B199" s="179">
        <v>14</v>
      </c>
      <c r="C199" s="162" t="s">
        <v>132</v>
      </c>
      <c r="D199" s="180" t="s">
        <v>1887</v>
      </c>
      <c r="E199" s="163">
        <v>103.12022</v>
      </c>
      <c r="F199" s="163" t="s">
        <v>475</v>
      </c>
      <c r="G199" s="163" t="s">
        <v>1888</v>
      </c>
      <c r="H199" s="163" t="s">
        <v>1889</v>
      </c>
      <c r="I199" s="163" t="s">
        <v>1890</v>
      </c>
      <c r="J199" s="119" t="s">
        <v>1891</v>
      </c>
      <c r="K199" s="122">
        <v>41012</v>
      </c>
      <c r="L199" s="158" t="s">
        <v>1892</v>
      </c>
      <c r="M199" s="160">
        <v>15</v>
      </c>
      <c r="N199" s="159" t="s">
        <v>1893</v>
      </c>
    </row>
    <row r="200" spans="1:14" ht="18" customHeight="1" outlineLevel="1">
      <c r="A200" s="289" t="s">
        <v>928</v>
      </c>
      <c r="B200" s="290">
        <v>15</v>
      </c>
      <c r="C200" s="291" t="s">
        <v>132</v>
      </c>
      <c r="D200" s="292" t="s">
        <v>1894</v>
      </c>
      <c r="E200" s="293">
        <v>1904.6851200000001</v>
      </c>
      <c r="F200" s="293" t="s">
        <v>429</v>
      </c>
      <c r="G200" s="293" t="s">
        <v>1895</v>
      </c>
      <c r="H200" s="293" t="s">
        <v>476</v>
      </c>
      <c r="I200" s="293" t="s">
        <v>1896</v>
      </c>
      <c r="J200" s="119">
        <v>6100011087</v>
      </c>
      <c r="K200" s="122">
        <v>41073</v>
      </c>
      <c r="L200" s="158" t="s">
        <v>1897</v>
      </c>
      <c r="M200" s="160">
        <v>15</v>
      </c>
      <c r="N200" s="288" t="s">
        <v>1898</v>
      </c>
    </row>
    <row r="201" spans="1:14" outlineLevel="1">
      <c r="A201" s="289"/>
      <c r="B201" s="290"/>
      <c r="C201" s="291"/>
      <c r="D201" s="292"/>
      <c r="E201" s="293"/>
      <c r="F201" s="293"/>
      <c r="G201" s="293"/>
      <c r="H201" s="293"/>
      <c r="I201" s="293"/>
      <c r="J201" s="119">
        <v>6100011541</v>
      </c>
      <c r="K201" s="122">
        <v>41102</v>
      </c>
      <c r="L201" s="158" t="s">
        <v>1899</v>
      </c>
      <c r="M201" s="160">
        <v>15</v>
      </c>
      <c r="N201" s="288"/>
    </row>
    <row r="202" spans="1:14" outlineLevel="1">
      <c r="A202" s="289"/>
      <c r="B202" s="290"/>
      <c r="C202" s="291"/>
      <c r="D202" s="292"/>
      <c r="E202" s="293"/>
      <c r="F202" s="293"/>
      <c r="G202" s="293"/>
      <c r="H202" s="293"/>
      <c r="I202" s="293"/>
      <c r="J202" s="119">
        <v>6100011075</v>
      </c>
      <c r="K202" s="122">
        <v>41073</v>
      </c>
      <c r="L202" s="158" t="s">
        <v>1900</v>
      </c>
      <c r="M202" s="160">
        <v>15</v>
      </c>
      <c r="N202" s="288"/>
    </row>
    <row r="203" spans="1:14" outlineLevel="1">
      <c r="A203" s="289"/>
      <c r="B203" s="290"/>
      <c r="C203" s="291"/>
      <c r="D203" s="292"/>
      <c r="E203" s="293"/>
      <c r="F203" s="293"/>
      <c r="G203" s="293"/>
      <c r="H203" s="293"/>
      <c r="I203" s="293"/>
      <c r="J203" s="119">
        <v>6100011103</v>
      </c>
      <c r="K203" s="122">
        <v>41073</v>
      </c>
      <c r="L203" s="158" t="s">
        <v>1900</v>
      </c>
      <c r="M203" s="160">
        <v>15</v>
      </c>
      <c r="N203" s="288"/>
    </row>
    <row r="204" spans="1:14" outlineLevel="1">
      <c r="A204" s="289"/>
      <c r="B204" s="290"/>
      <c r="C204" s="291"/>
      <c r="D204" s="292"/>
      <c r="E204" s="293"/>
      <c r="F204" s="293"/>
      <c r="G204" s="293"/>
      <c r="H204" s="293"/>
      <c r="I204" s="293"/>
      <c r="J204" s="119">
        <v>6100011077</v>
      </c>
      <c r="K204" s="122">
        <v>41073</v>
      </c>
      <c r="L204" s="158" t="s">
        <v>1901</v>
      </c>
      <c r="M204" s="160">
        <v>15</v>
      </c>
      <c r="N204" s="288"/>
    </row>
    <row r="205" spans="1:14" outlineLevel="1">
      <c r="A205" s="289"/>
      <c r="B205" s="290"/>
      <c r="C205" s="291"/>
      <c r="D205" s="292"/>
      <c r="E205" s="293"/>
      <c r="F205" s="293"/>
      <c r="G205" s="293"/>
      <c r="H205" s="293"/>
      <c r="I205" s="293"/>
      <c r="J205" s="119">
        <v>6100011080</v>
      </c>
      <c r="K205" s="122">
        <v>41073</v>
      </c>
      <c r="L205" s="158" t="s">
        <v>1902</v>
      </c>
      <c r="M205" s="160">
        <v>15</v>
      </c>
      <c r="N205" s="288"/>
    </row>
    <row r="206" spans="1:14" outlineLevel="1">
      <c r="A206" s="289"/>
      <c r="B206" s="290"/>
      <c r="C206" s="291"/>
      <c r="D206" s="292"/>
      <c r="E206" s="293"/>
      <c r="F206" s="293"/>
      <c r="G206" s="293"/>
      <c r="H206" s="293"/>
      <c r="I206" s="293"/>
      <c r="J206" s="119">
        <v>6100011081</v>
      </c>
      <c r="K206" s="122">
        <v>41073</v>
      </c>
      <c r="L206" s="158" t="s">
        <v>1903</v>
      </c>
      <c r="M206" s="160">
        <v>15</v>
      </c>
      <c r="N206" s="288"/>
    </row>
    <row r="207" spans="1:14" outlineLevel="1">
      <c r="A207" s="289"/>
      <c r="B207" s="290"/>
      <c r="C207" s="291"/>
      <c r="D207" s="292"/>
      <c r="E207" s="293"/>
      <c r="F207" s="293"/>
      <c r="G207" s="293"/>
      <c r="H207" s="293"/>
      <c r="I207" s="293"/>
      <c r="J207" s="119">
        <v>6100011078</v>
      </c>
      <c r="K207" s="122">
        <v>41073</v>
      </c>
      <c r="L207" s="158" t="s">
        <v>1904</v>
      </c>
      <c r="M207" s="160">
        <v>15</v>
      </c>
      <c r="N207" s="288"/>
    </row>
    <row r="208" spans="1:14" outlineLevel="1">
      <c r="A208" s="289"/>
      <c r="B208" s="290"/>
      <c r="C208" s="291"/>
      <c r="D208" s="292"/>
      <c r="E208" s="293"/>
      <c r="F208" s="293"/>
      <c r="G208" s="293"/>
      <c r="H208" s="293"/>
      <c r="I208" s="293"/>
      <c r="J208" s="119">
        <v>6100011108</v>
      </c>
      <c r="K208" s="122">
        <v>41073</v>
      </c>
      <c r="L208" s="158" t="s">
        <v>1905</v>
      </c>
      <c r="M208" s="160">
        <v>15</v>
      </c>
      <c r="N208" s="288"/>
    </row>
    <row r="209" spans="1:14" outlineLevel="1">
      <c r="A209" s="289"/>
      <c r="B209" s="290"/>
      <c r="C209" s="291"/>
      <c r="D209" s="292"/>
      <c r="E209" s="293"/>
      <c r="F209" s="293"/>
      <c r="G209" s="293"/>
      <c r="H209" s="293"/>
      <c r="I209" s="293"/>
      <c r="J209" s="119">
        <v>6100011042</v>
      </c>
      <c r="K209" s="122">
        <v>41073</v>
      </c>
      <c r="L209" s="158" t="s">
        <v>1906</v>
      </c>
      <c r="M209" s="160">
        <v>15</v>
      </c>
      <c r="N209" s="288"/>
    </row>
    <row r="210" spans="1:14" outlineLevel="1">
      <c r="A210" s="289"/>
      <c r="B210" s="290"/>
      <c r="C210" s="291"/>
      <c r="D210" s="292"/>
      <c r="E210" s="293"/>
      <c r="F210" s="293"/>
      <c r="G210" s="293"/>
      <c r="H210" s="293"/>
      <c r="I210" s="293"/>
      <c r="J210" s="119">
        <v>6100011093</v>
      </c>
      <c r="K210" s="122">
        <v>41073</v>
      </c>
      <c r="L210" s="158" t="s">
        <v>1907</v>
      </c>
      <c r="M210" s="160">
        <v>15</v>
      </c>
      <c r="N210" s="288"/>
    </row>
    <row r="211" spans="1:14" outlineLevel="1">
      <c r="A211" s="289"/>
      <c r="B211" s="290"/>
      <c r="C211" s="291"/>
      <c r="D211" s="292"/>
      <c r="E211" s="293"/>
      <c r="F211" s="293"/>
      <c r="G211" s="293"/>
      <c r="H211" s="293"/>
      <c r="I211" s="293"/>
      <c r="J211" s="119">
        <v>6100011069</v>
      </c>
      <c r="K211" s="122">
        <v>41073</v>
      </c>
      <c r="L211" s="158" t="s">
        <v>1908</v>
      </c>
      <c r="M211" s="160">
        <v>15</v>
      </c>
      <c r="N211" s="288"/>
    </row>
    <row r="212" spans="1:14" outlineLevel="1">
      <c r="A212" s="289"/>
      <c r="B212" s="290"/>
      <c r="C212" s="291"/>
      <c r="D212" s="292"/>
      <c r="E212" s="293"/>
      <c r="F212" s="293"/>
      <c r="G212" s="293"/>
      <c r="H212" s="293"/>
      <c r="I212" s="293"/>
      <c r="J212" s="119">
        <v>6100011070</v>
      </c>
      <c r="K212" s="122">
        <v>41073</v>
      </c>
      <c r="L212" s="158" t="s">
        <v>1909</v>
      </c>
      <c r="M212" s="160">
        <v>15</v>
      </c>
      <c r="N212" s="288"/>
    </row>
    <row r="213" spans="1:14" outlineLevel="1">
      <c r="A213" s="289"/>
      <c r="B213" s="290"/>
      <c r="C213" s="291"/>
      <c r="D213" s="292"/>
      <c r="E213" s="293"/>
      <c r="F213" s="293"/>
      <c r="G213" s="293"/>
      <c r="H213" s="293"/>
      <c r="I213" s="293"/>
      <c r="J213" s="119">
        <v>6100012180</v>
      </c>
      <c r="K213" s="122">
        <v>41142</v>
      </c>
      <c r="L213" s="158" t="s">
        <v>1910</v>
      </c>
      <c r="M213" s="160">
        <v>15</v>
      </c>
      <c r="N213" s="288"/>
    </row>
    <row r="214" spans="1:14" outlineLevel="1">
      <c r="A214" s="289"/>
      <c r="B214" s="290"/>
      <c r="C214" s="291"/>
      <c r="D214" s="292"/>
      <c r="E214" s="293"/>
      <c r="F214" s="293"/>
      <c r="G214" s="293"/>
      <c r="H214" s="293"/>
      <c r="I214" s="293"/>
      <c r="J214" s="119">
        <v>6100012302</v>
      </c>
      <c r="K214" s="122">
        <v>41149</v>
      </c>
      <c r="L214" s="158" t="s">
        <v>1911</v>
      </c>
      <c r="M214" s="160">
        <v>15</v>
      </c>
      <c r="N214" s="288"/>
    </row>
    <row r="215" spans="1:14" outlineLevel="1">
      <c r="A215" s="289"/>
      <c r="B215" s="290"/>
      <c r="C215" s="291"/>
      <c r="D215" s="292"/>
      <c r="E215" s="293"/>
      <c r="F215" s="293"/>
      <c r="G215" s="293"/>
      <c r="H215" s="293"/>
      <c r="I215" s="293"/>
      <c r="J215" s="119">
        <v>6100012301</v>
      </c>
      <c r="K215" s="122">
        <v>41150</v>
      </c>
      <c r="L215" s="158" t="s">
        <v>1912</v>
      </c>
      <c r="M215" s="160">
        <v>15</v>
      </c>
      <c r="N215" s="288"/>
    </row>
    <row r="216" spans="1:14" ht="47.25" outlineLevel="1">
      <c r="A216" s="178" t="s">
        <v>929</v>
      </c>
      <c r="B216" s="179">
        <v>16</v>
      </c>
      <c r="C216" s="162" t="s">
        <v>132</v>
      </c>
      <c r="D216" s="180" t="s">
        <v>1913</v>
      </c>
      <c r="E216" s="163">
        <v>135.17204000000001</v>
      </c>
      <c r="F216" s="163" t="s">
        <v>477</v>
      </c>
      <c r="G216" s="163" t="s">
        <v>1914</v>
      </c>
      <c r="H216" s="163" t="s">
        <v>1915</v>
      </c>
      <c r="I216" s="163" t="s">
        <v>478</v>
      </c>
      <c r="J216" s="119" t="s">
        <v>236</v>
      </c>
      <c r="K216" s="122">
        <v>41050</v>
      </c>
      <c r="L216" s="158" t="s">
        <v>237</v>
      </c>
      <c r="M216" s="160">
        <v>15</v>
      </c>
      <c r="N216" s="288" t="s">
        <v>1916</v>
      </c>
    </row>
    <row r="217" spans="1:14" ht="47.25" outlineLevel="1">
      <c r="A217" s="178" t="s">
        <v>930</v>
      </c>
      <c r="B217" s="179">
        <v>16</v>
      </c>
      <c r="C217" s="162" t="s">
        <v>132</v>
      </c>
      <c r="D217" s="180" t="s">
        <v>1917</v>
      </c>
      <c r="E217" s="163">
        <v>456.34865000000002</v>
      </c>
      <c r="F217" s="163" t="s">
        <v>1918</v>
      </c>
      <c r="G217" s="163" t="s">
        <v>1919</v>
      </c>
      <c r="H217" s="163" t="s">
        <v>479</v>
      </c>
      <c r="I217" s="163" t="s">
        <v>478</v>
      </c>
      <c r="J217" s="119" t="s">
        <v>209</v>
      </c>
      <c r="K217" s="122">
        <v>40869</v>
      </c>
      <c r="L217" s="158" t="s">
        <v>210</v>
      </c>
      <c r="M217" s="160">
        <v>15</v>
      </c>
      <c r="N217" s="288"/>
    </row>
    <row r="218" spans="1:14" ht="47.25" outlineLevel="1">
      <c r="A218" s="178" t="s">
        <v>931</v>
      </c>
      <c r="B218" s="179">
        <v>16</v>
      </c>
      <c r="C218" s="162" t="s">
        <v>132</v>
      </c>
      <c r="D218" s="180" t="s">
        <v>1920</v>
      </c>
      <c r="E218" s="163">
        <v>356.74200000000002</v>
      </c>
      <c r="F218" s="163" t="s">
        <v>1921</v>
      </c>
      <c r="G218" s="163" t="s">
        <v>1914</v>
      </c>
      <c r="H218" s="163" t="s">
        <v>1922</v>
      </c>
      <c r="I218" s="163" t="s">
        <v>478</v>
      </c>
      <c r="J218" s="119" t="s">
        <v>1923</v>
      </c>
      <c r="K218" s="122">
        <v>41025</v>
      </c>
      <c r="L218" s="158" t="s">
        <v>1924</v>
      </c>
      <c r="M218" s="160">
        <v>15</v>
      </c>
      <c r="N218" s="288"/>
    </row>
    <row r="219" spans="1:14" ht="47.25" outlineLevel="1">
      <c r="A219" s="178" t="s">
        <v>932</v>
      </c>
      <c r="B219" s="179">
        <v>17</v>
      </c>
      <c r="C219" s="162" t="s">
        <v>132</v>
      </c>
      <c r="D219" s="180" t="s">
        <v>1925</v>
      </c>
      <c r="E219" s="163">
        <v>139.12037000000001</v>
      </c>
      <c r="F219" s="163" t="s">
        <v>444</v>
      </c>
      <c r="G219" s="163" t="s">
        <v>480</v>
      </c>
      <c r="H219" s="163" t="s">
        <v>481</v>
      </c>
      <c r="I219" s="163" t="s">
        <v>482</v>
      </c>
      <c r="J219" s="119" t="s">
        <v>1926</v>
      </c>
      <c r="K219" s="122">
        <v>41121</v>
      </c>
      <c r="L219" s="158" t="s">
        <v>1927</v>
      </c>
      <c r="M219" s="160">
        <v>15</v>
      </c>
      <c r="N219" s="288" t="s">
        <v>1928</v>
      </c>
    </row>
    <row r="220" spans="1:14" ht="31.5" outlineLevel="1">
      <c r="A220" s="178" t="s">
        <v>933</v>
      </c>
      <c r="B220" s="179">
        <v>17</v>
      </c>
      <c r="C220" s="162" t="s">
        <v>132</v>
      </c>
      <c r="D220" s="180" t="s">
        <v>1929</v>
      </c>
      <c r="E220" s="163">
        <v>180.85203999999999</v>
      </c>
      <c r="F220" s="163" t="s">
        <v>444</v>
      </c>
      <c r="G220" s="163" t="s">
        <v>480</v>
      </c>
      <c r="H220" s="163" t="s">
        <v>481</v>
      </c>
      <c r="I220" s="163" t="s">
        <v>482</v>
      </c>
      <c r="J220" s="119" t="s">
        <v>1930</v>
      </c>
      <c r="K220" s="122">
        <v>41084</v>
      </c>
      <c r="L220" s="158" t="s">
        <v>1931</v>
      </c>
      <c r="M220" s="160">
        <v>15</v>
      </c>
      <c r="N220" s="288"/>
    </row>
    <row r="221" spans="1:14" ht="31.5" outlineLevel="1">
      <c r="A221" s="178" t="s">
        <v>934</v>
      </c>
      <c r="B221" s="179">
        <v>17</v>
      </c>
      <c r="C221" s="162" t="s">
        <v>132</v>
      </c>
      <c r="D221" s="180" t="s">
        <v>1932</v>
      </c>
      <c r="E221" s="163">
        <v>562.27876000000003</v>
      </c>
      <c r="F221" s="163" t="s">
        <v>444</v>
      </c>
      <c r="G221" s="163" t="s">
        <v>480</v>
      </c>
      <c r="H221" s="163" t="s">
        <v>481</v>
      </c>
      <c r="I221" s="163" t="s">
        <v>482</v>
      </c>
      <c r="J221" s="119" t="s">
        <v>1933</v>
      </c>
      <c r="K221" s="122">
        <v>41068</v>
      </c>
      <c r="L221" s="158" t="s">
        <v>1934</v>
      </c>
      <c r="M221" s="160">
        <v>15</v>
      </c>
      <c r="N221" s="288"/>
    </row>
    <row r="222" spans="1:14" ht="47.25" outlineLevel="1">
      <c r="A222" s="178" t="s">
        <v>935</v>
      </c>
      <c r="B222" s="179">
        <v>17</v>
      </c>
      <c r="C222" s="162" t="s">
        <v>132</v>
      </c>
      <c r="D222" s="180" t="s">
        <v>1935</v>
      </c>
      <c r="E222" s="163">
        <v>473.88774000000001</v>
      </c>
      <c r="F222" s="163" t="s">
        <v>1936</v>
      </c>
      <c r="G222" s="163" t="s">
        <v>1937</v>
      </c>
      <c r="H222" s="163" t="s">
        <v>1938</v>
      </c>
      <c r="I222" s="163" t="s">
        <v>482</v>
      </c>
      <c r="J222" s="119" t="s">
        <v>1939</v>
      </c>
      <c r="K222" s="122">
        <v>41015</v>
      </c>
      <c r="L222" s="158" t="s">
        <v>1940</v>
      </c>
      <c r="M222" s="160">
        <v>15</v>
      </c>
      <c r="N222" s="288"/>
    </row>
    <row r="223" spans="1:14" ht="47.25" outlineLevel="1">
      <c r="A223" s="178" t="s">
        <v>936</v>
      </c>
      <c r="B223" s="179">
        <v>17</v>
      </c>
      <c r="C223" s="162" t="s">
        <v>132</v>
      </c>
      <c r="D223" s="180" t="s">
        <v>1941</v>
      </c>
      <c r="E223" s="163">
        <v>290.41340000000002</v>
      </c>
      <c r="F223" s="163" t="s">
        <v>444</v>
      </c>
      <c r="G223" s="163" t="s">
        <v>480</v>
      </c>
      <c r="H223" s="163" t="s">
        <v>481</v>
      </c>
      <c r="I223" s="163" t="s">
        <v>482</v>
      </c>
      <c r="J223" s="119" t="s">
        <v>1942</v>
      </c>
      <c r="K223" s="122" t="s">
        <v>1943</v>
      </c>
      <c r="L223" s="158" t="s">
        <v>1944</v>
      </c>
      <c r="M223" s="160">
        <v>15</v>
      </c>
      <c r="N223" s="288"/>
    </row>
    <row r="224" spans="1:14" ht="31.5" outlineLevel="1">
      <c r="A224" s="178" t="s">
        <v>937</v>
      </c>
      <c r="B224" s="179">
        <v>17</v>
      </c>
      <c r="C224" s="162" t="s">
        <v>132</v>
      </c>
      <c r="D224" s="180" t="s">
        <v>1945</v>
      </c>
      <c r="E224" s="163">
        <v>197.66632000000001</v>
      </c>
      <c r="F224" s="163" t="s">
        <v>444</v>
      </c>
      <c r="G224" s="163" t="s">
        <v>480</v>
      </c>
      <c r="H224" s="163" t="s">
        <v>481</v>
      </c>
      <c r="I224" s="163" t="s">
        <v>482</v>
      </c>
      <c r="J224" s="119">
        <v>6100009418</v>
      </c>
      <c r="K224" s="122">
        <v>40968</v>
      </c>
      <c r="L224" s="158" t="s">
        <v>1946</v>
      </c>
      <c r="M224" s="160">
        <v>15</v>
      </c>
      <c r="N224" s="288"/>
    </row>
    <row r="225" spans="1:14" ht="47.25" outlineLevel="1">
      <c r="A225" s="178" t="s">
        <v>938</v>
      </c>
      <c r="B225" s="179">
        <v>18</v>
      </c>
      <c r="C225" s="162" t="s">
        <v>132</v>
      </c>
      <c r="D225" s="180" t="s">
        <v>1947</v>
      </c>
      <c r="E225" s="163">
        <v>396.34787</v>
      </c>
      <c r="F225" s="163" t="s">
        <v>483</v>
      </c>
      <c r="G225" s="163" t="s">
        <v>1948</v>
      </c>
      <c r="H225" s="163" t="s">
        <v>1949</v>
      </c>
      <c r="I225" s="163" t="s">
        <v>1950</v>
      </c>
      <c r="J225" s="119" t="s">
        <v>1951</v>
      </c>
      <c r="K225" s="122">
        <v>40974</v>
      </c>
      <c r="L225" s="158" t="s">
        <v>1952</v>
      </c>
      <c r="M225" s="160">
        <v>15</v>
      </c>
      <c r="N225" s="288" t="s">
        <v>1953</v>
      </c>
    </row>
    <row r="226" spans="1:14" ht="47.25" outlineLevel="1">
      <c r="A226" s="178" t="s">
        <v>939</v>
      </c>
      <c r="B226" s="179">
        <v>18</v>
      </c>
      <c r="C226" s="162" t="s">
        <v>132</v>
      </c>
      <c r="D226" s="180" t="s">
        <v>1954</v>
      </c>
      <c r="E226" s="163">
        <v>177.6679</v>
      </c>
      <c r="F226" s="163" t="s">
        <v>472</v>
      </c>
      <c r="G226" s="163" t="s">
        <v>1955</v>
      </c>
      <c r="H226" s="163" t="s">
        <v>1956</v>
      </c>
      <c r="I226" s="163" t="s">
        <v>1950</v>
      </c>
      <c r="J226" s="119" t="s">
        <v>219</v>
      </c>
      <c r="K226" s="122">
        <v>41166</v>
      </c>
      <c r="L226" s="158" t="s">
        <v>220</v>
      </c>
      <c r="M226" s="160">
        <v>15</v>
      </c>
      <c r="N226" s="288"/>
    </row>
    <row r="227" spans="1:14" ht="47.25" outlineLevel="1">
      <c r="A227" s="178" t="s">
        <v>940</v>
      </c>
      <c r="B227" s="179">
        <v>18</v>
      </c>
      <c r="C227" s="162" t="s">
        <v>132</v>
      </c>
      <c r="D227" s="180" t="s">
        <v>1957</v>
      </c>
      <c r="E227" s="163">
        <v>320.83673000000005</v>
      </c>
      <c r="F227" s="163" t="s">
        <v>483</v>
      </c>
      <c r="G227" s="163" t="s">
        <v>1958</v>
      </c>
      <c r="H227" s="163" t="s">
        <v>484</v>
      </c>
      <c r="I227" s="163" t="s">
        <v>1950</v>
      </c>
      <c r="J227" s="119" t="s">
        <v>1959</v>
      </c>
      <c r="K227" s="122">
        <v>41151</v>
      </c>
      <c r="L227" s="158" t="s">
        <v>1960</v>
      </c>
      <c r="M227" s="160">
        <v>15</v>
      </c>
      <c r="N227" s="288"/>
    </row>
    <row r="228" spans="1:14" ht="47.25" outlineLevel="1">
      <c r="A228" s="178" t="s">
        <v>941</v>
      </c>
      <c r="B228" s="179">
        <v>18</v>
      </c>
      <c r="C228" s="162" t="s">
        <v>132</v>
      </c>
      <c r="D228" s="180" t="s">
        <v>1961</v>
      </c>
      <c r="E228" s="163">
        <v>169.25830000000002</v>
      </c>
      <c r="F228" s="163" t="s">
        <v>483</v>
      </c>
      <c r="G228" s="163" t="s">
        <v>1958</v>
      </c>
      <c r="H228" s="163" t="s">
        <v>484</v>
      </c>
      <c r="I228" s="163" t="s">
        <v>1950</v>
      </c>
      <c r="J228" s="119" t="s">
        <v>1962</v>
      </c>
      <c r="K228" s="122">
        <v>41151</v>
      </c>
      <c r="L228" s="158" t="s">
        <v>1963</v>
      </c>
      <c r="M228" s="160">
        <v>15</v>
      </c>
      <c r="N228" s="288"/>
    </row>
    <row r="229" spans="1:14" ht="47.25" outlineLevel="1">
      <c r="A229" s="178" t="s">
        <v>942</v>
      </c>
      <c r="B229" s="179">
        <v>18</v>
      </c>
      <c r="C229" s="162" t="s">
        <v>132</v>
      </c>
      <c r="D229" s="180" t="s">
        <v>1964</v>
      </c>
      <c r="E229" s="163">
        <v>242.9357</v>
      </c>
      <c r="F229" s="163" t="s">
        <v>483</v>
      </c>
      <c r="G229" s="163" t="s">
        <v>1958</v>
      </c>
      <c r="H229" s="163" t="s">
        <v>484</v>
      </c>
      <c r="I229" s="163" t="s">
        <v>1950</v>
      </c>
      <c r="J229" s="119" t="s">
        <v>221</v>
      </c>
      <c r="K229" s="122">
        <v>41183</v>
      </c>
      <c r="L229" s="158" t="s">
        <v>222</v>
      </c>
      <c r="M229" s="160">
        <v>15</v>
      </c>
      <c r="N229" s="288"/>
    </row>
    <row r="230" spans="1:14" ht="47.25" outlineLevel="1">
      <c r="A230" s="178" t="s">
        <v>943</v>
      </c>
      <c r="B230" s="179">
        <v>18</v>
      </c>
      <c r="C230" s="162" t="s">
        <v>132</v>
      </c>
      <c r="D230" s="180" t="s">
        <v>1965</v>
      </c>
      <c r="E230" s="163">
        <v>117.27023</v>
      </c>
      <c r="F230" s="163" t="s">
        <v>472</v>
      </c>
      <c r="G230" s="163" t="s">
        <v>1955</v>
      </c>
      <c r="H230" s="163" t="s">
        <v>1956</v>
      </c>
      <c r="I230" s="163" t="s">
        <v>1950</v>
      </c>
      <c r="J230" s="119" t="s">
        <v>223</v>
      </c>
      <c r="K230" s="122">
        <v>41166</v>
      </c>
      <c r="L230" s="158" t="s">
        <v>224</v>
      </c>
      <c r="M230" s="160">
        <v>15</v>
      </c>
      <c r="N230" s="288"/>
    </row>
    <row r="231" spans="1:14" ht="47.25" outlineLevel="1">
      <c r="A231" s="178" t="s">
        <v>944</v>
      </c>
      <c r="B231" s="179">
        <v>18</v>
      </c>
      <c r="C231" s="162" t="s">
        <v>132</v>
      </c>
      <c r="D231" s="180" t="s">
        <v>1966</v>
      </c>
      <c r="E231" s="163">
        <v>318.57542000000001</v>
      </c>
      <c r="F231" s="163" t="s">
        <v>472</v>
      </c>
      <c r="G231" s="163" t="s">
        <v>1955</v>
      </c>
      <c r="H231" s="163" t="s">
        <v>1956</v>
      </c>
      <c r="I231" s="163" t="s">
        <v>1950</v>
      </c>
      <c r="J231" s="119" t="s">
        <v>225</v>
      </c>
      <c r="K231" s="122">
        <v>41165</v>
      </c>
      <c r="L231" s="158" t="s">
        <v>226</v>
      </c>
      <c r="M231" s="160">
        <v>15</v>
      </c>
      <c r="N231" s="288"/>
    </row>
    <row r="232" spans="1:14" ht="47.25" outlineLevel="1">
      <c r="A232" s="178" t="s">
        <v>945</v>
      </c>
      <c r="B232" s="179">
        <v>18</v>
      </c>
      <c r="C232" s="162" t="s">
        <v>132</v>
      </c>
      <c r="D232" s="180" t="s">
        <v>1967</v>
      </c>
      <c r="E232" s="163">
        <v>334.32857000000001</v>
      </c>
      <c r="F232" s="163" t="s">
        <v>483</v>
      </c>
      <c r="G232" s="163" t="s">
        <v>1958</v>
      </c>
      <c r="H232" s="163" t="s">
        <v>484</v>
      </c>
      <c r="I232" s="163" t="s">
        <v>1950</v>
      </c>
      <c r="J232" s="119" t="s">
        <v>229</v>
      </c>
      <c r="K232" s="122">
        <v>41177</v>
      </c>
      <c r="L232" s="158" t="s">
        <v>230</v>
      </c>
      <c r="M232" s="160">
        <v>15</v>
      </c>
      <c r="N232" s="288"/>
    </row>
    <row r="233" spans="1:14" ht="47.25" outlineLevel="1">
      <c r="A233" s="178" t="s">
        <v>946</v>
      </c>
      <c r="B233" s="179">
        <v>19</v>
      </c>
      <c r="C233" s="162" t="s">
        <v>132</v>
      </c>
      <c r="D233" s="180" t="s">
        <v>1968</v>
      </c>
      <c r="E233" s="163">
        <v>28.989160000000002</v>
      </c>
      <c r="F233" s="163" t="s">
        <v>473</v>
      </c>
      <c r="G233" s="163" t="s">
        <v>1969</v>
      </c>
      <c r="H233" s="163" t="s">
        <v>485</v>
      </c>
      <c r="I233" s="163" t="s">
        <v>1970</v>
      </c>
      <c r="J233" s="119" t="s">
        <v>252</v>
      </c>
      <c r="K233" s="122">
        <v>41113</v>
      </c>
      <c r="L233" s="158" t="s">
        <v>253</v>
      </c>
      <c r="M233" s="160">
        <v>15</v>
      </c>
      <c r="N233" s="288" t="s">
        <v>1971</v>
      </c>
    </row>
    <row r="234" spans="1:14" ht="47.25" outlineLevel="1">
      <c r="A234" s="178" t="s">
        <v>947</v>
      </c>
      <c r="B234" s="179">
        <v>19</v>
      </c>
      <c r="C234" s="162" t="s">
        <v>132</v>
      </c>
      <c r="D234" s="180" t="s">
        <v>1972</v>
      </c>
      <c r="E234" s="163">
        <v>139.95461</v>
      </c>
      <c r="F234" s="163" t="s">
        <v>1973</v>
      </c>
      <c r="G234" s="163" t="s">
        <v>1974</v>
      </c>
      <c r="H234" s="163" t="s">
        <v>1975</v>
      </c>
      <c r="I234" s="163" t="s">
        <v>1970</v>
      </c>
      <c r="J234" s="119" t="s">
        <v>1976</v>
      </c>
      <c r="K234" s="122">
        <v>41186</v>
      </c>
      <c r="L234" s="158" t="s">
        <v>1977</v>
      </c>
      <c r="M234" s="160">
        <v>15</v>
      </c>
      <c r="N234" s="288"/>
    </row>
    <row r="235" spans="1:14" ht="47.25" outlineLevel="1">
      <c r="A235" s="178" t="s">
        <v>948</v>
      </c>
      <c r="B235" s="179">
        <v>19</v>
      </c>
      <c r="C235" s="162" t="s">
        <v>132</v>
      </c>
      <c r="D235" s="180" t="s">
        <v>1817</v>
      </c>
      <c r="E235" s="163">
        <v>252.05075000000002</v>
      </c>
      <c r="F235" s="163" t="s">
        <v>473</v>
      </c>
      <c r="G235" s="163" t="s">
        <v>1969</v>
      </c>
      <c r="H235" s="163" t="s">
        <v>485</v>
      </c>
      <c r="I235" s="163" t="s">
        <v>1970</v>
      </c>
      <c r="J235" s="119" t="s">
        <v>1978</v>
      </c>
      <c r="K235" s="122">
        <v>41031</v>
      </c>
      <c r="L235" s="158" t="s">
        <v>1979</v>
      </c>
      <c r="M235" s="160">
        <v>15</v>
      </c>
      <c r="N235" s="288"/>
    </row>
    <row r="236" spans="1:14" ht="47.25" outlineLevel="1">
      <c r="A236" s="178" t="s">
        <v>949</v>
      </c>
      <c r="B236" s="179">
        <v>19</v>
      </c>
      <c r="C236" s="162" t="s">
        <v>132</v>
      </c>
      <c r="D236" s="180" t="s">
        <v>1980</v>
      </c>
      <c r="E236" s="163">
        <v>315.68565999999998</v>
      </c>
      <c r="F236" s="163" t="s">
        <v>429</v>
      </c>
      <c r="G236" s="163" t="s">
        <v>1981</v>
      </c>
      <c r="H236" s="163" t="s">
        <v>476</v>
      </c>
      <c r="I236" s="163" t="s">
        <v>1970</v>
      </c>
      <c r="J236" s="119" t="s">
        <v>248</v>
      </c>
      <c r="K236" s="122">
        <v>41025</v>
      </c>
      <c r="L236" s="158" t="s">
        <v>249</v>
      </c>
      <c r="M236" s="160">
        <v>15</v>
      </c>
      <c r="N236" s="288"/>
    </row>
    <row r="237" spans="1:14" ht="15.75" customHeight="1" outlineLevel="1">
      <c r="A237" s="289" t="s">
        <v>950</v>
      </c>
      <c r="B237" s="290">
        <v>20</v>
      </c>
      <c r="C237" s="291" t="s">
        <v>132</v>
      </c>
      <c r="D237" s="292" t="s">
        <v>1982</v>
      </c>
      <c r="E237" s="293">
        <v>824.49414000000002</v>
      </c>
      <c r="F237" s="293" t="s">
        <v>486</v>
      </c>
      <c r="G237" s="293" t="s">
        <v>1983</v>
      </c>
      <c r="H237" s="293" t="s">
        <v>487</v>
      </c>
      <c r="I237" s="293" t="s">
        <v>488</v>
      </c>
      <c r="J237" s="119">
        <v>6100010236</v>
      </c>
      <c r="K237" s="122">
        <v>41033</v>
      </c>
      <c r="L237" s="158" t="s">
        <v>1984</v>
      </c>
      <c r="M237" s="160">
        <v>15</v>
      </c>
      <c r="N237" s="288" t="s">
        <v>1985</v>
      </c>
    </row>
    <row r="238" spans="1:14" ht="47.25" outlineLevel="1">
      <c r="A238" s="289"/>
      <c r="B238" s="290"/>
      <c r="C238" s="291"/>
      <c r="D238" s="292"/>
      <c r="E238" s="293"/>
      <c r="F238" s="293"/>
      <c r="G238" s="293"/>
      <c r="H238" s="293"/>
      <c r="I238" s="293"/>
      <c r="J238" s="119">
        <v>6100010206</v>
      </c>
      <c r="K238" s="122">
        <v>41033</v>
      </c>
      <c r="L238" s="158" t="s">
        <v>1986</v>
      </c>
      <c r="M238" s="160">
        <v>15</v>
      </c>
      <c r="N238" s="288"/>
    </row>
    <row r="239" spans="1:14" outlineLevel="1">
      <c r="A239" s="289"/>
      <c r="B239" s="290"/>
      <c r="C239" s="291"/>
      <c r="D239" s="292"/>
      <c r="E239" s="293"/>
      <c r="F239" s="293"/>
      <c r="G239" s="293"/>
      <c r="H239" s="293"/>
      <c r="I239" s="293"/>
      <c r="J239" s="119">
        <v>6100010210</v>
      </c>
      <c r="K239" s="122">
        <v>41033</v>
      </c>
      <c r="L239" s="158" t="s">
        <v>1987</v>
      </c>
      <c r="M239" s="160">
        <v>15</v>
      </c>
      <c r="N239" s="288"/>
    </row>
    <row r="240" spans="1:14" ht="31.5" outlineLevel="1">
      <c r="A240" s="289"/>
      <c r="B240" s="290"/>
      <c r="C240" s="291"/>
      <c r="D240" s="292"/>
      <c r="E240" s="293"/>
      <c r="F240" s="293"/>
      <c r="G240" s="293"/>
      <c r="H240" s="293"/>
      <c r="I240" s="293"/>
      <c r="J240" s="119">
        <v>6100010207</v>
      </c>
      <c r="K240" s="122">
        <v>41033</v>
      </c>
      <c r="L240" s="158" t="s">
        <v>1988</v>
      </c>
      <c r="M240" s="160">
        <v>15</v>
      </c>
      <c r="N240" s="288"/>
    </row>
    <row r="241" spans="1:14" outlineLevel="1">
      <c r="A241" s="289"/>
      <c r="B241" s="290"/>
      <c r="C241" s="291"/>
      <c r="D241" s="292"/>
      <c r="E241" s="293"/>
      <c r="F241" s="293"/>
      <c r="G241" s="293"/>
      <c r="H241" s="293"/>
      <c r="I241" s="293"/>
      <c r="J241" s="119">
        <v>6100010205</v>
      </c>
      <c r="K241" s="122">
        <v>41033</v>
      </c>
      <c r="L241" s="158" t="s">
        <v>1989</v>
      </c>
      <c r="M241" s="160">
        <v>15</v>
      </c>
      <c r="N241" s="288"/>
    </row>
    <row r="242" spans="1:14" ht="47.25" outlineLevel="1">
      <c r="A242" s="178" t="s">
        <v>951</v>
      </c>
      <c r="B242" s="179">
        <v>20</v>
      </c>
      <c r="C242" s="162" t="s">
        <v>132</v>
      </c>
      <c r="D242" s="180" t="s">
        <v>1990</v>
      </c>
      <c r="E242" s="163">
        <v>200.32337999999999</v>
      </c>
      <c r="F242" s="163" t="s">
        <v>1991</v>
      </c>
      <c r="G242" s="163" t="s">
        <v>1992</v>
      </c>
      <c r="H242" s="163" t="s">
        <v>1993</v>
      </c>
      <c r="I242" s="163" t="s">
        <v>488</v>
      </c>
      <c r="J242" s="119" t="s">
        <v>1994</v>
      </c>
      <c r="K242" s="122">
        <v>40968</v>
      </c>
      <c r="L242" s="158" t="s">
        <v>1995</v>
      </c>
      <c r="M242" s="160">
        <v>15</v>
      </c>
      <c r="N242" s="288"/>
    </row>
    <row r="243" spans="1:14" s="117" customFormat="1" ht="47.25" outlineLevel="1">
      <c r="A243" s="178" t="s">
        <v>952</v>
      </c>
      <c r="B243" s="179">
        <v>20</v>
      </c>
      <c r="C243" s="162" t="s">
        <v>132</v>
      </c>
      <c r="D243" s="180" t="s">
        <v>1996</v>
      </c>
      <c r="E243" s="163">
        <v>269.89839999999998</v>
      </c>
      <c r="F243" s="163" t="s">
        <v>429</v>
      </c>
      <c r="G243" s="163" t="s">
        <v>489</v>
      </c>
      <c r="H243" s="163" t="s">
        <v>490</v>
      </c>
      <c r="I243" s="163" t="s">
        <v>488</v>
      </c>
      <c r="J243" s="119" t="s">
        <v>1997</v>
      </c>
      <c r="K243" s="122">
        <v>41050</v>
      </c>
      <c r="L243" s="158" t="s">
        <v>1998</v>
      </c>
      <c r="M243" s="160">
        <v>15</v>
      </c>
      <c r="N243" s="288"/>
    </row>
    <row r="244" spans="1:14" ht="47.25" outlineLevel="1">
      <c r="A244" s="178" t="s">
        <v>953</v>
      </c>
      <c r="B244" s="179">
        <v>22</v>
      </c>
      <c r="C244" s="162" t="s">
        <v>132</v>
      </c>
      <c r="D244" s="180" t="s">
        <v>1999</v>
      </c>
      <c r="E244" s="163">
        <v>546.99086999999997</v>
      </c>
      <c r="F244" s="163" t="s">
        <v>2000</v>
      </c>
      <c r="G244" s="163" t="s">
        <v>2001</v>
      </c>
      <c r="H244" s="163" t="s">
        <v>2002</v>
      </c>
      <c r="I244" s="163" t="s">
        <v>2003</v>
      </c>
      <c r="J244" s="119" t="s">
        <v>2004</v>
      </c>
      <c r="K244" s="122">
        <v>41010</v>
      </c>
      <c r="L244" s="158" t="s">
        <v>2005</v>
      </c>
      <c r="M244" s="160">
        <v>15</v>
      </c>
      <c r="N244" s="159" t="s">
        <v>2006</v>
      </c>
    </row>
    <row r="245" spans="1:14" ht="47.25" outlineLevel="1">
      <c r="A245" s="178" t="s">
        <v>954</v>
      </c>
      <c r="B245" s="179">
        <v>23</v>
      </c>
      <c r="C245" s="162" t="s">
        <v>132</v>
      </c>
      <c r="D245" s="180" t="s">
        <v>2007</v>
      </c>
      <c r="E245" s="163">
        <v>220.53622999999999</v>
      </c>
      <c r="F245" s="163" t="s">
        <v>483</v>
      </c>
      <c r="G245" s="163" t="s">
        <v>2008</v>
      </c>
      <c r="H245" s="163" t="s">
        <v>492</v>
      </c>
      <c r="I245" s="163" t="s">
        <v>2009</v>
      </c>
      <c r="J245" s="119" t="s">
        <v>2010</v>
      </c>
      <c r="K245" s="122">
        <v>40980</v>
      </c>
      <c r="L245" s="158" t="s">
        <v>2011</v>
      </c>
      <c r="M245" s="160">
        <v>15</v>
      </c>
      <c r="N245" s="288" t="s">
        <v>2012</v>
      </c>
    </row>
    <row r="246" spans="1:14" ht="47.25" outlineLevel="1">
      <c r="A246" s="178" t="s">
        <v>955</v>
      </c>
      <c r="B246" s="179">
        <v>23</v>
      </c>
      <c r="C246" s="162" t="s">
        <v>132</v>
      </c>
      <c r="D246" s="180" t="s">
        <v>2013</v>
      </c>
      <c r="E246" s="163">
        <v>256.65079000000003</v>
      </c>
      <c r="F246" s="163" t="s">
        <v>483</v>
      </c>
      <c r="G246" s="163" t="s">
        <v>2014</v>
      </c>
      <c r="H246" s="163" t="s">
        <v>493</v>
      </c>
      <c r="I246" s="163" t="s">
        <v>2009</v>
      </c>
      <c r="J246" s="119" t="s">
        <v>2015</v>
      </c>
      <c r="K246" s="122">
        <v>41143</v>
      </c>
      <c r="L246" s="158" t="s">
        <v>2016</v>
      </c>
      <c r="M246" s="160">
        <v>15</v>
      </c>
      <c r="N246" s="288"/>
    </row>
    <row r="247" spans="1:14" ht="47.25" outlineLevel="1">
      <c r="A247" s="178" t="s">
        <v>956</v>
      </c>
      <c r="B247" s="179">
        <v>23</v>
      </c>
      <c r="C247" s="162" t="s">
        <v>132</v>
      </c>
      <c r="D247" s="180" t="s">
        <v>2017</v>
      </c>
      <c r="E247" s="163">
        <v>391.30304000000001</v>
      </c>
      <c r="F247" s="163" t="s">
        <v>483</v>
      </c>
      <c r="G247" s="163" t="s">
        <v>2018</v>
      </c>
      <c r="H247" s="163" t="s">
        <v>2019</v>
      </c>
      <c r="I247" s="163" t="s">
        <v>2009</v>
      </c>
      <c r="J247" s="119" t="s">
        <v>2020</v>
      </c>
      <c r="K247" s="122">
        <v>41019</v>
      </c>
      <c r="L247" s="158" t="s">
        <v>2021</v>
      </c>
      <c r="M247" s="160">
        <v>15</v>
      </c>
      <c r="N247" s="288"/>
    </row>
    <row r="248" spans="1:14" ht="47.25" outlineLevel="1">
      <c r="A248" s="178" t="s">
        <v>957</v>
      </c>
      <c r="B248" s="179">
        <v>23</v>
      </c>
      <c r="C248" s="162" t="s">
        <v>132</v>
      </c>
      <c r="D248" s="180" t="s">
        <v>2022</v>
      </c>
      <c r="E248" s="163">
        <v>325.85061000000002</v>
      </c>
      <c r="F248" s="163" t="s">
        <v>483</v>
      </c>
      <c r="G248" s="163" t="s">
        <v>2023</v>
      </c>
      <c r="H248" s="163" t="s">
        <v>494</v>
      </c>
      <c r="I248" s="163" t="s">
        <v>2009</v>
      </c>
      <c r="J248" s="119" t="s">
        <v>2024</v>
      </c>
      <c r="K248" s="122">
        <v>41008</v>
      </c>
      <c r="L248" s="158" t="s">
        <v>2025</v>
      </c>
      <c r="M248" s="160">
        <v>15</v>
      </c>
      <c r="N248" s="288"/>
    </row>
    <row r="249" spans="1:14" ht="47.25" outlineLevel="1">
      <c r="A249" s="178" t="s">
        <v>958</v>
      </c>
      <c r="B249" s="179">
        <v>23</v>
      </c>
      <c r="C249" s="162" t="s">
        <v>132</v>
      </c>
      <c r="D249" s="180" t="s">
        <v>2026</v>
      </c>
      <c r="E249" s="163">
        <v>547.59032999999999</v>
      </c>
      <c r="F249" s="163" t="s">
        <v>483</v>
      </c>
      <c r="G249" s="163" t="s">
        <v>2027</v>
      </c>
      <c r="H249" s="163" t="s">
        <v>2028</v>
      </c>
      <c r="I249" s="163" t="s">
        <v>2009</v>
      </c>
      <c r="J249" s="119" t="s">
        <v>2029</v>
      </c>
      <c r="K249" s="122">
        <v>41019</v>
      </c>
      <c r="L249" s="158" t="s">
        <v>2030</v>
      </c>
      <c r="M249" s="160">
        <v>15</v>
      </c>
      <c r="N249" s="288"/>
    </row>
    <row r="250" spans="1:14" ht="47.25" outlineLevel="1">
      <c r="A250" s="178" t="s">
        <v>959</v>
      </c>
      <c r="B250" s="179">
        <v>23</v>
      </c>
      <c r="C250" s="162" t="s">
        <v>132</v>
      </c>
      <c r="D250" s="180" t="s">
        <v>2031</v>
      </c>
      <c r="E250" s="163">
        <v>370.84798000000001</v>
      </c>
      <c r="F250" s="163" t="s">
        <v>483</v>
      </c>
      <c r="G250" s="163" t="s">
        <v>2032</v>
      </c>
      <c r="H250" s="163" t="s">
        <v>493</v>
      </c>
      <c r="I250" s="163" t="s">
        <v>2009</v>
      </c>
      <c r="J250" s="119" t="s">
        <v>268</v>
      </c>
      <c r="K250" s="122" t="s">
        <v>2033</v>
      </c>
      <c r="L250" s="158" t="s">
        <v>269</v>
      </c>
      <c r="M250" s="160">
        <v>15</v>
      </c>
      <c r="N250" s="288"/>
    </row>
    <row r="251" spans="1:14" ht="47.25" outlineLevel="1">
      <c r="A251" s="178" t="s">
        <v>960</v>
      </c>
      <c r="B251" s="179">
        <v>24</v>
      </c>
      <c r="C251" s="162" t="s">
        <v>132</v>
      </c>
      <c r="D251" s="180" t="s">
        <v>2034</v>
      </c>
      <c r="E251" s="163">
        <v>8.7791300000000003</v>
      </c>
      <c r="F251" s="163" t="s">
        <v>472</v>
      </c>
      <c r="G251" s="163" t="s">
        <v>2035</v>
      </c>
      <c r="H251" s="163" t="s">
        <v>2036</v>
      </c>
      <c r="I251" s="163" t="s">
        <v>495</v>
      </c>
      <c r="J251" s="119" t="s">
        <v>2037</v>
      </c>
      <c r="K251" s="122">
        <v>41186</v>
      </c>
      <c r="L251" s="158" t="s">
        <v>2038</v>
      </c>
      <c r="M251" s="160">
        <v>15</v>
      </c>
      <c r="N251" s="288" t="s">
        <v>2039</v>
      </c>
    </row>
    <row r="252" spans="1:14" ht="47.25" outlineLevel="1">
      <c r="A252" s="178" t="s">
        <v>961</v>
      </c>
      <c r="B252" s="179">
        <v>24</v>
      </c>
      <c r="C252" s="162" t="s">
        <v>132</v>
      </c>
      <c r="D252" s="180" t="s">
        <v>2040</v>
      </c>
      <c r="E252" s="163">
        <v>425.20082000000002</v>
      </c>
      <c r="F252" s="163" t="s">
        <v>472</v>
      </c>
      <c r="G252" s="163" t="s">
        <v>2041</v>
      </c>
      <c r="H252" s="163" t="s">
        <v>2036</v>
      </c>
      <c r="I252" s="163" t="s">
        <v>495</v>
      </c>
      <c r="J252" s="119" t="s">
        <v>231</v>
      </c>
      <c r="K252" s="122">
        <v>41194</v>
      </c>
      <c r="L252" s="158" t="s">
        <v>232</v>
      </c>
      <c r="M252" s="160">
        <v>15</v>
      </c>
      <c r="N252" s="288"/>
    </row>
    <row r="253" spans="1:14" ht="47.25" outlineLevel="1">
      <c r="A253" s="178" t="s">
        <v>962</v>
      </c>
      <c r="B253" s="179">
        <v>24</v>
      </c>
      <c r="C253" s="162" t="s">
        <v>132</v>
      </c>
      <c r="D253" s="180" t="s">
        <v>2040</v>
      </c>
      <c r="E253" s="163">
        <v>294.19170000000003</v>
      </c>
      <c r="F253" s="163" t="s">
        <v>429</v>
      </c>
      <c r="G253" s="163" t="s">
        <v>496</v>
      </c>
      <c r="H253" s="163" t="s">
        <v>445</v>
      </c>
      <c r="I253" s="163" t="s">
        <v>495</v>
      </c>
      <c r="J253" s="119" t="s">
        <v>2042</v>
      </c>
      <c r="K253" s="122">
        <v>41050</v>
      </c>
      <c r="L253" s="158" t="s">
        <v>2043</v>
      </c>
      <c r="M253" s="160">
        <v>15</v>
      </c>
      <c r="N253" s="288"/>
    </row>
    <row r="254" spans="1:14" ht="47.25" outlineLevel="1">
      <c r="A254" s="178" t="s">
        <v>963</v>
      </c>
      <c r="B254" s="179">
        <v>25</v>
      </c>
      <c r="C254" s="162" t="s">
        <v>132</v>
      </c>
      <c r="D254" s="180" t="s">
        <v>2044</v>
      </c>
      <c r="E254" s="163">
        <v>5.87</v>
      </c>
      <c r="F254" s="163" t="s">
        <v>483</v>
      </c>
      <c r="G254" s="163" t="s">
        <v>2045</v>
      </c>
      <c r="H254" s="163" t="s">
        <v>497</v>
      </c>
      <c r="I254" s="163" t="s">
        <v>2046</v>
      </c>
      <c r="J254" s="119" t="s">
        <v>213</v>
      </c>
      <c r="K254" s="122">
        <v>41183</v>
      </c>
      <c r="L254" s="158" t="s">
        <v>214</v>
      </c>
      <c r="M254" s="160" t="s">
        <v>2047</v>
      </c>
      <c r="N254" s="288" t="s">
        <v>2048</v>
      </c>
    </row>
    <row r="255" spans="1:14" ht="47.25" outlineLevel="1">
      <c r="A255" s="178" t="s">
        <v>964</v>
      </c>
      <c r="B255" s="179">
        <v>25</v>
      </c>
      <c r="C255" s="162" t="s">
        <v>132</v>
      </c>
      <c r="D255" s="180" t="s">
        <v>2049</v>
      </c>
      <c r="E255" s="163">
        <v>80.311099999999996</v>
      </c>
      <c r="F255" s="163" t="s">
        <v>483</v>
      </c>
      <c r="G255" s="163" t="s">
        <v>2050</v>
      </c>
      <c r="H255" s="163" t="s">
        <v>497</v>
      </c>
      <c r="I255" s="163" t="s">
        <v>2046</v>
      </c>
      <c r="J255" s="119" t="s">
        <v>2051</v>
      </c>
      <c r="K255" s="122">
        <v>41122</v>
      </c>
      <c r="L255" s="158" t="s">
        <v>2052</v>
      </c>
      <c r="M255" s="160" t="s">
        <v>2047</v>
      </c>
      <c r="N255" s="288"/>
    </row>
    <row r="256" spans="1:14" ht="47.25" outlineLevel="1">
      <c r="A256" s="178" t="s">
        <v>965</v>
      </c>
      <c r="B256" s="179">
        <v>25</v>
      </c>
      <c r="C256" s="162" t="s">
        <v>132</v>
      </c>
      <c r="D256" s="180" t="s">
        <v>2053</v>
      </c>
      <c r="E256" s="163">
        <v>0</v>
      </c>
      <c r="F256" s="163" t="s">
        <v>429</v>
      </c>
      <c r="G256" s="163" t="s">
        <v>2054</v>
      </c>
      <c r="H256" s="163" t="s">
        <v>445</v>
      </c>
      <c r="I256" s="163" t="s">
        <v>2046</v>
      </c>
      <c r="J256" s="119" t="s">
        <v>238</v>
      </c>
      <c r="K256" s="122">
        <v>41225</v>
      </c>
      <c r="L256" s="158" t="s">
        <v>239</v>
      </c>
      <c r="M256" s="160" t="s">
        <v>2047</v>
      </c>
      <c r="N256" s="288"/>
    </row>
    <row r="257" spans="1:14" ht="31.5" outlineLevel="1">
      <c r="A257" s="178" t="s">
        <v>966</v>
      </c>
      <c r="B257" s="179">
        <v>25</v>
      </c>
      <c r="C257" s="162" t="s">
        <v>132</v>
      </c>
      <c r="D257" s="180" t="s">
        <v>2055</v>
      </c>
      <c r="E257" s="163">
        <v>165.18300000000002</v>
      </c>
      <c r="F257" s="163" t="s">
        <v>483</v>
      </c>
      <c r="G257" s="163" t="s">
        <v>2056</v>
      </c>
      <c r="H257" s="163" t="s">
        <v>498</v>
      </c>
      <c r="I257" s="163" t="s">
        <v>2046</v>
      </c>
      <c r="J257" s="119" t="s">
        <v>2057</v>
      </c>
      <c r="K257" s="122" t="s">
        <v>2058</v>
      </c>
      <c r="L257" s="158" t="s">
        <v>254</v>
      </c>
      <c r="M257" s="160" t="s">
        <v>2047</v>
      </c>
      <c r="N257" s="288"/>
    </row>
    <row r="258" spans="1:14" ht="47.25" outlineLevel="1">
      <c r="A258" s="178" t="s">
        <v>967</v>
      </c>
      <c r="B258" s="179">
        <v>26</v>
      </c>
      <c r="C258" s="162" t="s">
        <v>132</v>
      </c>
      <c r="D258" s="180" t="s">
        <v>2059</v>
      </c>
      <c r="E258" s="163">
        <v>48.205748799999981</v>
      </c>
      <c r="F258" s="163" t="s">
        <v>429</v>
      </c>
      <c r="G258" s="163" t="s">
        <v>2060</v>
      </c>
      <c r="H258" s="163" t="s">
        <v>2061</v>
      </c>
      <c r="I258" s="163" t="s">
        <v>2062</v>
      </c>
      <c r="J258" s="119">
        <v>6100014137</v>
      </c>
      <c r="K258" s="122">
        <v>41247</v>
      </c>
      <c r="L258" s="158" t="s">
        <v>2063</v>
      </c>
      <c r="M258" s="160" t="s">
        <v>2047</v>
      </c>
      <c r="N258" s="288" t="s">
        <v>2064</v>
      </c>
    </row>
    <row r="259" spans="1:14" outlineLevel="1">
      <c r="A259" s="178" t="s">
        <v>968</v>
      </c>
      <c r="B259" s="179">
        <v>26</v>
      </c>
      <c r="C259" s="162" t="s">
        <v>132</v>
      </c>
      <c r="D259" s="180" t="s">
        <v>2065</v>
      </c>
      <c r="E259" s="163">
        <v>28.15015</v>
      </c>
      <c r="F259" s="163" t="s">
        <v>429</v>
      </c>
      <c r="G259" s="163" t="s">
        <v>2060</v>
      </c>
      <c r="H259" s="163" t="s">
        <v>2061</v>
      </c>
      <c r="I259" s="163" t="s">
        <v>2062</v>
      </c>
      <c r="J259" s="119">
        <v>6100014298</v>
      </c>
      <c r="K259" s="122">
        <v>41255</v>
      </c>
      <c r="L259" s="158" t="s">
        <v>265</v>
      </c>
      <c r="M259" s="160" t="s">
        <v>2047</v>
      </c>
      <c r="N259" s="288"/>
    </row>
    <row r="260" spans="1:14" ht="47.25" outlineLevel="1">
      <c r="A260" s="178" t="s">
        <v>969</v>
      </c>
      <c r="B260" s="179">
        <v>27</v>
      </c>
      <c r="C260" s="162" t="s">
        <v>132</v>
      </c>
      <c r="D260" s="180" t="s">
        <v>1861</v>
      </c>
      <c r="E260" s="163">
        <v>208.22363000000001</v>
      </c>
      <c r="F260" s="163" t="s">
        <v>499</v>
      </c>
      <c r="G260" s="163" t="s">
        <v>2066</v>
      </c>
      <c r="H260" s="163" t="s">
        <v>2067</v>
      </c>
      <c r="I260" s="163" t="s">
        <v>500</v>
      </c>
      <c r="J260" s="119" t="s">
        <v>234</v>
      </c>
      <c r="K260" s="122">
        <v>41031</v>
      </c>
      <c r="L260" s="158" t="s">
        <v>235</v>
      </c>
      <c r="M260" s="160" t="s">
        <v>2047</v>
      </c>
      <c r="N260" s="288" t="s">
        <v>2068</v>
      </c>
    </row>
    <row r="261" spans="1:14" ht="47.25" outlineLevel="1">
      <c r="A261" s="178" t="s">
        <v>970</v>
      </c>
      <c r="B261" s="179">
        <v>27</v>
      </c>
      <c r="C261" s="162" t="s">
        <v>132</v>
      </c>
      <c r="D261" s="180" t="s">
        <v>2069</v>
      </c>
      <c r="E261" s="163">
        <v>53.882100000000001</v>
      </c>
      <c r="F261" s="163" t="s">
        <v>429</v>
      </c>
      <c r="G261" s="163" t="s">
        <v>501</v>
      </c>
      <c r="H261" s="163" t="s">
        <v>435</v>
      </c>
      <c r="I261" s="163" t="s">
        <v>500</v>
      </c>
      <c r="J261" s="119">
        <v>6100010738</v>
      </c>
      <c r="K261" s="122">
        <v>41050</v>
      </c>
      <c r="L261" s="158" t="s">
        <v>2070</v>
      </c>
      <c r="M261" s="160" t="s">
        <v>2047</v>
      </c>
      <c r="N261" s="288"/>
    </row>
    <row r="262" spans="1:14" outlineLevel="1">
      <c r="A262" s="178" t="s">
        <v>971</v>
      </c>
      <c r="B262" s="179">
        <v>27</v>
      </c>
      <c r="C262" s="162" t="s">
        <v>132</v>
      </c>
      <c r="D262" s="180" t="s">
        <v>2071</v>
      </c>
      <c r="E262" s="163">
        <v>26.469360000000002</v>
      </c>
      <c r="F262" s="163" t="s">
        <v>429</v>
      </c>
      <c r="G262" s="163" t="s">
        <v>501</v>
      </c>
      <c r="H262" s="163" t="s">
        <v>435</v>
      </c>
      <c r="I262" s="163" t="s">
        <v>500</v>
      </c>
      <c r="J262" s="119">
        <v>6100013271</v>
      </c>
      <c r="K262" s="122">
        <v>41191</v>
      </c>
      <c r="L262" s="158" t="s">
        <v>261</v>
      </c>
      <c r="M262" s="160" t="s">
        <v>2047</v>
      </c>
      <c r="N262" s="288"/>
    </row>
    <row r="263" spans="1:14" outlineLevel="1">
      <c r="A263" s="178" t="s">
        <v>972</v>
      </c>
      <c r="B263" s="179">
        <v>27</v>
      </c>
      <c r="C263" s="162" t="s">
        <v>132</v>
      </c>
      <c r="D263" s="180" t="s">
        <v>2072</v>
      </c>
      <c r="E263" s="163">
        <v>30.054269999999999</v>
      </c>
      <c r="F263" s="163" t="s">
        <v>429</v>
      </c>
      <c r="G263" s="163" t="s">
        <v>501</v>
      </c>
      <c r="H263" s="163" t="s">
        <v>435</v>
      </c>
      <c r="I263" s="163" t="s">
        <v>500</v>
      </c>
      <c r="J263" s="119">
        <v>6100013969</v>
      </c>
      <c r="K263" s="122">
        <v>41240</v>
      </c>
      <c r="L263" s="158" t="s">
        <v>262</v>
      </c>
      <c r="M263" s="160" t="s">
        <v>2047</v>
      </c>
      <c r="N263" s="288"/>
    </row>
    <row r="264" spans="1:14" outlineLevel="1">
      <c r="A264" s="178" t="s">
        <v>973</v>
      </c>
      <c r="B264" s="179">
        <v>27</v>
      </c>
      <c r="C264" s="162" t="s">
        <v>132</v>
      </c>
      <c r="D264" s="180" t="s">
        <v>2073</v>
      </c>
      <c r="E264" s="163">
        <v>52.372669999999999</v>
      </c>
      <c r="F264" s="163" t="s">
        <v>429</v>
      </c>
      <c r="G264" s="163" t="s">
        <v>501</v>
      </c>
      <c r="H264" s="163" t="s">
        <v>435</v>
      </c>
      <c r="I264" s="163" t="s">
        <v>500</v>
      </c>
      <c r="J264" s="119">
        <v>6100013722</v>
      </c>
      <c r="K264" s="122">
        <v>41226</v>
      </c>
      <c r="L264" s="158" t="s">
        <v>263</v>
      </c>
      <c r="M264" s="160" t="s">
        <v>2047</v>
      </c>
      <c r="N264" s="288"/>
    </row>
    <row r="265" spans="1:14" ht="31.5" outlineLevel="1">
      <c r="A265" s="178" t="s">
        <v>974</v>
      </c>
      <c r="B265" s="179">
        <v>27</v>
      </c>
      <c r="C265" s="162" t="s">
        <v>132</v>
      </c>
      <c r="D265" s="180" t="s">
        <v>2074</v>
      </c>
      <c r="E265" s="163">
        <v>49.609699999999997</v>
      </c>
      <c r="F265" s="163" t="s">
        <v>429</v>
      </c>
      <c r="G265" s="163" t="s">
        <v>501</v>
      </c>
      <c r="H265" s="163" t="s">
        <v>435</v>
      </c>
      <c r="I265" s="163" t="s">
        <v>500</v>
      </c>
      <c r="J265" s="119">
        <v>6100013973</v>
      </c>
      <c r="K265" s="122">
        <v>41240</v>
      </c>
      <c r="L265" s="158" t="s">
        <v>2075</v>
      </c>
      <c r="M265" s="160" t="s">
        <v>2047</v>
      </c>
      <c r="N265" s="288"/>
    </row>
    <row r="266" spans="1:14" ht="31.5" customHeight="1" outlineLevel="1">
      <c r="A266" s="178" t="s">
        <v>975</v>
      </c>
      <c r="B266" s="179">
        <v>28</v>
      </c>
      <c r="C266" s="162" t="s">
        <v>132</v>
      </c>
      <c r="D266" s="180" t="s">
        <v>2076</v>
      </c>
      <c r="E266" s="163">
        <v>34.537289999999999</v>
      </c>
      <c r="F266" s="163" t="s">
        <v>437</v>
      </c>
      <c r="G266" s="163" t="s">
        <v>502</v>
      </c>
      <c r="H266" s="163" t="s">
        <v>435</v>
      </c>
      <c r="I266" s="163" t="s">
        <v>503</v>
      </c>
      <c r="J266" s="119">
        <v>6100013869</v>
      </c>
      <c r="K266" s="122">
        <v>41234</v>
      </c>
      <c r="L266" s="158" t="s">
        <v>264</v>
      </c>
      <c r="M266" s="160" t="s">
        <v>2047</v>
      </c>
      <c r="N266" s="288" t="s">
        <v>2077</v>
      </c>
    </row>
    <row r="267" spans="1:14" ht="189" outlineLevel="1">
      <c r="A267" s="178" t="s">
        <v>976</v>
      </c>
      <c r="B267" s="179">
        <v>28</v>
      </c>
      <c r="C267" s="162" t="s">
        <v>132</v>
      </c>
      <c r="D267" s="180" t="s">
        <v>2078</v>
      </c>
      <c r="E267" s="163">
        <v>48.38</v>
      </c>
      <c r="F267" s="163" t="s">
        <v>2079</v>
      </c>
      <c r="G267" s="163" t="s">
        <v>504</v>
      </c>
      <c r="H267" s="163" t="s">
        <v>505</v>
      </c>
      <c r="I267" s="163" t="s">
        <v>2080</v>
      </c>
      <c r="J267" s="119" t="s">
        <v>270</v>
      </c>
      <c r="K267" s="122" t="s">
        <v>2081</v>
      </c>
      <c r="L267" s="158" t="s">
        <v>271</v>
      </c>
      <c r="M267" s="160" t="s">
        <v>2047</v>
      </c>
      <c r="N267" s="288"/>
    </row>
    <row r="268" spans="1:14" ht="31.5" customHeight="1" outlineLevel="1">
      <c r="A268" s="178" t="s">
        <v>977</v>
      </c>
      <c r="B268" s="179">
        <v>29</v>
      </c>
      <c r="C268" s="162" t="s">
        <v>132</v>
      </c>
      <c r="D268" s="180" t="s">
        <v>2082</v>
      </c>
      <c r="E268" s="163">
        <v>17.714659999999999</v>
      </c>
      <c r="F268" s="163" t="s">
        <v>437</v>
      </c>
      <c r="G268" s="163" t="s">
        <v>506</v>
      </c>
      <c r="H268" s="163" t="s">
        <v>507</v>
      </c>
      <c r="I268" s="163" t="s">
        <v>508</v>
      </c>
      <c r="J268" s="119">
        <v>6100010518</v>
      </c>
      <c r="K268" s="122">
        <v>41050</v>
      </c>
      <c r="L268" s="158" t="s">
        <v>266</v>
      </c>
      <c r="M268" s="160" t="s">
        <v>2047</v>
      </c>
      <c r="N268" s="288" t="s">
        <v>2083</v>
      </c>
    </row>
    <row r="269" spans="1:14" outlineLevel="1">
      <c r="A269" s="178" t="s">
        <v>978</v>
      </c>
      <c r="B269" s="179">
        <v>29</v>
      </c>
      <c r="C269" s="162" t="s">
        <v>132</v>
      </c>
      <c r="D269" s="180" t="s">
        <v>2084</v>
      </c>
      <c r="E269" s="163">
        <v>143.37157999999999</v>
      </c>
      <c r="F269" s="163" t="s">
        <v>437</v>
      </c>
      <c r="G269" s="163" t="s">
        <v>506</v>
      </c>
      <c r="H269" s="163" t="s">
        <v>507</v>
      </c>
      <c r="I269" s="163" t="s">
        <v>508</v>
      </c>
      <c r="J269" s="119">
        <v>6100011116</v>
      </c>
      <c r="K269" s="122">
        <v>41068</v>
      </c>
      <c r="L269" s="158" t="s">
        <v>2085</v>
      </c>
      <c r="M269" s="160" t="s">
        <v>2047</v>
      </c>
      <c r="N269" s="288"/>
    </row>
    <row r="270" spans="1:14" ht="31.5" outlineLevel="1">
      <c r="A270" s="178" t="s">
        <v>979</v>
      </c>
      <c r="B270" s="179">
        <v>29</v>
      </c>
      <c r="C270" s="162" t="s">
        <v>132</v>
      </c>
      <c r="D270" s="180" t="s">
        <v>2086</v>
      </c>
      <c r="E270" s="163">
        <v>174.92807599999998</v>
      </c>
      <c r="F270" s="163" t="s">
        <v>475</v>
      </c>
      <c r="G270" s="163" t="s">
        <v>506</v>
      </c>
      <c r="H270" s="163" t="s">
        <v>507</v>
      </c>
      <c r="I270" s="163" t="s">
        <v>508</v>
      </c>
      <c r="J270" s="119">
        <v>6100013866</v>
      </c>
      <c r="K270" s="122">
        <v>41234</v>
      </c>
      <c r="L270" s="158" t="s">
        <v>2087</v>
      </c>
      <c r="M270" s="160" t="s">
        <v>2047</v>
      </c>
      <c r="N270" s="288"/>
    </row>
    <row r="271" spans="1:14" ht="47.25" outlineLevel="1">
      <c r="A271" s="178" t="s">
        <v>980</v>
      </c>
      <c r="B271" s="179">
        <v>30</v>
      </c>
      <c r="C271" s="162" t="s">
        <v>132</v>
      </c>
      <c r="D271" s="180" t="s">
        <v>2088</v>
      </c>
      <c r="E271" s="163">
        <v>319.56228119999997</v>
      </c>
      <c r="F271" s="163" t="s">
        <v>472</v>
      </c>
      <c r="G271" s="163" t="s">
        <v>2089</v>
      </c>
      <c r="H271" s="163" t="s">
        <v>2028</v>
      </c>
      <c r="I271" s="163" t="s">
        <v>509</v>
      </c>
      <c r="J271" s="119" t="s">
        <v>2090</v>
      </c>
      <c r="K271" s="122">
        <v>41068</v>
      </c>
      <c r="L271" s="158" t="s">
        <v>2091</v>
      </c>
      <c r="M271" s="160" t="s">
        <v>2047</v>
      </c>
      <c r="N271" s="288" t="s">
        <v>2092</v>
      </c>
    </row>
    <row r="272" spans="1:14" ht="47.25" outlineLevel="1">
      <c r="A272" s="178" t="s">
        <v>981</v>
      </c>
      <c r="B272" s="179">
        <v>30</v>
      </c>
      <c r="C272" s="162" t="s">
        <v>132</v>
      </c>
      <c r="D272" s="180" t="s">
        <v>2093</v>
      </c>
      <c r="E272" s="163">
        <v>338.79485679999999</v>
      </c>
      <c r="F272" s="163" t="s">
        <v>472</v>
      </c>
      <c r="G272" s="163" t="s">
        <v>2089</v>
      </c>
      <c r="H272" s="163" t="s">
        <v>2028</v>
      </c>
      <c r="I272" s="163" t="s">
        <v>509</v>
      </c>
      <c r="J272" s="119" t="s">
        <v>244</v>
      </c>
      <c r="K272" s="122">
        <v>41108</v>
      </c>
      <c r="L272" s="158" t="s">
        <v>245</v>
      </c>
      <c r="M272" s="160" t="s">
        <v>2047</v>
      </c>
      <c r="N272" s="288"/>
    </row>
    <row r="273" spans="1:14" ht="47.25" outlineLevel="1">
      <c r="A273" s="178" t="s">
        <v>982</v>
      </c>
      <c r="B273" s="179">
        <v>31</v>
      </c>
      <c r="C273" s="162" t="s">
        <v>132</v>
      </c>
      <c r="D273" s="180" t="s">
        <v>2094</v>
      </c>
      <c r="E273" s="163">
        <v>393.69279</v>
      </c>
      <c r="F273" s="163" t="s">
        <v>486</v>
      </c>
      <c r="G273" s="163" t="s">
        <v>2095</v>
      </c>
      <c r="H273" s="163" t="s">
        <v>510</v>
      </c>
      <c r="I273" s="163" t="s">
        <v>511</v>
      </c>
      <c r="J273" s="119" t="s">
        <v>2096</v>
      </c>
      <c r="K273" s="122">
        <v>40905</v>
      </c>
      <c r="L273" s="158" t="s">
        <v>2097</v>
      </c>
      <c r="M273" s="160" t="s">
        <v>2047</v>
      </c>
      <c r="N273" s="288" t="s">
        <v>2098</v>
      </c>
    </row>
    <row r="274" spans="1:14" ht="47.25" outlineLevel="1">
      <c r="A274" s="178" t="s">
        <v>983</v>
      </c>
      <c r="B274" s="179">
        <v>31</v>
      </c>
      <c r="C274" s="162" t="s">
        <v>132</v>
      </c>
      <c r="D274" s="180" t="s">
        <v>2099</v>
      </c>
      <c r="E274" s="163">
        <v>207.30115000000001</v>
      </c>
      <c r="F274" s="163" t="s">
        <v>486</v>
      </c>
      <c r="G274" s="163" t="s">
        <v>2100</v>
      </c>
      <c r="H274" s="163" t="s">
        <v>2101</v>
      </c>
      <c r="I274" s="163" t="s">
        <v>511</v>
      </c>
      <c r="J274" s="119" t="s">
        <v>2102</v>
      </c>
      <c r="K274" s="122">
        <v>41018</v>
      </c>
      <c r="L274" s="158" t="s">
        <v>2103</v>
      </c>
      <c r="M274" s="160" t="s">
        <v>2047</v>
      </c>
      <c r="N274" s="288"/>
    </row>
    <row r="275" spans="1:14" ht="47.25" outlineLevel="1">
      <c r="A275" s="178" t="s">
        <v>984</v>
      </c>
      <c r="B275" s="179">
        <v>31</v>
      </c>
      <c r="C275" s="162" t="s">
        <v>132</v>
      </c>
      <c r="D275" s="180" t="s">
        <v>2104</v>
      </c>
      <c r="E275" s="163">
        <v>99.905100000000004</v>
      </c>
      <c r="F275" s="163" t="s">
        <v>429</v>
      </c>
      <c r="G275" s="163" t="s">
        <v>512</v>
      </c>
      <c r="H275" s="163" t="s">
        <v>507</v>
      </c>
      <c r="I275" s="163" t="s">
        <v>511</v>
      </c>
      <c r="J275" s="119" t="s">
        <v>2105</v>
      </c>
      <c r="K275" s="122">
        <v>40983</v>
      </c>
      <c r="L275" s="158" t="s">
        <v>2106</v>
      </c>
      <c r="M275" s="160" t="s">
        <v>2047</v>
      </c>
      <c r="N275" s="288"/>
    </row>
    <row r="276" spans="1:14" ht="47.25" outlineLevel="1">
      <c r="A276" s="178" t="s">
        <v>985</v>
      </c>
      <c r="B276" s="179">
        <v>31</v>
      </c>
      <c r="C276" s="162" t="s">
        <v>132</v>
      </c>
      <c r="D276" s="180" t="s">
        <v>2107</v>
      </c>
      <c r="E276" s="163">
        <v>105.09701</v>
      </c>
      <c r="F276" s="163" t="s">
        <v>429</v>
      </c>
      <c r="G276" s="163" t="s">
        <v>512</v>
      </c>
      <c r="H276" s="163" t="s">
        <v>507</v>
      </c>
      <c r="I276" s="163" t="s">
        <v>511</v>
      </c>
      <c r="J276" s="119" t="s">
        <v>2108</v>
      </c>
      <c r="K276" s="122">
        <v>41073</v>
      </c>
      <c r="L276" s="158" t="s">
        <v>2109</v>
      </c>
      <c r="M276" s="160" t="s">
        <v>2047</v>
      </c>
      <c r="N276" s="288"/>
    </row>
    <row r="277" spans="1:14" ht="47.25" outlineLevel="1">
      <c r="A277" s="178" t="s">
        <v>986</v>
      </c>
      <c r="B277" s="179">
        <v>31</v>
      </c>
      <c r="C277" s="162" t="s">
        <v>132</v>
      </c>
      <c r="D277" s="180" t="s">
        <v>2110</v>
      </c>
      <c r="E277" s="163">
        <v>333.15458999999998</v>
      </c>
      <c r="F277" s="163" t="s">
        <v>429</v>
      </c>
      <c r="G277" s="163" t="s">
        <v>512</v>
      </c>
      <c r="H277" s="163" t="s">
        <v>507</v>
      </c>
      <c r="I277" s="163" t="s">
        <v>511</v>
      </c>
      <c r="J277" s="119" t="s">
        <v>242</v>
      </c>
      <c r="K277" s="122">
        <v>41068</v>
      </c>
      <c r="L277" s="158" t="s">
        <v>243</v>
      </c>
      <c r="M277" s="160" t="s">
        <v>2047</v>
      </c>
      <c r="N277" s="288"/>
    </row>
    <row r="278" spans="1:14" ht="47.25" outlineLevel="1">
      <c r="A278" s="178" t="s">
        <v>987</v>
      </c>
      <c r="B278" s="179">
        <v>31</v>
      </c>
      <c r="C278" s="162" t="s">
        <v>132</v>
      </c>
      <c r="D278" s="180" t="s">
        <v>2111</v>
      </c>
      <c r="E278" s="163">
        <v>343.78341999999998</v>
      </c>
      <c r="F278" s="163" t="s">
        <v>1991</v>
      </c>
      <c r="G278" s="163" t="s">
        <v>2112</v>
      </c>
      <c r="H278" s="163" t="s">
        <v>2113</v>
      </c>
      <c r="I278" s="163" t="s">
        <v>511</v>
      </c>
      <c r="J278" s="119" t="s">
        <v>2114</v>
      </c>
      <c r="K278" s="122">
        <v>41102</v>
      </c>
      <c r="L278" s="158" t="s">
        <v>2115</v>
      </c>
      <c r="M278" s="160" t="s">
        <v>2047</v>
      </c>
      <c r="N278" s="288"/>
    </row>
    <row r="279" spans="1:14" ht="47.25" outlineLevel="1">
      <c r="A279" s="178" t="s">
        <v>988</v>
      </c>
      <c r="B279" s="179">
        <v>31</v>
      </c>
      <c r="C279" s="162" t="s">
        <v>132</v>
      </c>
      <c r="D279" s="180" t="s">
        <v>2116</v>
      </c>
      <c r="E279" s="163">
        <v>338.66985</v>
      </c>
      <c r="F279" s="163" t="s">
        <v>429</v>
      </c>
      <c r="G279" s="163" t="s">
        <v>512</v>
      </c>
      <c r="H279" s="163" t="s">
        <v>507</v>
      </c>
      <c r="I279" s="163" t="s">
        <v>511</v>
      </c>
      <c r="J279" s="119" t="s">
        <v>2117</v>
      </c>
      <c r="K279" s="122">
        <v>40968</v>
      </c>
      <c r="L279" s="158" t="s">
        <v>2118</v>
      </c>
      <c r="M279" s="160" t="s">
        <v>2047</v>
      </c>
      <c r="N279" s="288"/>
    </row>
    <row r="280" spans="1:14" ht="47.25" outlineLevel="1">
      <c r="A280" s="178" t="s">
        <v>989</v>
      </c>
      <c r="B280" s="179">
        <v>31</v>
      </c>
      <c r="C280" s="162" t="s">
        <v>132</v>
      </c>
      <c r="D280" s="180" t="s">
        <v>2119</v>
      </c>
      <c r="E280" s="163">
        <v>65.284509999999997</v>
      </c>
      <c r="F280" s="163" t="s">
        <v>1991</v>
      </c>
      <c r="G280" s="163" t="s">
        <v>2112</v>
      </c>
      <c r="H280" s="163" t="s">
        <v>2113</v>
      </c>
      <c r="I280" s="163" t="s">
        <v>511</v>
      </c>
      <c r="J280" s="119" t="s">
        <v>246</v>
      </c>
      <c r="K280" s="122">
        <v>41121</v>
      </c>
      <c r="L280" s="158" t="s">
        <v>247</v>
      </c>
      <c r="M280" s="160" t="s">
        <v>2047</v>
      </c>
      <c r="N280" s="288"/>
    </row>
    <row r="281" spans="1:14" ht="47.25" outlineLevel="1">
      <c r="A281" s="178" t="s">
        <v>990</v>
      </c>
      <c r="B281" s="179">
        <v>31</v>
      </c>
      <c r="C281" s="162" t="s">
        <v>132</v>
      </c>
      <c r="D281" s="180" t="s">
        <v>2120</v>
      </c>
      <c r="E281" s="163">
        <v>64.042770000000004</v>
      </c>
      <c r="F281" s="163" t="s">
        <v>2121</v>
      </c>
      <c r="G281" s="163" t="s">
        <v>2122</v>
      </c>
      <c r="H281" s="163" t="s">
        <v>2123</v>
      </c>
      <c r="I281" s="163" t="s">
        <v>511</v>
      </c>
      <c r="J281" s="119" t="s">
        <v>250</v>
      </c>
      <c r="K281" s="122">
        <v>41121</v>
      </c>
      <c r="L281" s="158" t="s">
        <v>251</v>
      </c>
      <c r="M281" s="160" t="s">
        <v>2047</v>
      </c>
      <c r="N281" s="288"/>
    </row>
    <row r="282" spans="1:14" ht="47.25" outlineLevel="1">
      <c r="A282" s="178" t="s">
        <v>991</v>
      </c>
      <c r="B282" s="179">
        <v>31</v>
      </c>
      <c r="C282" s="162" t="s">
        <v>132</v>
      </c>
      <c r="D282" s="180" t="s">
        <v>2124</v>
      </c>
      <c r="E282" s="163">
        <v>177.23876999999999</v>
      </c>
      <c r="F282" s="163" t="s">
        <v>429</v>
      </c>
      <c r="G282" s="163" t="s">
        <v>512</v>
      </c>
      <c r="H282" s="163" t="s">
        <v>507</v>
      </c>
      <c r="I282" s="163" t="s">
        <v>511</v>
      </c>
      <c r="J282" s="119" t="s">
        <v>2125</v>
      </c>
      <c r="K282" s="122">
        <v>41113</v>
      </c>
      <c r="L282" s="158" t="s">
        <v>2126</v>
      </c>
      <c r="M282" s="160" t="s">
        <v>2047</v>
      </c>
      <c r="N282" s="288"/>
    </row>
    <row r="283" spans="1:14" ht="47.25" outlineLevel="1">
      <c r="A283" s="178" t="s">
        <v>992</v>
      </c>
      <c r="B283" s="179">
        <v>32</v>
      </c>
      <c r="C283" s="162" t="s">
        <v>132</v>
      </c>
      <c r="D283" s="180" t="s">
        <v>2127</v>
      </c>
      <c r="E283" s="163">
        <v>123.36523</v>
      </c>
      <c r="F283" s="163" t="s">
        <v>513</v>
      </c>
      <c r="G283" s="163" t="s">
        <v>2128</v>
      </c>
      <c r="H283" s="163" t="s">
        <v>2129</v>
      </c>
      <c r="I283" s="163" t="s">
        <v>2130</v>
      </c>
      <c r="J283" s="119" t="s">
        <v>2131</v>
      </c>
      <c r="K283" s="122">
        <v>41043</v>
      </c>
      <c r="L283" s="158" t="s">
        <v>2132</v>
      </c>
      <c r="M283" s="160" t="s">
        <v>2047</v>
      </c>
      <c r="N283" s="288" t="s">
        <v>2133</v>
      </c>
    </row>
    <row r="284" spans="1:14" ht="393.75" outlineLevel="1">
      <c r="A284" s="178" t="s">
        <v>993</v>
      </c>
      <c r="B284" s="179">
        <v>32</v>
      </c>
      <c r="C284" s="162" t="s">
        <v>132</v>
      </c>
      <c r="D284" s="180" t="s">
        <v>2134</v>
      </c>
      <c r="E284" s="163">
        <v>502.66228000000001</v>
      </c>
      <c r="F284" s="163" t="s">
        <v>513</v>
      </c>
      <c r="G284" s="163" t="s">
        <v>2135</v>
      </c>
      <c r="H284" s="163" t="s">
        <v>514</v>
      </c>
      <c r="I284" s="163" t="s">
        <v>2136</v>
      </c>
      <c r="J284" s="119" t="s">
        <v>2137</v>
      </c>
      <c r="K284" s="122" t="s">
        <v>2138</v>
      </c>
      <c r="L284" s="158" t="s">
        <v>2139</v>
      </c>
      <c r="M284" s="160" t="s">
        <v>2047</v>
      </c>
      <c r="N284" s="288"/>
    </row>
    <row r="285" spans="1:14" ht="63" outlineLevel="1">
      <c r="A285" s="178" t="s">
        <v>994</v>
      </c>
      <c r="B285" s="179">
        <v>32</v>
      </c>
      <c r="C285" s="162" t="s">
        <v>132</v>
      </c>
      <c r="D285" s="180" t="s">
        <v>2140</v>
      </c>
      <c r="E285" s="163">
        <v>758.77636999999993</v>
      </c>
      <c r="F285" s="163" t="s">
        <v>513</v>
      </c>
      <c r="G285" s="163" t="s">
        <v>2135</v>
      </c>
      <c r="H285" s="163" t="s">
        <v>514</v>
      </c>
      <c r="I285" s="163" t="s">
        <v>2130</v>
      </c>
      <c r="J285" s="119" t="s">
        <v>2141</v>
      </c>
      <c r="K285" s="122">
        <v>41080</v>
      </c>
      <c r="L285" s="158" t="s">
        <v>2142</v>
      </c>
      <c r="M285" s="160" t="s">
        <v>2047</v>
      </c>
      <c r="N285" s="288" t="s">
        <v>2133</v>
      </c>
    </row>
    <row r="286" spans="1:14" ht="47.25" outlineLevel="1">
      <c r="A286" s="178" t="s">
        <v>995</v>
      </c>
      <c r="B286" s="179">
        <v>32</v>
      </c>
      <c r="C286" s="162" t="s">
        <v>132</v>
      </c>
      <c r="D286" s="180" t="s">
        <v>2143</v>
      </c>
      <c r="E286" s="163">
        <v>742.05862000000002</v>
      </c>
      <c r="F286" s="163" t="s">
        <v>2144</v>
      </c>
      <c r="G286" s="163" t="s">
        <v>2145</v>
      </c>
      <c r="H286" s="163" t="s">
        <v>2146</v>
      </c>
      <c r="I286" s="163" t="s">
        <v>441</v>
      </c>
      <c r="J286" s="119" t="s">
        <v>217</v>
      </c>
      <c r="K286" s="122">
        <v>41166</v>
      </c>
      <c r="L286" s="158" t="s">
        <v>218</v>
      </c>
      <c r="M286" s="160" t="s">
        <v>2047</v>
      </c>
      <c r="N286" s="288"/>
    </row>
    <row r="287" spans="1:14" ht="31.5" outlineLevel="1">
      <c r="A287" s="178" t="s">
        <v>996</v>
      </c>
      <c r="B287" s="179">
        <v>33</v>
      </c>
      <c r="C287" s="162" t="s">
        <v>132</v>
      </c>
      <c r="D287" s="180" t="s">
        <v>2147</v>
      </c>
      <c r="E287" s="163">
        <v>109.92886</v>
      </c>
      <c r="F287" s="163" t="s">
        <v>437</v>
      </c>
      <c r="G287" s="163" t="s">
        <v>515</v>
      </c>
      <c r="H287" s="163" t="s">
        <v>516</v>
      </c>
      <c r="I287" s="163" t="s">
        <v>517</v>
      </c>
      <c r="J287" s="119" t="s">
        <v>2148</v>
      </c>
      <c r="K287" s="122" t="s">
        <v>153</v>
      </c>
      <c r="L287" s="158" t="s">
        <v>2149</v>
      </c>
      <c r="M287" s="160" t="s">
        <v>2047</v>
      </c>
      <c r="N287" s="288" t="s">
        <v>2150</v>
      </c>
    </row>
    <row r="288" spans="1:14" ht="31.5" outlineLevel="1">
      <c r="A288" s="178" t="s">
        <v>997</v>
      </c>
      <c r="B288" s="179">
        <v>33</v>
      </c>
      <c r="C288" s="162" t="s">
        <v>132</v>
      </c>
      <c r="D288" s="180" t="s">
        <v>2151</v>
      </c>
      <c r="E288" s="163">
        <v>64.571550000000002</v>
      </c>
      <c r="F288" s="163" t="s">
        <v>437</v>
      </c>
      <c r="G288" s="163" t="s">
        <v>515</v>
      </c>
      <c r="H288" s="163" t="s">
        <v>516</v>
      </c>
      <c r="I288" s="163" t="s">
        <v>517</v>
      </c>
      <c r="J288" s="119" t="s">
        <v>2152</v>
      </c>
      <c r="K288" s="122" t="s">
        <v>169</v>
      </c>
      <c r="L288" s="158" t="s">
        <v>2153</v>
      </c>
      <c r="M288" s="160" t="s">
        <v>2047</v>
      </c>
      <c r="N288" s="288"/>
    </row>
    <row r="289" spans="1:14" ht="39.75" customHeight="1" outlineLevel="1">
      <c r="A289" s="178" t="s">
        <v>998</v>
      </c>
      <c r="B289" s="179">
        <v>33</v>
      </c>
      <c r="C289" s="162" t="s">
        <v>132</v>
      </c>
      <c r="D289" s="180" t="s">
        <v>2154</v>
      </c>
      <c r="E289" s="163">
        <v>50.181289999999997</v>
      </c>
      <c r="F289" s="163" t="s">
        <v>437</v>
      </c>
      <c r="G289" s="163" t="s">
        <v>515</v>
      </c>
      <c r="H289" s="163" t="s">
        <v>516</v>
      </c>
      <c r="I289" s="163" t="s">
        <v>517</v>
      </c>
      <c r="J289" s="119" t="s">
        <v>2155</v>
      </c>
      <c r="K289" s="122" t="s">
        <v>155</v>
      </c>
      <c r="L289" s="158" t="s">
        <v>2156</v>
      </c>
      <c r="M289" s="160" t="s">
        <v>2047</v>
      </c>
      <c r="N289" s="288"/>
    </row>
    <row r="290" spans="1:14" ht="31.5" outlineLevel="1">
      <c r="A290" s="178" t="s">
        <v>999</v>
      </c>
      <c r="B290" s="179">
        <v>33</v>
      </c>
      <c r="C290" s="162" t="s">
        <v>132</v>
      </c>
      <c r="D290" s="180" t="s">
        <v>2157</v>
      </c>
      <c r="E290" s="163">
        <v>64.571550000000002</v>
      </c>
      <c r="F290" s="163" t="s">
        <v>437</v>
      </c>
      <c r="G290" s="163" t="s">
        <v>515</v>
      </c>
      <c r="H290" s="163" t="s">
        <v>516</v>
      </c>
      <c r="I290" s="163" t="s">
        <v>517</v>
      </c>
      <c r="J290" s="119" t="s">
        <v>2158</v>
      </c>
      <c r="K290" s="122" t="s">
        <v>144</v>
      </c>
      <c r="L290" s="158" t="s">
        <v>2159</v>
      </c>
      <c r="M290" s="160" t="s">
        <v>2047</v>
      </c>
      <c r="N290" s="288"/>
    </row>
    <row r="291" spans="1:14" ht="63" outlineLevel="1">
      <c r="A291" s="178" t="s">
        <v>1000</v>
      </c>
      <c r="B291" s="179">
        <v>33</v>
      </c>
      <c r="C291" s="162" t="s">
        <v>132</v>
      </c>
      <c r="D291" s="180" t="s">
        <v>2160</v>
      </c>
      <c r="E291" s="163">
        <v>18.22109</v>
      </c>
      <c r="F291" s="163" t="s">
        <v>437</v>
      </c>
      <c r="G291" s="163" t="s">
        <v>515</v>
      </c>
      <c r="H291" s="163" t="s">
        <v>516</v>
      </c>
      <c r="I291" s="163" t="s">
        <v>517</v>
      </c>
      <c r="J291" s="119" t="s">
        <v>2161</v>
      </c>
      <c r="K291" s="122" t="s">
        <v>149</v>
      </c>
      <c r="L291" s="158" t="s">
        <v>2162</v>
      </c>
      <c r="M291" s="160" t="s">
        <v>2047</v>
      </c>
      <c r="N291" s="288"/>
    </row>
    <row r="292" spans="1:14" ht="47.25" outlineLevel="1">
      <c r="A292" s="178" t="s">
        <v>1001</v>
      </c>
      <c r="B292" s="179">
        <v>33</v>
      </c>
      <c r="C292" s="162" t="s">
        <v>132</v>
      </c>
      <c r="D292" s="180" t="s">
        <v>2163</v>
      </c>
      <c r="E292" s="163">
        <v>120.81088</v>
      </c>
      <c r="F292" s="163" t="s">
        <v>437</v>
      </c>
      <c r="G292" s="163" t="s">
        <v>515</v>
      </c>
      <c r="H292" s="163" t="s">
        <v>516</v>
      </c>
      <c r="I292" s="163" t="s">
        <v>517</v>
      </c>
      <c r="J292" s="119">
        <v>6100014387</v>
      </c>
      <c r="K292" s="122">
        <v>41264</v>
      </c>
      <c r="L292" s="158" t="s">
        <v>2164</v>
      </c>
      <c r="M292" s="160" t="s">
        <v>2047</v>
      </c>
      <c r="N292" s="288"/>
    </row>
    <row r="293" spans="1:14" ht="47.25" outlineLevel="1">
      <c r="A293" s="178" t="s">
        <v>1002</v>
      </c>
      <c r="B293" s="179">
        <v>34</v>
      </c>
      <c r="C293" s="162" t="s">
        <v>132</v>
      </c>
      <c r="D293" s="180" t="s">
        <v>2165</v>
      </c>
      <c r="E293" s="163">
        <v>215.05967000000001</v>
      </c>
      <c r="F293" s="163" t="s">
        <v>429</v>
      </c>
      <c r="G293" s="163" t="s">
        <v>518</v>
      </c>
      <c r="H293" s="163" t="s">
        <v>519</v>
      </c>
      <c r="I293" s="163" t="s">
        <v>520</v>
      </c>
      <c r="J293" s="119" t="s">
        <v>2166</v>
      </c>
      <c r="K293" s="122">
        <v>41031</v>
      </c>
      <c r="L293" s="158" t="s">
        <v>2167</v>
      </c>
      <c r="M293" s="160" t="s">
        <v>2047</v>
      </c>
      <c r="N293" s="288" t="s">
        <v>2168</v>
      </c>
    </row>
    <row r="294" spans="1:14" ht="47.25" outlineLevel="1">
      <c r="A294" s="178" t="s">
        <v>1003</v>
      </c>
      <c r="B294" s="179">
        <v>34</v>
      </c>
      <c r="C294" s="162" t="s">
        <v>132</v>
      </c>
      <c r="D294" s="180" t="s">
        <v>2169</v>
      </c>
      <c r="E294" s="163">
        <v>0</v>
      </c>
      <c r="F294" s="163" t="s">
        <v>429</v>
      </c>
      <c r="G294" s="163" t="s">
        <v>518</v>
      </c>
      <c r="H294" s="163" t="s">
        <v>519</v>
      </c>
      <c r="I294" s="163" t="s">
        <v>520</v>
      </c>
      <c r="J294" s="119" t="s">
        <v>2170</v>
      </c>
      <c r="K294" s="122">
        <v>41031</v>
      </c>
      <c r="L294" s="158" t="s">
        <v>2171</v>
      </c>
      <c r="M294" s="160" t="s">
        <v>2047</v>
      </c>
      <c r="N294" s="288"/>
    </row>
    <row r="295" spans="1:14" ht="47.25" outlineLevel="1">
      <c r="A295" s="178" t="s">
        <v>1004</v>
      </c>
      <c r="B295" s="179">
        <v>35</v>
      </c>
      <c r="C295" s="162" t="s">
        <v>132</v>
      </c>
      <c r="D295" s="180" t="s">
        <v>2172</v>
      </c>
      <c r="E295" s="163">
        <v>317.14348999999999</v>
      </c>
      <c r="F295" s="163" t="s">
        <v>521</v>
      </c>
      <c r="G295" s="163" t="s">
        <v>2173</v>
      </c>
      <c r="H295" s="163" t="s">
        <v>522</v>
      </c>
      <c r="I295" s="163" t="s">
        <v>523</v>
      </c>
      <c r="J295" s="119" t="s">
        <v>2174</v>
      </c>
      <c r="K295" s="122">
        <v>41031</v>
      </c>
      <c r="L295" s="158" t="s">
        <v>2175</v>
      </c>
      <c r="M295" s="160" t="s">
        <v>2047</v>
      </c>
      <c r="N295" s="159" t="s">
        <v>2176</v>
      </c>
    </row>
    <row r="296" spans="1:14" ht="31.5" outlineLevel="1">
      <c r="A296" s="178" t="s">
        <v>1005</v>
      </c>
      <c r="B296" s="179">
        <v>36</v>
      </c>
      <c r="C296" s="162" t="s">
        <v>132</v>
      </c>
      <c r="D296" s="180" t="s">
        <v>2177</v>
      </c>
      <c r="E296" s="163">
        <v>0</v>
      </c>
      <c r="F296" s="163" t="s">
        <v>2178</v>
      </c>
      <c r="G296" s="163" t="s">
        <v>2179</v>
      </c>
      <c r="H296" s="163" t="s">
        <v>2180</v>
      </c>
      <c r="I296" s="163" t="s">
        <v>2181</v>
      </c>
      <c r="J296" s="119">
        <v>3670</v>
      </c>
      <c r="K296" s="122">
        <v>41113</v>
      </c>
      <c r="L296" s="158" t="s">
        <v>2182</v>
      </c>
      <c r="M296" s="160" t="s">
        <v>2047</v>
      </c>
      <c r="N296" s="159" t="s">
        <v>2183</v>
      </c>
    </row>
    <row r="297" spans="1:14" ht="47.25" outlineLevel="1">
      <c r="A297" s="178" t="s">
        <v>1006</v>
      </c>
      <c r="B297" s="179">
        <v>37</v>
      </c>
      <c r="C297" s="162" t="s">
        <v>132</v>
      </c>
      <c r="D297" s="180" t="s">
        <v>1947</v>
      </c>
      <c r="E297" s="163">
        <v>25.79</v>
      </c>
      <c r="F297" s="163" t="s">
        <v>524</v>
      </c>
      <c r="G297" s="163" t="s">
        <v>2184</v>
      </c>
      <c r="H297" s="163" t="s">
        <v>525</v>
      </c>
      <c r="I297" s="163" t="s">
        <v>526</v>
      </c>
      <c r="J297" s="119" t="s">
        <v>215</v>
      </c>
      <c r="K297" s="122">
        <v>41182</v>
      </c>
      <c r="L297" s="158" t="s">
        <v>216</v>
      </c>
      <c r="M297" s="160" t="s">
        <v>2047</v>
      </c>
      <c r="N297" s="288" t="s">
        <v>2185</v>
      </c>
    </row>
    <row r="298" spans="1:14" ht="47.25" outlineLevel="1">
      <c r="A298" s="178" t="s">
        <v>1007</v>
      </c>
      <c r="B298" s="179">
        <v>37</v>
      </c>
      <c r="C298" s="162" t="s">
        <v>132</v>
      </c>
      <c r="D298" s="180" t="s">
        <v>2186</v>
      </c>
      <c r="E298" s="163">
        <v>49.32</v>
      </c>
      <c r="F298" s="163" t="s">
        <v>524</v>
      </c>
      <c r="G298" s="163" t="s">
        <v>2187</v>
      </c>
      <c r="H298" s="163" t="s">
        <v>2188</v>
      </c>
      <c r="I298" s="163" t="s">
        <v>526</v>
      </c>
      <c r="J298" s="119" t="s">
        <v>2189</v>
      </c>
      <c r="K298" s="122" t="s">
        <v>2190</v>
      </c>
      <c r="L298" s="158" t="s">
        <v>2191</v>
      </c>
      <c r="M298" s="160" t="s">
        <v>2047</v>
      </c>
      <c r="N298" s="288"/>
    </row>
    <row r="299" spans="1:14" ht="31.5" outlineLevel="1">
      <c r="A299" s="178" t="s">
        <v>1008</v>
      </c>
      <c r="B299" s="179">
        <v>37</v>
      </c>
      <c r="C299" s="162" t="s">
        <v>132</v>
      </c>
      <c r="D299" s="180" t="s">
        <v>2192</v>
      </c>
      <c r="E299" s="163">
        <v>50.13</v>
      </c>
      <c r="F299" s="163" t="s">
        <v>524</v>
      </c>
      <c r="G299" s="163" t="s">
        <v>2193</v>
      </c>
      <c r="H299" s="163" t="s">
        <v>527</v>
      </c>
      <c r="I299" s="163" t="s">
        <v>526</v>
      </c>
      <c r="J299" s="119">
        <v>6100009467</v>
      </c>
      <c r="K299" s="122">
        <v>40974</v>
      </c>
      <c r="L299" s="158" t="s">
        <v>2194</v>
      </c>
      <c r="M299" s="160" t="s">
        <v>2047</v>
      </c>
      <c r="N299" s="288"/>
    </row>
    <row r="300" spans="1:14" ht="47.25" outlineLevel="1">
      <c r="A300" s="178" t="s">
        <v>1009</v>
      </c>
      <c r="B300" s="179">
        <v>38</v>
      </c>
      <c r="C300" s="162" t="s">
        <v>132</v>
      </c>
      <c r="D300" s="180" t="s">
        <v>2195</v>
      </c>
      <c r="E300" s="163">
        <v>0</v>
      </c>
      <c r="F300" s="163" t="s">
        <v>521</v>
      </c>
      <c r="G300" s="163" t="s">
        <v>2196</v>
      </c>
      <c r="H300" s="163" t="s">
        <v>2197</v>
      </c>
      <c r="I300" s="163" t="s">
        <v>528</v>
      </c>
      <c r="J300" s="119" t="s">
        <v>2198</v>
      </c>
      <c r="K300" s="122" t="s">
        <v>2199</v>
      </c>
      <c r="L300" s="158" t="s">
        <v>2200</v>
      </c>
      <c r="M300" s="160" t="s">
        <v>2047</v>
      </c>
      <c r="N300" s="288" t="s">
        <v>2201</v>
      </c>
    </row>
    <row r="301" spans="1:14" ht="47.25" outlineLevel="1">
      <c r="A301" s="178" t="s">
        <v>1010</v>
      </c>
      <c r="B301" s="179">
        <v>38</v>
      </c>
      <c r="C301" s="162" t="s">
        <v>132</v>
      </c>
      <c r="D301" s="180" t="s">
        <v>2202</v>
      </c>
      <c r="E301" s="163">
        <v>23.67</v>
      </c>
      <c r="F301" s="163" t="s">
        <v>521</v>
      </c>
      <c r="G301" s="163" t="s">
        <v>2196</v>
      </c>
      <c r="H301" s="163" t="s">
        <v>2197</v>
      </c>
      <c r="I301" s="163" t="s">
        <v>528</v>
      </c>
      <c r="J301" s="119" t="s">
        <v>206</v>
      </c>
      <c r="K301" s="122">
        <v>41031</v>
      </c>
      <c r="L301" s="158" t="s">
        <v>207</v>
      </c>
      <c r="M301" s="160" t="s">
        <v>2047</v>
      </c>
      <c r="N301" s="288"/>
    </row>
    <row r="302" spans="1:14" ht="31.5" outlineLevel="1">
      <c r="A302" s="178" t="s">
        <v>1011</v>
      </c>
      <c r="B302" s="179">
        <v>39</v>
      </c>
      <c r="C302" s="162" t="s">
        <v>132</v>
      </c>
      <c r="D302" s="180" t="s">
        <v>2203</v>
      </c>
      <c r="E302" s="163">
        <v>6178.1304800000007</v>
      </c>
      <c r="F302" s="163" t="s">
        <v>2204</v>
      </c>
      <c r="G302" s="163" t="s">
        <v>2205</v>
      </c>
      <c r="H302" s="163" t="s">
        <v>2206</v>
      </c>
      <c r="I302" s="163" t="s">
        <v>2207</v>
      </c>
      <c r="J302" s="119" t="s">
        <v>2208</v>
      </c>
      <c r="K302" s="122">
        <v>40856</v>
      </c>
      <c r="L302" s="158" t="s">
        <v>2209</v>
      </c>
      <c r="M302" s="160" t="s">
        <v>2047</v>
      </c>
      <c r="N302" s="159" t="s">
        <v>2210</v>
      </c>
    </row>
    <row r="303" spans="1:14" ht="47.25" outlineLevel="1">
      <c r="A303" s="178" t="s">
        <v>1012</v>
      </c>
      <c r="B303" s="179">
        <v>40</v>
      </c>
      <c r="C303" s="162" t="s">
        <v>132</v>
      </c>
      <c r="D303" s="180" t="s">
        <v>2211</v>
      </c>
      <c r="E303" s="163">
        <v>177.01915520000003</v>
      </c>
      <c r="F303" s="163" t="s">
        <v>441</v>
      </c>
      <c r="G303" s="163" t="s">
        <v>441</v>
      </c>
      <c r="H303" s="163" t="s">
        <v>441</v>
      </c>
      <c r="I303" s="163" t="s">
        <v>441</v>
      </c>
      <c r="J303" s="119" t="s">
        <v>2212</v>
      </c>
      <c r="K303" s="122">
        <v>40945</v>
      </c>
      <c r="L303" s="158" t="s">
        <v>2213</v>
      </c>
      <c r="M303" s="160" t="s">
        <v>2047</v>
      </c>
      <c r="N303" s="159" t="s">
        <v>2214</v>
      </c>
    </row>
    <row r="304" spans="1:14" ht="31.5" outlineLevel="1">
      <c r="A304" s="178" t="s">
        <v>1013</v>
      </c>
      <c r="B304" s="179">
        <v>41</v>
      </c>
      <c r="C304" s="162" t="s">
        <v>132</v>
      </c>
      <c r="D304" s="180" t="s">
        <v>2215</v>
      </c>
      <c r="E304" s="163">
        <v>130.34937399999998</v>
      </c>
      <c r="F304" s="163" t="s">
        <v>441</v>
      </c>
      <c r="G304" s="163" t="s">
        <v>441</v>
      </c>
      <c r="H304" s="163" t="s">
        <v>441</v>
      </c>
      <c r="I304" s="163" t="s">
        <v>441</v>
      </c>
      <c r="J304" s="119" t="s">
        <v>2216</v>
      </c>
      <c r="K304" s="122">
        <v>40981</v>
      </c>
      <c r="L304" s="158" t="s">
        <v>2217</v>
      </c>
      <c r="M304" s="160" t="s">
        <v>2047</v>
      </c>
      <c r="N304" s="159" t="s">
        <v>2218</v>
      </c>
    </row>
    <row r="305" spans="1:14" ht="47.25" outlineLevel="1">
      <c r="A305" s="178" t="s">
        <v>1014</v>
      </c>
      <c r="B305" s="179">
        <v>42</v>
      </c>
      <c r="C305" s="162" t="s">
        <v>132</v>
      </c>
      <c r="D305" s="180" t="s">
        <v>2219</v>
      </c>
      <c r="E305" s="163">
        <v>175.12685879999995</v>
      </c>
      <c r="F305" s="163" t="s">
        <v>441</v>
      </c>
      <c r="G305" s="163" t="s">
        <v>441</v>
      </c>
      <c r="H305" s="163" t="s">
        <v>441</v>
      </c>
      <c r="I305" s="163" t="s">
        <v>441</v>
      </c>
      <c r="J305" s="119" t="s">
        <v>2220</v>
      </c>
      <c r="K305" s="122">
        <v>40966</v>
      </c>
      <c r="L305" s="158" t="s">
        <v>2221</v>
      </c>
      <c r="M305" s="160" t="s">
        <v>2047</v>
      </c>
      <c r="N305" s="159" t="s">
        <v>2222</v>
      </c>
    </row>
    <row r="306" spans="1:14" ht="47.25" outlineLevel="1">
      <c r="A306" s="178" t="s">
        <v>1015</v>
      </c>
      <c r="B306" s="179">
        <v>43</v>
      </c>
      <c r="C306" s="162" t="s">
        <v>132</v>
      </c>
      <c r="D306" s="180" t="s">
        <v>2223</v>
      </c>
      <c r="E306" s="163">
        <v>158.11243119999995</v>
      </c>
      <c r="F306" s="163" t="s">
        <v>441</v>
      </c>
      <c r="G306" s="163" t="s">
        <v>441</v>
      </c>
      <c r="H306" s="163" t="s">
        <v>441</v>
      </c>
      <c r="I306" s="163" t="s">
        <v>441</v>
      </c>
      <c r="J306" s="119" t="s">
        <v>2224</v>
      </c>
      <c r="K306" s="122">
        <v>40821</v>
      </c>
      <c r="L306" s="158" t="s">
        <v>2225</v>
      </c>
      <c r="M306" s="160" t="s">
        <v>2047</v>
      </c>
      <c r="N306" s="159" t="s">
        <v>2226</v>
      </c>
    </row>
    <row r="307" spans="1:14" ht="47.25" outlineLevel="1">
      <c r="A307" s="178" t="s">
        <v>1016</v>
      </c>
      <c r="B307" s="179">
        <v>44</v>
      </c>
      <c r="C307" s="162" t="s">
        <v>132</v>
      </c>
      <c r="D307" s="180" t="s">
        <v>2116</v>
      </c>
      <c r="E307" s="163">
        <v>124.82812200000001</v>
      </c>
      <c r="F307" s="163" t="s">
        <v>441</v>
      </c>
      <c r="G307" s="163" t="s">
        <v>441</v>
      </c>
      <c r="H307" s="163" t="s">
        <v>441</v>
      </c>
      <c r="I307" s="163" t="s">
        <v>441</v>
      </c>
      <c r="J307" s="119" t="s">
        <v>2227</v>
      </c>
      <c r="K307" s="122">
        <v>41110</v>
      </c>
      <c r="L307" s="158" t="s">
        <v>2228</v>
      </c>
      <c r="M307" s="160" t="s">
        <v>2047</v>
      </c>
      <c r="N307" s="159" t="s">
        <v>2229</v>
      </c>
    </row>
    <row r="308" spans="1:14" ht="47.25" outlineLevel="1">
      <c r="A308" s="178" t="s">
        <v>1017</v>
      </c>
      <c r="B308" s="179">
        <v>45</v>
      </c>
      <c r="C308" s="162" t="s">
        <v>132</v>
      </c>
      <c r="D308" s="180" t="s">
        <v>2116</v>
      </c>
      <c r="E308" s="163">
        <v>132.48772959999999</v>
      </c>
      <c r="F308" s="163" t="s">
        <v>441</v>
      </c>
      <c r="G308" s="163" t="s">
        <v>441</v>
      </c>
      <c r="H308" s="163" t="s">
        <v>441</v>
      </c>
      <c r="I308" s="163" t="s">
        <v>441</v>
      </c>
      <c r="J308" s="119">
        <v>6100014408</v>
      </c>
      <c r="K308" s="122">
        <v>41264</v>
      </c>
      <c r="L308" s="158" t="s">
        <v>255</v>
      </c>
      <c r="M308" s="160" t="s">
        <v>2047</v>
      </c>
      <c r="N308" s="159" t="s">
        <v>2230</v>
      </c>
    </row>
    <row r="309" spans="1:14" s="134" customFormat="1" ht="20.25" customHeight="1">
      <c r="A309" s="181" t="s">
        <v>908</v>
      </c>
      <c r="B309" s="283" t="s">
        <v>909</v>
      </c>
      <c r="C309" s="283"/>
      <c r="D309" s="283"/>
      <c r="E309" s="133">
        <f>SUM(E310:E345)</f>
        <v>16091.150060399999</v>
      </c>
      <c r="F309" s="143"/>
      <c r="G309" s="143"/>
      <c r="H309" s="143"/>
      <c r="I309" s="143"/>
      <c r="J309" s="144"/>
      <c r="K309" s="145"/>
      <c r="L309" s="146"/>
      <c r="M309" s="143"/>
      <c r="N309" s="137"/>
    </row>
    <row r="310" spans="1:14" ht="31.5" outlineLevel="1">
      <c r="A310" s="178" t="s">
        <v>1168</v>
      </c>
      <c r="B310" s="179">
        <v>1</v>
      </c>
      <c r="C310" s="162" t="s">
        <v>132</v>
      </c>
      <c r="D310" s="180" t="s">
        <v>2231</v>
      </c>
      <c r="E310" s="163">
        <v>0</v>
      </c>
      <c r="F310" s="163" t="s">
        <v>429</v>
      </c>
      <c r="G310" s="163" t="s">
        <v>2060</v>
      </c>
      <c r="H310" s="163" t="s">
        <v>2061</v>
      </c>
      <c r="I310" s="163" t="s">
        <v>2062</v>
      </c>
      <c r="J310" s="119">
        <v>6100014123</v>
      </c>
      <c r="K310" s="122">
        <v>41243</v>
      </c>
      <c r="L310" s="158" t="s">
        <v>279</v>
      </c>
      <c r="M310" s="160">
        <v>16</v>
      </c>
      <c r="N310" s="159" t="s">
        <v>2232</v>
      </c>
    </row>
    <row r="311" spans="1:14" ht="47.25" outlineLevel="1">
      <c r="A311" s="178" t="s">
        <v>1169</v>
      </c>
      <c r="B311" s="179">
        <v>2</v>
      </c>
      <c r="C311" s="162" t="s">
        <v>132</v>
      </c>
      <c r="D311" s="180" t="s">
        <v>2233</v>
      </c>
      <c r="E311" s="163">
        <v>9.3800000000000008</v>
      </c>
      <c r="F311" s="163" t="s">
        <v>2234</v>
      </c>
      <c r="G311" s="163" t="s">
        <v>2235</v>
      </c>
      <c r="H311" s="163" t="s">
        <v>2236</v>
      </c>
      <c r="I311" s="163" t="s">
        <v>2237</v>
      </c>
      <c r="J311" s="119" t="s">
        <v>2238</v>
      </c>
      <c r="K311" s="122">
        <v>41156</v>
      </c>
      <c r="L311" s="158" t="s">
        <v>2239</v>
      </c>
      <c r="M311" s="160">
        <v>16</v>
      </c>
      <c r="N311" s="159" t="s">
        <v>2240</v>
      </c>
    </row>
    <row r="312" spans="1:14" ht="31.5" outlineLevel="1">
      <c r="A312" s="178" t="s">
        <v>1170</v>
      </c>
      <c r="B312" s="179">
        <v>3</v>
      </c>
      <c r="C312" s="162" t="s">
        <v>132</v>
      </c>
      <c r="D312" s="180" t="s">
        <v>2241</v>
      </c>
      <c r="E312" s="163">
        <v>8.2489803999999989</v>
      </c>
      <c r="F312" s="163" t="s">
        <v>429</v>
      </c>
      <c r="G312" s="163" t="s">
        <v>2242</v>
      </c>
      <c r="H312" s="163" t="s">
        <v>2243</v>
      </c>
      <c r="I312" s="163" t="s">
        <v>2244</v>
      </c>
      <c r="J312" s="119" t="s">
        <v>2245</v>
      </c>
      <c r="K312" s="122" t="s">
        <v>150</v>
      </c>
      <c r="L312" s="158" t="s">
        <v>2246</v>
      </c>
      <c r="M312" s="160">
        <v>16</v>
      </c>
      <c r="N312" s="288" t="s">
        <v>2247</v>
      </c>
    </row>
    <row r="313" spans="1:14" outlineLevel="1">
      <c r="A313" s="178" t="s">
        <v>1171</v>
      </c>
      <c r="B313" s="179">
        <v>3</v>
      </c>
      <c r="C313" s="162" t="s">
        <v>132</v>
      </c>
      <c r="D313" s="180" t="s">
        <v>2248</v>
      </c>
      <c r="E313" s="163">
        <v>0</v>
      </c>
      <c r="F313" s="163" t="s">
        <v>429</v>
      </c>
      <c r="G313" s="163" t="s">
        <v>2242</v>
      </c>
      <c r="H313" s="163" t="s">
        <v>2243</v>
      </c>
      <c r="I313" s="163" t="s">
        <v>2244</v>
      </c>
      <c r="J313" s="119">
        <v>6100014135</v>
      </c>
      <c r="K313" s="122">
        <v>41243</v>
      </c>
      <c r="L313" s="158" t="s">
        <v>2249</v>
      </c>
      <c r="M313" s="160">
        <v>16</v>
      </c>
      <c r="N313" s="288"/>
    </row>
    <row r="314" spans="1:14" ht="31.5" outlineLevel="1">
      <c r="A314" s="178" t="s">
        <v>1172</v>
      </c>
      <c r="B314" s="179">
        <v>4</v>
      </c>
      <c r="C314" s="162" t="s">
        <v>132</v>
      </c>
      <c r="D314" s="180" t="s">
        <v>2250</v>
      </c>
      <c r="E314" s="163">
        <v>0</v>
      </c>
      <c r="F314" s="163" t="s">
        <v>429</v>
      </c>
      <c r="G314" s="163" t="s">
        <v>2251</v>
      </c>
      <c r="H314" s="163" t="s">
        <v>2252</v>
      </c>
      <c r="I314" s="163" t="s">
        <v>2253</v>
      </c>
      <c r="J314" s="119" t="s">
        <v>2254</v>
      </c>
      <c r="K314" s="122" t="s">
        <v>2255</v>
      </c>
      <c r="L314" s="158" t="s">
        <v>2256</v>
      </c>
      <c r="M314" s="160">
        <v>16</v>
      </c>
      <c r="N314" s="159" t="s">
        <v>2257</v>
      </c>
    </row>
    <row r="315" spans="1:14" ht="47.25" outlineLevel="1">
      <c r="A315" s="178" t="s">
        <v>1173</v>
      </c>
      <c r="B315" s="179">
        <v>5</v>
      </c>
      <c r="C315" s="162" t="s">
        <v>132</v>
      </c>
      <c r="D315" s="180" t="s">
        <v>2258</v>
      </c>
      <c r="E315" s="163">
        <v>82.856781600000005</v>
      </c>
      <c r="F315" s="163" t="s">
        <v>441</v>
      </c>
      <c r="G315" s="163" t="s">
        <v>441</v>
      </c>
      <c r="H315" s="163" t="s">
        <v>441</v>
      </c>
      <c r="I315" s="163" t="s">
        <v>441</v>
      </c>
      <c r="J315" s="119" t="s">
        <v>2259</v>
      </c>
      <c r="K315" s="122">
        <v>40773</v>
      </c>
      <c r="L315" s="158" t="s">
        <v>2260</v>
      </c>
      <c r="M315" s="160">
        <v>16</v>
      </c>
      <c r="N315" s="159" t="s">
        <v>2261</v>
      </c>
    </row>
    <row r="316" spans="1:14" ht="47.25" outlineLevel="1">
      <c r="A316" s="178" t="s">
        <v>1174</v>
      </c>
      <c r="B316" s="179">
        <v>6</v>
      </c>
      <c r="C316" s="162" t="s">
        <v>132</v>
      </c>
      <c r="D316" s="180" t="s">
        <v>1947</v>
      </c>
      <c r="E316" s="163">
        <v>101.05497760000003</v>
      </c>
      <c r="F316" s="163" t="s">
        <v>441</v>
      </c>
      <c r="G316" s="163" t="s">
        <v>441</v>
      </c>
      <c r="H316" s="163" t="s">
        <v>441</v>
      </c>
      <c r="I316" s="163" t="s">
        <v>441</v>
      </c>
      <c r="J316" s="119" t="s">
        <v>2262</v>
      </c>
      <c r="K316" s="122">
        <v>40758</v>
      </c>
      <c r="L316" s="158" t="s">
        <v>2263</v>
      </c>
      <c r="M316" s="160">
        <v>16</v>
      </c>
      <c r="N316" s="159" t="s">
        <v>2264</v>
      </c>
    </row>
    <row r="317" spans="1:14" ht="47.25" outlineLevel="1">
      <c r="A317" s="178" t="s">
        <v>1175</v>
      </c>
      <c r="B317" s="179">
        <v>7</v>
      </c>
      <c r="C317" s="162" t="s">
        <v>132</v>
      </c>
      <c r="D317" s="180" t="s">
        <v>2265</v>
      </c>
      <c r="E317" s="163">
        <v>35.807830000000003</v>
      </c>
      <c r="F317" s="163" t="s">
        <v>441</v>
      </c>
      <c r="G317" s="163" t="s">
        <v>441</v>
      </c>
      <c r="H317" s="163" t="s">
        <v>441</v>
      </c>
      <c r="I317" s="163" t="s">
        <v>441</v>
      </c>
      <c r="J317" s="119" t="s">
        <v>2266</v>
      </c>
      <c r="K317" s="122">
        <v>40792</v>
      </c>
      <c r="L317" s="158" t="s">
        <v>2267</v>
      </c>
      <c r="M317" s="160">
        <v>16</v>
      </c>
      <c r="N317" s="159" t="s">
        <v>2268</v>
      </c>
    </row>
    <row r="318" spans="1:14" ht="47.25" outlineLevel="1">
      <c r="A318" s="178" t="s">
        <v>1176</v>
      </c>
      <c r="B318" s="179">
        <v>8</v>
      </c>
      <c r="C318" s="162" t="s">
        <v>132</v>
      </c>
      <c r="D318" s="180" t="s">
        <v>2269</v>
      </c>
      <c r="E318" s="163">
        <v>18.383413199999996</v>
      </c>
      <c r="F318" s="163" t="s">
        <v>441</v>
      </c>
      <c r="G318" s="163" t="s">
        <v>441</v>
      </c>
      <c r="H318" s="163" t="s">
        <v>441</v>
      </c>
      <c r="I318" s="163" t="s">
        <v>441</v>
      </c>
      <c r="J318" s="119" t="s">
        <v>2270</v>
      </c>
      <c r="K318" s="122">
        <v>40871</v>
      </c>
      <c r="L318" s="158" t="s">
        <v>2271</v>
      </c>
      <c r="M318" s="160">
        <v>16</v>
      </c>
      <c r="N318" s="159" t="s">
        <v>2272</v>
      </c>
    </row>
    <row r="319" spans="1:14" ht="63" outlineLevel="1">
      <c r="A319" s="178" t="s">
        <v>1177</v>
      </c>
      <c r="B319" s="179">
        <v>9</v>
      </c>
      <c r="C319" s="162" t="s">
        <v>132</v>
      </c>
      <c r="D319" s="180" t="s">
        <v>2233</v>
      </c>
      <c r="E319" s="163">
        <v>10.220000000000001</v>
      </c>
      <c r="F319" s="163" t="s">
        <v>529</v>
      </c>
      <c r="G319" s="163" t="s">
        <v>2273</v>
      </c>
      <c r="H319" s="163" t="s">
        <v>530</v>
      </c>
      <c r="I319" s="163" t="s">
        <v>531</v>
      </c>
      <c r="J319" s="119" t="s">
        <v>2274</v>
      </c>
      <c r="K319" s="122">
        <v>41149</v>
      </c>
      <c r="L319" s="158" t="s">
        <v>2275</v>
      </c>
      <c r="M319" s="160">
        <v>16</v>
      </c>
      <c r="N319" s="159" t="s">
        <v>2276</v>
      </c>
    </row>
    <row r="320" spans="1:14" ht="47.25" outlineLevel="1">
      <c r="A320" s="178" t="s">
        <v>1178</v>
      </c>
      <c r="B320" s="179">
        <v>10</v>
      </c>
      <c r="C320" s="162" t="s">
        <v>132</v>
      </c>
      <c r="D320" s="180" t="s">
        <v>2277</v>
      </c>
      <c r="E320" s="163">
        <v>174.25726479999997</v>
      </c>
      <c r="F320" s="163" t="s">
        <v>441</v>
      </c>
      <c r="G320" s="163" t="s">
        <v>441</v>
      </c>
      <c r="H320" s="163" t="s">
        <v>441</v>
      </c>
      <c r="I320" s="163" t="s">
        <v>441</v>
      </c>
      <c r="J320" s="119" t="s">
        <v>2278</v>
      </c>
      <c r="K320" s="122" t="s">
        <v>162</v>
      </c>
      <c r="L320" s="158" t="s">
        <v>2279</v>
      </c>
      <c r="M320" s="160">
        <v>16</v>
      </c>
      <c r="N320" s="159" t="s">
        <v>2280</v>
      </c>
    </row>
    <row r="321" spans="1:14" ht="31.5" outlineLevel="1">
      <c r="A321" s="178" t="s">
        <v>1179</v>
      </c>
      <c r="B321" s="179">
        <v>11</v>
      </c>
      <c r="C321" s="162" t="s">
        <v>132</v>
      </c>
      <c r="D321" s="180" t="s">
        <v>2281</v>
      </c>
      <c r="E321" s="163">
        <v>65.237066000000013</v>
      </c>
      <c r="F321" s="163" t="s">
        <v>441</v>
      </c>
      <c r="G321" s="163" t="s">
        <v>441</v>
      </c>
      <c r="H321" s="163" t="s">
        <v>441</v>
      </c>
      <c r="I321" s="163" t="s">
        <v>441</v>
      </c>
      <c r="J321" s="119">
        <v>6100009352</v>
      </c>
      <c r="K321" s="122">
        <v>40966</v>
      </c>
      <c r="L321" s="158" t="s">
        <v>2282</v>
      </c>
      <c r="M321" s="160">
        <v>16</v>
      </c>
      <c r="N321" s="159" t="s">
        <v>2283</v>
      </c>
    </row>
    <row r="322" spans="1:14" ht="31.5" outlineLevel="1">
      <c r="A322" s="178" t="s">
        <v>1180</v>
      </c>
      <c r="B322" s="179">
        <v>12</v>
      </c>
      <c r="C322" s="162" t="s">
        <v>132</v>
      </c>
      <c r="D322" s="180" t="s">
        <v>2284</v>
      </c>
      <c r="E322" s="163">
        <v>147.03945400000001</v>
      </c>
      <c r="F322" s="163" t="s">
        <v>441</v>
      </c>
      <c r="G322" s="163" t="s">
        <v>441</v>
      </c>
      <c r="H322" s="163" t="s">
        <v>441</v>
      </c>
      <c r="I322" s="163" t="s">
        <v>441</v>
      </c>
      <c r="J322" s="119">
        <v>6100009276</v>
      </c>
      <c r="K322" s="122">
        <v>40954</v>
      </c>
      <c r="L322" s="158" t="s">
        <v>2285</v>
      </c>
      <c r="M322" s="160">
        <v>16</v>
      </c>
      <c r="N322" s="159" t="s">
        <v>2286</v>
      </c>
    </row>
    <row r="323" spans="1:14" ht="31.5" outlineLevel="1">
      <c r="A323" s="178" t="s">
        <v>1181</v>
      </c>
      <c r="B323" s="179">
        <v>13</v>
      </c>
      <c r="C323" s="162" t="s">
        <v>132</v>
      </c>
      <c r="D323" s="180" t="s">
        <v>2287</v>
      </c>
      <c r="E323" s="163">
        <v>15348.590803200001</v>
      </c>
      <c r="F323" s="163" t="s">
        <v>441</v>
      </c>
      <c r="G323" s="163" t="s">
        <v>441</v>
      </c>
      <c r="H323" s="163" t="s">
        <v>441</v>
      </c>
      <c r="I323" s="163" t="s">
        <v>441</v>
      </c>
      <c r="J323" s="119" t="s">
        <v>2288</v>
      </c>
      <c r="K323" s="122">
        <v>41183</v>
      </c>
      <c r="L323" s="158" t="s">
        <v>272</v>
      </c>
      <c r="M323" s="160">
        <v>16</v>
      </c>
      <c r="N323" s="159" t="s">
        <v>2289</v>
      </c>
    </row>
    <row r="324" spans="1:14" ht="47.25" outlineLevel="1">
      <c r="A324" s="178" t="s">
        <v>1182</v>
      </c>
      <c r="B324" s="179">
        <v>14</v>
      </c>
      <c r="C324" s="162" t="s">
        <v>132</v>
      </c>
      <c r="D324" s="180" t="s">
        <v>2211</v>
      </c>
      <c r="E324" s="163">
        <v>73.331256000000053</v>
      </c>
      <c r="F324" s="163" t="s">
        <v>441</v>
      </c>
      <c r="G324" s="163" t="s">
        <v>441</v>
      </c>
      <c r="H324" s="163" t="s">
        <v>441</v>
      </c>
      <c r="I324" s="163" t="s">
        <v>441</v>
      </c>
      <c r="J324" s="119">
        <v>6100008791</v>
      </c>
      <c r="K324" s="122">
        <v>40903</v>
      </c>
      <c r="L324" s="158" t="s">
        <v>2290</v>
      </c>
      <c r="M324" s="160">
        <v>16</v>
      </c>
      <c r="N324" s="159" t="s">
        <v>2291</v>
      </c>
    </row>
    <row r="325" spans="1:14" ht="31.5" outlineLevel="1">
      <c r="A325" s="178" t="s">
        <v>1183</v>
      </c>
      <c r="B325" s="179">
        <v>15</v>
      </c>
      <c r="C325" s="162" t="s">
        <v>132</v>
      </c>
      <c r="D325" s="180" t="s">
        <v>2292</v>
      </c>
      <c r="E325" s="163">
        <v>16.742233599999999</v>
      </c>
      <c r="F325" s="163" t="s">
        <v>441</v>
      </c>
      <c r="G325" s="163" t="s">
        <v>441</v>
      </c>
      <c r="H325" s="163" t="s">
        <v>441</v>
      </c>
      <c r="I325" s="163" t="s">
        <v>441</v>
      </c>
      <c r="J325" s="119" t="s">
        <v>2293</v>
      </c>
      <c r="K325" s="122" t="s">
        <v>2294</v>
      </c>
      <c r="L325" s="158" t="s">
        <v>2295</v>
      </c>
      <c r="M325" s="160">
        <v>16</v>
      </c>
      <c r="N325" s="159" t="s">
        <v>2296</v>
      </c>
    </row>
    <row r="326" spans="1:14" ht="31.5" outlineLevel="1">
      <c r="A326" s="178" t="s">
        <v>1184</v>
      </c>
      <c r="B326" s="179">
        <v>16</v>
      </c>
      <c r="C326" s="162" t="s">
        <v>132</v>
      </c>
      <c r="D326" s="180" t="s">
        <v>2297</v>
      </c>
      <c r="E326" s="163">
        <v>0</v>
      </c>
      <c r="F326" s="163" t="s">
        <v>441</v>
      </c>
      <c r="G326" s="163" t="s">
        <v>441</v>
      </c>
      <c r="H326" s="163" t="s">
        <v>441</v>
      </c>
      <c r="I326" s="163" t="s">
        <v>441</v>
      </c>
      <c r="J326" s="119">
        <v>6100016292</v>
      </c>
      <c r="K326" s="122">
        <v>41402</v>
      </c>
      <c r="L326" s="158" t="s">
        <v>2298</v>
      </c>
      <c r="M326" s="160">
        <v>16</v>
      </c>
      <c r="N326" s="159" t="s">
        <v>2299</v>
      </c>
    </row>
    <row r="327" spans="1:14" ht="31.5" outlineLevel="1">
      <c r="A327" s="178" t="s">
        <v>1185</v>
      </c>
      <c r="B327" s="179">
        <v>17</v>
      </c>
      <c r="C327" s="162" t="s">
        <v>132</v>
      </c>
      <c r="D327" s="180" t="s">
        <v>2300</v>
      </c>
      <c r="E327" s="163">
        <v>0</v>
      </c>
      <c r="F327" s="163" t="s">
        <v>441</v>
      </c>
      <c r="G327" s="163" t="s">
        <v>441</v>
      </c>
      <c r="H327" s="163" t="s">
        <v>441</v>
      </c>
      <c r="I327" s="163" t="s">
        <v>441</v>
      </c>
      <c r="J327" s="119" t="s">
        <v>2301</v>
      </c>
      <c r="K327" s="122" t="s">
        <v>2302</v>
      </c>
      <c r="L327" s="158" t="s">
        <v>2303</v>
      </c>
      <c r="M327" s="160">
        <v>16</v>
      </c>
      <c r="N327" s="159" t="s">
        <v>2304</v>
      </c>
    </row>
    <row r="328" spans="1:14" ht="31.5" outlineLevel="1">
      <c r="A328" s="178" t="s">
        <v>1186</v>
      </c>
      <c r="B328" s="179">
        <v>18</v>
      </c>
      <c r="C328" s="162" t="s">
        <v>132</v>
      </c>
      <c r="D328" s="180" t="s">
        <v>2305</v>
      </c>
      <c r="E328" s="163">
        <v>0</v>
      </c>
      <c r="F328" s="163" t="s">
        <v>441</v>
      </c>
      <c r="G328" s="163" t="s">
        <v>441</v>
      </c>
      <c r="H328" s="163" t="s">
        <v>441</v>
      </c>
      <c r="I328" s="163" t="s">
        <v>441</v>
      </c>
      <c r="J328" s="119">
        <v>6100012960</v>
      </c>
      <c r="K328" s="122">
        <v>41543</v>
      </c>
      <c r="L328" s="158" t="s">
        <v>2306</v>
      </c>
      <c r="M328" s="160">
        <v>16</v>
      </c>
      <c r="N328" s="159" t="s">
        <v>2307</v>
      </c>
    </row>
    <row r="329" spans="1:14" ht="31.5" outlineLevel="1">
      <c r="A329" s="178" t="s">
        <v>1187</v>
      </c>
      <c r="B329" s="179">
        <v>19</v>
      </c>
      <c r="C329" s="162" t="s">
        <v>132</v>
      </c>
      <c r="D329" s="180" t="s">
        <v>2308</v>
      </c>
      <c r="E329" s="163">
        <v>0</v>
      </c>
      <c r="F329" s="163" t="s">
        <v>441</v>
      </c>
      <c r="G329" s="163" t="s">
        <v>441</v>
      </c>
      <c r="H329" s="163" t="s">
        <v>441</v>
      </c>
      <c r="I329" s="163" t="s">
        <v>441</v>
      </c>
      <c r="J329" s="119">
        <v>6100013656</v>
      </c>
      <c r="K329" s="122">
        <v>41221</v>
      </c>
      <c r="L329" s="158" t="s">
        <v>2309</v>
      </c>
      <c r="M329" s="160">
        <v>16</v>
      </c>
      <c r="N329" s="159" t="s">
        <v>2310</v>
      </c>
    </row>
    <row r="330" spans="1:14" ht="31.5" outlineLevel="1">
      <c r="A330" s="178" t="s">
        <v>1188</v>
      </c>
      <c r="B330" s="179">
        <v>20</v>
      </c>
      <c r="C330" s="162" t="s">
        <v>132</v>
      </c>
      <c r="D330" s="180" t="s">
        <v>2311</v>
      </c>
      <c r="E330" s="163">
        <v>0</v>
      </c>
      <c r="F330" s="163" t="s">
        <v>441</v>
      </c>
      <c r="G330" s="163" t="s">
        <v>441</v>
      </c>
      <c r="H330" s="163" t="s">
        <v>441</v>
      </c>
      <c r="I330" s="163" t="s">
        <v>441</v>
      </c>
      <c r="J330" s="119" t="s">
        <v>170</v>
      </c>
      <c r="K330" s="122" t="s">
        <v>173</v>
      </c>
      <c r="L330" s="158" t="s">
        <v>273</v>
      </c>
      <c r="M330" s="160">
        <v>16</v>
      </c>
      <c r="N330" s="159" t="s">
        <v>2312</v>
      </c>
    </row>
    <row r="331" spans="1:14" ht="31.5" outlineLevel="1">
      <c r="A331" s="178" t="s">
        <v>1189</v>
      </c>
      <c r="B331" s="179">
        <v>21</v>
      </c>
      <c r="C331" s="162" t="s">
        <v>132</v>
      </c>
      <c r="D331" s="180" t="s">
        <v>2313</v>
      </c>
      <c r="E331" s="163">
        <v>0</v>
      </c>
      <c r="F331" s="163" t="s">
        <v>441</v>
      </c>
      <c r="G331" s="163" t="s">
        <v>441</v>
      </c>
      <c r="H331" s="163" t="s">
        <v>441</v>
      </c>
      <c r="I331" s="163" t="s">
        <v>441</v>
      </c>
      <c r="J331" s="119" t="s">
        <v>274</v>
      </c>
      <c r="K331" s="122" t="s">
        <v>171</v>
      </c>
      <c r="L331" s="158" t="s">
        <v>275</v>
      </c>
      <c r="M331" s="160">
        <v>16</v>
      </c>
      <c r="N331" s="159" t="s">
        <v>2314</v>
      </c>
    </row>
    <row r="332" spans="1:14" ht="31.5" outlineLevel="1">
      <c r="A332" s="178" t="s">
        <v>1190</v>
      </c>
      <c r="B332" s="179">
        <v>22</v>
      </c>
      <c r="C332" s="162" t="s">
        <v>132</v>
      </c>
      <c r="D332" s="180" t="s">
        <v>2315</v>
      </c>
      <c r="E332" s="163">
        <v>0</v>
      </c>
      <c r="F332" s="163" t="s">
        <v>441</v>
      </c>
      <c r="G332" s="163" t="s">
        <v>441</v>
      </c>
      <c r="H332" s="163" t="s">
        <v>441</v>
      </c>
      <c r="I332" s="163" t="s">
        <v>441</v>
      </c>
      <c r="J332" s="119" t="s">
        <v>276</v>
      </c>
      <c r="K332" s="122" t="s">
        <v>166</v>
      </c>
      <c r="L332" s="158" t="s">
        <v>277</v>
      </c>
      <c r="M332" s="160">
        <v>16</v>
      </c>
      <c r="N332" s="159" t="s">
        <v>2316</v>
      </c>
    </row>
    <row r="333" spans="1:14" ht="31.5" outlineLevel="1">
      <c r="A333" s="178" t="s">
        <v>1191</v>
      </c>
      <c r="B333" s="179">
        <v>23</v>
      </c>
      <c r="C333" s="162" t="s">
        <v>132</v>
      </c>
      <c r="D333" s="180" t="s">
        <v>2317</v>
      </c>
      <c r="E333" s="163">
        <v>0</v>
      </c>
      <c r="F333" s="163" t="s">
        <v>441</v>
      </c>
      <c r="G333" s="163" t="s">
        <v>441</v>
      </c>
      <c r="H333" s="163" t="s">
        <v>441</v>
      </c>
      <c r="I333" s="163" t="s">
        <v>441</v>
      </c>
      <c r="J333" s="119">
        <v>6100015588</v>
      </c>
      <c r="K333" s="122">
        <v>41359</v>
      </c>
      <c r="L333" s="158" t="s">
        <v>2318</v>
      </c>
      <c r="M333" s="160">
        <v>16</v>
      </c>
      <c r="N333" s="159" t="s">
        <v>2319</v>
      </c>
    </row>
    <row r="334" spans="1:14" ht="31.5" outlineLevel="1">
      <c r="A334" s="178" t="s">
        <v>1192</v>
      </c>
      <c r="B334" s="179">
        <v>24</v>
      </c>
      <c r="C334" s="162" t="s">
        <v>132</v>
      </c>
      <c r="D334" s="180" t="s">
        <v>2320</v>
      </c>
      <c r="E334" s="163">
        <v>0</v>
      </c>
      <c r="F334" s="163" t="s">
        <v>441</v>
      </c>
      <c r="G334" s="163" t="s">
        <v>441</v>
      </c>
      <c r="H334" s="163" t="s">
        <v>441</v>
      </c>
      <c r="I334" s="163" t="s">
        <v>441</v>
      </c>
      <c r="J334" s="119">
        <v>6100015442</v>
      </c>
      <c r="K334" s="122" t="s">
        <v>171</v>
      </c>
      <c r="L334" s="158" t="s">
        <v>278</v>
      </c>
      <c r="M334" s="160">
        <v>16</v>
      </c>
      <c r="N334" s="159" t="s">
        <v>2321</v>
      </c>
    </row>
    <row r="335" spans="1:14" ht="47.25" outlineLevel="1">
      <c r="A335" s="178" t="s">
        <v>1193</v>
      </c>
      <c r="B335" s="179">
        <v>25</v>
      </c>
      <c r="C335" s="162" t="s">
        <v>132</v>
      </c>
      <c r="D335" s="180" t="s">
        <v>2322</v>
      </c>
      <c r="E335" s="163">
        <v>0</v>
      </c>
      <c r="F335" s="163" t="s">
        <v>441</v>
      </c>
      <c r="G335" s="163" t="s">
        <v>441</v>
      </c>
      <c r="H335" s="163" t="s">
        <v>441</v>
      </c>
      <c r="I335" s="163" t="s">
        <v>441</v>
      </c>
      <c r="J335" s="119" t="s">
        <v>2323</v>
      </c>
      <c r="K335" s="122" t="s">
        <v>181</v>
      </c>
      <c r="L335" s="158" t="s">
        <v>2324</v>
      </c>
      <c r="M335" s="160">
        <v>16</v>
      </c>
      <c r="N335" s="159" t="s">
        <v>2325</v>
      </c>
    </row>
    <row r="336" spans="1:14" ht="31.5" outlineLevel="1">
      <c r="A336" s="178" t="s">
        <v>1194</v>
      </c>
      <c r="B336" s="179">
        <v>26</v>
      </c>
      <c r="C336" s="162" t="s">
        <v>132</v>
      </c>
      <c r="D336" s="180" t="s">
        <v>2326</v>
      </c>
      <c r="E336" s="163">
        <v>0</v>
      </c>
      <c r="F336" s="163" t="s">
        <v>441</v>
      </c>
      <c r="G336" s="163" t="s">
        <v>441</v>
      </c>
      <c r="H336" s="163" t="s">
        <v>441</v>
      </c>
      <c r="I336" s="163" t="s">
        <v>441</v>
      </c>
      <c r="J336" s="119">
        <v>6100016762</v>
      </c>
      <c r="K336" s="122" t="s">
        <v>2327</v>
      </c>
      <c r="L336" s="158" t="s">
        <v>2328</v>
      </c>
      <c r="M336" s="160">
        <v>16</v>
      </c>
      <c r="N336" s="159" t="s">
        <v>2329</v>
      </c>
    </row>
    <row r="337" spans="1:14" ht="31.5" outlineLevel="1">
      <c r="A337" s="178" t="s">
        <v>1195</v>
      </c>
      <c r="B337" s="179">
        <v>27</v>
      </c>
      <c r="C337" s="162" t="s">
        <v>132</v>
      </c>
      <c r="D337" s="180" t="s">
        <v>2330</v>
      </c>
      <c r="E337" s="163">
        <v>0</v>
      </c>
      <c r="F337" s="163" t="s">
        <v>441</v>
      </c>
      <c r="G337" s="163" t="s">
        <v>441</v>
      </c>
      <c r="H337" s="163" t="s">
        <v>441</v>
      </c>
      <c r="I337" s="163" t="s">
        <v>441</v>
      </c>
      <c r="J337" s="119">
        <v>6100016773</v>
      </c>
      <c r="K337" s="122">
        <v>41430</v>
      </c>
      <c r="L337" s="158" t="s">
        <v>2331</v>
      </c>
      <c r="M337" s="160">
        <v>16</v>
      </c>
      <c r="N337" s="159" t="s">
        <v>2332</v>
      </c>
    </row>
    <row r="338" spans="1:14" ht="31.5" outlineLevel="1">
      <c r="A338" s="178" t="s">
        <v>1196</v>
      </c>
      <c r="B338" s="179">
        <v>28</v>
      </c>
      <c r="C338" s="162" t="s">
        <v>132</v>
      </c>
      <c r="D338" s="180" t="s">
        <v>2333</v>
      </c>
      <c r="E338" s="163">
        <v>0</v>
      </c>
      <c r="F338" s="163" t="s">
        <v>441</v>
      </c>
      <c r="G338" s="163" t="s">
        <v>441</v>
      </c>
      <c r="H338" s="163" t="s">
        <v>441</v>
      </c>
      <c r="I338" s="163" t="s">
        <v>441</v>
      </c>
      <c r="J338" s="119">
        <v>6100016990</v>
      </c>
      <c r="K338" s="122">
        <v>41444</v>
      </c>
      <c r="L338" s="158" t="s">
        <v>2334</v>
      </c>
      <c r="M338" s="160">
        <v>16</v>
      </c>
      <c r="N338" s="159" t="s">
        <v>2335</v>
      </c>
    </row>
    <row r="339" spans="1:14" ht="31.5" outlineLevel="1">
      <c r="A339" s="178" t="s">
        <v>1197</v>
      </c>
      <c r="B339" s="179">
        <v>29</v>
      </c>
      <c r="C339" s="162" t="s">
        <v>132</v>
      </c>
      <c r="D339" s="180" t="s">
        <v>2336</v>
      </c>
      <c r="E339" s="163">
        <v>0</v>
      </c>
      <c r="F339" s="163" t="s">
        <v>441</v>
      </c>
      <c r="G339" s="163" t="s">
        <v>441</v>
      </c>
      <c r="H339" s="163" t="s">
        <v>441</v>
      </c>
      <c r="I339" s="163" t="s">
        <v>441</v>
      </c>
      <c r="J339" s="119">
        <v>6100020477</v>
      </c>
      <c r="K339" s="122">
        <v>41570</v>
      </c>
      <c r="L339" s="158" t="s">
        <v>2337</v>
      </c>
      <c r="M339" s="160">
        <v>16</v>
      </c>
      <c r="N339" s="159" t="s">
        <v>2338</v>
      </c>
    </row>
    <row r="340" spans="1:14" ht="31.5" outlineLevel="1">
      <c r="A340" s="178" t="s">
        <v>1198</v>
      </c>
      <c r="B340" s="179">
        <v>30</v>
      </c>
      <c r="C340" s="162" t="s">
        <v>132</v>
      </c>
      <c r="D340" s="180" t="s">
        <v>2339</v>
      </c>
      <c r="E340" s="163">
        <v>0</v>
      </c>
      <c r="F340" s="163" t="s">
        <v>441</v>
      </c>
      <c r="G340" s="163" t="s">
        <v>441</v>
      </c>
      <c r="H340" s="163" t="s">
        <v>441</v>
      </c>
      <c r="I340" s="163" t="s">
        <v>441</v>
      </c>
      <c r="J340" s="119">
        <v>6100013659</v>
      </c>
      <c r="K340" s="122">
        <v>41221</v>
      </c>
      <c r="L340" s="158" t="s">
        <v>2340</v>
      </c>
      <c r="M340" s="160">
        <v>16</v>
      </c>
      <c r="N340" s="159" t="s">
        <v>2341</v>
      </c>
    </row>
    <row r="341" spans="1:14" ht="31.5" outlineLevel="1">
      <c r="A341" s="178" t="s">
        <v>1199</v>
      </c>
      <c r="B341" s="179">
        <v>31</v>
      </c>
      <c r="C341" s="162" t="s">
        <v>132</v>
      </c>
      <c r="D341" s="180" t="s">
        <v>2342</v>
      </c>
      <c r="E341" s="163">
        <v>0</v>
      </c>
      <c r="F341" s="163" t="s">
        <v>441</v>
      </c>
      <c r="G341" s="163" t="s">
        <v>441</v>
      </c>
      <c r="H341" s="163" t="s">
        <v>441</v>
      </c>
      <c r="I341" s="163" t="s">
        <v>441</v>
      </c>
      <c r="J341" s="119">
        <v>6100016472</v>
      </c>
      <c r="K341" s="122">
        <v>41414</v>
      </c>
      <c r="L341" s="158" t="s">
        <v>2343</v>
      </c>
      <c r="M341" s="160">
        <v>16</v>
      </c>
      <c r="N341" s="159" t="s">
        <v>2344</v>
      </c>
    </row>
    <row r="342" spans="1:14" ht="31.5" outlineLevel="1">
      <c r="A342" s="178" t="s">
        <v>1200</v>
      </c>
      <c r="B342" s="179">
        <v>32</v>
      </c>
      <c r="C342" s="162" t="s">
        <v>132</v>
      </c>
      <c r="D342" s="180" t="s">
        <v>2345</v>
      </c>
      <c r="E342" s="163">
        <v>0</v>
      </c>
      <c r="F342" s="163" t="s">
        <v>441</v>
      </c>
      <c r="G342" s="163" t="s">
        <v>441</v>
      </c>
      <c r="H342" s="163" t="s">
        <v>441</v>
      </c>
      <c r="I342" s="163" t="s">
        <v>441</v>
      </c>
      <c r="J342" s="119">
        <v>6100016618</v>
      </c>
      <c r="K342" s="122">
        <v>41417</v>
      </c>
      <c r="L342" s="158" t="s">
        <v>280</v>
      </c>
      <c r="M342" s="160">
        <v>16</v>
      </c>
      <c r="N342" s="159" t="s">
        <v>2346</v>
      </c>
    </row>
    <row r="343" spans="1:14" ht="31.5" outlineLevel="1">
      <c r="A343" s="178" t="s">
        <v>1201</v>
      </c>
      <c r="B343" s="179">
        <v>33</v>
      </c>
      <c r="C343" s="162" t="s">
        <v>132</v>
      </c>
      <c r="D343" s="180" t="s">
        <v>2347</v>
      </c>
      <c r="E343" s="163">
        <v>0</v>
      </c>
      <c r="F343" s="163" t="s">
        <v>441</v>
      </c>
      <c r="G343" s="163" t="s">
        <v>441</v>
      </c>
      <c r="H343" s="163" t="s">
        <v>441</v>
      </c>
      <c r="I343" s="163" t="s">
        <v>441</v>
      </c>
      <c r="J343" s="119" t="s">
        <v>2348</v>
      </c>
      <c r="K343" s="122" t="s">
        <v>2349</v>
      </c>
      <c r="L343" s="158" t="s">
        <v>2350</v>
      </c>
      <c r="M343" s="160">
        <v>16</v>
      </c>
      <c r="N343" s="159" t="s">
        <v>2351</v>
      </c>
    </row>
    <row r="344" spans="1:14" ht="78.75" outlineLevel="1">
      <c r="A344" s="178" t="s">
        <v>1202</v>
      </c>
      <c r="B344" s="179">
        <v>34</v>
      </c>
      <c r="C344" s="162" t="s">
        <v>132</v>
      </c>
      <c r="D344" s="180" t="s">
        <v>2352</v>
      </c>
      <c r="E344" s="163">
        <v>0</v>
      </c>
      <c r="F344" s="163" t="s">
        <v>441</v>
      </c>
      <c r="G344" s="163" t="s">
        <v>441</v>
      </c>
      <c r="H344" s="163" t="s">
        <v>441</v>
      </c>
      <c r="I344" s="163" t="s">
        <v>441</v>
      </c>
      <c r="J344" s="119" t="s">
        <v>2353</v>
      </c>
      <c r="K344" s="122" t="s">
        <v>2354</v>
      </c>
      <c r="L344" s="158" t="s">
        <v>2355</v>
      </c>
      <c r="M344" s="160">
        <v>16</v>
      </c>
      <c r="N344" s="159" t="s">
        <v>2356</v>
      </c>
    </row>
    <row r="345" spans="1:14" ht="31.5" outlineLevel="1">
      <c r="A345" s="178" t="s">
        <v>1203</v>
      </c>
      <c r="B345" s="179">
        <v>35</v>
      </c>
      <c r="C345" s="162" t="s">
        <v>132</v>
      </c>
      <c r="D345" s="180" t="s">
        <v>2357</v>
      </c>
      <c r="E345" s="163">
        <v>0</v>
      </c>
      <c r="F345" s="163" t="s">
        <v>441</v>
      </c>
      <c r="G345" s="163" t="s">
        <v>441</v>
      </c>
      <c r="H345" s="163" t="s">
        <v>441</v>
      </c>
      <c r="I345" s="163" t="s">
        <v>441</v>
      </c>
      <c r="J345" s="119">
        <v>6100015875</v>
      </c>
      <c r="K345" s="122">
        <v>41380</v>
      </c>
      <c r="L345" s="158" t="s">
        <v>2358</v>
      </c>
      <c r="M345" s="160">
        <v>16</v>
      </c>
      <c r="N345" s="159" t="s">
        <v>2359</v>
      </c>
    </row>
    <row r="346" spans="1:14" s="131" customFormat="1" ht="15.75" customHeight="1">
      <c r="A346" s="129" t="s">
        <v>1284</v>
      </c>
      <c r="B346" s="281" t="s">
        <v>131</v>
      </c>
      <c r="C346" s="282"/>
      <c r="D346" s="282" t="s">
        <v>133</v>
      </c>
      <c r="E346" s="130">
        <f>E347+E396</f>
        <v>32408.777160399994</v>
      </c>
      <c r="F346" s="176"/>
      <c r="G346" s="176"/>
      <c r="H346" s="176"/>
      <c r="I346" s="176"/>
      <c r="J346" s="176"/>
      <c r="K346" s="176"/>
      <c r="L346" s="176"/>
      <c r="M346" s="176"/>
      <c r="N346" s="136"/>
    </row>
    <row r="347" spans="1:14" s="134" customFormat="1" ht="18.75" customHeight="1">
      <c r="A347" s="132" t="s">
        <v>1285</v>
      </c>
      <c r="B347" s="283" t="s">
        <v>1286</v>
      </c>
      <c r="C347" s="283"/>
      <c r="D347" s="283"/>
      <c r="E347" s="133">
        <f>SUM(E348:E395)</f>
        <v>31484.469770199994</v>
      </c>
      <c r="F347" s="177"/>
      <c r="G347" s="177"/>
      <c r="H347" s="177"/>
      <c r="I347" s="177"/>
      <c r="J347" s="177"/>
      <c r="K347" s="177"/>
      <c r="L347" s="177"/>
      <c r="M347" s="177"/>
      <c r="N347" s="137"/>
    </row>
    <row r="348" spans="1:14" ht="40.5" customHeight="1" outlineLevel="1">
      <c r="A348" s="178" t="s">
        <v>1287</v>
      </c>
      <c r="B348" s="179" t="s">
        <v>316</v>
      </c>
      <c r="C348" s="162" t="s">
        <v>131</v>
      </c>
      <c r="D348" s="180" t="s">
        <v>2360</v>
      </c>
      <c r="E348" s="163">
        <v>1236.8692000000001</v>
      </c>
      <c r="F348" s="163" t="s">
        <v>1918</v>
      </c>
      <c r="G348" s="163" t="s">
        <v>2361</v>
      </c>
      <c r="H348" s="163" t="s">
        <v>2362</v>
      </c>
      <c r="I348" s="163" t="s">
        <v>2363</v>
      </c>
      <c r="J348" s="119">
        <v>4200</v>
      </c>
      <c r="K348" s="122">
        <v>40742</v>
      </c>
      <c r="L348" s="158" t="s">
        <v>2364</v>
      </c>
      <c r="M348" s="160">
        <v>29</v>
      </c>
      <c r="N348" s="159" t="s">
        <v>2365</v>
      </c>
    </row>
    <row r="349" spans="1:14" ht="76.5" customHeight="1" outlineLevel="1">
      <c r="A349" s="178" t="s">
        <v>1288</v>
      </c>
      <c r="B349" s="179" t="s">
        <v>317</v>
      </c>
      <c r="C349" s="162" t="s">
        <v>131</v>
      </c>
      <c r="D349" s="180" t="s">
        <v>2366</v>
      </c>
      <c r="E349" s="163">
        <v>235.17973000000001</v>
      </c>
      <c r="F349" s="163" t="s">
        <v>532</v>
      </c>
      <c r="G349" s="163" t="s">
        <v>2367</v>
      </c>
      <c r="H349" s="163" t="s">
        <v>2368</v>
      </c>
      <c r="I349" s="163" t="s">
        <v>2369</v>
      </c>
      <c r="J349" s="119" t="s">
        <v>2370</v>
      </c>
      <c r="K349" s="122">
        <v>40956</v>
      </c>
      <c r="L349" s="158" t="s">
        <v>2371</v>
      </c>
      <c r="M349" s="160">
        <v>29</v>
      </c>
      <c r="N349" s="159" t="s">
        <v>2372</v>
      </c>
    </row>
    <row r="350" spans="1:14" ht="72.75" customHeight="1" outlineLevel="1">
      <c r="A350" s="178" t="s">
        <v>1289</v>
      </c>
      <c r="B350" s="179" t="s">
        <v>318</v>
      </c>
      <c r="C350" s="162" t="s">
        <v>131</v>
      </c>
      <c r="D350" s="180" t="s">
        <v>2373</v>
      </c>
      <c r="E350" s="163">
        <v>3160.2174900000005</v>
      </c>
      <c r="F350" s="163" t="s">
        <v>2374</v>
      </c>
      <c r="G350" s="163" t="s">
        <v>2375</v>
      </c>
      <c r="H350" s="163" t="s">
        <v>2376</v>
      </c>
      <c r="I350" s="163" t="s">
        <v>2377</v>
      </c>
      <c r="J350" s="119" t="s">
        <v>2378</v>
      </c>
      <c r="K350" s="122">
        <v>40611</v>
      </c>
      <c r="L350" s="158" t="s">
        <v>2379</v>
      </c>
      <c r="M350" s="160">
        <v>29</v>
      </c>
      <c r="N350" s="159" t="s">
        <v>2380</v>
      </c>
    </row>
    <row r="351" spans="1:14" ht="95.25" customHeight="1" outlineLevel="1">
      <c r="A351" s="178" t="s">
        <v>1290</v>
      </c>
      <c r="B351" s="179" t="s">
        <v>319</v>
      </c>
      <c r="C351" s="162" t="s">
        <v>131</v>
      </c>
      <c r="D351" s="180" t="s">
        <v>2381</v>
      </c>
      <c r="E351" s="163">
        <v>144.6792926</v>
      </c>
      <c r="F351" s="163" t="s">
        <v>2382</v>
      </c>
      <c r="G351" s="163" t="s">
        <v>2383</v>
      </c>
      <c r="H351" s="163" t="s">
        <v>2384</v>
      </c>
      <c r="I351" s="163" t="s">
        <v>2385</v>
      </c>
      <c r="J351" s="119" t="s">
        <v>2386</v>
      </c>
      <c r="K351" s="122">
        <v>40392</v>
      </c>
      <c r="L351" s="158" t="s">
        <v>2387</v>
      </c>
      <c r="M351" s="160">
        <v>29</v>
      </c>
      <c r="N351" s="159" t="s">
        <v>2388</v>
      </c>
    </row>
    <row r="352" spans="1:14" ht="80.25" customHeight="1" outlineLevel="1">
      <c r="A352" s="178" t="s">
        <v>1291</v>
      </c>
      <c r="B352" s="179" t="s">
        <v>320</v>
      </c>
      <c r="C352" s="162" t="s">
        <v>131</v>
      </c>
      <c r="D352" s="180" t="s">
        <v>2389</v>
      </c>
      <c r="E352" s="163">
        <v>217.69533999999999</v>
      </c>
      <c r="F352" s="163" t="s">
        <v>2390</v>
      </c>
      <c r="G352" s="163" t="s">
        <v>2391</v>
      </c>
      <c r="H352" s="163" t="s">
        <v>2392</v>
      </c>
      <c r="I352" s="163" t="s">
        <v>2393</v>
      </c>
      <c r="J352" s="119" t="s">
        <v>2394</v>
      </c>
      <c r="K352" s="122">
        <v>40766</v>
      </c>
      <c r="L352" s="158" t="s">
        <v>2395</v>
      </c>
      <c r="M352" s="160">
        <v>29</v>
      </c>
      <c r="N352" s="159" t="s">
        <v>2396</v>
      </c>
    </row>
    <row r="353" spans="1:14" ht="57.75" customHeight="1" outlineLevel="1">
      <c r="A353" s="178" t="s">
        <v>1292</v>
      </c>
      <c r="B353" s="179" t="s">
        <v>321</v>
      </c>
      <c r="C353" s="162" t="s">
        <v>131</v>
      </c>
      <c r="D353" s="180" t="s">
        <v>2397</v>
      </c>
      <c r="E353" s="163">
        <v>400.23535000000004</v>
      </c>
      <c r="F353" s="163" t="s">
        <v>2398</v>
      </c>
      <c r="G353" s="163" t="s">
        <v>2399</v>
      </c>
      <c r="H353" s="163" t="s">
        <v>2400</v>
      </c>
      <c r="I353" s="163" t="s">
        <v>2401</v>
      </c>
      <c r="J353" s="119" t="s">
        <v>2402</v>
      </c>
      <c r="K353" s="122">
        <v>40137</v>
      </c>
      <c r="L353" s="158" t="s">
        <v>2403</v>
      </c>
      <c r="M353" s="160">
        <v>29</v>
      </c>
      <c r="N353" s="159" t="s">
        <v>2404</v>
      </c>
    </row>
    <row r="354" spans="1:14" ht="54.75" customHeight="1" outlineLevel="1">
      <c r="A354" s="178" t="s">
        <v>1293</v>
      </c>
      <c r="B354" s="179" t="s">
        <v>322</v>
      </c>
      <c r="C354" s="162" t="s">
        <v>131</v>
      </c>
      <c r="D354" s="180" t="s">
        <v>2405</v>
      </c>
      <c r="E354" s="163">
        <v>503.26097300000004</v>
      </c>
      <c r="F354" s="163" t="s">
        <v>429</v>
      </c>
      <c r="G354" s="163" t="s">
        <v>2406</v>
      </c>
      <c r="H354" s="163" t="s">
        <v>2407</v>
      </c>
      <c r="I354" s="163" t="s">
        <v>2408</v>
      </c>
      <c r="J354" s="119" t="s">
        <v>2409</v>
      </c>
      <c r="K354" s="122">
        <v>40694</v>
      </c>
      <c r="L354" s="158" t="s">
        <v>2410</v>
      </c>
      <c r="M354" s="160">
        <v>29</v>
      </c>
      <c r="N354" s="159" t="s">
        <v>2411</v>
      </c>
    </row>
    <row r="355" spans="1:14" ht="58.5" customHeight="1" outlineLevel="1">
      <c r="A355" s="178" t="s">
        <v>1294</v>
      </c>
      <c r="B355" s="179" t="s">
        <v>323</v>
      </c>
      <c r="C355" s="162" t="s">
        <v>131</v>
      </c>
      <c r="D355" s="180" t="s">
        <v>2412</v>
      </c>
      <c r="E355" s="163">
        <v>1028.0183999999999</v>
      </c>
      <c r="F355" s="163" t="s">
        <v>2398</v>
      </c>
      <c r="G355" s="163" t="s">
        <v>2413</v>
      </c>
      <c r="H355" s="163" t="s">
        <v>2407</v>
      </c>
      <c r="I355" s="163" t="s">
        <v>2414</v>
      </c>
      <c r="J355" s="119" t="s">
        <v>2415</v>
      </c>
      <c r="K355" s="122">
        <v>40637</v>
      </c>
      <c r="L355" s="158" t="s">
        <v>2416</v>
      </c>
      <c r="M355" s="160">
        <v>29</v>
      </c>
      <c r="N355" s="159" t="s">
        <v>2417</v>
      </c>
    </row>
    <row r="356" spans="1:14" ht="87.75" customHeight="1" outlineLevel="1">
      <c r="A356" s="178" t="s">
        <v>1295</v>
      </c>
      <c r="B356" s="179" t="s">
        <v>324</v>
      </c>
      <c r="C356" s="162" t="s">
        <v>131</v>
      </c>
      <c r="D356" s="180" t="s">
        <v>2418</v>
      </c>
      <c r="E356" s="163">
        <v>251.37857</v>
      </c>
      <c r="F356" s="163" t="s">
        <v>2419</v>
      </c>
      <c r="G356" s="163" t="s">
        <v>2420</v>
      </c>
      <c r="H356" s="163" t="s">
        <v>2421</v>
      </c>
      <c r="I356" s="163" t="s">
        <v>2422</v>
      </c>
      <c r="J356" s="119" t="s">
        <v>2423</v>
      </c>
      <c r="K356" s="122">
        <v>41095</v>
      </c>
      <c r="L356" s="158" t="s">
        <v>2424</v>
      </c>
      <c r="M356" s="160">
        <v>29</v>
      </c>
      <c r="N356" s="159" t="s">
        <v>2425</v>
      </c>
    </row>
    <row r="357" spans="1:14" ht="77.25" customHeight="1" outlineLevel="1">
      <c r="A357" s="178" t="s">
        <v>1296</v>
      </c>
      <c r="B357" s="179" t="s">
        <v>325</v>
      </c>
      <c r="C357" s="162" t="s">
        <v>131</v>
      </c>
      <c r="D357" s="180" t="s">
        <v>2426</v>
      </c>
      <c r="E357" s="163">
        <v>113.8</v>
      </c>
      <c r="F357" s="163" t="s">
        <v>2427</v>
      </c>
      <c r="G357" s="163" t="s">
        <v>2428</v>
      </c>
      <c r="H357" s="163" t="s">
        <v>2429</v>
      </c>
      <c r="I357" s="163" t="s">
        <v>2430</v>
      </c>
      <c r="J357" s="119" t="s">
        <v>2431</v>
      </c>
      <c r="K357" s="122">
        <v>41116</v>
      </c>
      <c r="L357" s="158" t="s">
        <v>2432</v>
      </c>
      <c r="M357" s="160">
        <v>29</v>
      </c>
      <c r="N357" s="159" t="s">
        <v>2433</v>
      </c>
    </row>
    <row r="358" spans="1:14" ht="89.25" customHeight="1" outlineLevel="1">
      <c r="A358" s="178" t="s">
        <v>1297</v>
      </c>
      <c r="B358" s="179" t="s">
        <v>326</v>
      </c>
      <c r="C358" s="162" t="s">
        <v>131</v>
      </c>
      <c r="D358" s="180" t="s">
        <v>2434</v>
      </c>
      <c r="E358" s="163">
        <v>212.25528</v>
      </c>
      <c r="F358" s="163" t="s">
        <v>1918</v>
      </c>
      <c r="G358" s="163" t="s">
        <v>2435</v>
      </c>
      <c r="H358" s="163" t="s">
        <v>442</v>
      </c>
      <c r="I358" s="163" t="s">
        <v>2436</v>
      </c>
      <c r="J358" s="119" t="s">
        <v>2437</v>
      </c>
      <c r="K358" s="122" t="s">
        <v>2438</v>
      </c>
      <c r="L358" s="158" t="s">
        <v>2439</v>
      </c>
      <c r="M358" s="160">
        <v>29</v>
      </c>
      <c r="N358" s="159" t="s">
        <v>2440</v>
      </c>
    </row>
    <row r="359" spans="1:14" ht="68.25" customHeight="1" outlineLevel="1">
      <c r="A359" s="178" t="s">
        <v>1298</v>
      </c>
      <c r="B359" s="179" t="s">
        <v>327</v>
      </c>
      <c r="C359" s="162" t="s">
        <v>131</v>
      </c>
      <c r="D359" s="180" t="s">
        <v>2441</v>
      </c>
      <c r="E359" s="163">
        <v>2245.8906899999997</v>
      </c>
      <c r="F359" s="163" t="s">
        <v>429</v>
      </c>
      <c r="G359" s="163" t="s">
        <v>2442</v>
      </c>
      <c r="H359" s="163" t="s">
        <v>2443</v>
      </c>
      <c r="I359" s="163" t="s">
        <v>2444</v>
      </c>
      <c r="J359" s="119" t="s">
        <v>2445</v>
      </c>
      <c r="K359" s="122">
        <v>40847</v>
      </c>
      <c r="L359" s="158" t="s">
        <v>2446</v>
      </c>
      <c r="M359" s="160">
        <v>29</v>
      </c>
      <c r="N359" s="159" t="s">
        <v>2447</v>
      </c>
    </row>
    <row r="360" spans="1:14" ht="63.75" customHeight="1" outlineLevel="1">
      <c r="A360" s="178" t="s">
        <v>1299</v>
      </c>
      <c r="B360" s="179" t="s">
        <v>328</v>
      </c>
      <c r="C360" s="162" t="s">
        <v>131</v>
      </c>
      <c r="D360" s="180" t="s">
        <v>2448</v>
      </c>
      <c r="E360" s="163">
        <v>758.43816000000004</v>
      </c>
      <c r="F360" s="163" t="s">
        <v>429</v>
      </c>
      <c r="G360" s="163" t="s">
        <v>2449</v>
      </c>
      <c r="H360" s="163" t="s">
        <v>2450</v>
      </c>
      <c r="I360" s="163" t="s">
        <v>2451</v>
      </c>
      <c r="J360" s="119" t="s">
        <v>2452</v>
      </c>
      <c r="K360" s="122">
        <v>41088</v>
      </c>
      <c r="L360" s="158" t="s">
        <v>2453</v>
      </c>
      <c r="M360" s="160">
        <v>29</v>
      </c>
      <c r="N360" s="159" t="s">
        <v>2454</v>
      </c>
    </row>
    <row r="361" spans="1:14" ht="75.75" customHeight="1" outlineLevel="1">
      <c r="A361" s="178" t="s">
        <v>1300</v>
      </c>
      <c r="B361" s="179" t="s">
        <v>329</v>
      </c>
      <c r="C361" s="162" t="s">
        <v>131</v>
      </c>
      <c r="D361" s="180" t="s">
        <v>2455</v>
      </c>
      <c r="E361" s="163">
        <v>272.73511999999999</v>
      </c>
      <c r="F361" s="163" t="s">
        <v>429</v>
      </c>
      <c r="G361" s="163" t="s">
        <v>2456</v>
      </c>
      <c r="H361" s="163" t="s">
        <v>2457</v>
      </c>
      <c r="I361" s="163" t="s">
        <v>2458</v>
      </c>
      <c r="J361" s="119" t="s">
        <v>2459</v>
      </c>
      <c r="K361" s="122">
        <v>40031</v>
      </c>
      <c r="L361" s="158" t="s">
        <v>2460</v>
      </c>
      <c r="M361" s="160">
        <v>29</v>
      </c>
      <c r="N361" s="159" t="s">
        <v>2461</v>
      </c>
    </row>
    <row r="362" spans="1:14" ht="78.75" customHeight="1" outlineLevel="1">
      <c r="A362" s="178" t="s">
        <v>1301</v>
      </c>
      <c r="B362" s="179" t="s">
        <v>330</v>
      </c>
      <c r="C362" s="162" t="s">
        <v>131</v>
      </c>
      <c r="D362" s="180" t="s">
        <v>2462</v>
      </c>
      <c r="E362" s="163">
        <v>359.22413999999998</v>
      </c>
      <c r="F362" s="163" t="s">
        <v>429</v>
      </c>
      <c r="G362" s="163" t="s">
        <v>2463</v>
      </c>
      <c r="H362" s="163" t="s">
        <v>2450</v>
      </c>
      <c r="I362" s="163" t="s">
        <v>2464</v>
      </c>
      <c r="J362" s="119" t="s">
        <v>2465</v>
      </c>
      <c r="K362" s="122">
        <v>41089</v>
      </c>
      <c r="L362" s="158" t="s">
        <v>2466</v>
      </c>
      <c r="M362" s="160">
        <v>29</v>
      </c>
      <c r="N362" s="159" t="s">
        <v>2467</v>
      </c>
    </row>
    <row r="363" spans="1:14" ht="103.5" customHeight="1" outlineLevel="1">
      <c r="A363" s="178" t="s">
        <v>1302</v>
      </c>
      <c r="B363" s="179" t="s">
        <v>331</v>
      </c>
      <c r="C363" s="162" t="s">
        <v>131</v>
      </c>
      <c r="D363" s="180" t="s">
        <v>2468</v>
      </c>
      <c r="E363" s="163">
        <v>8732.9697899999992</v>
      </c>
      <c r="F363" s="163" t="s">
        <v>429</v>
      </c>
      <c r="G363" s="163" t="s">
        <v>2469</v>
      </c>
      <c r="H363" s="163" t="s">
        <v>2470</v>
      </c>
      <c r="I363" s="163" t="s">
        <v>2471</v>
      </c>
      <c r="J363" s="119" t="s">
        <v>2472</v>
      </c>
      <c r="K363" s="122">
        <v>41004</v>
      </c>
      <c r="L363" s="158" t="s">
        <v>2473</v>
      </c>
      <c r="M363" s="160">
        <v>29</v>
      </c>
      <c r="N363" s="159" t="s">
        <v>2474</v>
      </c>
    </row>
    <row r="364" spans="1:14" ht="77.25" customHeight="1" outlineLevel="1">
      <c r="A364" s="178" t="s">
        <v>1303</v>
      </c>
      <c r="B364" s="179" t="s">
        <v>332</v>
      </c>
      <c r="C364" s="162" t="s">
        <v>131</v>
      </c>
      <c r="D364" s="180" t="s">
        <v>2475</v>
      </c>
      <c r="E364" s="163">
        <v>534.45804999999996</v>
      </c>
      <c r="F364" s="163" t="s">
        <v>2390</v>
      </c>
      <c r="G364" s="163" t="s">
        <v>2476</v>
      </c>
      <c r="H364" s="163" t="s">
        <v>2470</v>
      </c>
      <c r="I364" s="163" t="s">
        <v>2477</v>
      </c>
      <c r="J364" s="119" t="s">
        <v>2478</v>
      </c>
      <c r="K364" s="122">
        <v>40990</v>
      </c>
      <c r="L364" s="158" t="s">
        <v>2479</v>
      </c>
      <c r="M364" s="160">
        <v>29</v>
      </c>
      <c r="N364" s="159" t="s">
        <v>2480</v>
      </c>
    </row>
    <row r="365" spans="1:14" ht="87" customHeight="1" outlineLevel="1">
      <c r="A365" s="178" t="s">
        <v>1304</v>
      </c>
      <c r="B365" s="179" t="s">
        <v>333</v>
      </c>
      <c r="C365" s="162" t="s">
        <v>131</v>
      </c>
      <c r="D365" s="180" t="s">
        <v>2481</v>
      </c>
      <c r="E365" s="163">
        <v>263.74328000000003</v>
      </c>
      <c r="F365" s="163" t="s">
        <v>533</v>
      </c>
      <c r="G365" s="163" t="s">
        <v>2482</v>
      </c>
      <c r="H365" s="163" t="s">
        <v>2483</v>
      </c>
      <c r="I365" s="163" t="s">
        <v>2484</v>
      </c>
      <c r="J365" s="119" t="s">
        <v>2485</v>
      </c>
      <c r="K365" s="122">
        <v>41318</v>
      </c>
      <c r="L365" s="158" t="s">
        <v>283</v>
      </c>
      <c r="M365" s="160">
        <v>29</v>
      </c>
      <c r="N365" s="159" t="s">
        <v>2486</v>
      </c>
    </row>
    <row r="366" spans="1:14" ht="114.75" customHeight="1" outlineLevel="1">
      <c r="A366" s="178" t="s">
        <v>1305</v>
      </c>
      <c r="B366" s="179" t="s">
        <v>334</v>
      </c>
      <c r="C366" s="162" t="s">
        <v>131</v>
      </c>
      <c r="D366" s="180" t="s">
        <v>2487</v>
      </c>
      <c r="E366" s="163">
        <v>0</v>
      </c>
      <c r="F366" s="163" t="s">
        <v>1412</v>
      </c>
      <c r="G366" s="163" t="s">
        <v>2488</v>
      </c>
      <c r="H366" s="163" t="s">
        <v>2489</v>
      </c>
      <c r="I366" s="163" t="s">
        <v>2490</v>
      </c>
      <c r="J366" s="119" t="s">
        <v>2491</v>
      </c>
      <c r="K366" s="122">
        <v>40984</v>
      </c>
      <c r="L366" s="158" t="s">
        <v>2492</v>
      </c>
      <c r="M366" s="160">
        <v>29</v>
      </c>
      <c r="N366" s="159" t="s">
        <v>2493</v>
      </c>
    </row>
    <row r="367" spans="1:14" ht="51" customHeight="1" outlineLevel="1">
      <c r="A367" s="178" t="s">
        <v>1306</v>
      </c>
      <c r="B367" s="179" t="s">
        <v>335</v>
      </c>
      <c r="C367" s="162" t="s">
        <v>131</v>
      </c>
      <c r="D367" s="180" t="s">
        <v>2494</v>
      </c>
      <c r="E367" s="163">
        <v>908.11944999999992</v>
      </c>
      <c r="F367" s="163" t="s">
        <v>491</v>
      </c>
      <c r="G367" s="163" t="s">
        <v>2495</v>
      </c>
      <c r="H367" s="163" t="s">
        <v>2496</v>
      </c>
      <c r="I367" s="163" t="s">
        <v>2497</v>
      </c>
      <c r="J367" s="119" t="s">
        <v>2498</v>
      </c>
      <c r="K367" s="122">
        <v>40836</v>
      </c>
      <c r="L367" s="158" t="s">
        <v>2499</v>
      </c>
      <c r="M367" s="160">
        <v>29</v>
      </c>
      <c r="N367" s="159" t="s">
        <v>2500</v>
      </c>
    </row>
    <row r="368" spans="1:14" ht="76.5" customHeight="1" outlineLevel="1">
      <c r="A368" s="178" t="s">
        <v>1307</v>
      </c>
      <c r="B368" s="179" t="s">
        <v>336</v>
      </c>
      <c r="C368" s="162" t="s">
        <v>131</v>
      </c>
      <c r="D368" s="180" t="s">
        <v>2501</v>
      </c>
      <c r="E368" s="163">
        <v>18.78088</v>
      </c>
      <c r="F368" s="163" t="s">
        <v>491</v>
      </c>
      <c r="G368" s="163" t="s">
        <v>2495</v>
      </c>
      <c r="H368" s="163" t="s">
        <v>2496</v>
      </c>
      <c r="I368" s="163" t="s">
        <v>2497</v>
      </c>
      <c r="J368" s="119" t="s">
        <v>2498</v>
      </c>
      <c r="K368" s="122">
        <v>40836</v>
      </c>
      <c r="L368" s="158" t="s">
        <v>2499</v>
      </c>
      <c r="M368" s="160">
        <v>29</v>
      </c>
      <c r="N368" s="159" t="s">
        <v>2502</v>
      </c>
    </row>
    <row r="369" spans="1:14" ht="88.5" customHeight="1" outlineLevel="1">
      <c r="A369" s="178" t="s">
        <v>1308</v>
      </c>
      <c r="B369" s="179" t="s">
        <v>337</v>
      </c>
      <c r="C369" s="162" t="s">
        <v>131</v>
      </c>
      <c r="D369" s="180" t="s">
        <v>2503</v>
      </c>
      <c r="E369" s="163">
        <v>593.92291</v>
      </c>
      <c r="F369" s="163" t="s">
        <v>2504</v>
      </c>
      <c r="G369" s="163" t="s">
        <v>2505</v>
      </c>
      <c r="H369" s="163" t="s">
        <v>534</v>
      </c>
      <c r="I369" s="163" t="s">
        <v>2506</v>
      </c>
      <c r="J369" s="119" t="s">
        <v>2507</v>
      </c>
      <c r="K369" s="122">
        <v>40980</v>
      </c>
      <c r="L369" s="158" t="s">
        <v>2508</v>
      </c>
      <c r="M369" s="160">
        <v>29</v>
      </c>
      <c r="N369" s="159" t="s">
        <v>2509</v>
      </c>
    </row>
    <row r="370" spans="1:14" ht="51" customHeight="1" outlineLevel="1">
      <c r="A370" s="178" t="s">
        <v>1309</v>
      </c>
      <c r="B370" s="179" t="s">
        <v>338</v>
      </c>
      <c r="C370" s="162" t="s">
        <v>131</v>
      </c>
      <c r="D370" s="180" t="s">
        <v>2510</v>
      </c>
      <c r="E370" s="163">
        <v>2731.59818</v>
      </c>
      <c r="F370" s="163" t="s">
        <v>2511</v>
      </c>
      <c r="G370" s="163" t="s">
        <v>2512</v>
      </c>
      <c r="H370" s="163" t="s">
        <v>2513</v>
      </c>
      <c r="I370" s="163" t="s">
        <v>2514</v>
      </c>
      <c r="J370" s="119">
        <v>4769</v>
      </c>
      <c r="K370" s="122">
        <v>40879</v>
      </c>
      <c r="L370" s="158" t="s">
        <v>2515</v>
      </c>
      <c r="M370" s="160">
        <v>29</v>
      </c>
      <c r="N370" s="159" t="s">
        <v>2516</v>
      </c>
    </row>
    <row r="371" spans="1:14" ht="63" outlineLevel="1">
      <c r="A371" s="178" t="s">
        <v>1310</v>
      </c>
      <c r="B371" s="179" t="s">
        <v>339</v>
      </c>
      <c r="C371" s="162" t="s">
        <v>131</v>
      </c>
      <c r="D371" s="180" t="s">
        <v>2517</v>
      </c>
      <c r="E371" s="163">
        <v>1231.6351399999999</v>
      </c>
      <c r="F371" s="163" t="s">
        <v>429</v>
      </c>
      <c r="G371" s="163" t="s">
        <v>2518</v>
      </c>
      <c r="H371" s="163" t="s">
        <v>2519</v>
      </c>
      <c r="I371" s="163" t="s">
        <v>2520</v>
      </c>
      <c r="J371" s="119" t="s">
        <v>2521</v>
      </c>
      <c r="K371" s="122">
        <v>40856</v>
      </c>
      <c r="L371" s="158" t="s">
        <v>2522</v>
      </c>
      <c r="M371" s="160">
        <v>29</v>
      </c>
      <c r="N371" s="159" t="s">
        <v>2523</v>
      </c>
    </row>
    <row r="372" spans="1:14" ht="63" outlineLevel="1">
      <c r="A372" s="178" t="s">
        <v>1321</v>
      </c>
      <c r="B372" s="179" t="s">
        <v>340</v>
      </c>
      <c r="C372" s="162" t="s">
        <v>131</v>
      </c>
      <c r="D372" s="180" t="s">
        <v>2524</v>
      </c>
      <c r="E372" s="163">
        <v>181.36500999999998</v>
      </c>
      <c r="F372" s="163" t="s">
        <v>429</v>
      </c>
      <c r="G372" s="163" t="s">
        <v>2525</v>
      </c>
      <c r="H372" s="163" t="s">
        <v>535</v>
      </c>
      <c r="I372" s="163" t="s">
        <v>2526</v>
      </c>
      <c r="J372" s="119" t="s">
        <v>2527</v>
      </c>
      <c r="K372" s="122">
        <v>40773</v>
      </c>
      <c r="L372" s="158" t="s">
        <v>2528</v>
      </c>
      <c r="M372" s="160">
        <v>29</v>
      </c>
      <c r="N372" s="159" t="s">
        <v>2529</v>
      </c>
    </row>
    <row r="373" spans="1:14" s="156" customFormat="1" ht="78.75" outlineLevel="1">
      <c r="A373" s="161" t="s">
        <v>1322</v>
      </c>
      <c r="B373" s="179" t="s">
        <v>341</v>
      </c>
      <c r="C373" s="154" t="s">
        <v>131</v>
      </c>
      <c r="D373" s="182" t="s">
        <v>2530</v>
      </c>
      <c r="E373" s="163">
        <v>0</v>
      </c>
      <c r="F373" s="163" t="s">
        <v>429</v>
      </c>
      <c r="G373" s="163" t="s">
        <v>2525</v>
      </c>
      <c r="H373" s="163" t="s">
        <v>535</v>
      </c>
      <c r="I373" s="163" t="s">
        <v>2526</v>
      </c>
      <c r="J373" s="119" t="s">
        <v>2527</v>
      </c>
      <c r="K373" s="122">
        <v>40773</v>
      </c>
      <c r="L373" s="158" t="s">
        <v>2528</v>
      </c>
      <c r="M373" s="160">
        <v>29</v>
      </c>
      <c r="N373" s="159" t="s">
        <v>2531</v>
      </c>
    </row>
    <row r="374" spans="1:14" s="156" customFormat="1" ht="78.75" outlineLevel="1">
      <c r="A374" s="161" t="s">
        <v>1323</v>
      </c>
      <c r="B374" s="179" t="s">
        <v>342</v>
      </c>
      <c r="C374" s="154" t="s">
        <v>131</v>
      </c>
      <c r="D374" s="182" t="s">
        <v>2530</v>
      </c>
      <c r="E374" s="163">
        <v>962.92300999999998</v>
      </c>
      <c r="F374" s="163" t="s">
        <v>429</v>
      </c>
      <c r="G374" s="163" t="s">
        <v>2525</v>
      </c>
      <c r="H374" s="163" t="s">
        <v>535</v>
      </c>
      <c r="I374" s="163" t="s">
        <v>2526</v>
      </c>
      <c r="J374" s="119" t="s">
        <v>2527</v>
      </c>
      <c r="K374" s="122">
        <v>40773</v>
      </c>
      <c r="L374" s="158" t="s">
        <v>2528</v>
      </c>
      <c r="M374" s="160">
        <v>29</v>
      </c>
      <c r="N374" s="159" t="s">
        <v>2532</v>
      </c>
    </row>
    <row r="375" spans="1:14" ht="63" outlineLevel="1">
      <c r="A375" s="178" t="s">
        <v>1324</v>
      </c>
      <c r="B375" s="179" t="s">
        <v>343</v>
      </c>
      <c r="C375" s="162" t="s">
        <v>131</v>
      </c>
      <c r="D375" s="180" t="s">
        <v>2533</v>
      </c>
      <c r="E375" s="163">
        <v>378.62664999999998</v>
      </c>
      <c r="F375" s="163" t="s">
        <v>2534</v>
      </c>
      <c r="G375" s="163" t="s">
        <v>2535</v>
      </c>
      <c r="H375" s="163" t="s">
        <v>2536</v>
      </c>
      <c r="I375" s="163" t="s">
        <v>2537</v>
      </c>
      <c r="J375" s="119" t="s">
        <v>2538</v>
      </c>
      <c r="K375" s="122">
        <v>40603</v>
      </c>
      <c r="L375" s="158" t="s">
        <v>2539</v>
      </c>
      <c r="M375" s="160">
        <v>29</v>
      </c>
      <c r="N375" s="159" t="s">
        <v>2540</v>
      </c>
    </row>
    <row r="376" spans="1:14" s="157" customFormat="1" ht="110.25" outlineLevel="1">
      <c r="A376" s="161" t="s">
        <v>2541</v>
      </c>
      <c r="B376" s="161" t="s">
        <v>344</v>
      </c>
      <c r="C376" s="154" t="s">
        <v>131</v>
      </c>
      <c r="D376" s="182" t="s">
        <v>2542</v>
      </c>
      <c r="E376" s="163">
        <v>158.32339999999999</v>
      </c>
      <c r="F376" s="163" t="s">
        <v>2543</v>
      </c>
      <c r="G376" s="119" t="s">
        <v>2544</v>
      </c>
      <c r="H376" s="122" t="s">
        <v>2545</v>
      </c>
      <c r="I376" s="163" t="s">
        <v>2546</v>
      </c>
      <c r="J376" s="119">
        <v>6023</v>
      </c>
      <c r="K376" s="122">
        <v>41156</v>
      </c>
      <c r="L376" s="158" t="s">
        <v>2515</v>
      </c>
      <c r="M376" s="160">
        <v>29</v>
      </c>
      <c r="N376" s="159" t="s">
        <v>2547</v>
      </c>
    </row>
    <row r="377" spans="1:14" ht="78.75" outlineLevel="1">
      <c r="A377" s="178" t="s">
        <v>2548</v>
      </c>
      <c r="B377" s="179" t="s">
        <v>345</v>
      </c>
      <c r="C377" s="162" t="s">
        <v>131</v>
      </c>
      <c r="D377" s="180" t="s">
        <v>2549</v>
      </c>
      <c r="E377" s="163">
        <v>1098.2974999999999</v>
      </c>
      <c r="F377" s="163" t="s">
        <v>2550</v>
      </c>
      <c r="G377" s="163" t="s">
        <v>2551</v>
      </c>
      <c r="H377" s="163" t="s">
        <v>2519</v>
      </c>
      <c r="I377" s="163" t="s">
        <v>2552</v>
      </c>
      <c r="J377" s="119" t="s">
        <v>2553</v>
      </c>
      <c r="K377" s="122">
        <v>40620</v>
      </c>
      <c r="L377" s="158" t="s">
        <v>2554</v>
      </c>
      <c r="M377" s="160">
        <v>29</v>
      </c>
      <c r="N377" s="159" t="s">
        <v>2555</v>
      </c>
    </row>
    <row r="378" spans="1:14" ht="78.75" outlineLevel="1">
      <c r="A378" s="178" t="s">
        <v>2556</v>
      </c>
      <c r="B378" s="179" t="s">
        <v>346</v>
      </c>
      <c r="C378" s="162" t="s">
        <v>131</v>
      </c>
      <c r="D378" s="180" t="s">
        <v>2557</v>
      </c>
      <c r="E378" s="163">
        <v>897.8246954</v>
      </c>
      <c r="F378" s="163" t="s">
        <v>532</v>
      </c>
      <c r="G378" s="163" t="s">
        <v>2558</v>
      </c>
      <c r="H378" s="163" t="s">
        <v>2559</v>
      </c>
      <c r="I378" s="163" t="s">
        <v>2560</v>
      </c>
      <c r="J378" s="119">
        <v>6867</v>
      </c>
      <c r="K378" s="122">
        <v>41337</v>
      </c>
      <c r="L378" s="158" t="s">
        <v>2561</v>
      </c>
      <c r="M378" s="160">
        <v>29</v>
      </c>
      <c r="N378" s="159" t="s">
        <v>2562</v>
      </c>
    </row>
    <row r="379" spans="1:14" ht="31.5" outlineLevel="1">
      <c r="A379" s="178" t="s">
        <v>2563</v>
      </c>
      <c r="B379" s="179" t="s">
        <v>347</v>
      </c>
      <c r="C379" s="162" t="s">
        <v>131</v>
      </c>
      <c r="D379" s="180" t="s">
        <v>2564</v>
      </c>
      <c r="E379" s="163">
        <v>187.30503999999999</v>
      </c>
      <c r="F379" s="163" t="s">
        <v>532</v>
      </c>
      <c r="G379" s="163" t="s">
        <v>2565</v>
      </c>
      <c r="H379" s="163" t="s">
        <v>2566</v>
      </c>
      <c r="I379" s="163" t="s">
        <v>2567</v>
      </c>
      <c r="J379" s="119">
        <v>4294</v>
      </c>
      <c r="K379" s="122">
        <v>40764</v>
      </c>
      <c r="L379" s="158" t="s">
        <v>2499</v>
      </c>
      <c r="M379" s="160">
        <v>29</v>
      </c>
      <c r="N379" s="159" t="s">
        <v>2568</v>
      </c>
    </row>
    <row r="380" spans="1:14" ht="47.25" outlineLevel="1">
      <c r="A380" s="178" t="s">
        <v>2569</v>
      </c>
      <c r="B380" s="179" t="s">
        <v>349</v>
      </c>
      <c r="C380" s="162" t="s">
        <v>131</v>
      </c>
      <c r="D380" s="180" t="s">
        <v>2570</v>
      </c>
      <c r="E380" s="163">
        <v>29.952000000000002</v>
      </c>
      <c r="F380" s="163" t="s">
        <v>2571</v>
      </c>
      <c r="G380" s="163" t="s">
        <v>2572</v>
      </c>
      <c r="H380" s="163" t="s">
        <v>2573</v>
      </c>
      <c r="I380" s="163" t="s">
        <v>2574</v>
      </c>
      <c r="J380" s="119" t="s">
        <v>2575</v>
      </c>
      <c r="K380" s="122">
        <v>40483</v>
      </c>
      <c r="L380" s="158" t="s">
        <v>2576</v>
      </c>
      <c r="M380" s="160">
        <v>29</v>
      </c>
      <c r="N380" s="159" t="s">
        <v>2577</v>
      </c>
    </row>
    <row r="381" spans="1:14" ht="63" outlineLevel="1">
      <c r="A381" s="178" t="s">
        <v>2578</v>
      </c>
      <c r="B381" s="179" t="s">
        <v>350</v>
      </c>
      <c r="C381" s="162" t="s">
        <v>131</v>
      </c>
      <c r="D381" s="180" t="s">
        <v>2579</v>
      </c>
      <c r="E381" s="163">
        <v>24.75665</v>
      </c>
      <c r="F381" s="163" t="s">
        <v>2580</v>
      </c>
      <c r="G381" s="163" t="s">
        <v>2581</v>
      </c>
      <c r="H381" s="163" t="s">
        <v>2582</v>
      </c>
      <c r="I381" s="163" t="s">
        <v>2583</v>
      </c>
      <c r="J381" s="119" t="s">
        <v>2584</v>
      </c>
      <c r="K381" s="122">
        <v>41176</v>
      </c>
      <c r="L381" s="158" t="s">
        <v>2585</v>
      </c>
      <c r="M381" s="160">
        <v>29</v>
      </c>
      <c r="N381" s="159" t="s">
        <v>2586</v>
      </c>
    </row>
    <row r="382" spans="1:14" ht="141.75" outlineLevel="1">
      <c r="A382" s="178" t="s">
        <v>2587</v>
      </c>
      <c r="B382" s="179" t="s">
        <v>351</v>
      </c>
      <c r="C382" s="162" t="s">
        <v>131</v>
      </c>
      <c r="D382" s="180" t="s">
        <v>2588</v>
      </c>
      <c r="E382" s="163">
        <v>0</v>
      </c>
      <c r="F382" s="163" t="s">
        <v>491</v>
      </c>
      <c r="G382" s="163" t="s">
        <v>2589</v>
      </c>
      <c r="H382" s="163" t="s">
        <v>2590</v>
      </c>
      <c r="I382" s="163" t="s">
        <v>2591</v>
      </c>
      <c r="J382" s="119" t="s">
        <v>2592</v>
      </c>
      <c r="K382" s="122" t="s">
        <v>2593</v>
      </c>
      <c r="L382" s="158" t="s">
        <v>2594</v>
      </c>
      <c r="M382" s="160">
        <v>29</v>
      </c>
      <c r="N382" s="159" t="s">
        <v>2595</v>
      </c>
    </row>
    <row r="383" spans="1:14" ht="63" outlineLevel="1">
      <c r="A383" s="178" t="s">
        <v>2596</v>
      </c>
      <c r="B383" s="179" t="s">
        <v>352</v>
      </c>
      <c r="C383" s="162" t="s">
        <v>131</v>
      </c>
      <c r="D383" s="180" t="s">
        <v>2597</v>
      </c>
      <c r="E383" s="163">
        <v>750.84618999999998</v>
      </c>
      <c r="F383" s="163" t="s">
        <v>2598</v>
      </c>
      <c r="G383" s="163" t="s">
        <v>2599</v>
      </c>
      <c r="H383" s="163" t="s">
        <v>2600</v>
      </c>
      <c r="I383" s="163" t="s">
        <v>2601</v>
      </c>
      <c r="J383" s="119" t="s">
        <v>2602</v>
      </c>
      <c r="K383" s="122">
        <v>40868</v>
      </c>
      <c r="L383" s="158" t="s">
        <v>2499</v>
      </c>
      <c r="M383" s="160">
        <v>29</v>
      </c>
      <c r="N383" s="159" t="s">
        <v>2603</v>
      </c>
    </row>
    <row r="384" spans="1:14" ht="47.25" outlineLevel="1">
      <c r="A384" s="178" t="s">
        <v>2604</v>
      </c>
      <c r="B384" s="179" t="s">
        <v>353</v>
      </c>
      <c r="C384" s="162" t="s">
        <v>131</v>
      </c>
      <c r="D384" s="180" t="s">
        <v>2605</v>
      </c>
      <c r="E384" s="163">
        <v>0</v>
      </c>
      <c r="F384" s="163" t="s">
        <v>2511</v>
      </c>
      <c r="G384" s="163" t="s">
        <v>2606</v>
      </c>
      <c r="H384" s="163" t="s">
        <v>2607</v>
      </c>
      <c r="I384" s="163" t="s">
        <v>2601</v>
      </c>
      <c r="J384" s="119" t="s">
        <v>2602</v>
      </c>
      <c r="K384" s="122">
        <v>40868</v>
      </c>
      <c r="L384" s="158" t="s">
        <v>2499</v>
      </c>
      <c r="M384" s="160">
        <v>29</v>
      </c>
      <c r="N384" s="159" t="s">
        <v>2608</v>
      </c>
    </row>
    <row r="385" spans="1:14" ht="63" outlineLevel="1">
      <c r="A385" s="178" t="s">
        <v>2609</v>
      </c>
      <c r="B385" s="179" t="s">
        <v>354</v>
      </c>
      <c r="C385" s="162" t="s">
        <v>131</v>
      </c>
      <c r="D385" s="180" t="s">
        <v>2610</v>
      </c>
      <c r="E385" s="163">
        <v>105.88294</v>
      </c>
      <c r="F385" s="163" t="s">
        <v>2611</v>
      </c>
      <c r="G385" s="163" t="s">
        <v>2612</v>
      </c>
      <c r="H385" s="163" t="s">
        <v>2613</v>
      </c>
      <c r="I385" s="163" t="s">
        <v>2614</v>
      </c>
      <c r="J385" s="119">
        <v>6459</v>
      </c>
      <c r="K385" s="122">
        <v>41242</v>
      </c>
      <c r="L385" s="158" t="s">
        <v>2615</v>
      </c>
      <c r="M385" s="160">
        <v>29</v>
      </c>
      <c r="N385" s="159" t="s">
        <v>2616</v>
      </c>
    </row>
    <row r="386" spans="1:14" ht="63" outlineLevel="1">
      <c r="A386" s="178" t="s">
        <v>2617</v>
      </c>
      <c r="B386" s="179" t="s">
        <v>355</v>
      </c>
      <c r="C386" s="154" t="s">
        <v>131</v>
      </c>
      <c r="D386" s="182" t="s">
        <v>2618</v>
      </c>
      <c r="E386" s="163">
        <v>26.336674800000011</v>
      </c>
      <c r="F386" s="163" t="s">
        <v>536</v>
      </c>
      <c r="G386" s="163" t="s">
        <v>537</v>
      </c>
      <c r="H386" s="163" t="s">
        <v>538</v>
      </c>
      <c r="I386" s="163" t="s">
        <v>539</v>
      </c>
      <c r="J386" s="119">
        <v>6873</v>
      </c>
      <c r="K386" s="122">
        <v>41333</v>
      </c>
      <c r="L386" s="158" t="s">
        <v>2619</v>
      </c>
      <c r="M386" s="160">
        <v>29</v>
      </c>
      <c r="N386" s="159" t="s">
        <v>2620</v>
      </c>
    </row>
    <row r="387" spans="1:14" ht="47.25" outlineLevel="1">
      <c r="A387" s="178" t="s">
        <v>2621</v>
      </c>
      <c r="B387" s="179" t="s">
        <v>356</v>
      </c>
      <c r="C387" s="154" t="s">
        <v>131</v>
      </c>
      <c r="D387" s="182" t="s">
        <v>2622</v>
      </c>
      <c r="E387" s="163">
        <v>80.364591200000007</v>
      </c>
      <c r="F387" s="163" t="s">
        <v>536</v>
      </c>
      <c r="G387" s="163" t="s">
        <v>537</v>
      </c>
      <c r="H387" s="163" t="s">
        <v>538</v>
      </c>
      <c r="I387" s="163" t="s">
        <v>539</v>
      </c>
      <c r="J387" s="119" t="s">
        <v>2623</v>
      </c>
      <c r="K387" s="122">
        <v>41190</v>
      </c>
      <c r="L387" s="158" t="s">
        <v>2624</v>
      </c>
      <c r="M387" s="160">
        <v>29</v>
      </c>
      <c r="N387" s="159" t="s">
        <v>2625</v>
      </c>
    </row>
    <row r="388" spans="1:14" ht="47.25" outlineLevel="1">
      <c r="A388" s="178" t="s">
        <v>2626</v>
      </c>
      <c r="B388" s="179" t="s">
        <v>357</v>
      </c>
      <c r="C388" s="154" t="s">
        <v>131</v>
      </c>
      <c r="D388" s="182" t="s">
        <v>2627</v>
      </c>
      <c r="E388" s="163">
        <v>39.230248799999998</v>
      </c>
      <c r="F388" s="163" t="s">
        <v>536</v>
      </c>
      <c r="G388" s="163" t="s">
        <v>537</v>
      </c>
      <c r="H388" s="163" t="s">
        <v>538</v>
      </c>
      <c r="I388" s="163" t="s">
        <v>539</v>
      </c>
      <c r="J388" s="119" t="s">
        <v>2628</v>
      </c>
      <c r="K388" s="122">
        <v>41155</v>
      </c>
      <c r="L388" s="158" t="s">
        <v>2629</v>
      </c>
      <c r="M388" s="160">
        <v>29</v>
      </c>
      <c r="N388" s="159" t="s">
        <v>2630</v>
      </c>
    </row>
    <row r="389" spans="1:14" ht="47.25" outlineLevel="1">
      <c r="A389" s="178" t="s">
        <v>2631</v>
      </c>
      <c r="B389" s="179" t="s">
        <v>358</v>
      </c>
      <c r="C389" s="154" t="s">
        <v>131</v>
      </c>
      <c r="D389" s="182" t="s">
        <v>2632</v>
      </c>
      <c r="E389" s="163">
        <v>52.112315599999995</v>
      </c>
      <c r="F389" s="163" t="s">
        <v>536</v>
      </c>
      <c r="G389" s="163" t="s">
        <v>537</v>
      </c>
      <c r="H389" s="163" t="s">
        <v>538</v>
      </c>
      <c r="I389" s="163" t="s">
        <v>539</v>
      </c>
      <c r="J389" s="119" t="s">
        <v>2633</v>
      </c>
      <c r="K389" s="122">
        <v>41340</v>
      </c>
      <c r="L389" s="158" t="s">
        <v>2634</v>
      </c>
      <c r="M389" s="160">
        <v>29</v>
      </c>
      <c r="N389" s="159" t="s">
        <v>2635</v>
      </c>
    </row>
    <row r="390" spans="1:14" ht="47.25" outlineLevel="1">
      <c r="A390" s="178" t="s">
        <v>2636</v>
      </c>
      <c r="B390" s="179" t="s">
        <v>359</v>
      </c>
      <c r="C390" s="154" t="s">
        <v>131</v>
      </c>
      <c r="D390" s="182" t="s">
        <v>2637</v>
      </c>
      <c r="E390" s="163">
        <v>17.2152584</v>
      </c>
      <c r="F390" s="163" t="s">
        <v>536</v>
      </c>
      <c r="G390" s="163" t="s">
        <v>537</v>
      </c>
      <c r="H390" s="163" t="s">
        <v>538</v>
      </c>
      <c r="I390" s="163" t="s">
        <v>539</v>
      </c>
      <c r="J390" s="119" t="s">
        <v>2638</v>
      </c>
      <c r="K390" s="122">
        <v>41201</v>
      </c>
      <c r="L390" s="158" t="s">
        <v>2639</v>
      </c>
      <c r="M390" s="160">
        <v>29</v>
      </c>
      <c r="N390" s="159" t="s">
        <v>2640</v>
      </c>
    </row>
    <row r="391" spans="1:14" ht="78.75" outlineLevel="1">
      <c r="A391" s="178" t="s">
        <v>2641</v>
      </c>
      <c r="B391" s="179" t="s">
        <v>360</v>
      </c>
      <c r="C391" s="154" t="s">
        <v>131</v>
      </c>
      <c r="D391" s="182" t="s">
        <v>2642</v>
      </c>
      <c r="E391" s="163">
        <v>32.266211999999996</v>
      </c>
      <c r="F391" s="163" t="s">
        <v>536</v>
      </c>
      <c r="G391" s="163" t="s">
        <v>537</v>
      </c>
      <c r="H391" s="163" t="s">
        <v>538</v>
      </c>
      <c r="I391" s="163" t="s">
        <v>539</v>
      </c>
      <c r="J391" s="119" t="s">
        <v>2643</v>
      </c>
      <c r="K391" s="122">
        <v>41407</v>
      </c>
      <c r="L391" s="158" t="s">
        <v>2644</v>
      </c>
      <c r="M391" s="160">
        <v>29</v>
      </c>
      <c r="N391" s="159" t="s">
        <v>2645</v>
      </c>
    </row>
    <row r="392" spans="1:14" ht="78.75" customHeight="1" outlineLevel="1">
      <c r="A392" s="178" t="s">
        <v>2646</v>
      </c>
      <c r="B392" s="179" t="s">
        <v>361</v>
      </c>
      <c r="C392" s="154" t="s">
        <v>131</v>
      </c>
      <c r="D392" s="182" t="s">
        <v>2647</v>
      </c>
      <c r="E392" s="163">
        <v>17.057162000000002</v>
      </c>
      <c r="F392" s="163" t="s">
        <v>536</v>
      </c>
      <c r="G392" s="163" t="s">
        <v>537</v>
      </c>
      <c r="H392" s="163" t="s">
        <v>538</v>
      </c>
      <c r="I392" s="163" t="s">
        <v>539</v>
      </c>
      <c r="J392" s="119">
        <v>7125</v>
      </c>
      <c r="K392" s="122">
        <v>41394</v>
      </c>
      <c r="L392" s="158" t="s">
        <v>2648</v>
      </c>
      <c r="M392" s="160">
        <v>29</v>
      </c>
      <c r="N392" s="159" t="s">
        <v>2649</v>
      </c>
    </row>
    <row r="393" spans="1:14" ht="31.5" outlineLevel="1">
      <c r="A393" s="178" t="s">
        <v>2650</v>
      </c>
      <c r="B393" s="179" t="s">
        <v>362</v>
      </c>
      <c r="C393" s="154" t="s">
        <v>131</v>
      </c>
      <c r="D393" s="182" t="s">
        <v>2651</v>
      </c>
      <c r="E393" s="163">
        <v>3.1533207999999999</v>
      </c>
      <c r="F393" s="163" t="s">
        <v>536</v>
      </c>
      <c r="G393" s="163" t="s">
        <v>537</v>
      </c>
      <c r="H393" s="163" t="s">
        <v>538</v>
      </c>
      <c r="I393" s="163" t="s">
        <v>539</v>
      </c>
      <c r="J393" s="119">
        <v>5395</v>
      </c>
      <c r="K393" s="122">
        <v>41024</v>
      </c>
      <c r="L393" s="158" t="s">
        <v>281</v>
      </c>
      <c r="M393" s="160">
        <v>29</v>
      </c>
      <c r="N393" s="159" t="s">
        <v>2652</v>
      </c>
    </row>
    <row r="394" spans="1:14" ht="116.25" customHeight="1" outlineLevel="1">
      <c r="A394" s="178" t="s">
        <v>2653</v>
      </c>
      <c r="B394" s="179" t="s">
        <v>363</v>
      </c>
      <c r="C394" s="154" t="s">
        <v>131</v>
      </c>
      <c r="D394" s="182" t="s">
        <v>2654</v>
      </c>
      <c r="E394" s="163">
        <v>79.727113200000048</v>
      </c>
      <c r="F394" s="163" t="s">
        <v>536</v>
      </c>
      <c r="G394" s="163" t="s">
        <v>537</v>
      </c>
      <c r="H394" s="163" t="s">
        <v>538</v>
      </c>
      <c r="I394" s="163" t="s">
        <v>539</v>
      </c>
      <c r="J394" s="119">
        <v>5876</v>
      </c>
      <c r="K394" s="122">
        <v>41128</v>
      </c>
      <c r="L394" s="158" t="s">
        <v>2655</v>
      </c>
      <c r="M394" s="160">
        <v>29</v>
      </c>
      <c r="N394" s="159" t="s">
        <v>2656</v>
      </c>
    </row>
    <row r="395" spans="1:14" ht="89.25" customHeight="1" outlineLevel="1">
      <c r="A395" s="178" t="s">
        <v>2657</v>
      </c>
      <c r="B395" s="179" t="s">
        <v>364</v>
      </c>
      <c r="C395" s="154" t="s">
        <v>131</v>
      </c>
      <c r="D395" s="182" t="s">
        <v>2658</v>
      </c>
      <c r="E395" s="163">
        <v>205.79837240000001</v>
      </c>
      <c r="F395" s="163" t="s">
        <v>441</v>
      </c>
      <c r="G395" s="163" t="s">
        <v>441</v>
      </c>
      <c r="H395" s="163" t="s">
        <v>441</v>
      </c>
      <c r="I395" s="163" t="s">
        <v>441</v>
      </c>
      <c r="J395" s="119" t="s">
        <v>2659</v>
      </c>
      <c r="K395" s="122">
        <v>41271</v>
      </c>
      <c r="L395" s="158" t="s">
        <v>2660</v>
      </c>
      <c r="M395" s="160">
        <v>29</v>
      </c>
      <c r="N395" s="159" t="s">
        <v>2661</v>
      </c>
    </row>
    <row r="396" spans="1:14" s="134" customFormat="1" ht="20.25" customHeight="1">
      <c r="A396" s="181" t="s">
        <v>1312</v>
      </c>
      <c r="B396" s="283" t="s">
        <v>1311</v>
      </c>
      <c r="C396" s="283"/>
      <c r="D396" s="283"/>
      <c r="E396" s="152">
        <f>SUM(E397:E429)</f>
        <v>924.30739019999999</v>
      </c>
      <c r="F396" s="143"/>
      <c r="G396" s="143"/>
      <c r="H396" s="143"/>
      <c r="I396" s="143"/>
      <c r="J396" s="144"/>
      <c r="K396" s="145"/>
      <c r="L396" s="146"/>
      <c r="M396" s="143"/>
      <c r="N396" s="137"/>
    </row>
    <row r="397" spans="1:14" ht="63" outlineLevel="1">
      <c r="A397" s="178" t="s">
        <v>1313</v>
      </c>
      <c r="B397" s="161" t="s">
        <v>316</v>
      </c>
      <c r="C397" s="162" t="s">
        <v>131</v>
      </c>
      <c r="D397" s="180" t="s">
        <v>2662</v>
      </c>
      <c r="E397" s="163">
        <v>73.84</v>
      </c>
      <c r="F397" s="163" t="s">
        <v>2663</v>
      </c>
      <c r="G397" s="163" t="s">
        <v>2664</v>
      </c>
      <c r="H397" s="163" t="s">
        <v>2665</v>
      </c>
      <c r="I397" s="163" t="s">
        <v>2666</v>
      </c>
      <c r="J397" s="119">
        <v>145.02300000000002</v>
      </c>
      <c r="K397" s="122">
        <v>40813</v>
      </c>
      <c r="L397" s="158" t="s">
        <v>2667</v>
      </c>
      <c r="M397" s="160">
        <v>29</v>
      </c>
      <c r="N397" s="159" t="s">
        <v>2668</v>
      </c>
    </row>
    <row r="398" spans="1:14" ht="54.75" customHeight="1" outlineLevel="1">
      <c r="A398" s="178" t="s">
        <v>1314</v>
      </c>
      <c r="B398" s="161" t="s">
        <v>317</v>
      </c>
      <c r="C398" s="162" t="s">
        <v>131</v>
      </c>
      <c r="D398" s="182" t="s">
        <v>2669</v>
      </c>
      <c r="E398" s="163">
        <v>0</v>
      </c>
      <c r="F398" s="163" t="s">
        <v>2670</v>
      </c>
      <c r="G398" s="163" t="s">
        <v>2671</v>
      </c>
      <c r="H398" s="163" t="s">
        <v>2672</v>
      </c>
      <c r="I398" s="163" t="s">
        <v>2673</v>
      </c>
      <c r="J398" s="119">
        <v>7602</v>
      </c>
      <c r="K398" s="122">
        <v>41508</v>
      </c>
      <c r="L398" s="158" t="s">
        <v>2674</v>
      </c>
      <c r="M398" s="160">
        <v>29</v>
      </c>
      <c r="N398" s="159" t="s">
        <v>2675</v>
      </c>
    </row>
    <row r="399" spans="1:14" ht="47.25" outlineLevel="1">
      <c r="A399" s="178" t="s">
        <v>1315</v>
      </c>
      <c r="B399" s="161" t="s">
        <v>318</v>
      </c>
      <c r="C399" s="162" t="s">
        <v>131</v>
      </c>
      <c r="D399" s="180" t="s">
        <v>2676</v>
      </c>
      <c r="E399" s="163">
        <v>16.515093999999994</v>
      </c>
      <c r="F399" s="163" t="s">
        <v>532</v>
      </c>
      <c r="G399" s="163" t="s">
        <v>540</v>
      </c>
      <c r="H399" s="163" t="s">
        <v>541</v>
      </c>
      <c r="I399" s="163" t="s">
        <v>441</v>
      </c>
      <c r="J399" s="119">
        <v>6198</v>
      </c>
      <c r="K399" s="122">
        <v>41200</v>
      </c>
      <c r="L399" s="158" t="s">
        <v>2677</v>
      </c>
      <c r="M399" s="160">
        <v>29</v>
      </c>
      <c r="N399" s="159" t="s">
        <v>2678</v>
      </c>
    </row>
    <row r="400" spans="1:14" ht="47.25" outlineLevel="1">
      <c r="A400" s="178" t="s">
        <v>1316</v>
      </c>
      <c r="B400" s="161" t="s">
        <v>319</v>
      </c>
      <c r="C400" s="162" t="s">
        <v>131</v>
      </c>
      <c r="D400" s="180" t="s">
        <v>2679</v>
      </c>
      <c r="E400" s="163">
        <v>74.150436400000004</v>
      </c>
      <c r="F400" s="163" t="s">
        <v>532</v>
      </c>
      <c r="G400" s="163" t="s">
        <v>540</v>
      </c>
      <c r="H400" s="163" t="s">
        <v>541</v>
      </c>
      <c r="I400" s="163" t="s">
        <v>542</v>
      </c>
      <c r="J400" s="119">
        <v>4903</v>
      </c>
      <c r="K400" s="122">
        <v>40921</v>
      </c>
      <c r="L400" s="158" t="s">
        <v>2680</v>
      </c>
      <c r="M400" s="160">
        <v>29</v>
      </c>
      <c r="N400" s="159" t="s">
        <v>2681</v>
      </c>
    </row>
    <row r="401" spans="1:14" ht="31.5" outlineLevel="1">
      <c r="A401" s="178" t="s">
        <v>1317</v>
      </c>
      <c r="B401" s="161" t="s">
        <v>320</v>
      </c>
      <c r="C401" s="162" t="s">
        <v>131</v>
      </c>
      <c r="D401" s="182" t="s">
        <v>2682</v>
      </c>
      <c r="E401" s="163">
        <v>40.263669599999993</v>
      </c>
      <c r="F401" s="163" t="s">
        <v>532</v>
      </c>
      <c r="G401" s="163" t="s">
        <v>540</v>
      </c>
      <c r="H401" s="163" t="s">
        <v>541</v>
      </c>
      <c r="I401" s="163" t="s">
        <v>542</v>
      </c>
      <c r="J401" s="119">
        <v>6864</v>
      </c>
      <c r="K401" s="122">
        <v>41332</v>
      </c>
      <c r="L401" s="158" t="s">
        <v>2683</v>
      </c>
      <c r="M401" s="160">
        <v>29</v>
      </c>
      <c r="N401" s="159" t="s">
        <v>2684</v>
      </c>
    </row>
    <row r="402" spans="1:14" ht="47.25" outlineLevel="1">
      <c r="A402" s="178" t="s">
        <v>2685</v>
      </c>
      <c r="B402" s="161" t="s">
        <v>321</v>
      </c>
      <c r="C402" s="162" t="s">
        <v>131</v>
      </c>
      <c r="D402" s="182" t="s">
        <v>2686</v>
      </c>
      <c r="E402" s="163">
        <v>34.767496800000004</v>
      </c>
      <c r="F402" s="163" t="s">
        <v>532</v>
      </c>
      <c r="G402" s="163" t="s">
        <v>540</v>
      </c>
      <c r="H402" s="163" t="s">
        <v>541</v>
      </c>
      <c r="I402" s="163" t="s">
        <v>542</v>
      </c>
      <c r="J402" s="119">
        <v>6743</v>
      </c>
      <c r="K402" s="122">
        <v>41309</v>
      </c>
      <c r="L402" s="158" t="s">
        <v>2687</v>
      </c>
      <c r="M402" s="160">
        <v>29</v>
      </c>
      <c r="N402" s="159" t="s">
        <v>2688</v>
      </c>
    </row>
    <row r="403" spans="1:14" ht="31.5" outlineLevel="1">
      <c r="A403" s="178" t="s">
        <v>2689</v>
      </c>
      <c r="B403" s="161" t="s">
        <v>322</v>
      </c>
      <c r="C403" s="162" t="s">
        <v>131</v>
      </c>
      <c r="D403" s="182" t="s">
        <v>2690</v>
      </c>
      <c r="E403" s="163">
        <v>35.604923999999997</v>
      </c>
      <c r="F403" s="163" t="s">
        <v>532</v>
      </c>
      <c r="G403" s="163" t="s">
        <v>540</v>
      </c>
      <c r="H403" s="163" t="s">
        <v>541</v>
      </c>
      <c r="I403" s="163" t="s">
        <v>542</v>
      </c>
      <c r="J403" s="119">
        <v>7164</v>
      </c>
      <c r="K403" s="122">
        <v>41421</v>
      </c>
      <c r="L403" s="158" t="s">
        <v>284</v>
      </c>
      <c r="M403" s="160">
        <v>29</v>
      </c>
      <c r="N403" s="159" t="s">
        <v>2691</v>
      </c>
    </row>
    <row r="404" spans="1:14" ht="31.5" outlineLevel="1">
      <c r="A404" s="178" t="s">
        <v>2692</v>
      </c>
      <c r="B404" s="161" t="s">
        <v>323</v>
      </c>
      <c r="C404" s="162" t="s">
        <v>131</v>
      </c>
      <c r="D404" s="182" t="s">
        <v>2693</v>
      </c>
      <c r="E404" s="163">
        <v>0</v>
      </c>
      <c r="F404" s="163" t="s">
        <v>532</v>
      </c>
      <c r="G404" s="163" t="s">
        <v>540</v>
      </c>
      <c r="H404" s="163" t="s">
        <v>541</v>
      </c>
      <c r="I404" s="163" t="s">
        <v>542</v>
      </c>
      <c r="J404" s="119" t="s">
        <v>2694</v>
      </c>
      <c r="K404" s="122">
        <v>39608</v>
      </c>
      <c r="L404" s="158" t="s">
        <v>2695</v>
      </c>
      <c r="M404" s="160">
        <v>29</v>
      </c>
      <c r="N404" s="159" t="s">
        <v>2696</v>
      </c>
    </row>
    <row r="405" spans="1:14" ht="31.5" outlineLevel="1">
      <c r="A405" s="178" t="s">
        <v>2697</v>
      </c>
      <c r="B405" s="161" t="s">
        <v>324</v>
      </c>
      <c r="C405" s="162" t="s">
        <v>131</v>
      </c>
      <c r="D405" s="182" t="s">
        <v>2698</v>
      </c>
      <c r="E405" s="163">
        <v>0</v>
      </c>
      <c r="F405" s="163" t="s">
        <v>532</v>
      </c>
      <c r="G405" s="163" t="s">
        <v>540</v>
      </c>
      <c r="H405" s="163" t="s">
        <v>541</v>
      </c>
      <c r="I405" s="163" t="s">
        <v>542</v>
      </c>
      <c r="J405" s="119">
        <v>7203</v>
      </c>
      <c r="K405" s="122">
        <v>41428</v>
      </c>
      <c r="L405" s="158" t="s">
        <v>2699</v>
      </c>
      <c r="M405" s="160">
        <v>29</v>
      </c>
      <c r="N405" s="159" t="s">
        <v>2700</v>
      </c>
    </row>
    <row r="406" spans="1:14" ht="31.5" outlineLevel="1">
      <c r="A406" s="178" t="s">
        <v>2701</v>
      </c>
      <c r="B406" s="161" t="s">
        <v>325</v>
      </c>
      <c r="C406" s="162" t="s">
        <v>131</v>
      </c>
      <c r="D406" s="180" t="s">
        <v>2702</v>
      </c>
      <c r="E406" s="163">
        <v>0</v>
      </c>
      <c r="F406" s="163" t="s">
        <v>532</v>
      </c>
      <c r="G406" s="163" t="s">
        <v>540</v>
      </c>
      <c r="H406" s="163" t="s">
        <v>541</v>
      </c>
      <c r="I406" s="163" t="s">
        <v>542</v>
      </c>
      <c r="J406" s="119">
        <v>7229</v>
      </c>
      <c r="K406" s="122">
        <v>41435</v>
      </c>
      <c r="L406" s="158" t="s">
        <v>2703</v>
      </c>
      <c r="M406" s="160">
        <v>29</v>
      </c>
      <c r="N406" s="159" t="s">
        <v>2704</v>
      </c>
    </row>
    <row r="407" spans="1:14" ht="31.5" outlineLevel="1">
      <c r="A407" s="178" t="s">
        <v>2705</v>
      </c>
      <c r="B407" s="161" t="s">
        <v>326</v>
      </c>
      <c r="C407" s="162" t="s">
        <v>131</v>
      </c>
      <c r="D407" s="180" t="s">
        <v>2706</v>
      </c>
      <c r="E407" s="163">
        <v>11.31546</v>
      </c>
      <c r="F407" s="163" t="s">
        <v>532</v>
      </c>
      <c r="G407" s="163" t="s">
        <v>540</v>
      </c>
      <c r="H407" s="163" t="s">
        <v>541</v>
      </c>
      <c r="I407" s="163" t="s">
        <v>542</v>
      </c>
      <c r="J407" s="119">
        <v>7483</v>
      </c>
      <c r="K407" s="122">
        <v>41480</v>
      </c>
      <c r="L407" s="158" t="s">
        <v>286</v>
      </c>
      <c r="M407" s="160">
        <v>29</v>
      </c>
      <c r="N407" s="159" t="s">
        <v>2707</v>
      </c>
    </row>
    <row r="408" spans="1:14" ht="31.5" outlineLevel="1">
      <c r="A408" s="178" t="s">
        <v>2708</v>
      </c>
      <c r="B408" s="161" t="s">
        <v>327</v>
      </c>
      <c r="C408" s="162" t="s">
        <v>131</v>
      </c>
      <c r="D408" s="182" t="s">
        <v>2709</v>
      </c>
      <c r="E408" s="163">
        <v>0</v>
      </c>
      <c r="F408" s="163" t="s">
        <v>532</v>
      </c>
      <c r="G408" s="163" t="s">
        <v>540</v>
      </c>
      <c r="H408" s="163" t="s">
        <v>541</v>
      </c>
      <c r="I408" s="163" t="s">
        <v>542</v>
      </c>
      <c r="J408" s="119">
        <v>7483</v>
      </c>
      <c r="K408" s="122">
        <v>41480</v>
      </c>
      <c r="L408" s="158" t="s">
        <v>286</v>
      </c>
      <c r="M408" s="160">
        <v>29</v>
      </c>
      <c r="N408" s="159" t="s">
        <v>2710</v>
      </c>
    </row>
    <row r="409" spans="1:14" ht="31.5" outlineLevel="1">
      <c r="A409" s="178" t="s">
        <v>2711</v>
      </c>
      <c r="B409" s="161" t="s">
        <v>328</v>
      </c>
      <c r="C409" s="162" t="s">
        <v>131</v>
      </c>
      <c r="D409" s="182" t="s">
        <v>2712</v>
      </c>
      <c r="E409" s="163">
        <v>0</v>
      </c>
      <c r="F409" s="163" t="s">
        <v>532</v>
      </c>
      <c r="G409" s="163" t="s">
        <v>540</v>
      </c>
      <c r="H409" s="163" t="s">
        <v>541</v>
      </c>
      <c r="I409" s="163" t="s">
        <v>542</v>
      </c>
      <c r="J409" s="119">
        <v>4001</v>
      </c>
      <c r="K409" s="122">
        <v>40714</v>
      </c>
      <c r="L409" s="158" t="s">
        <v>2713</v>
      </c>
      <c r="M409" s="160">
        <v>29</v>
      </c>
      <c r="N409" s="159" t="s">
        <v>2714</v>
      </c>
    </row>
    <row r="410" spans="1:14" ht="31.5" outlineLevel="1">
      <c r="A410" s="178" t="s">
        <v>2715</v>
      </c>
      <c r="B410" s="161" t="s">
        <v>329</v>
      </c>
      <c r="C410" s="162" t="s">
        <v>131</v>
      </c>
      <c r="D410" s="182" t="s">
        <v>2716</v>
      </c>
      <c r="E410" s="163">
        <v>0</v>
      </c>
      <c r="F410" s="163" t="s">
        <v>532</v>
      </c>
      <c r="G410" s="163" t="s">
        <v>540</v>
      </c>
      <c r="H410" s="163" t="s">
        <v>541</v>
      </c>
      <c r="I410" s="163" t="s">
        <v>542</v>
      </c>
      <c r="J410" s="119">
        <v>7626</v>
      </c>
      <c r="K410" s="122">
        <v>41513</v>
      </c>
      <c r="L410" s="158" t="s">
        <v>2717</v>
      </c>
      <c r="M410" s="160">
        <v>29</v>
      </c>
      <c r="N410" s="159" t="s">
        <v>2718</v>
      </c>
    </row>
    <row r="411" spans="1:14" ht="31.5" outlineLevel="1">
      <c r="A411" s="178" t="s">
        <v>2719</v>
      </c>
      <c r="B411" s="161" t="s">
        <v>330</v>
      </c>
      <c r="C411" s="162" t="s">
        <v>131</v>
      </c>
      <c r="D411" s="182" t="s">
        <v>2720</v>
      </c>
      <c r="E411" s="163">
        <v>8.078495199999999</v>
      </c>
      <c r="F411" s="163" t="s">
        <v>441</v>
      </c>
      <c r="G411" s="163" t="s">
        <v>441</v>
      </c>
      <c r="H411" s="163" t="s">
        <v>441</v>
      </c>
      <c r="I411" s="163" t="s">
        <v>441</v>
      </c>
      <c r="J411" s="119">
        <v>5886</v>
      </c>
      <c r="K411" s="122">
        <v>41130</v>
      </c>
      <c r="L411" s="158" t="s">
        <v>2721</v>
      </c>
      <c r="M411" s="160">
        <v>29</v>
      </c>
      <c r="N411" s="159" t="s">
        <v>2722</v>
      </c>
    </row>
    <row r="412" spans="1:14" ht="31.5" outlineLevel="1">
      <c r="A412" s="178" t="s">
        <v>2723</v>
      </c>
      <c r="B412" s="161" t="s">
        <v>331</v>
      </c>
      <c r="C412" s="162" t="s">
        <v>131</v>
      </c>
      <c r="D412" s="182" t="s">
        <v>2724</v>
      </c>
      <c r="E412" s="163">
        <v>189.43388739999997</v>
      </c>
      <c r="F412" s="163" t="s">
        <v>532</v>
      </c>
      <c r="G412" s="163" t="s">
        <v>2725</v>
      </c>
      <c r="H412" s="163" t="s">
        <v>2726</v>
      </c>
      <c r="I412" s="163" t="s">
        <v>2727</v>
      </c>
      <c r="J412" s="119" t="s">
        <v>2728</v>
      </c>
      <c r="K412" s="122">
        <v>40129</v>
      </c>
      <c r="L412" s="158" t="s">
        <v>2729</v>
      </c>
      <c r="M412" s="160">
        <v>29</v>
      </c>
      <c r="N412" s="159" t="s">
        <v>2730</v>
      </c>
    </row>
    <row r="413" spans="1:14" ht="63" outlineLevel="1">
      <c r="A413" s="178" t="s">
        <v>2731</v>
      </c>
      <c r="B413" s="161" t="s">
        <v>332</v>
      </c>
      <c r="C413" s="162" t="s">
        <v>131</v>
      </c>
      <c r="D413" s="182" t="s">
        <v>2732</v>
      </c>
      <c r="E413" s="163">
        <v>4.3916440000000003</v>
      </c>
      <c r="F413" s="163" t="s">
        <v>441</v>
      </c>
      <c r="G413" s="163" t="s">
        <v>441</v>
      </c>
      <c r="H413" s="163" t="s">
        <v>441</v>
      </c>
      <c r="I413" s="163" t="s">
        <v>441</v>
      </c>
      <c r="J413" s="119">
        <v>6295</v>
      </c>
      <c r="K413" s="122">
        <v>41219</v>
      </c>
      <c r="L413" s="158" t="s">
        <v>2733</v>
      </c>
      <c r="M413" s="160">
        <v>29</v>
      </c>
      <c r="N413" s="159" t="s">
        <v>2734</v>
      </c>
    </row>
    <row r="414" spans="1:14" ht="31.5" outlineLevel="1">
      <c r="A414" s="178" t="s">
        <v>2735</v>
      </c>
      <c r="B414" s="161" t="s">
        <v>333</v>
      </c>
      <c r="C414" s="162" t="s">
        <v>131</v>
      </c>
      <c r="D414" s="182" t="s">
        <v>2736</v>
      </c>
      <c r="E414" s="163">
        <v>92.999891200000008</v>
      </c>
      <c r="F414" s="163" t="s">
        <v>441</v>
      </c>
      <c r="G414" s="163" t="s">
        <v>441</v>
      </c>
      <c r="H414" s="163" t="s">
        <v>441</v>
      </c>
      <c r="I414" s="163" t="s">
        <v>441</v>
      </c>
      <c r="J414" s="119">
        <v>7013</v>
      </c>
      <c r="K414" s="122">
        <v>41379</v>
      </c>
      <c r="L414" s="158" t="s">
        <v>2737</v>
      </c>
      <c r="M414" s="160">
        <v>29</v>
      </c>
      <c r="N414" s="159" t="s">
        <v>2738</v>
      </c>
    </row>
    <row r="415" spans="1:14" ht="31.5" outlineLevel="1">
      <c r="A415" s="178" t="s">
        <v>2739</v>
      </c>
      <c r="B415" s="161" t="s">
        <v>334</v>
      </c>
      <c r="C415" s="162" t="s">
        <v>131</v>
      </c>
      <c r="D415" s="182" t="s">
        <v>2740</v>
      </c>
      <c r="E415" s="163">
        <v>110.5335</v>
      </c>
      <c r="F415" s="163" t="s">
        <v>441</v>
      </c>
      <c r="G415" s="163" t="s">
        <v>441</v>
      </c>
      <c r="H415" s="163" t="s">
        <v>441</v>
      </c>
      <c r="I415" s="163" t="s">
        <v>441</v>
      </c>
      <c r="J415" s="119" t="s">
        <v>2741</v>
      </c>
      <c r="K415" s="122">
        <v>40571</v>
      </c>
      <c r="L415" s="158" t="s">
        <v>2742</v>
      </c>
      <c r="M415" s="160">
        <v>29</v>
      </c>
      <c r="N415" s="159" t="s">
        <v>2743</v>
      </c>
    </row>
    <row r="416" spans="1:14" ht="31.5" outlineLevel="1">
      <c r="A416" s="178" t="s">
        <v>2744</v>
      </c>
      <c r="B416" s="161" t="s">
        <v>335</v>
      </c>
      <c r="C416" s="162" t="s">
        <v>131</v>
      </c>
      <c r="D416" s="182" t="s">
        <v>2745</v>
      </c>
      <c r="E416" s="163">
        <v>103.31242</v>
      </c>
      <c r="F416" s="163" t="s">
        <v>441</v>
      </c>
      <c r="G416" s="163" t="s">
        <v>441</v>
      </c>
      <c r="H416" s="163" t="s">
        <v>441</v>
      </c>
      <c r="I416" s="163" t="s">
        <v>441</v>
      </c>
      <c r="J416" s="119">
        <v>4769</v>
      </c>
      <c r="K416" s="122">
        <v>40879</v>
      </c>
      <c r="L416" s="158" t="s">
        <v>2515</v>
      </c>
      <c r="M416" s="160">
        <v>29</v>
      </c>
      <c r="N416" s="159" t="s">
        <v>2746</v>
      </c>
    </row>
    <row r="417" spans="1:14" ht="31.5" outlineLevel="1">
      <c r="A417" s="178" t="s">
        <v>2747</v>
      </c>
      <c r="B417" s="161" t="s">
        <v>336</v>
      </c>
      <c r="C417" s="162" t="s">
        <v>131</v>
      </c>
      <c r="D417" s="182" t="s">
        <v>2748</v>
      </c>
      <c r="E417" s="163">
        <v>0</v>
      </c>
      <c r="F417" s="163" t="s">
        <v>441</v>
      </c>
      <c r="G417" s="163" t="s">
        <v>441</v>
      </c>
      <c r="H417" s="163" t="s">
        <v>441</v>
      </c>
      <c r="I417" s="163" t="s">
        <v>441</v>
      </c>
      <c r="J417" s="119">
        <v>7126</v>
      </c>
      <c r="K417" s="122">
        <v>41410</v>
      </c>
      <c r="L417" s="158" t="s">
        <v>285</v>
      </c>
      <c r="M417" s="160">
        <v>29</v>
      </c>
      <c r="N417" s="159" t="s">
        <v>2749</v>
      </c>
    </row>
    <row r="418" spans="1:14" ht="31.5" outlineLevel="1">
      <c r="A418" s="178" t="s">
        <v>2750</v>
      </c>
      <c r="B418" s="161" t="s">
        <v>337</v>
      </c>
      <c r="C418" s="162" t="s">
        <v>131</v>
      </c>
      <c r="D418" s="180" t="s">
        <v>2751</v>
      </c>
      <c r="E418" s="163">
        <v>0</v>
      </c>
      <c r="F418" s="163" t="s">
        <v>441</v>
      </c>
      <c r="G418" s="163" t="s">
        <v>441</v>
      </c>
      <c r="H418" s="163" t="s">
        <v>441</v>
      </c>
      <c r="I418" s="163" t="s">
        <v>441</v>
      </c>
      <c r="J418" s="119">
        <v>7174</v>
      </c>
      <c r="K418" s="122">
        <v>41421</v>
      </c>
      <c r="L418" s="158" t="s">
        <v>2752</v>
      </c>
      <c r="M418" s="160">
        <v>29</v>
      </c>
      <c r="N418" s="159" t="s">
        <v>2753</v>
      </c>
    </row>
    <row r="419" spans="1:14" ht="31.5" outlineLevel="1">
      <c r="A419" s="178" t="s">
        <v>2754</v>
      </c>
      <c r="B419" s="161" t="s">
        <v>338</v>
      </c>
      <c r="C419" s="162" t="s">
        <v>131</v>
      </c>
      <c r="D419" s="182" t="s">
        <v>2755</v>
      </c>
      <c r="E419" s="163">
        <v>0</v>
      </c>
      <c r="F419" s="163" t="s">
        <v>441</v>
      </c>
      <c r="G419" s="163" t="s">
        <v>441</v>
      </c>
      <c r="H419" s="163" t="s">
        <v>441</v>
      </c>
      <c r="I419" s="163" t="s">
        <v>441</v>
      </c>
      <c r="J419" s="119">
        <v>7020</v>
      </c>
      <c r="K419" s="122">
        <v>41379</v>
      </c>
      <c r="L419" s="158" t="s">
        <v>2756</v>
      </c>
      <c r="M419" s="160">
        <v>29</v>
      </c>
      <c r="N419" s="159" t="s">
        <v>2757</v>
      </c>
    </row>
    <row r="420" spans="1:14" ht="78.75" outlineLevel="1">
      <c r="A420" s="178" t="s">
        <v>2758</v>
      </c>
      <c r="B420" s="161" t="s">
        <v>339</v>
      </c>
      <c r="C420" s="162" t="s">
        <v>131</v>
      </c>
      <c r="D420" s="182" t="s">
        <v>2759</v>
      </c>
      <c r="E420" s="163">
        <v>0</v>
      </c>
      <c r="F420" s="163" t="s">
        <v>441</v>
      </c>
      <c r="G420" s="163" t="s">
        <v>441</v>
      </c>
      <c r="H420" s="163" t="s">
        <v>441</v>
      </c>
      <c r="I420" s="163" t="s">
        <v>441</v>
      </c>
      <c r="J420" s="119">
        <v>6976</v>
      </c>
      <c r="K420" s="122">
        <v>41366</v>
      </c>
      <c r="L420" s="158" t="s">
        <v>2760</v>
      </c>
      <c r="M420" s="160">
        <v>29</v>
      </c>
      <c r="N420" s="159" t="s">
        <v>2761</v>
      </c>
    </row>
    <row r="421" spans="1:14" ht="31.5" outlineLevel="1">
      <c r="A421" s="178" t="s">
        <v>2762</v>
      </c>
      <c r="B421" s="161" t="s">
        <v>340</v>
      </c>
      <c r="C421" s="162" t="s">
        <v>131</v>
      </c>
      <c r="D421" s="182" t="s">
        <v>2763</v>
      </c>
      <c r="E421" s="163">
        <v>0</v>
      </c>
      <c r="F421" s="163" t="s">
        <v>441</v>
      </c>
      <c r="G421" s="163" t="s">
        <v>441</v>
      </c>
      <c r="H421" s="163" t="s">
        <v>441</v>
      </c>
      <c r="I421" s="163" t="s">
        <v>441</v>
      </c>
      <c r="J421" s="119" t="s">
        <v>2764</v>
      </c>
      <c r="K421" s="122">
        <v>41402</v>
      </c>
      <c r="L421" s="158" t="s">
        <v>2765</v>
      </c>
      <c r="M421" s="160">
        <v>29</v>
      </c>
      <c r="N421" s="159" t="s">
        <v>2766</v>
      </c>
    </row>
    <row r="422" spans="1:14" ht="31.5" outlineLevel="1">
      <c r="A422" s="178" t="s">
        <v>2767</v>
      </c>
      <c r="B422" s="161" t="s">
        <v>341</v>
      </c>
      <c r="C422" s="162" t="s">
        <v>131</v>
      </c>
      <c r="D422" s="182" t="s">
        <v>2768</v>
      </c>
      <c r="E422" s="163">
        <v>0</v>
      </c>
      <c r="F422" s="163" t="s">
        <v>441</v>
      </c>
      <c r="G422" s="163" t="s">
        <v>441</v>
      </c>
      <c r="H422" s="163" t="s">
        <v>441</v>
      </c>
      <c r="I422" s="163" t="s">
        <v>441</v>
      </c>
      <c r="J422" s="119" t="s">
        <v>2769</v>
      </c>
      <c r="K422" s="122">
        <v>41491</v>
      </c>
      <c r="L422" s="158" t="s">
        <v>2770</v>
      </c>
      <c r="M422" s="160">
        <v>29</v>
      </c>
      <c r="N422" s="159" t="s">
        <v>2771</v>
      </c>
    </row>
    <row r="423" spans="1:14" ht="31.5" outlineLevel="1">
      <c r="A423" s="178" t="s">
        <v>2772</v>
      </c>
      <c r="B423" s="161" t="s">
        <v>342</v>
      </c>
      <c r="C423" s="162" t="s">
        <v>131</v>
      </c>
      <c r="D423" s="182" t="s">
        <v>2773</v>
      </c>
      <c r="E423" s="163">
        <v>0</v>
      </c>
      <c r="F423" s="163" t="s">
        <v>441</v>
      </c>
      <c r="G423" s="163" t="s">
        <v>441</v>
      </c>
      <c r="H423" s="163" t="s">
        <v>441</v>
      </c>
      <c r="I423" s="163" t="s">
        <v>441</v>
      </c>
      <c r="J423" s="119" t="s">
        <v>2774</v>
      </c>
      <c r="K423" s="122">
        <v>41505</v>
      </c>
      <c r="L423" s="158" t="s">
        <v>2775</v>
      </c>
      <c r="M423" s="160">
        <v>29</v>
      </c>
      <c r="N423" s="159" t="s">
        <v>2776</v>
      </c>
    </row>
    <row r="424" spans="1:14" ht="31.5" outlineLevel="1">
      <c r="A424" s="178" t="s">
        <v>2777</v>
      </c>
      <c r="B424" s="161" t="s">
        <v>343</v>
      </c>
      <c r="C424" s="162" t="s">
        <v>131</v>
      </c>
      <c r="D424" s="182" t="s">
        <v>2778</v>
      </c>
      <c r="E424" s="163">
        <v>0</v>
      </c>
      <c r="F424" s="163" t="s">
        <v>441</v>
      </c>
      <c r="G424" s="163" t="s">
        <v>441</v>
      </c>
      <c r="H424" s="163" t="s">
        <v>441</v>
      </c>
      <c r="I424" s="163" t="s">
        <v>441</v>
      </c>
      <c r="J424" s="119">
        <v>7323</v>
      </c>
      <c r="K424" s="122">
        <v>41449</v>
      </c>
      <c r="L424" s="158" t="s">
        <v>2779</v>
      </c>
      <c r="M424" s="160">
        <v>29</v>
      </c>
      <c r="N424" s="159" t="s">
        <v>2780</v>
      </c>
    </row>
    <row r="425" spans="1:14" ht="31.5" outlineLevel="1">
      <c r="A425" s="178" t="s">
        <v>2781</v>
      </c>
      <c r="B425" s="161" t="s">
        <v>344</v>
      </c>
      <c r="C425" s="162" t="s">
        <v>131</v>
      </c>
      <c r="D425" s="182" t="s">
        <v>2782</v>
      </c>
      <c r="E425" s="163">
        <v>0</v>
      </c>
      <c r="F425" s="163" t="s">
        <v>441</v>
      </c>
      <c r="G425" s="163" t="s">
        <v>441</v>
      </c>
      <c r="H425" s="163" t="s">
        <v>441</v>
      </c>
      <c r="I425" s="163" t="s">
        <v>441</v>
      </c>
      <c r="J425" s="119">
        <v>7680</v>
      </c>
      <c r="K425" s="122">
        <v>41526</v>
      </c>
      <c r="L425" s="158" t="s">
        <v>2783</v>
      </c>
      <c r="M425" s="160">
        <v>29</v>
      </c>
      <c r="N425" s="159" t="s">
        <v>2784</v>
      </c>
    </row>
    <row r="426" spans="1:14" ht="31.5" outlineLevel="1">
      <c r="A426" s="178" t="s">
        <v>2785</v>
      </c>
      <c r="B426" s="161" t="s">
        <v>345</v>
      </c>
      <c r="C426" s="162" t="s">
        <v>131</v>
      </c>
      <c r="D426" s="182" t="s">
        <v>2786</v>
      </c>
      <c r="E426" s="163">
        <v>0</v>
      </c>
      <c r="F426" s="163" t="s">
        <v>441</v>
      </c>
      <c r="G426" s="163" t="s">
        <v>441</v>
      </c>
      <c r="H426" s="163" t="s">
        <v>441</v>
      </c>
      <c r="I426" s="163" t="s">
        <v>441</v>
      </c>
      <c r="J426" s="119" t="s">
        <v>2764</v>
      </c>
      <c r="K426" s="122">
        <v>41402</v>
      </c>
      <c r="L426" s="158" t="s">
        <v>2765</v>
      </c>
      <c r="M426" s="160">
        <v>29</v>
      </c>
      <c r="N426" s="159" t="s">
        <v>2787</v>
      </c>
    </row>
    <row r="427" spans="1:14" ht="47.25" outlineLevel="1">
      <c r="A427" s="178" t="s">
        <v>2788</v>
      </c>
      <c r="B427" s="161" t="s">
        <v>346</v>
      </c>
      <c r="C427" s="162" t="s">
        <v>131</v>
      </c>
      <c r="D427" s="182" t="s">
        <v>2789</v>
      </c>
      <c r="E427" s="163">
        <v>87.138121199999986</v>
      </c>
      <c r="F427" s="163" t="s">
        <v>2663</v>
      </c>
      <c r="G427" s="163" t="s">
        <v>2664</v>
      </c>
      <c r="H427" s="163" t="s">
        <v>2665</v>
      </c>
      <c r="I427" s="163" t="s">
        <v>2666</v>
      </c>
      <c r="J427" s="119">
        <v>6556</v>
      </c>
      <c r="K427" s="122">
        <v>41268</v>
      </c>
      <c r="L427" s="158" t="s">
        <v>2667</v>
      </c>
      <c r="M427" s="160">
        <v>29</v>
      </c>
      <c r="N427" s="159" t="s">
        <v>2790</v>
      </c>
    </row>
    <row r="428" spans="1:14" ht="47.25" outlineLevel="1">
      <c r="A428" s="178" t="s">
        <v>2791</v>
      </c>
      <c r="B428" s="161" t="s">
        <v>347</v>
      </c>
      <c r="C428" s="162" t="s">
        <v>131</v>
      </c>
      <c r="D428" s="182" t="s">
        <v>2792</v>
      </c>
      <c r="E428" s="163">
        <v>26.678480400000009</v>
      </c>
      <c r="F428" s="163" t="s">
        <v>441</v>
      </c>
      <c r="G428" s="163" t="s">
        <v>441</v>
      </c>
      <c r="H428" s="163" t="s">
        <v>441</v>
      </c>
      <c r="I428" s="163" t="s">
        <v>441</v>
      </c>
      <c r="J428" s="119" t="s">
        <v>2793</v>
      </c>
      <c r="K428" s="122">
        <v>41271</v>
      </c>
      <c r="L428" s="158" t="s">
        <v>2794</v>
      </c>
      <c r="M428" s="160">
        <v>29</v>
      </c>
      <c r="N428" s="159" t="s">
        <v>2795</v>
      </c>
    </row>
    <row r="429" spans="1:14" ht="31.5" outlineLevel="1">
      <c r="A429" s="178" t="s">
        <v>2796</v>
      </c>
      <c r="B429" s="161" t="s">
        <v>348</v>
      </c>
      <c r="C429" s="162" t="s">
        <v>131</v>
      </c>
      <c r="D429" s="182" t="s">
        <v>2797</v>
      </c>
      <c r="E429" s="163">
        <v>15.28387</v>
      </c>
      <c r="F429" s="163" t="s">
        <v>441</v>
      </c>
      <c r="G429" s="163" t="s">
        <v>441</v>
      </c>
      <c r="H429" s="163" t="s">
        <v>441</v>
      </c>
      <c r="I429" s="163" t="s">
        <v>441</v>
      </c>
      <c r="J429" s="119">
        <v>6272</v>
      </c>
      <c r="K429" s="122">
        <v>41212</v>
      </c>
      <c r="L429" s="158" t="s">
        <v>2798</v>
      </c>
      <c r="M429" s="160">
        <v>29</v>
      </c>
      <c r="N429" s="159" t="s">
        <v>2799</v>
      </c>
    </row>
    <row r="430" spans="1:14">
      <c r="B430" s="184"/>
    </row>
    <row r="431" spans="1:14">
      <c r="B431" s="184"/>
    </row>
    <row r="432" spans="1:14">
      <c r="B432" s="184"/>
    </row>
    <row r="433" spans="2:2">
      <c r="B433" s="184"/>
    </row>
    <row r="434" spans="2:2">
      <c r="B434" s="184"/>
    </row>
    <row r="435" spans="2:2">
      <c r="B435" s="184"/>
    </row>
    <row r="436" spans="2:2">
      <c r="B436" s="184"/>
    </row>
    <row r="437" spans="2:2">
      <c r="B437" s="184"/>
    </row>
    <row r="438" spans="2:2">
      <c r="B438" s="184"/>
    </row>
    <row r="439" spans="2:2">
      <c r="B439" s="184"/>
    </row>
    <row r="440" spans="2:2">
      <c r="B440" s="184"/>
    </row>
    <row r="441" spans="2:2">
      <c r="B441" s="184"/>
    </row>
    <row r="442" spans="2:2">
      <c r="B442" s="184"/>
    </row>
    <row r="443" spans="2:2">
      <c r="B443" s="184"/>
    </row>
    <row r="444" spans="2:2">
      <c r="B444" s="184"/>
    </row>
    <row r="445" spans="2:2">
      <c r="B445" s="184"/>
    </row>
    <row r="446" spans="2:2">
      <c r="B446" s="184"/>
    </row>
  </sheetData>
  <customSheetViews>
    <customSheetView guid="{AD7E442E-DD5C-42DD-BCA2-ACC5576F7C88}" scale="85" showPageBreaks="1" fitToPage="1" printArea="1"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1"/>
      <headerFooter>
        <oddFooter>&amp;R&amp;P</oddFooter>
      </headerFooter>
    </customSheetView>
    <customSheetView guid="{A211E8FE-0EB8-4B84-973D-E1AEAFDEA977}" scale="85" showPageBreaks="1" fitToPage="1" printArea="1" state="hidden"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2"/>
      <headerFooter>
        <oddFooter>&amp;R&amp;P</oddFooter>
      </headerFooter>
    </customSheetView>
  </customSheetViews>
  <mergeCells count="106">
    <mergeCell ref="N300:N301"/>
    <mergeCell ref="B309:D309"/>
    <mergeCell ref="N312:N313"/>
    <mergeCell ref="B346:D346"/>
    <mergeCell ref="B347:D347"/>
    <mergeCell ref="B396:D396"/>
    <mergeCell ref="N273:N282"/>
    <mergeCell ref="N283:N284"/>
    <mergeCell ref="N285:N286"/>
    <mergeCell ref="N287:N292"/>
    <mergeCell ref="N293:N294"/>
    <mergeCell ref="N297:N299"/>
    <mergeCell ref="N254:N257"/>
    <mergeCell ref="N258:N259"/>
    <mergeCell ref="N260:N265"/>
    <mergeCell ref="N266:N267"/>
    <mergeCell ref="N268:N270"/>
    <mergeCell ref="N271:N272"/>
    <mergeCell ref="G237:G241"/>
    <mergeCell ref="H237:H241"/>
    <mergeCell ref="I237:I241"/>
    <mergeCell ref="N237:N243"/>
    <mergeCell ref="N245:N250"/>
    <mergeCell ref="N251:N253"/>
    <mergeCell ref="A237:A241"/>
    <mergeCell ref="B237:B241"/>
    <mergeCell ref="C237:C241"/>
    <mergeCell ref="D237:D241"/>
    <mergeCell ref="E237:E241"/>
    <mergeCell ref="F237:F241"/>
    <mergeCell ref="I200:I215"/>
    <mergeCell ref="N200:N215"/>
    <mergeCell ref="N216:N218"/>
    <mergeCell ref="N219:N224"/>
    <mergeCell ref="N225:N232"/>
    <mergeCell ref="N233:N236"/>
    <mergeCell ref="N195:N196"/>
    <mergeCell ref="A200:A215"/>
    <mergeCell ref="B200:B215"/>
    <mergeCell ref="C200:C215"/>
    <mergeCell ref="D200:D215"/>
    <mergeCell ref="E200:E215"/>
    <mergeCell ref="F200:F215"/>
    <mergeCell ref="G200:G215"/>
    <mergeCell ref="H200:H215"/>
    <mergeCell ref="N180:N181"/>
    <mergeCell ref="A182:A193"/>
    <mergeCell ref="B182:B193"/>
    <mergeCell ref="C182:C193"/>
    <mergeCell ref="D182:D193"/>
    <mergeCell ref="E182:E193"/>
    <mergeCell ref="F182:F193"/>
    <mergeCell ref="G182:G193"/>
    <mergeCell ref="H182:H193"/>
    <mergeCell ref="I182:I193"/>
    <mergeCell ref="N182:N193"/>
    <mergeCell ref="N147:N148"/>
    <mergeCell ref="N151:N152"/>
    <mergeCell ref="B169:D169"/>
    <mergeCell ref="B170:D170"/>
    <mergeCell ref="N174:N175"/>
    <mergeCell ref="N178:N179"/>
    <mergeCell ref="N110:N124"/>
    <mergeCell ref="N125:N131"/>
    <mergeCell ref="B132:D132"/>
    <mergeCell ref="N133:N137"/>
    <mergeCell ref="N138:N141"/>
    <mergeCell ref="N142:N146"/>
    <mergeCell ref="N100:N109"/>
    <mergeCell ref="A101:A131"/>
    <mergeCell ref="B101:B131"/>
    <mergeCell ref="C101:C131"/>
    <mergeCell ref="D101:D131"/>
    <mergeCell ref="E101:E131"/>
    <mergeCell ref="F101:F131"/>
    <mergeCell ref="G101:G131"/>
    <mergeCell ref="H101:H131"/>
    <mergeCell ref="I101:I131"/>
    <mergeCell ref="N51:N56"/>
    <mergeCell ref="B87:D87"/>
    <mergeCell ref="B88:D88"/>
    <mergeCell ref="N90:N91"/>
    <mergeCell ref="N92:N94"/>
    <mergeCell ref="N96:N98"/>
    <mergeCell ref="N34:N35"/>
    <mergeCell ref="N36:N38"/>
    <mergeCell ref="N39:N40"/>
    <mergeCell ref="N41:N43"/>
    <mergeCell ref="B46:D46"/>
    <mergeCell ref="N47:N50"/>
    <mergeCell ref="A8:D8"/>
    <mergeCell ref="B9:D9"/>
    <mergeCell ref="B10:D10"/>
    <mergeCell ref="B17:D17"/>
    <mergeCell ref="B28:D28"/>
    <mergeCell ref="B29:D29"/>
    <mergeCell ref="A2:N3"/>
    <mergeCell ref="A5:A6"/>
    <mergeCell ref="B5:B6"/>
    <mergeCell ref="C5:C6"/>
    <mergeCell ref="D5:D6"/>
    <mergeCell ref="E5:E6"/>
    <mergeCell ref="F5:I5"/>
    <mergeCell ref="J5:L5"/>
    <mergeCell ref="M5:M6"/>
    <mergeCell ref="N5:N6"/>
  </mergeCells>
  <printOptions horizontalCentered="1"/>
  <pageMargins left="0.27559055118110237" right="0.19685039370078741" top="0.78740157480314965" bottom="0.27559055118110237" header="0" footer="0"/>
  <pageSetup paperSize="9" scale="50" fitToHeight="0" orientation="landscape" r:id="rId3"/>
  <headerFooter>
    <oddFooter>&amp;R&amp;P</oddFooter>
  </headerFooter>
  <rowBreaks count="2" manualBreakCount="2">
    <brk id="85" max="13" man="1"/>
    <brk id="1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8"/>
  <sheetViews>
    <sheetView view="pageBreakPreview" zoomScaleNormal="100" zoomScaleSheetLayoutView="100" workbookViewId="0">
      <selection activeCell="B34" sqref="B34"/>
    </sheetView>
  </sheetViews>
  <sheetFormatPr defaultColWidth="9" defaultRowHeight="11.25"/>
  <cols>
    <col min="1" max="1" width="21.125" style="197" customWidth="1"/>
    <col min="2" max="2" width="45.125" style="197" customWidth="1"/>
    <col min="3" max="3" width="16.875" style="198" customWidth="1"/>
    <col min="4" max="4" width="23" style="201" customWidth="1"/>
    <col min="5" max="5" width="31.875" style="197" customWidth="1"/>
    <col min="6" max="6" width="14.125" style="200" customWidth="1"/>
    <col min="7" max="7" width="14.75" style="200" customWidth="1"/>
    <col min="8" max="16384" width="9" style="186"/>
  </cols>
  <sheetData>
    <row r="2" spans="1:21" ht="39.75" customHeight="1">
      <c r="A2" s="284" t="s">
        <v>2800</v>
      </c>
      <c r="B2" s="284"/>
      <c r="C2" s="284"/>
      <c r="D2" s="284"/>
      <c r="E2" s="284"/>
      <c r="F2" s="284"/>
      <c r="G2" s="284"/>
      <c r="H2" s="185"/>
      <c r="I2" s="185"/>
      <c r="J2" s="185"/>
      <c r="K2" s="185"/>
      <c r="L2" s="185"/>
      <c r="M2" s="185"/>
      <c r="N2" s="185"/>
      <c r="O2" s="185"/>
      <c r="P2" s="185"/>
      <c r="Q2" s="185"/>
      <c r="R2" s="185"/>
      <c r="S2" s="185"/>
      <c r="T2" s="185"/>
      <c r="U2" s="185"/>
    </row>
    <row r="3" spans="1:21" ht="16.5" customHeight="1">
      <c r="A3" s="187"/>
      <c r="B3" s="187"/>
      <c r="C3" s="187"/>
      <c r="D3" s="187"/>
      <c r="E3" s="187"/>
      <c r="F3" s="187"/>
      <c r="G3" s="187"/>
      <c r="H3" s="185"/>
      <c r="I3" s="185"/>
      <c r="J3" s="185"/>
      <c r="K3" s="185"/>
      <c r="L3" s="185"/>
      <c r="M3" s="185"/>
      <c r="N3" s="185"/>
      <c r="O3" s="185"/>
      <c r="P3" s="185"/>
      <c r="Q3" s="185"/>
      <c r="R3" s="185"/>
      <c r="S3" s="185"/>
      <c r="T3" s="185"/>
      <c r="U3" s="185"/>
    </row>
    <row r="4" spans="1:21" ht="12.75" customHeight="1">
      <c r="A4" s="294" t="s">
        <v>2801</v>
      </c>
      <c r="B4" s="294" t="s">
        <v>2802</v>
      </c>
      <c r="C4" s="294" t="s">
        <v>2803</v>
      </c>
      <c r="D4" s="296" t="s">
        <v>2804</v>
      </c>
      <c r="E4" s="298" t="s">
        <v>2805</v>
      </c>
      <c r="F4" s="299"/>
      <c r="G4" s="300"/>
    </row>
    <row r="5" spans="1:21" s="189" customFormat="1" ht="15.75">
      <c r="A5" s="295"/>
      <c r="B5" s="295"/>
      <c r="C5" s="295"/>
      <c r="D5" s="297"/>
      <c r="E5" s="188" t="s">
        <v>2806</v>
      </c>
      <c r="F5" s="188" t="s">
        <v>2807</v>
      </c>
      <c r="G5" s="188" t="s">
        <v>2808</v>
      </c>
    </row>
    <row r="6" spans="1:21" ht="15.75">
      <c r="A6" s="190">
        <v>2</v>
      </c>
      <c r="B6" s="190">
        <v>3</v>
      </c>
      <c r="C6" s="190">
        <v>4</v>
      </c>
      <c r="D6" s="190">
        <v>5</v>
      </c>
      <c r="E6" s="190">
        <v>6</v>
      </c>
      <c r="F6" s="190">
        <v>7</v>
      </c>
      <c r="G6" s="190">
        <v>8</v>
      </c>
    </row>
    <row r="7" spans="1:21" ht="15.75">
      <c r="A7" s="191" t="s">
        <v>2809</v>
      </c>
      <c r="B7" s="192" t="s">
        <v>2810</v>
      </c>
      <c r="C7" s="193">
        <v>41332</v>
      </c>
      <c r="D7" s="194">
        <v>115.5102</v>
      </c>
      <c r="E7" s="191" t="s">
        <v>2811</v>
      </c>
      <c r="F7" s="195" t="s">
        <v>2812</v>
      </c>
      <c r="G7" s="195" t="s">
        <v>2813</v>
      </c>
    </row>
    <row r="8" spans="1:21" ht="15.75">
      <c r="A8" s="191" t="s">
        <v>2814</v>
      </c>
      <c r="B8" s="192" t="s">
        <v>2815</v>
      </c>
      <c r="C8" s="193">
        <v>41352</v>
      </c>
      <c r="D8" s="194">
        <v>138.51311999999999</v>
      </c>
      <c r="E8" s="191" t="s">
        <v>2816</v>
      </c>
      <c r="F8" s="195" t="s">
        <v>2817</v>
      </c>
      <c r="G8" s="195" t="s">
        <v>2818</v>
      </c>
    </row>
    <row r="9" spans="1:21" ht="15.75">
      <c r="A9" s="191" t="s">
        <v>2819</v>
      </c>
      <c r="B9" s="192" t="s">
        <v>2820</v>
      </c>
      <c r="C9" s="193">
        <v>41463</v>
      </c>
      <c r="D9" s="194">
        <v>66.206999999999994</v>
      </c>
      <c r="E9" s="191" t="s">
        <v>2821</v>
      </c>
      <c r="F9" s="195" t="s">
        <v>2822</v>
      </c>
      <c r="G9" s="195" t="s">
        <v>2818</v>
      </c>
    </row>
    <row r="10" spans="1:21" ht="15.75">
      <c r="A10" s="191" t="s">
        <v>2823</v>
      </c>
      <c r="B10" s="191" t="s">
        <v>2824</v>
      </c>
      <c r="C10" s="193">
        <v>41376</v>
      </c>
      <c r="D10" s="194">
        <v>240.02905999999999</v>
      </c>
      <c r="E10" s="191" t="s">
        <v>2825</v>
      </c>
      <c r="F10" s="195" t="s">
        <v>2826</v>
      </c>
      <c r="G10" s="195" t="s">
        <v>2827</v>
      </c>
    </row>
    <row r="11" spans="1:21" ht="15.75">
      <c r="A11" s="191" t="s">
        <v>2828</v>
      </c>
      <c r="B11" s="191" t="s">
        <v>2829</v>
      </c>
      <c r="C11" s="193">
        <v>41415</v>
      </c>
      <c r="D11" s="194">
        <v>25.50995</v>
      </c>
      <c r="E11" s="191" t="s">
        <v>2811</v>
      </c>
      <c r="F11" s="195" t="s">
        <v>2812</v>
      </c>
      <c r="G11" s="195" t="s">
        <v>2813</v>
      </c>
    </row>
    <row r="12" spans="1:21" ht="15.75">
      <c r="A12" s="191" t="s">
        <v>2830</v>
      </c>
      <c r="B12" s="191" t="s">
        <v>2831</v>
      </c>
      <c r="C12" s="193">
        <v>41589</v>
      </c>
      <c r="D12" s="194">
        <v>87.014970000000005</v>
      </c>
      <c r="E12" s="191" t="s">
        <v>2832</v>
      </c>
      <c r="F12" s="195" t="s">
        <v>2833</v>
      </c>
      <c r="G12" s="195" t="s">
        <v>2834</v>
      </c>
    </row>
    <row r="13" spans="1:21" ht="15.75">
      <c r="A13" s="191" t="s">
        <v>2835</v>
      </c>
      <c r="B13" s="191" t="s">
        <v>2836</v>
      </c>
      <c r="C13" s="193">
        <v>41443</v>
      </c>
      <c r="D13" s="194">
        <v>81.8155</v>
      </c>
      <c r="E13" s="191" t="s">
        <v>2832</v>
      </c>
      <c r="F13" s="195" t="s">
        <v>2833</v>
      </c>
      <c r="G13" s="195" t="s">
        <v>2834</v>
      </c>
    </row>
    <row r="14" spans="1:21" ht="15.75">
      <c r="A14" s="191" t="s">
        <v>2837</v>
      </c>
      <c r="B14" s="191" t="s">
        <v>2838</v>
      </c>
      <c r="C14" s="193">
        <v>41583</v>
      </c>
      <c r="D14" s="194">
        <v>8.9064500000000013</v>
      </c>
      <c r="E14" s="191" t="s">
        <v>2832</v>
      </c>
      <c r="F14" s="195" t="s">
        <v>2833</v>
      </c>
      <c r="G14" s="195" t="s">
        <v>2834</v>
      </c>
    </row>
    <row r="15" spans="1:21" ht="15.75">
      <c r="A15" s="191" t="s">
        <v>2839</v>
      </c>
      <c r="B15" s="191" t="s">
        <v>2840</v>
      </c>
      <c r="C15" s="193">
        <v>41303</v>
      </c>
      <c r="D15" s="194">
        <v>3664.99</v>
      </c>
      <c r="E15" s="191" t="s">
        <v>2841</v>
      </c>
      <c r="F15" s="195" t="s">
        <v>2842</v>
      </c>
      <c r="G15" s="195" t="s">
        <v>2843</v>
      </c>
    </row>
    <row r="16" spans="1:21" ht="15.75">
      <c r="A16" s="191" t="s">
        <v>2844</v>
      </c>
      <c r="B16" s="191" t="s">
        <v>2845</v>
      </c>
      <c r="C16" s="193">
        <v>41304</v>
      </c>
      <c r="D16" s="194">
        <v>846.4</v>
      </c>
      <c r="E16" s="191" t="s">
        <v>2846</v>
      </c>
      <c r="F16" s="195" t="s">
        <v>2847</v>
      </c>
      <c r="G16" s="195" t="s">
        <v>2848</v>
      </c>
    </row>
    <row r="17" spans="1:7" ht="15.75">
      <c r="A17" s="191" t="s">
        <v>2849</v>
      </c>
      <c r="B17" s="192" t="s">
        <v>2850</v>
      </c>
      <c r="C17" s="193">
        <v>41306</v>
      </c>
      <c r="D17" s="194">
        <v>1169.17821</v>
      </c>
      <c r="E17" s="191" t="s">
        <v>2832</v>
      </c>
      <c r="F17" s="195" t="s">
        <v>2833</v>
      </c>
      <c r="G17" s="195" t="s">
        <v>2834</v>
      </c>
    </row>
    <row r="18" spans="1:7" ht="15.75">
      <c r="A18" s="191" t="s">
        <v>2851</v>
      </c>
      <c r="B18" s="191" t="s">
        <v>2852</v>
      </c>
      <c r="C18" s="193">
        <v>41306</v>
      </c>
      <c r="D18" s="194">
        <v>2583.7468799999997</v>
      </c>
      <c r="E18" s="191" t="s">
        <v>2846</v>
      </c>
      <c r="F18" s="195" t="s">
        <v>2847</v>
      </c>
      <c r="G18" s="195" t="s">
        <v>2848</v>
      </c>
    </row>
    <row r="19" spans="1:7" ht="15.75">
      <c r="A19" s="191" t="s">
        <v>2853</v>
      </c>
      <c r="B19" s="192" t="s">
        <v>2854</v>
      </c>
      <c r="C19" s="193">
        <v>41316</v>
      </c>
      <c r="D19" s="194">
        <v>2359.6896000000002</v>
      </c>
      <c r="E19" s="191" t="s">
        <v>2855</v>
      </c>
      <c r="F19" s="195" t="s">
        <v>2856</v>
      </c>
      <c r="G19" s="195" t="s">
        <v>2857</v>
      </c>
    </row>
    <row r="20" spans="1:7" ht="15.75">
      <c r="A20" s="191" t="s">
        <v>2858</v>
      </c>
      <c r="B20" s="191" t="s">
        <v>2859</v>
      </c>
      <c r="C20" s="193">
        <v>41367</v>
      </c>
      <c r="D20" s="194">
        <v>347.17129999999997</v>
      </c>
      <c r="E20" s="191" t="s">
        <v>2832</v>
      </c>
      <c r="F20" s="195" t="s">
        <v>2833</v>
      </c>
      <c r="G20" s="195" t="s">
        <v>2834</v>
      </c>
    </row>
    <row r="21" spans="1:7" ht="15.75">
      <c r="A21" s="191" t="s">
        <v>2860</v>
      </c>
      <c r="B21" s="191" t="s">
        <v>2861</v>
      </c>
      <c r="C21" s="193">
        <v>41368</v>
      </c>
      <c r="D21" s="194">
        <v>321.50170000000003</v>
      </c>
      <c r="E21" s="191" t="s">
        <v>2811</v>
      </c>
      <c r="F21" s="195" t="s">
        <v>2812</v>
      </c>
      <c r="G21" s="195" t="s">
        <v>2813</v>
      </c>
    </row>
    <row r="22" spans="1:7" ht="15.75">
      <c r="A22" s="191" t="s">
        <v>2862</v>
      </c>
      <c r="B22" s="191" t="s">
        <v>2863</v>
      </c>
      <c r="C22" s="193">
        <v>41368</v>
      </c>
      <c r="D22" s="194">
        <v>300.07175999999998</v>
      </c>
      <c r="E22" s="191" t="s">
        <v>2864</v>
      </c>
      <c r="F22" s="195" t="s">
        <v>2865</v>
      </c>
      <c r="G22" s="195" t="s">
        <v>2866</v>
      </c>
    </row>
    <row r="23" spans="1:7" ht="15.75">
      <c r="A23" s="191" t="s">
        <v>2867</v>
      </c>
      <c r="B23" s="191" t="s">
        <v>2868</v>
      </c>
      <c r="C23" s="193">
        <v>41368</v>
      </c>
      <c r="D23" s="194">
        <v>234.87774999999999</v>
      </c>
      <c r="E23" s="191" t="s">
        <v>2832</v>
      </c>
      <c r="F23" s="195" t="s">
        <v>2833</v>
      </c>
      <c r="G23" s="195" t="s">
        <v>2834</v>
      </c>
    </row>
    <row r="24" spans="1:7" ht="15.75">
      <c r="A24" s="191" t="s">
        <v>2869</v>
      </c>
      <c r="B24" s="191" t="s">
        <v>2870</v>
      </c>
      <c r="C24" s="193">
        <v>41368</v>
      </c>
      <c r="D24" s="194">
        <v>130.08933999999999</v>
      </c>
      <c r="E24" s="191" t="s">
        <v>2871</v>
      </c>
      <c r="F24" s="195" t="s">
        <v>2872</v>
      </c>
      <c r="G24" s="195" t="s">
        <v>2818</v>
      </c>
    </row>
    <row r="25" spans="1:7" ht="15.75">
      <c r="A25" s="191" t="s">
        <v>2873</v>
      </c>
      <c r="B25" s="191" t="s">
        <v>2874</v>
      </c>
      <c r="C25" s="193">
        <v>41368</v>
      </c>
      <c r="D25" s="194">
        <v>140.80586</v>
      </c>
      <c r="E25" s="191" t="s">
        <v>2875</v>
      </c>
      <c r="F25" s="195" t="s">
        <v>2876</v>
      </c>
      <c r="G25" s="195" t="s">
        <v>2877</v>
      </c>
    </row>
    <row r="26" spans="1:7" ht="15.75">
      <c r="A26" s="191" t="s">
        <v>2878</v>
      </c>
      <c r="B26" s="192" t="s">
        <v>2879</v>
      </c>
      <c r="C26" s="193">
        <v>41368</v>
      </c>
      <c r="D26" s="194">
        <v>492.70499999999998</v>
      </c>
      <c r="E26" s="191" t="s">
        <v>2880</v>
      </c>
      <c r="F26" s="195" t="s">
        <v>2881</v>
      </c>
      <c r="G26" s="195" t="s">
        <v>2848</v>
      </c>
    </row>
    <row r="27" spans="1:7" ht="15.75">
      <c r="A27" s="191" t="s">
        <v>2882</v>
      </c>
      <c r="B27" s="192" t="s">
        <v>2883</v>
      </c>
      <c r="C27" s="193">
        <v>41368</v>
      </c>
      <c r="D27" s="194">
        <v>447.52832000000001</v>
      </c>
      <c r="E27" s="191" t="s">
        <v>2884</v>
      </c>
      <c r="F27" s="195" t="s">
        <v>2885</v>
      </c>
      <c r="G27" s="195" t="s">
        <v>2886</v>
      </c>
    </row>
    <row r="28" spans="1:7" ht="15.75">
      <c r="A28" s="191" t="s">
        <v>2887</v>
      </c>
      <c r="B28" s="192" t="s">
        <v>2850</v>
      </c>
      <c r="C28" s="193">
        <v>41376</v>
      </c>
      <c r="D28" s="194">
        <v>1834.5703100000001</v>
      </c>
      <c r="E28" s="191" t="s">
        <v>2888</v>
      </c>
      <c r="F28" s="195" t="s">
        <v>2889</v>
      </c>
      <c r="G28" s="195" t="s">
        <v>2890</v>
      </c>
    </row>
    <row r="29" spans="1:7" ht="15.75">
      <c r="A29" s="191" t="s">
        <v>2891</v>
      </c>
      <c r="B29" s="191" t="s">
        <v>2892</v>
      </c>
      <c r="C29" s="193">
        <v>41382</v>
      </c>
      <c r="D29" s="194">
        <v>1197</v>
      </c>
      <c r="E29" s="191" t="s">
        <v>2841</v>
      </c>
      <c r="F29" s="195" t="s">
        <v>2842</v>
      </c>
      <c r="G29" s="195" t="s">
        <v>2843</v>
      </c>
    </row>
    <row r="30" spans="1:7" ht="15.75">
      <c r="A30" s="191" t="s">
        <v>2893</v>
      </c>
      <c r="B30" s="192" t="s">
        <v>2854</v>
      </c>
      <c r="C30" s="193">
        <v>41381</v>
      </c>
      <c r="D30" s="194">
        <v>6145.3798299999999</v>
      </c>
      <c r="E30" s="191" t="s">
        <v>2894</v>
      </c>
      <c r="F30" s="195" t="s">
        <v>2895</v>
      </c>
      <c r="G30" s="195" t="s">
        <v>2896</v>
      </c>
    </row>
    <row r="31" spans="1:7" ht="15.75">
      <c r="A31" s="191" t="s">
        <v>2897</v>
      </c>
      <c r="B31" s="192" t="s">
        <v>2898</v>
      </c>
      <c r="C31" s="193">
        <v>41386</v>
      </c>
      <c r="D31" s="194">
        <v>380.15800000000002</v>
      </c>
      <c r="E31" s="191" t="s">
        <v>2899</v>
      </c>
      <c r="F31" s="195" t="s">
        <v>2900</v>
      </c>
      <c r="G31" s="195" t="s">
        <v>2901</v>
      </c>
    </row>
    <row r="32" spans="1:7" ht="15.75">
      <c r="A32" s="191" t="s">
        <v>2902</v>
      </c>
      <c r="B32" s="192" t="s">
        <v>2903</v>
      </c>
      <c r="C32" s="193">
        <v>41389</v>
      </c>
      <c r="D32" s="194">
        <v>604.92710999999997</v>
      </c>
      <c r="E32" s="191" t="s">
        <v>2904</v>
      </c>
      <c r="F32" s="195" t="s">
        <v>2905</v>
      </c>
      <c r="G32" s="195" t="s">
        <v>2896</v>
      </c>
    </row>
    <row r="33" spans="1:7" ht="15.75">
      <c r="A33" s="191" t="s">
        <v>2906</v>
      </c>
      <c r="B33" s="191" t="s">
        <v>2907</v>
      </c>
      <c r="C33" s="193">
        <v>41430</v>
      </c>
      <c r="D33" s="194">
        <v>2282</v>
      </c>
      <c r="E33" s="191" t="s">
        <v>2841</v>
      </c>
      <c r="F33" s="195" t="s">
        <v>2842</v>
      </c>
      <c r="G33" s="195" t="s">
        <v>2843</v>
      </c>
    </row>
    <row r="34" spans="1:7" ht="15.75">
      <c r="A34" s="191" t="s">
        <v>2908</v>
      </c>
      <c r="B34" s="191" t="s">
        <v>2909</v>
      </c>
      <c r="C34" s="193">
        <v>41470</v>
      </c>
      <c r="D34" s="194">
        <v>293.40990000000005</v>
      </c>
      <c r="E34" s="191" t="s">
        <v>2832</v>
      </c>
      <c r="F34" s="195" t="s">
        <v>2833</v>
      </c>
      <c r="G34" s="195" t="s">
        <v>2834</v>
      </c>
    </row>
    <row r="35" spans="1:7" ht="15.75">
      <c r="A35" s="191" t="s">
        <v>2910</v>
      </c>
      <c r="B35" s="191" t="s">
        <v>2911</v>
      </c>
      <c r="C35" s="193">
        <v>41500</v>
      </c>
      <c r="D35" s="194">
        <v>2327.0083799999998</v>
      </c>
      <c r="E35" s="191" t="s">
        <v>2846</v>
      </c>
      <c r="F35" s="195" t="s">
        <v>2847</v>
      </c>
      <c r="G35" s="195" t="s">
        <v>2848</v>
      </c>
    </row>
    <row r="36" spans="1:7" ht="15.75">
      <c r="A36" s="191" t="s">
        <v>2912</v>
      </c>
      <c r="B36" s="191" t="s">
        <v>2913</v>
      </c>
      <c r="C36" s="193">
        <v>41541</v>
      </c>
      <c r="D36" s="194">
        <v>320.952</v>
      </c>
      <c r="E36" s="191" t="s">
        <v>2914</v>
      </c>
      <c r="F36" s="195" t="s">
        <v>2915</v>
      </c>
      <c r="G36" s="195" t="s">
        <v>2813</v>
      </c>
    </row>
    <row r="37" spans="1:7" ht="15.75">
      <c r="A37" s="191" t="s">
        <v>2916</v>
      </c>
      <c r="B37" s="191" t="s">
        <v>2917</v>
      </c>
      <c r="C37" s="193">
        <v>41544</v>
      </c>
      <c r="D37" s="194">
        <v>9615.5</v>
      </c>
      <c r="E37" s="191" t="s">
        <v>2841</v>
      </c>
      <c r="F37" s="195" t="s">
        <v>2842</v>
      </c>
      <c r="G37" s="195" t="s">
        <v>2843</v>
      </c>
    </row>
    <row r="38" spans="1:7" ht="15.75">
      <c r="A38" s="191" t="s">
        <v>2918</v>
      </c>
      <c r="B38" s="191" t="s">
        <v>2919</v>
      </c>
      <c r="C38" s="193">
        <v>41555</v>
      </c>
      <c r="D38" s="194">
        <v>218.95844</v>
      </c>
      <c r="E38" s="191" t="s">
        <v>2920</v>
      </c>
      <c r="F38" s="195" t="s">
        <v>2921</v>
      </c>
      <c r="G38" s="195" t="s">
        <v>2922</v>
      </c>
    </row>
    <row r="39" spans="1:7" ht="15.75">
      <c r="A39" s="191" t="s">
        <v>2923</v>
      </c>
      <c r="B39" s="191" t="s">
        <v>2924</v>
      </c>
      <c r="C39" s="193">
        <v>41558</v>
      </c>
      <c r="D39" s="194">
        <v>3065.0972000000002</v>
      </c>
      <c r="E39" s="191" t="s">
        <v>2846</v>
      </c>
      <c r="F39" s="195" t="s">
        <v>2847</v>
      </c>
      <c r="G39" s="195" t="s">
        <v>2848</v>
      </c>
    </row>
    <row r="40" spans="1:7" ht="15.75">
      <c r="A40" s="191" t="s">
        <v>2925</v>
      </c>
      <c r="B40" s="191" t="s">
        <v>2926</v>
      </c>
      <c r="C40" s="193">
        <v>41563</v>
      </c>
      <c r="D40" s="194">
        <v>4931</v>
      </c>
      <c r="E40" s="191" t="s">
        <v>2841</v>
      </c>
      <c r="F40" s="195" t="s">
        <v>2842</v>
      </c>
      <c r="G40" s="195" t="s">
        <v>2843</v>
      </c>
    </row>
    <row r="41" spans="1:7" ht="15.75">
      <c r="A41" s="191" t="s">
        <v>2927</v>
      </c>
      <c r="B41" s="192" t="s">
        <v>2928</v>
      </c>
      <c r="C41" s="193">
        <v>41561</v>
      </c>
      <c r="D41" s="194">
        <v>380.46595000000002</v>
      </c>
      <c r="E41" s="191" t="s">
        <v>2929</v>
      </c>
      <c r="F41" s="195" t="s">
        <v>2930</v>
      </c>
      <c r="G41" s="195" t="s">
        <v>2931</v>
      </c>
    </row>
    <row r="42" spans="1:7" ht="15.75">
      <c r="A42" s="191" t="s">
        <v>2932</v>
      </c>
      <c r="B42" s="192" t="s">
        <v>2850</v>
      </c>
      <c r="C42" s="193">
        <v>41561</v>
      </c>
      <c r="D42" s="194">
        <v>3774.0487799999996</v>
      </c>
      <c r="E42" s="191" t="s">
        <v>2888</v>
      </c>
      <c r="F42" s="195" t="s">
        <v>2889</v>
      </c>
      <c r="G42" s="195" t="s">
        <v>2890</v>
      </c>
    </row>
    <row r="43" spans="1:7" ht="15.75">
      <c r="A43" s="191" t="s">
        <v>2933</v>
      </c>
      <c r="B43" s="192" t="s">
        <v>2883</v>
      </c>
      <c r="C43" s="193">
        <v>41555</v>
      </c>
      <c r="D43" s="194">
        <v>469.70596</v>
      </c>
      <c r="E43" s="191" t="s">
        <v>2884</v>
      </c>
      <c r="F43" s="195" t="s">
        <v>2885</v>
      </c>
      <c r="G43" s="195" t="s">
        <v>2886</v>
      </c>
    </row>
    <row r="44" spans="1:7" ht="15.75">
      <c r="A44" s="191" t="s">
        <v>2934</v>
      </c>
      <c r="B44" s="192" t="s">
        <v>2879</v>
      </c>
      <c r="C44" s="193">
        <v>41563</v>
      </c>
      <c r="D44" s="194">
        <v>855.5</v>
      </c>
      <c r="E44" s="191" t="s">
        <v>2880</v>
      </c>
      <c r="F44" s="195" t="s">
        <v>2881</v>
      </c>
      <c r="G44" s="195" t="s">
        <v>2848</v>
      </c>
    </row>
    <row r="45" spans="1:7" ht="15.75">
      <c r="A45" s="191" t="s">
        <v>2935</v>
      </c>
      <c r="B45" s="192" t="s">
        <v>2936</v>
      </c>
      <c r="C45" s="193">
        <v>41555</v>
      </c>
      <c r="D45" s="194">
        <v>5851.2514800000008</v>
      </c>
      <c r="E45" s="191" t="s">
        <v>2894</v>
      </c>
      <c r="F45" s="195" t="s">
        <v>2895</v>
      </c>
      <c r="G45" s="195" t="s">
        <v>2896</v>
      </c>
    </row>
    <row r="46" spans="1:7" ht="15.75">
      <c r="A46" s="191" t="s">
        <v>2937</v>
      </c>
      <c r="B46" s="191" t="s">
        <v>2938</v>
      </c>
      <c r="C46" s="193">
        <v>41565</v>
      </c>
      <c r="D46" s="194">
        <v>275.78640000000001</v>
      </c>
      <c r="E46" s="191" t="s">
        <v>2871</v>
      </c>
      <c r="F46" s="195" t="s">
        <v>2872</v>
      </c>
      <c r="G46" s="195" t="s">
        <v>2818</v>
      </c>
    </row>
    <row r="47" spans="1:7" ht="15.75">
      <c r="A47" s="191" t="s">
        <v>2939</v>
      </c>
      <c r="B47" s="192" t="s">
        <v>2940</v>
      </c>
      <c r="C47" s="193">
        <v>41565</v>
      </c>
      <c r="D47" s="194">
        <v>36.115190000000005</v>
      </c>
      <c r="E47" s="191" t="s">
        <v>2941</v>
      </c>
      <c r="F47" s="195" t="s">
        <v>2942</v>
      </c>
      <c r="G47" s="195" t="s">
        <v>2943</v>
      </c>
    </row>
    <row r="48" spans="1:7" ht="15.75">
      <c r="A48" s="191" t="s">
        <v>2944</v>
      </c>
      <c r="B48" s="192" t="s">
        <v>2945</v>
      </c>
      <c r="C48" s="193">
        <v>41568</v>
      </c>
      <c r="D48" s="194">
        <v>115.974</v>
      </c>
      <c r="E48" s="191" t="s">
        <v>2946</v>
      </c>
      <c r="F48" s="195" t="s">
        <v>2947</v>
      </c>
      <c r="G48" s="195" t="s">
        <v>2948</v>
      </c>
    </row>
    <row r="49" spans="1:7" ht="15.75">
      <c r="A49" s="191" t="s">
        <v>2949</v>
      </c>
      <c r="B49" s="192" t="s">
        <v>2950</v>
      </c>
      <c r="C49" s="193">
        <v>41568</v>
      </c>
      <c r="D49" s="194">
        <v>505.69902000000002</v>
      </c>
      <c r="E49" s="191" t="s">
        <v>2951</v>
      </c>
      <c r="F49" s="195" t="s">
        <v>2952</v>
      </c>
      <c r="G49" s="195" t="s">
        <v>2953</v>
      </c>
    </row>
    <row r="50" spans="1:7" ht="15.75">
      <c r="A50" s="191" t="s">
        <v>2954</v>
      </c>
      <c r="B50" s="192" t="s">
        <v>2955</v>
      </c>
      <c r="C50" s="193">
        <v>41577</v>
      </c>
      <c r="D50" s="194">
        <v>101.09532</v>
      </c>
      <c r="E50" s="191" t="s">
        <v>2956</v>
      </c>
      <c r="F50" s="195" t="s">
        <v>2957</v>
      </c>
      <c r="G50" s="195" t="s">
        <v>2958</v>
      </c>
    </row>
    <row r="51" spans="1:7" ht="15.75">
      <c r="A51" s="191" t="s">
        <v>2959</v>
      </c>
      <c r="B51" s="192" t="s">
        <v>2936</v>
      </c>
      <c r="C51" s="193">
        <v>41577</v>
      </c>
      <c r="D51" s="194">
        <v>885.88695999999993</v>
      </c>
      <c r="E51" s="191" t="s">
        <v>2960</v>
      </c>
      <c r="F51" s="195" t="s">
        <v>2961</v>
      </c>
      <c r="G51" s="195" t="s">
        <v>2962</v>
      </c>
    </row>
    <row r="52" spans="1:7" ht="15.75">
      <c r="A52" s="191" t="s">
        <v>2963</v>
      </c>
      <c r="B52" s="191" t="s">
        <v>2964</v>
      </c>
      <c r="C52" s="193">
        <v>41578</v>
      </c>
      <c r="D52" s="194">
        <v>357.09750000000003</v>
      </c>
      <c r="E52" s="191" t="s">
        <v>2871</v>
      </c>
      <c r="F52" s="195" t="s">
        <v>2872</v>
      </c>
      <c r="G52" s="195" t="s">
        <v>2818</v>
      </c>
    </row>
    <row r="53" spans="1:7" ht="15.75">
      <c r="A53" s="191" t="s">
        <v>2965</v>
      </c>
      <c r="B53" s="191" t="s">
        <v>2966</v>
      </c>
      <c r="C53" s="193">
        <v>41572</v>
      </c>
      <c r="D53" s="194">
        <v>575.11970999999994</v>
      </c>
      <c r="E53" s="191" t="s">
        <v>2967</v>
      </c>
      <c r="F53" s="195" t="s">
        <v>2968</v>
      </c>
      <c r="G53" s="195" t="s">
        <v>2931</v>
      </c>
    </row>
    <row r="54" spans="1:7" ht="15.75">
      <c r="A54" s="191" t="s">
        <v>2969</v>
      </c>
      <c r="B54" s="191" t="s">
        <v>2970</v>
      </c>
      <c r="C54" s="193">
        <v>41586</v>
      </c>
      <c r="D54" s="194">
        <v>214.14599999999999</v>
      </c>
      <c r="E54" s="191" t="s">
        <v>2871</v>
      </c>
      <c r="F54" s="195" t="s">
        <v>2872</v>
      </c>
      <c r="G54" s="195" t="s">
        <v>2818</v>
      </c>
    </row>
    <row r="55" spans="1:7" ht="15.75">
      <c r="A55" s="191" t="s">
        <v>2971</v>
      </c>
      <c r="B55" s="192" t="s">
        <v>2972</v>
      </c>
      <c r="C55" s="193">
        <v>41593</v>
      </c>
      <c r="D55" s="194">
        <v>773.7405</v>
      </c>
      <c r="E55" s="191" t="s">
        <v>2973</v>
      </c>
      <c r="F55" s="195" t="s">
        <v>2856</v>
      </c>
      <c r="G55" s="195" t="s">
        <v>2974</v>
      </c>
    </row>
    <row r="56" spans="1:7" ht="15.75">
      <c r="A56" s="191" t="s">
        <v>2975</v>
      </c>
      <c r="B56" s="191" t="s">
        <v>2976</v>
      </c>
      <c r="C56" s="193">
        <v>41598</v>
      </c>
      <c r="D56" s="194">
        <v>381.49964</v>
      </c>
      <c r="E56" s="191" t="s">
        <v>2832</v>
      </c>
      <c r="F56" s="195" t="s">
        <v>2833</v>
      </c>
      <c r="G56" s="195" t="s">
        <v>2834</v>
      </c>
    </row>
    <row r="57" spans="1:7" ht="15.75">
      <c r="A57" s="191" t="s">
        <v>2977</v>
      </c>
      <c r="B57" s="192" t="s">
        <v>2978</v>
      </c>
      <c r="C57" s="193">
        <v>41591</v>
      </c>
      <c r="D57" s="194">
        <v>112.50958</v>
      </c>
      <c r="E57" s="191" t="s">
        <v>2979</v>
      </c>
      <c r="F57" s="195" t="s">
        <v>2980</v>
      </c>
      <c r="G57" s="195" t="s">
        <v>2834</v>
      </c>
    </row>
    <row r="58" spans="1:7" ht="15.75">
      <c r="A58" s="191" t="s">
        <v>2981</v>
      </c>
      <c r="B58" s="192" t="s">
        <v>2936</v>
      </c>
      <c r="C58" s="193">
        <v>41614</v>
      </c>
      <c r="D58" s="194">
        <v>171.80045000000001</v>
      </c>
      <c r="E58" s="191" t="s">
        <v>2982</v>
      </c>
      <c r="F58" s="195" t="s">
        <v>2983</v>
      </c>
      <c r="G58" s="195" t="s">
        <v>2984</v>
      </c>
    </row>
    <row r="59" spans="1:7" ht="15.75">
      <c r="A59" s="191" t="s">
        <v>2985</v>
      </c>
      <c r="B59" s="191" t="s">
        <v>2986</v>
      </c>
      <c r="C59" s="193">
        <v>41586</v>
      </c>
      <c r="D59" s="194">
        <v>867.25752</v>
      </c>
      <c r="E59" s="191" t="s">
        <v>2846</v>
      </c>
      <c r="F59" s="195" t="s">
        <v>2847</v>
      </c>
      <c r="G59" s="195" t="s">
        <v>2848</v>
      </c>
    </row>
    <row r="60" spans="1:7" ht="15.75">
      <c r="A60" s="191" t="s">
        <v>2987</v>
      </c>
      <c r="B60" s="191" t="s">
        <v>2988</v>
      </c>
      <c r="C60" s="193">
        <v>41304</v>
      </c>
      <c r="D60" s="194">
        <v>2454.4</v>
      </c>
      <c r="E60" s="191" t="s">
        <v>2880</v>
      </c>
      <c r="F60" s="195" t="s">
        <v>2881</v>
      </c>
      <c r="G60" s="195" t="s">
        <v>2848</v>
      </c>
    </row>
    <row r="61" spans="1:7" ht="15.75">
      <c r="A61" s="191" t="s">
        <v>2989</v>
      </c>
      <c r="B61" s="191" t="s">
        <v>2990</v>
      </c>
      <c r="C61" s="193">
        <v>41381</v>
      </c>
      <c r="D61" s="194">
        <v>5536.8810000000003</v>
      </c>
      <c r="E61" s="191" t="s">
        <v>2991</v>
      </c>
      <c r="F61" s="195" t="s">
        <v>2992</v>
      </c>
      <c r="G61" s="195" t="s">
        <v>2993</v>
      </c>
    </row>
    <row r="62" spans="1:7" ht="15.75">
      <c r="A62" s="191" t="s">
        <v>2994</v>
      </c>
      <c r="B62" s="191" t="s">
        <v>2995</v>
      </c>
      <c r="C62" s="193">
        <v>41507</v>
      </c>
      <c r="D62" s="194">
        <v>7021.4719999999998</v>
      </c>
      <c r="E62" s="191" t="s">
        <v>2996</v>
      </c>
      <c r="F62" s="195" t="s">
        <v>2997</v>
      </c>
      <c r="G62" s="195" t="s">
        <v>2998</v>
      </c>
    </row>
    <row r="63" spans="1:7" ht="15.75">
      <c r="A63" s="191" t="s">
        <v>2999</v>
      </c>
      <c r="B63" s="192" t="s">
        <v>3000</v>
      </c>
      <c r="C63" s="193">
        <v>41541</v>
      </c>
      <c r="D63" s="194">
        <v>202.40723</v>
      </c>
      <c r="E63" s="191" t="s">
        <v>3001</v>
      </c>
      <c r="F63" s="195" t="s">
        <v>2833</v>
      </c>
      <c r="G63" s="195" t="s">
        <v>2834</v>
      </c>
    </row>
    <row r="64" spans="1:7" ht="15.75">
      <c r="A64" s="191" t="s">
        <v>3002</v>
      </c>
      <c r="B64" s="191" t="s">
        <v>3003</v>
      </c>
      <c r="C64" s="193">
        <v>41565</v>
      </c>
      <c r="D64" s="194">
        <v>8184.0427</v>
      </c>
      <c r="E64" s="191" t="s">
        <v>3004</v>
      </c>
      <c r="F64" s="195" t="s">
        <v>3005</v>
      </c>
      <c r="G64" s="195" t="s">
        <v>3006</v>
      </c>
    </row>
    <row r="65" spans="1:7" ht="15.75">
      <c r="A65" s="191" t="s">
        <v>3007</v>
      </c>
      <c r="B65" s="192" t="s">
        <v>3008</v>
      </c>
      <c r="C65" s="193">
        <v>41583</v>
      </c>
      <c r="D65" s="194">
        <v>207.09</v>
      </c>
      <c r="E65" s="191" t="s">
        <v>3009</v>
      </c>
      <c r="F65" s="195" t="s">
        <v>3010</v>
      </c>
      <c r="G65" s="195" t="s">
        <v>3011</v>
      </c>
    </row>
    <row r="66" spans="1:7" ht="15.75">
      <c r="A66" s="191" t="s">
        <v>3012</v>
      </c>
      <c r="B66" s="192" t="s">
        <v>3013</v>
      </c>
      <c r="C66" s="193">
        <v>41628</v>
      </c>
      <c r="D66" s="194">
        <v>3544.71992</v>
      </c>
      <c r="E66" s="191" t="s">
        <v>3004</v>
      </c>
      <c r="F66" s="195" t="s">
        <v>3005</v>
      </c>
      <c r="G66" s="195" t="s">
        <v>3006</v>
      </c>
    </row>
    <row r="68" spans="1:7" ht="15.75">
      <c r="A68" s="196" t="s">
        <v>3014</v>
      </c>
      <c r="D68" s="199">
        <f>SUM(D7:D66)</f>
        <v>90873.935949999985</v>
      </c>
    </row>
  </sheetData>
  <customSheetViews>
    <customSheetView guid="{AD7E442E-DD5C-42DD-BCA2-ACC5576F7C88}" showPageBreaks="1" fitToPage="1" printArea="1" view="pageBreakPreview">
      <selection activeCell="B34" sqref="B34"/>
      <pageMargins left="0.27559055118110237" right="0.27559055118110237" top="0.78740157480314965" bottom="0.27559055118110237" header="0" footer="0"/>
      <printOptions horizontalCentered="1"/>
      <pageSetup paperSize="9" scale="80" fitToHeight="0" orientation="landscape" r:id="rId1"/>
    </customSheetView>
    <customSheetView guid="{A211E8FE-0EB8-4B84-973D-E1AEAFDEA977}" showPageBreaks="1" fitToPage="1" printArea="1" state="hidden" view="pageBreakPreview">
      <selection activeCell="B34" sqref="B34"/>
      <pageMargins left="0.27559055118110237" right="0.27559055118110237" top="0.78740157480314965" bottom="0.27559055118110237" header="0" footer="0"/>
      <printOptions horizontalCentered="1"/>
      <pageSetup paperSize="9" scale="80"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27559055118110237" top="0.78740157480314965" bottom="0.27559055118110237" header="0" footer="0"/>
  <pageSetup paperSize="9" scale="80"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096"/>
  <sheetViews>
    <sheetView view="pageBreakPreview" zoomScale="80" zoomScaleNormal="70" zoomScaleSheetLayoutView="80" workbookViewId="0">
      <pane xSplit="3" ySplit="10" topLeftCell="D1006" activePane="bottomRight" state="frozen"/>
      <selection pane="topRight" activeCell="D1" sqref="D1"/>
      <selection pane="bottomLeft" activeCell="A11" sqref="A11"/>
      <selection pane="bottomRight" activeCell="D5" sqref="D5:D6"/>
    </sheetView>
  </sheetViews>
  <sheetFormatPr defaultColWidth="9" defaultRowHeight="15.75" outlineLevelRow="1"/>
  <cols>
    <col min="1" max="1" width="6.75" style="140" customWidth="1"/>
    <col min="2" max="2" width="8.125" style="117" customWidth="1"/>
    <col min="3" max="3" width="19.75" style="117" customWidth="1"/>
    <col min="4" max="4" width="37.25" style="117" bestFit="1" customWidth="1"/>
    <col min="5" max="5" width="17.25" style="123" customWidth="1"/>
    <col min="6" max="6" width="23.875" style="240" customWidth="1"/>
    <col min="7" max="7" width="13.625" style="123" customWidth="1"/>
    <col min="8" max="8" width="11.75" style="123" customWidth="1"/>
    <col min="9" max="9" width="18" style="123" customWidth="1"/>
    <col min="10" max="10" width="13.375" style="123" customWidth="1"/>
    <col min="11" max="11" width="11.25" style="123" customWidth="1"/>
    <col min="12" max="12" width="18.875" style="123" customWidth="1"/>
    <col min="13" max="13" width="10.875" style="241" customWidth="1"/>
    <col min="14" max="14" width="46.125" style="101" customWidth="1"/>
    <col min="15" max="16384" width="9" style="101"/>
  </cols>
  <sheetData>
    <row r="1" spans="1:15" s="1" customFormat="1" ht="18" customHeight="1">
      <c r="A1" s="211"/>
      <c r="B1" s="212"/>
      <c r="C1" s="212"/>
      <c r="D1" s="212"/>
      <c r="E1" s="213"/>
      <c r="F1" s="214"/>
      <c r="G1" s="213"/>
      <c r="H1" s="213"/>
      <c r="I1" s="213"/>
      <c r="J1" s="213"/>
      <c r="K1" s="213"/>
      <c r="L1" s="213"/>
      <c r="M1" s="215"/>
    </row>
    <row r="2" spans="1:15" s="1" customFormat="1" ht="26.25" customHeight="1">
      <c r="A2" s="284" t="s">
        <v>3613</v>
      </c>
      <c r="B2" s="284"/>
      <c r="C2" s="284"/>
      <c r="D2" s="284"/>
      <c r="E2" s="284"/>
      <c r="F2" s="284"/>
      <c r="G2" s="284"/>
      <c r="H2" s="284"/>
      <c r="I2" s="284"/>
      <c r="J2" s="284"/>
      <c r="K2" s="284"/>
      <c r="L2" s="284"/>
      <c r="M2" s="284"/>
      <c r="N2" s="284"/>
    </row>
    <row r="3" spans="1:15" s="10" customFormat="1" ht="19.5" customHeight="1">
      <c r="A3" s="284"/>
      <c r="B3" s="284"/>
      <c r="C3" s="284"/>
      <c r="D3" s="284"/>
      <c r="E3" s="284"/>
      <c r="F3" s="284"/>
      <c r="G3" s="284"/>
      <c r="H3" s="284"/>
      <c r="I3" s="284"/>
      <c r="J3" s="284"/>
      <c r="K3" s="284"/>
      <c r="L3" s="284"/>
      <c r="M3" s="284"/>
      <c r="N3" s="284"/>
    </row>
    <row r="4" spans="1:15" s="121" customFormat="1" ht="21.75" customHeight="1">
      <c r="A4" s="216"/>
      <c r="B4" s="217"/>
      <c r="C4" s="217"/>
      <c r="D4" s="217"/>
      <c r="E4" s="218">
        <v>88</v>
      </c>
      <c r="F4" s="219"/>
      <c r="G4" s="218"/>
      <c r="H4" s="218"/>
      <c r="I4" s="218"/>
      <c r="J4" s="218">
        <v>23</v>
      </c>
      <c r="K4" s="218">
        <v>22</v>
      </c>
      <c r="L4" s="218">
        <v>24</v>
      </c>
      <c r="M4" s="220">
        <v>173</v>
      </c>
    </row>
    <row r="5" spans="1:15" s="12" customFormat="1" ht="36" customHeight="1">
      <c r="A5" s="285" t="s">
        <v>586</v>
      </c>
      <c r="B5" s="286" t="s">
        <v>587</v>
      </c>
      <c r="C5" s="286" t="s">
        <v>1326</v>
      </c>
      <c r="D5" s="286" t="s">
        <v>1328</v>
      </c>
      <c r="E5" s="287" t="s">
        <v>139</v>
      </c>
      <c r="F5" s="287" t="s">
        <v>1329</v>
      </c>
      <c r="G5" s="287"/>
      <c r="H5" s="287"/>
      <c r="I5" s="287"/>
      <c r="J5" s="286" t="s">
        <v>1330</v>
      </c>
      <c r="K5" s="286"/>
      <c r="L5" s="286"/>
      <c r="M5" s="285" t="s">
        <v>1325</v>
      </c>
      <c r="N5" s="287" t="s">
        <v>592</v>
      </c>
    </row>
    <row r="6" spans="1:15" s="12" customFormat="1" ht="41.25" customHeight="1">
      <c r="A6" s="285"/>
      <c r="B6" s="286"/>
      <c r="C6" s="286"/>
      <c r="D6" s="286"/>
      <c r="E6" s="287"/>
      <c r="F6" s="172" t="s">
        <v>589</v>
      </c>
      <c r="G6" s="172" t="s">
        <v>137</v>
      </c>
      <c r="H6" s="172" t="s">
        <v>135</v>
      </c>
      <c r="I6" s="172" t="s">
        <v>138</v>
      </c>
      <c r="J6" s="171" t="s">
        <v>137</v>
      </c>
      <c r="K6" s="124" t="s">
        <v>135</v>
      </c>
      <c r="L6" s="171" t="s">
        <v>591</v>
      </c>
      <c r="M6" s="285"/>
      <c r="N6" s="287"/>
    </row>
    <row r="7" spans="1:15" s="221" customFormat="1" ht="19.5" customHeight="1">
      <c r="A7" s="174">
        <v>1</v>
      </c>
      <c r="B7" s="126">
        <v>2</v>
      </c>
      <c r="C7" s="126">
        <v>3</v>
      </c>
      <c r="D7" s="126">
        <v>4</v>
      </c>
      <c r="E7" s="126">
        <v>5</v>
      </c>
      <c r="F7" s="126">
        <v>6</v>
      </c>
      <c r="G7" s="126">
        <v>7</v>
      </c>
      <c r="H7" s="126">
        <v>8</v>
      </c>
      <c r="I7" s="126">
        <v>9</v>
      </c>
      <c r="J7" s="126">
        <v>10</v>
      </c>
      <c r="K7" s="126">
        <v>11</v>
      </c>
      <c r="L7" s="126">
        <v>12</v>
      </c>
      <c r="M7" s="170">
        <v>13</v>
      </c>
      <c r="N7" s="126">
        <v>14</v>
      </c>
      <c r="O7" s="221" t="s">
        <v>3614</v>
      </c>
    </row>
    <row r="8" spans="1:15" s="128" customFormat="1" ht="21" customHeight="1">
      <c r="A8" s="279" t="s">
        <v>88</v>
      </c>
      <c r="B8" s="317"/>
      <c r="C8" s="317"/>
      <c r="D8" s="317"/>
      <c r="E8" s="127">
        <f>SUM(E9,E189,E335,E500,E898)</f>
        <v>196343.31164720005</v>
      </c>
      <c r="F8" s="222"/>
      <c r="G8" s="127"/>
      <c r="H8" s="127"/>
      <c r="I8" s="127"/>
      <c r="J8" s="135"/>
      <c r="K8" s="135"/>
      <c r="L8" s="135"/>
      <c r="M8" s="202"/>
      <c r="N8" s="203"/>
    </row>
    <row r="9" spans="1:15" s="131" customFormat="1" ht="18.75" customHeight="1">
      <c r="A9" s="223">
        <v>1</v>
      </c>
      <c r="B9" s="281" t="s">
        <v>134</v>
      </c>
      <c r="C9" s="282"/>
      <c r="D9" s="282"/>
      <c r="E9" s="130">
        <f>E10+E19</f>
        <v>1704.1403700000001</v>
      </c>
      <c r="F9" s="224"/>
      <c r="G9" s="176"/>
      <c r="H9" s="176"/>
      <c r="I9" s="176"/>
      <c r="J9" s="176"/>
      <c r="K9" s="176"/>
      <c r="L9" s="176"/>
      <c r="M9" s="223"/>
      <c r="N9" s="205"/>
    </row>
    <row r="10" spans="1:15" s="134" customFormat="1" ht="17.25" customHeight="1">
      <c r="A10" s="225" t="s">
        <v>593</v>
      </c>
      <c r="B10" s="283" t="s">
        <v>3615</v>
      </c>
      <c r="C10" s="304"/>
      <c r="D10" s="304"/>
      <c r="E10" s="152">
        <f>SUM(E11:E18)</f>
        <v>372.24658999999997</v>
      </c>
      <c r="F10" s="226"/>
      <c r="G10" s="177"/>
      <c r="H10" s="177"/>
      <c r="I10" s="177"/>
      <c r="J10" s="177"/>
      <c r="K10" s="177"/>
      <c r="L10" s="177"/>
      <c r="M10" s="225"/>
      <c r="N10" s="207"/>
    </row>
    <row r="11" spans="1:15" s="46" customFormat="1" ht="33" customHeight="1" outlineLevel="1">
      <c r="A11" s="170" t="s">
        <v>595</v>
      </c>
      <c r="B11" s="119" t="s">
        <v>316</v>
      </c>
      <c r="C11" s="167" t="s">
        <v>134</v>
      </c>
      <c r="D11" s="183" t="s">
        <v>3616</v>
      </c>
      <c r="E11" s="169">
        <v>33.204000000000001</v>
      </c>
      <c r="F11" s="166" t="s">
        <v>430</v>
      </c>
      <c r="G11" s="169" t="s">
        <v>434</v>
      </c>
      <c r="H11" s="169" t="s">
        <v>435</v>
      </c>
      <c r="I11" s="169" t="s">
        <v>436</v>
      </c>
      <c r="J11" s="119">
        <v>6200004052</v>
      </c>
      <c r="K11" s="122">
        <v>41194</v>
      </c>
      <c r="L11" s="166" t="s">
        <v>1344</v>
      </c>
      <c r="M11" s="170">
        <v>30</v>
      </c>
      <c r="N11" s="166" t="s">
        <v>3617</v>
      </c>
    </row>
    <row r="12" spans="1:15" s="46" customFormat="1" ht="47.25" outlineLevel="1">
      <c r="A12" s="170" t="s">
        <v>57</v>
      </c>
      <c r="B12" s="119" t="s">
        <v>317</v>
      </c>
      <c r="C12" s="167" t="s">
        <v>134</v>
      </c>
      <c r="D12" s="183" t="s">
        <v>3618</v>
      </c>
      <c r="E12" s="169">
        <v>28.357949999999999</v>
      </c>
      <c r="F12" s="166" t="s">
        <v>437</v>
      </c>
      <c r="G12" s="169" t="s">
        <v>438</v>
      </c>
      <c r="H12" s="169" t="s">
        <v>439</v>
      </c>
      <c r="I12" s="169" t="s">
        <v>440</v>
      </c>
      <c r="J12" s="119">
        <v>6200003678</v>
      </c>
      <c r="K12" s="122">
        <v>41102</v>
      </c>
      <c r="L12" s="166" t="s">
        <v>1347</v>
      </c>
      <c r="M12" s="170">
        <v>30</v>
      </c>
      <c r="N12" s="166" t="s">
        <v>3619</v>
      </c>
    </row>
    <row r="13" spans="1:15" s="46" customFormat="1" ht="21" customHeight="1" outlineLevel="1">
      <c r="A13" s="170" t="s">
        <v>596</v>
      </c>
      <c r="B13" s="210" t="s">
        <v>318</v>
      </c>
      <c r="C13" s="167" t="s">
        <v>134</v>
      </c>
      <c r="D13" s="168" t="s">
        <v>3620</v>
      </c>
      <c r="E13" s="169">
        <v>35.252899999999997</v>
      </c>
      <c r="F13" s="166" t="s">
        <v>532</v>
      </c>
      <c r="G13" s="169" t="s">
        <v>3019</v>
      </c>
      <c r="H13" s="169" t="s">
        <v>3020</v>
      </c>
      <c r="I13" s="169" t="s">
        <v>3621</v>
      </c>
      <c r="J13" s="119">
        <v>6200006171</v>
      </c>
      <c r="K13" s="122" t="s">
        <v>3047</v>
      </c>
      <c r="L13" s="166" t="s">
        <v>3622</v>
      </c>
      <c r="M13" s="170">
        <v>30</v>
      </c>
      <c r="N13" s="288" t="s">
        <v>3623</v>
      </c>
    </row>
    <row r="14" spans="1:15" s="46" customFormat="1" ht="20.25" customHeight="1" outlineLevel="1">
      <c r="A14" s="170" t="s">
        <v>61</v>
      </c>
      <c r="B14" s="210" t="s">
        <v>318</v>
      </c>
      <c r="C14" s="167" t="s">
        <v>134</v>
      </c>
      <c r="D14" s="168" t="s">
        <v>3624</v>
      </c>
      <c r="E14" s="169">
        <v>17.448419999999999</v>
      </c>
      <c r="F14" s="166" t="s">
        <v>532</v>
      </c>
      <c r="G14" s="169" t="s">
        <v>3019</v>
      </c>
      <c r="H14" s="169" t="s">
        <v>3020</v>
      </c>
      <c r="I14" s="169" t="s">
        <v>3621</v>
      </c>
      <c r="J14" s="119" t="s">
        <v>3034</v>
      </c>
      <c r="K14" s="122">
        <v>41703</v>
      </c>
      <c r="L14" s="166" t="s">
        <v>3625</v>
      </c>
      <c r="M14" s="170">
        <v>30</v>
      </c>
      <c r="N14" s="288"/>
    </row>
    <row r="15" spans="1:15" s="46" customFormat="1" ht="31.5" outlineLevel="1">
      <c r="A15" s="170" t="s">
        <v>71</v>
      </c>
      <c r="B15" s="119" t="s">
        <v>319</v>
      </c>
      <c r="C15" s="167" t="s">
        <v>134</v>
      </c>
      <c r="D15" s="168" t="s">
        <v>3626</v>
      </c>
      <c r="E15" s="169">
        <v>6.4205100000000002</v>
      </c>
      <c r="F15" s="166" t="s">
        <v>429</v>
      </c>
      <c r="G15" s="169" t="s">
        <v>3627</v>
      </c>
      <c r="H15" s="169" t="s">
        <v>3020</v>
      </c>
      <c r="I15" s="169" t="s">
        <v>3628</v>
      </c>
      <c r="J15" s="119">
        <v>6200006205</v>
      </c>
      <c r="K15" s="122" t="s">
        <v>3055</v>
      </c>
      <c r="L15" s="166" t="s">
        <v>3629</v>
      </c>
      <c r="M15" s="170">
        <v>30</v>
      </c>
      <c r="N15" s="166" t="s">
        <v>3630</v>
      </c>
    </row>
    <row r="16" spans="1:15" s="46" customFormat="1" ht="31.5" outlineLevel="1">
      <c r="A16" s="170" t="s">
        <v>74</v>
      </c>
      <c r="B16" s="119" t="s">
        <v>320</v>
      </c>
      <c r="C16" s="167" t="s">
        <v>134</v>
      </c>
      <c r="D16" s="168" t="s">
        <v>3631</v>
      </c>
      <c r="E16" s="169">
        <v>3.4565600000000001</v>
      </c>
      <c r="F16" s="166" t="s">
        <v>2670</v>
      </c>
      <c r="G16" s="169" t="s">
        <v>3632</v>
      </c>
      <c r="H16" s="169" t="s">
        <v>3633</v>
      </c>
      <c r="I16" s="169" t="s">
        <v>3634</v>
      </c>
      <c r="J16" s="119" t="s">
        <v>3635</v>
      </c>
      <c r="K16" s="122" t="s">
        <v>3636</v>
      </c>
      <c r="L16" s="166" t="s">
        <v>3637</v>
      </c>
      <c r="M16" s="170">
        <v>30</v>
      </c>
      <c r="N16" s="166" t="s">
        <v>3638</v>
      </c>
    </row>
    <row r="17" spans="1:14" s="46" customFormat="1" ht="47.25" customHeight="1" outlineLevel="1">
      <c r="A17" s="170" t="s">
        <v>597</v>
      </c>
      <c r="B17" s="170" t="s">
        <v>321</v>
      </c>
      <c r="C17" s="154" t="s">
        <v>134</v>
      </c>
      <c r="D17" s="155" t="s">
        <v>3639</v>
      </c>
      <c r="E17" s="169">
        <v>17.932179999999999</v>
      </c>
      <c r="F17" s="166" t="s">
        <v>3640</v>
      </c>
      <c r="G17" s="169" t="s">
        <v>3641</v>
      </c>
      <c r="H17" s="170" t="s">
        <v>3027</v>
      </c>
      <c r="I17" s="169">
        <v>826.31412999999998</v>
      </c>
      <c r="J17" s="170" t="s">
        <v>3642</v>
      </c>
      <c r="K17" s="122">
        <v>40858</v>
      </c>
      <c r="L17" s="166" t="s">
        <v>3643</v>
      </c>
      <c r="M17" s="170">
        <v>30</v>
      </c>
      <c r="N17" s="166" t="s">
        <v>3644</v>
      </c>
    </row>
    <row r="18" spans="1:14" s="46" customFormat="1" ht="54.75" customHeight="1" outlineLevel="1">
      <c r="A18" s="170" t="s">
        <v>598</v>
      </c>
      <c r="B18" s="210" t="s">
        <v>322</v>
      </c>
      <c r="C18" s="167" t="s">
        <v>134</v>
      </c>
      <c r="D18" s="227" t="s">
        <v>3645</v>
      </c>
      <c r="E18" s="169">
        <v>230.17407</v>
      </c>
      <c r="F18" s="166" t="s">
        <v>3031</v>
      </c>
      <c r="G18" s="169" t="s">
        <v>3032</v>
      </c>
      <c r="H18" s="169" t="s">
        <v>2368</v>
      </c>
      <c r="I18" s="169" t="s">
        <v>3646</v>
      </c>
      <c r="J18" s="119">
        <v>168</v>
      </c>
      <c r="K18" s="122">
        <v>40458</v>
      </c>
      <c r="L18" s="166" t="s">
        <v>3033</v>
      </c>
      <c r="M18" s="170">
        <v>30</v>
      </c>
      <c r="N18" s="166" t="s">
        <v>3647</v>
      </c>
    </row>
    <row r="19" spans="1:14" s="134" customFormat="1">
      <c r="A19" s="225" t="s">
        <v>76</v>
      </c>
      <c r="B19" s="283" t="s">
        <v>599</v>
      </c>
      <c r="C19" s="318"/>
      <c r="D19" s="318"/>
      <c r="E19" s="133">
        <f>SUM(E20:E188)</f>
        <v>1331.8937800000001</v>
      </c>
      <c r="F19" s="146"/>
      <c r="G19" s="143"/>
      <c r="H19" s="143"/>
      <c r="I19" s="143"/>
      <c r="J19" s="144"/>
      <c r="K19" s="145"/>
      <c r="L19" s="146"/>
      <c r="M19" s="228"/>
      <c r="N19" s="207"/>
    </row>
    <row r="20" spans="1:14" s="46" customFormat="1" ht="63" outlineLevel="1">
      <c r="A20" s="170" t="s">
        <v>600</v>
      </c>
      <c r="B20" s="210" t="s">
        <v>316</v>
      </c>
      <c r="C20" s="167" t="s">
        <v>134</v>
      </c>
      <c r="D20" s="168" t="s">
        <v>3648</v>
      </c>
      <c r="E20" s="169">
        <v>0</v>
      </c>
      <c r="F20" s="173" t="s">
        <v>3640</v>
      </c>
      <c r="G20" s="169" t="s">
        <v>3036</v>
      </c>
      <c r="H20" s="169" t="s">
        <v>3037</v>
      </c>
      <c r="I20" s="169" t="s">
        <v>3649</v>
      </c>
      <c r="J20" s="119">
        <v>6200004528</v>
      </c>
      <c r="K20" s="122">
        <v>41302</v>
      </c>
      <c r="L20" s="166" t="s">
        <v>205</v>
      </c>
      <c r="M20" s="170">
        <v>30</v>
      </c>
      <c r="N20" s="166" t="s">
        <v>3650</v>
      </c>
    </row>
    <row r="21" spans="1:14" s="46" customFormat="1" ht="47.25" outlineLevel="1">
      <c r="A21" s="170" t="s">
        <v>601</v>
      </c>
      <c r="B21" s="210" t="s">
        <v>317</v>
      </c>
      <c r="C21" s="167" t="s">
        <v>134</v>
      </c>
      <c r="D21" s="153" t="s">
        <v>3651</v>
      </c>
      <c r="E21" s="169">
        <v>0</v>
      </c>
      <c r="F21" s="173" t="s">
        <v>3652</v>
      </c>
      <c r="G21" s="169" t="s">
        <v>3653</v>
      </c>
      <c r="H21" s="169" t="s">
        <v>3654</v>
      </c>
      <c r="I21" s="169" t="s">
        <v>3655</v>
      </c>
      <c r="J21" s="119">
        <v>6200005456</v>
      </c>
      <c r="K21" s="122">
        <v>41521</v>
      </c>
      <c r="L21" s="166" t="s">
        <v>3656</v>
      </c>
      <c r="M21" s="170">
        <v>30</v>
      </c>
      <c r="N21" s="166" t="s">
        <v>3657</v>
      </c>
    </row>
    <row r="22" spans="1:14" s="46" customFormat="1" ht="47.25" outlineLevel="1">
      <c r="A22" s="170" t="s">
        <v>602</v>
      </c>
      <c r="B22" s="210" t="s">
        <v>318</v>
      </c>
      <c r="C22" s="167" t="s">
        <v>134</v>
      </c>
      <c r="D22" s="168" t="s">
        <v>3658</v>
      </c>
      <c r="E22" s="169">
        <v>0</v>
      </c>
      <c r="F22" s="173" t="s">
        <v>3070</v>
      </c>
      <c r="G22" s="169" t="s">
        <v>3038</v>
      </c>
      <c r="H22" s="169" t="s">
        <v>3039</v>
      </c>
      <c r="I22" s="169" t="s">
        <v>3659</v>
      </c>
      <c r="J22" s="119">
        <v>6200004983</v>
      </c>
      <c r="K22" s="122">
        <v>41424</v>
      </c>
      <c r="L22" s="166" t="s">
        <v>3042</v>
      </c>
      <c r="M22" s="170">
        <v>30</v>
      </c>
      <c r="N22" s="288" t="s">
        <v>3660</v>
      </c>
    </row>
    <row r="23" spans="1:14" s="46" customFormat="1" ht="47.25" outlineLevel="1">
      <c r="A23" s="170" t="s">
        <v>603</v>
      </c>
      <c r="B23" s="210" t="s">
        <v>318</v>
      </c>
      <c r="C23" s="167" t="s">
        <v>134</v>
      </c>
      <c r="D23" s="168" t="s">
        <v>3661</v>
      </c>
      <c r="E23" s="169">
        <v>0</v>
      </c>
      <c r="F23" s="173" t="s">
        <v>3070</v>
      </c>
      <c r="G23" s="169" t="s">
        <v>3038</v>
      </c>
      <c r="H23" s="169" t="s">
        <v>3039</v>
      </c>
      <c r="I23" s="169" t="s">
        <v>3659</v>
      </c>
      <c r="J23" s="119">
        <v>6200004984</v>
      </c>
      <c r="K23" s="122">
        <v>41424</v>
      </c>
      <c r="L23" s="166" t="s">
        <v>3041</v>
      </c>
      <c r="M23" s="170">
        <v>30</v>
      </c>
      <c r="N23" s="288"/>
    </row>
    <row r="24" spans="1:14" s="46" customFormat="1" ht="47.25" outlineLevel="1">
      <c r="A24" s="170" t="s">
        <v>604</v>
      </c>
      <c r="B24" s="210" t="s">
        <v>318</v>
      </c>
      <c r="C24" s="167" t="s">
        <v>134</v>
      </c>
      <c r="D24" s="153" t="s">
        <v>3662</v>
      </c>
      <c r="E24" s="169">
        <v>0</v>
      </c>
      <c r="F24" s="173" t="s">
        <v>3070</v>
      </c>
      <c r="G24" s="169" t="s">
        <v>3038</v>
      </c>
      <c r="H24" s="169" t="s">
        <v>3039</v>
      </c>
      <c r="I24" s="169" t="s">
        <v>3659</v>
      </c>
      <c r="J24" s="119">
        <v>6200005538</v>
      </c>
      <c r="K24" s="122">
        <v>41534</v>
      </c>
      <c r="L24" s="166" t="s">
        <v>3040</v>
      </c>
      <c r="M24" s="170">
        <v>30</v>
      </c>
      <c r="N24" s="288"/>
    </row>
    <row r="25" spans="1:14" s="46" customFormat="1" ht="41.25" customHeight="1" outlineLevel="1">
      <c r="A25" s="170" t="s">
        <v>605</v>
      </c>
      <c r="B25" s="210" t="s">
        <v>319</v>
      </c>
      <c r="C25" s="167" t="s">
        <v>134</v>
      </c>
      <c r="D25" s="168" t="s">
        <v>3663</v>
      </c>
      <c r="E25" s="169">
        <v>0</v>
      </c>
      <c r="F25" s="173" t="s">
        <v>3652</v>
      </c>
      <c r="G25" s="169" t="s">
        <v>3043</v>
      </c>
      <c r="H25" s="169" t="s">
        <v>3044</v>
      </c>
      <c r="I25" s="169" t="s">
        <v>571</v>
      </c>
      <c r="J25" s="119">
        <v>6200006099</v>
      </c>
      <c r="K25" s="122">
        <v>41661</v>
      </c>
      <c r="L25" s="166" t="s">
        <v>3664</v>
      </c>
      <c r="M25" s="170">
        <v>30</v>
      </c>
      <c r="N25" s="288" t="s">
        <v>3665</v>
      </c>
    </row>
    <row r="26" spans="1:14" s="46" customFormat="1" ht="31.5" customHeight="1" outlineLevel="1">
      <c r="A26" s="170" t="s">
        <v>606</v>
      </c>
      <c r="B26" s="210" t="s">
        <v>319</v>
      </c>
      <c r="C26" s="167" t="s">
        <v>134</v>
      </c>
      <c r="D26" s="168" t="s">
        <v>3666</v>
      </c>
      <c r="E26" s="169">
        <v>0</v>
      </c>
      <c r="F26" s="173" t="s">
        <v>3652</v>
      </c>
      <c r="G26" s="169" t="s">
        <v>3043</v>
      </c>
      <c r="H26" s="169" t="s">
        <v>3044</v>
      </c>
      <c r="I26" s="169" t="s">
        <v>571</v>
      </c>
      <c r="J26" s="119">
        <v>6200006148</v>
      </c>
      <c r="K26" s="122" t="s">
        <v>3667</v>
      </c>
      <c r="L26" s="166" t="s">
        <v>3668</v>
      </c>
      <c r="M26" s="170">
        <v>30</v>
      </c>
      <c r="N26" s="288"/>
    </row>
    <row r="27" spans="1:14" s="46" customFormat="1" ht="47.25" outlineLevel="1">
      <c r="A27" s="170" t="s">
        <v>607</v>
      </c>
      <c r="B27" s="210" t="s">
        <v>319</v>
      </c>
      <c r="C27" s="167" t="s">
        <v>134</v>
      </c>
      <c r="D27" s="153" t="s">
        <v>3669</v>
      </c>
      <c r="E27" s="169">
        <v>0</v>
      </c>
      <c r="F27" s="173" t="s">
        <v>3652</v>
      </c>
      <c r="G27" s="169" t="s">
        <v>3043</v>
      </c>
      <c r="H27" s="169" t="s">
        <v>3044</v>
      </c>
      <c r="I27" s="169" t="s">
        <v>571</v>
      </c>
      <c r="J27" s="119">
        <v>6200006163</v>
      </c>
      <c r="K27" s="122" t="s">
        <v>3670</v>
      </c>
      <c r="L27" s="166" t="s">
        <v>3671</v>
      </c>
      <c r="M27" s="170">
        <v>30</v>
      </c>
      <c r="N27" s="288"/>
    </row>
    <row r="28" spans="1:14" s="46" customFormat="1" ht="31.5" outlineLevel="1">
      <c r="A28" s="170" t="s">
        <v>608</v>
      </c>
      <c r="B28" s="210" t="s">
        <v>319</v>
      </c>
      <c r="C28" s="167" t="s">
        <v>134</v>
      </c>
      <c r="D28" s="168" t="s">
        <v>3672</v>
      </c>
      <c r="E28" s="169">
        <v>0</v>
      </c>
      <c r="F28" s="173" t="s">
        <v>3652</v>
      </c>
      <c r="G28" s="169" t="s">
        <v>3043</v>
      </c>
      <c r="H28" s="169" t="s">
        <v>3044</v>
      </c>
      <c r="I28" s="169" t="s">
        <v>571</v>
      </c>
      <c r="J28" s="119">
        <v>6200006176</v>
      </c>
      <c r="K28" s="122" t="s">
        <v>3047</v>
      </c>
      <c r="L28" s="166" t="s">
        <v>3673</v>
      </c>
      <c r="M28" s="170">
        <v>30</v>
      </c>
      <c r="N28" s="288"/>
    </row>
    <row r="29" spans="1:14" s="46" customFormat="1" ht="31.5" outlineLevel="1">
      <c r="A29" s="170" t="s">
        <v>609</v>
      </c>
      <c r="B29" s="210" t="s">
        <v>319</v>
      </c>
      <c r="C29" s="167" t="s">
        <v>134</v>
      </c>
      <c r="D29" s="168" t="s">
        <v>3674</v>
      </c>
      <c r="E29" s="169">
        <v>0</v>
      </c>
      <c r="F29" s="173" t="s">
        <v>3652</v>
      </c>
      <c r="G29" s="169" t="s">
        <v>3043</v>
      </c>
      <c r="H29" s="169" t="s">
        <v>3044</v>
      </c>
      <c r="I29" s="169" t="s">
        <v>571</v>
      </c>
      <c r="J29" s="119">
        <v>6200006179</v>
      </c>
      <c r="K29" s="122" t="s">
        <v>3047</v>
      </c>
      <c r="L29" s="166" t="s">
        <v>3675</v>
      </c>
      <c r="M29" s="170">
        <v>30</v>
      </c>
      <c r="N29" s="288"/>
    </row>
    <row r="30" spans="1:14" s="46" customFormat="1" ht="47.25" outlineLevel="1">
      <c r="A30" s="170" t="s">
        <v>610</v>
      </c>
      <c r="B30" s="210" t="s">
        <v>319</v>
      </c>
      <c r="C30" s="167" t="s">
        <v>134</v>
      </c>
      <c r="D30" s="153" t="s">
        <v>3676</v>
      </c>
      <c r="E30" s="169">
        <v>0</v>
      </c>
      <c r="F30" s="173" t="s">
        <v>3652</v>
      </c>
      <c r="G30" s="169" t="s">
        <v>3043</v>
      </c>
      <c r="H30" s="169" t="s">
        <v>3044</v>
      </c>
      <c r="I30" s="169" t="s">
        <v>571</v>
      </c>
      <c r="J30" s="119">
        <v>6200006181</v>
      </c>
      <c r="K30" s="122">
        <v>41688</v>
      </c>
      <c r="L30" s="166" t="s">
        <v>3677</v>
      </c>
      <c r="M30" s="170">
        <v>30</v>
      </c>
      <c r="N30" s="288"/>
    </row>
    <row r="31" spans="1:14" s="46" customFormat="1" ht="31.5" outlineLevel="1">
      <c r="A31" s="170" t="s">
        <v>611</v>
      </c>
      <c r="B31" s="210" t="s">
        <v>319</v>
      </c>
      <c r="C31" s="167" t="s">
        <v>134</v>
      </c>
      <c r="D31" s="168" t="s">
        <v>3678</v>
      </c>
      <c r="E31" s="169">
        <v>0</v>
      </c>
      <c r="F31" s="173" t="s">
        <v>3652</v>
      </c>
      <c r="G31" s="169" t="s">
        <v>3043</v>
      </c>
      <c r="H31" s="169" t="s">
        <v>3044</v>
      </c>
      <c r="I31" s="169" t="s">
        <v>571</v>
      </c>
      <c r="J31" s="119">
        <v>6200006230</v>
      </c>
      <c r="K31" s="122" t="s">
        <v>3679</v>
      </c>
      <c r="L31" s="166" t="s">
        <v>3680</v>
      </c>
      <c r="M31" s="170">
        <v>30</v>
      </c>
      <c r="N31" s="288"/>
    </row>
    <row r="32" spans="1:14" s="46" customFormat="1" ht="47.25" outlineLevel="1">
      <c r="A32" s="170" t="s">
        <v>612</v>
      </c>
      <c r="B32" s="210" t="s">
        <v>320</v>
      </c>
      <c r="C32" s="167" t="s">
        <v>134</v>
      </c>
      <c r="D32" s="153" t="s">
        <v>3681</v>
      </c>
      <c r="E32" s="169">
        <v>0</v>
      </c>
      <c r="F32" s="166" t="s">
        <v>3682</v>
      </c>
      <c r="G32" s="169" t="s">
        <v>3045</v>
      </c>
      <c r="H32" s="169" t="s">
        <v>3046</v>
      </c>
      <c r="I32" s="169" t="s">
        <v>545</v>
      </c>
      <c r="J32" s="119">
        <v>6200006295</v>
      </c>
      <c r="K32" s="122" t="s">
        <v>3021</v>
      </c>
      <c r="L32" s="166" t="s">
        <v>3022</v>
      </c>
      <c r="M32" s="170">
        <v>30</v>
      </c>
      <c r="N32" s="166" t="s">
        <v>3683</v>
      </c>
    </row>
    <row r="33" spans="1:14" s="46" customFormat="1" ht="69" customHeight="1" outlineLevel="1">
      <c r="A33" s="170" t="s">
        <v>613</v>
      </c>
      <c r="B33" s="119" t="s">
        <v>321</v>
      </c>
      <c r="C33" s="167" t="s">
        <v>134</v>
      </c>
      <c r="D33" s="153" t="s">
        <v>3684</v>
      </c>
      <c r="E33" s="169">
        <v>0</v>
      </c>
      <c r="F33" s="173" t="s">
        <v>3652</v>
      </c>
      <c r="G33" s="169" t="s">
        <v>3051</v>
      </c>
      <c r="H33" s="169" t="s">
        <v>3052</v>
      </c>
      <c r="I33" s="169" t="s">
        <v>3685</v>
      </c>
      <c r="J33" s="119">
        <v>6200005975</v>
      </c>
      <c r="K33" s="122" t="s">
        <v>3686</v>
      </c>
      <c r="L33" s="166" t="s">
        <v>3687</v>
      </c>
      <c r="M33" s="170">
        <v>30</v>
      </c>
      <c r="N33" s="288" t="s">
        <v>3688</v>
      </c>
    </row>
    <row r="34" spans="1:14" s="46" customFormat="1" ht="31.5" outlineLevel="1">
      <c r="A34" s="170" t="s">
        <v>614</v>
      </c>
      <c r="B34" s="119" t="s">
        <v>321</v>
      </c>
      <c r="C34" s="167" t="s">
        <v>134</v>
      </c>
      <c r="D34" s="168" t="s">
        <v>3689</v>
      </c>
      <c r="E34" s="169">
        <v>0</v>
      </c>
      <c r="F34" s="173" t="s">
        <v>3652</v>
      </c>
      <c r="G34" s="169" t="s">
        <v>3051</v>
      </c>
      <c r="H34" s="169" t="s">
        <v>3052</v>
      </c>
      <c r="I34" s="169" t="s">
        <v>3685</v>
      </c>
      <c r="J34" s="119">
        <v>6200005985</v>
      </c>
      <c r="K34" s="122" t="s">
        <v>3690</v>
      </c>
      <c r="L34" s="166" t="s">
        <v>3691</v>
      </c>
      <c r="M34" s="170">
        <v>30</v>
      </c>
      <c r="N34" s="288"/>
    </row>
    <row r="35" spans="1:14" s="46" customFormat="1" ht="47.25" outlineLevel="1">
      <c r="A35" s="170" t="s">
        <v>615</v>
      </c>
      <c r="B35" s="210" t="s">
        <v>322</v>
      </c>
      <c r="C35" s="167" t="s">
        <v>134</v>
      </c>
      <c r="D35" s="168" t="s">
        <v>3692</v>
      </c>
      <c r="E35" s="169">
        <v>0</v>
      </c>
      <c r="F35" s="173" t="s">
        <v>3693</v>
      </c>
      <c r="G35" s="169" t="s">
        <v>3056</v>
      </c>
      <c r="H35" s="169" t="s">
        <v>3057</v>
      </c>
      <c r="I35" s="169" t="s">
        <v>3058</v>
      </c>
      <c r="J35" s="119">
        <v>6200004858</v>
      </c>
      <c r="K35" s="122">
        <v>41389</v>
      </c>
      <c r="L35" s="166" t="s">
        <v>3030</v>
      </c>
      <c r="M35" s="170">
        <v>30</v>
      </c>
      <c r="N35" s="288" t="s">
        <v>3694</v>
      </c>
    </row>
    <row r="36" spans="1:14" s="46" customFormat="1" ht="47.25" outlineLevel="1">
      <c r="A36" s="170" t="s">
        <v>616</v>
      </c>
      <c r="B36" s="210" t="s">
        <v>322</v>
      </c>
      <c r="C36" s="167" t="s">
        <v>134</v>
      </c>
      <c r="D36" s="182" t="s">
        <v>3695</v>
      </c>
      <c r="E36" s="169">
        <v>0</v>
      </c>
      <c r="F36" s="173" t="s">
        <v>3693</v>
      </c>
      <c r="G36" s="169" t="s">
        <v>3056</v>
      </c>
      <c r="H36" s="169" t="s">
        <v>3057</v>
      </c>
      <c r="I36" s="169" t="s">
        <v>3058</v>
      </c>
      <c r="J36" s="119">
        <v>6200005045</v>
      </c>
      <c r="K36" s="122">
        <v>41436</v>
      </c>
      <c r="L36" s="166" t="s">
        <v>3696</v>
      </c>
      <c r="M36" s="170">
        <v>30</v>
      </c>
      <c r="N36" s="288"/>
    </row>
    <row r="37" spans="1:14" s="46" customFormat="1" ht="47.25" outlineLevel="1">
      <c r="A37" s="170" t="s">
        <v>617</v>
      </c>
      <c r="B37" s="210" t="s">
        <v>322</v>
      </c>
      <c r="C37" s="167" t="s">
        <v>134</v>
      </c>
      <c r="D37" s="168" t="s">
        <v>3697</v>
      </c>
      <c r="E37" s="169">
        <v>0</v>
      </c>
      <c r="F37" s="173" t="s">
        <v>3693</v>
      </c>
      <c r="G37" s="169" t="s">
        <v>3056</v>
      </c>
      <c r="H37" s="169" t="s">
        <v>3057</v>
      </c>
      <c r="I37" s="169" t="s">
        <v>3058</v>
      </c>
      <c r="J37" s="119">
        <v>6200005341</v>
      </c>
      <c r="K37" s="122">
        <v>41495</v>
      </c>
      <c r="L37" s="166" t="s">
        <v>3029</v>
      </c>
      <c r="M37" s="170">
        <v>30</v>
      </c>
      <c r="N37" s="288"/>
    </row>
    <row r="38" spans="1:14" s="46" customFormat="1" ht="31.5" outlineLevel="1">
      <c r="A38" s="170" t="s">
        <v>618</v>
      </c>
      <c r="B38" s="210" t="s">
        <v>322</v>
      </c>
      <c r="C38" s="167" t="s">
        <v>134</v>
      </c>
      <c r="D38" s="183" t="s">
        <v>3698</v>
      </c>
      <c r="E38" s="169">
        <v>17.094339999999999</v>
      </c>
      <c r="F38" s="173" t="s">
        <v>3693</v>
      </c>
      <c r="G38" s="169" t="s">
        <v>3056</v>
      </c>
      <c r="H38" s="169" t="s">
        <v>3057</v>
      </c>
      <c r="I38" s="169" t="s">
        <v>3058</v>
      </c>
      <c r="J38" s="119">
        <v>6200005383</v>
      </c>
      <c r="K38" s="122">
        <v>41507</v>
      </c>
      <c r="L38" s="166" t="s">
        <v>287</v>
      </c>
      <c r="M38" s="170">
        <v>30</v>
      </c>
      <c r="N38" s="288"/>
    </row>
    <row r="39" spans="1:14" s="46" customFormat="1" ht="31.5" outlineLevel="1">
      <c r="A39" s="170" t="s">
        <v>619</v>
      </c>
      <c r="B39" s="210" t="s">
        <v>322</v>
      </c>
      <c r="C39" s="167" t="s">
        <v>134</v>
      </c>
      <c r="D39" s="183" t="s">
        <v>3699</v>
      </c>
      <c r="E39" s="169">
        <v>0</v>
      </c>
      <c r="F39" s="173" t="s">
        <v>3693</v>
      </c>
      <c r="G39" s="169" t="s">
        <v>3056</v>
      </c>
      <c r="H39" s="169" t="s">
        <v>3057</v>
      </c>
      <c r="I39" s="169" t="s">
        <v>3058</v>
      </c>
      <c r="J39" s="119">
        <v>6200005452</v>
      </c>
      <c r="K39" s="122">
        <v>41516</v>
      </c>
      <c r="L39" s="166" t="s">
        <v>3061</v>
      </c>
      <c r="M39" s="170">
        <v>30</v>
      </c>
      <c r="N39" s="288"/>
    </row>
    <row r="40" spans="1:14" s="46" customFormat="1" ht="63" outlineLevel="1">
      <c r="A40" s="170" t="s">
        <v>620</v>
      </c>
      <c r="B40" s="229">
        <v>8</v>
      </c>
      <c r="C40" s="167" t="s">
        <v>134</v>
      </c>
      <c r="D40" s="168" t="s">
        <v>3700</v>
      </c>
      <c r="E40" s="169">
        <v>0</v>
      </c>
      <c r="F40" s="166" t="s">
        <v>441</v>
      </c>
      <c r="G40" s="169" t="s">
        <v>441</v>
      </c>
      <c r="H40" s="169" t="s">
        <v>441</v>
      </c>
      <c r="I40" s="169" t="s">
        <v>441</v>
      </c>
      <c r="J40" s="119">
        <v>200</v>
      </c>
      <c r="K40" s="122">
        <v>40661</v>
      </c>
      <c r="L40" s="166" t="s">
        <v>3701</v>
      </c>
      <c r="M40" s="170">
        <v>30</v>
      </c>
      <c r="N40" s="166" t="s">
        <v>3702</v>
      </c>
    </row>
    <row r="41" spans="1:14" s="46" customFormat="1" ht="47.25" outlineLevel="1">
      <c r="A41" s="170" t="s">
        <v>621</v>
      </c>
      <c r="B41" s="229">
        <v>9</v>
      </c>
      <c r="C41" s="167" t="s">
        <v>134</v>
      </c>
      <c r="D41" s="168" t="s">
        <v>3703</v>
      </c>
      <c r="E41" s="169">
        <v>0</v>
      </c>
      <c r="F41" s="166" t="s">
        <v>441</v>
      </c>
      <c r="G41" s="169" t="s">
        <v>441</v>
      </c>
      <c r="H41" s="169" t="s">
        <v>441</v>
      </c>
      <c r="I41" s="169" t="s">
        <v>441</v>
      </c>
      <c r="J41" s="119">
        <v>703</v>
      </c>
      <c r="K41" s="122">
        <v>40815</v>
      </c>
      <c r="L41" s="166" t="s">
        <v>3704</v>
      </c>
      <c r="M41" s="170">
        <v>30</v>
      </c>
      <c r="N41" s="166" t="s">
        <v>3705</v>
      </c>
    </row>
    <row r="42" spans="1:14" s="46" customFormat="1" ht="63" outlineLevel="1">
      <c r="A42" s="170" t="s">
        <v>622</v>
      </c>
      <c r="B42" s="229">
        <v>10</v>
      </c>
      <c r="C42" s="167" t="s">
        <v>134</v>
      </c>
      <c r="D42" s="168" t="s">
        <v>3706</v>
      </c>
      <c r="E42" s="169">
        <v>0</v>
      </c>
      <c r="F42" s="166" t="s">
        <v>441</v>
      </c>
      <c r="G42" s="169" t="s">
        <v>441</v>
      </c>
      <c r="H42" s="169" t="s">
        <v>441</v>
      </c>
      <c r="I42" s="169" t="s">
        <v>441</v>
      </c>
      <c r="J42" s="119">
        <v>738</v>
      </c>
      <c r="K42" s="122">
        <v>40821</v>
      </c>
      <c r="L42" s="166" t="s">
        <v>3707</v>
      </c>
      <c r="M42" s="170">
        <v>30</v>
      </c>
      <c r="N42" s="166" t="s">
        <v>3708</v>
      </c>
    </row>
    <row r="43" spans="1:14" s="46" customFormat="1" ht="31.5" outlineLevel="1">
      <c r="A43" s="170" t="s">
        <v>623</v>
      </c>
      <c r="B43" s="229">
        <v>11</v>
      </c>
      <c r="C43" s="167" t="s">
        <v>134</v>
      </c>
      <c r="D43" s="230" t="s">
        <v>3709</v>
      </c>
      <c r="E43" s="169">
        <v>1215.3909900000001</v>
      </c>
      <c r="F43" s="166" t="s">
        <v>441</v>
      </c>
      <c r="G43" s="169" t="s">
        <v>441</v>
      </c>
      <c r="H43" s="169" t="s">
        <v>441</v>
      </c>
      <c r="I43" s="169" t="s">
        <v>441</v>
      </c>
      <c r="J43" s="119">
        <v>2309</v>
      </c>
      <c r="K43" s="122">
        <v>40697</v>
      </c>
      <c r="L43" s="166" t="s">
        <v>3017</v>
      </c>
      <c r="M43" s="170">
        <v>30</v>
      </c>
      <c r="N43" s="166" t="s">
        <v>3710</v>
      </c>
    </row>
    <row r="44" spans="1:14" s="46" customFormat="1" ht="47.25" outlineLevel="1">
      <c r="A44" s="170" t="s">
        <v>624</v>
      </c>
      <c r="B44" s="229">
        <v>12</v>
      </c>
      <c r="C44" s="167" t="s">
        <v>134</v>
      </c>
      <c r="D44" s="168" t="s">
        <v>3711</v>
      </c>
      <c r="E44" s="169">
        <v>0</v>
      </c>
      <c r="F44" s="166" t="s">
        <v>441</v>
      </c>
      <c r="G44" s="169" t="s">
        <v>441</v>
      </c>
      <c r="H44" s="169" t="s">
        <v>441</v>
      </c>
      <c r="I44" s="169" t="s">
        <v>441</v>
      </c>
      <c r="J44" s="119">
        <v>62004233</v>
      </c>
      <c r="K44" s="122">
        <v>41229</v>
      </c>
      <c r="L44" s="166" t="s">
        <v>3712</v>
      </c>
      <c r="M44" s="170">
        <v>30</v>
      </c>
      <c r="N44" s="166" t="s">
        <v>3713</v>
      </c>
    </row>
    <row r="45" spans="1:14" s="46" customFormat="1" ht="47.25" outlineLevel="1">
      <c r="A45" s="170" t="s">
        <v>625</v>
      </c>
      <c r="B45" s="229">
        <v>13</v>
      </c>
      <c r="C45" s="167" t="s">
        <v>134</v>
      </c>
      <c r="D45" s="168" t="s">
        <v>3714</v>
      </c>
      <c r="E45" s="169">
        <v>0</v>
      </c>
      <c r="F45" s="166" t="s">
        <v>441</v>
      </c>
      <c r="G45" s="169" t="s">
        <v>441</v>
      </c>
      <c r="H45" s="169" t="s">
        <v>441</v>
      </c>
      <c r="I45" s="169" t="s">
        <v>441</v>
      </c>
      <c r="J45" s="119">
        <v>6200003358</v>
      </c>
      <c r="K45" s="122">
        <v>41026</v>
      </c>
      <c r="L45" s="166" t="s">
        <v>3715</v>
      </c>
      <c r="M45" s="170">
        <v>30</v>
      </c>
      <c r="N45" s="166" t="s">
        <v>3716</v>
      </c>
    </row>
    <row r="46" spans="1:14" s="46" customFormat="1" ht="47.25" outlineLevel="1">
      <c r="A46" s="170" t="s">
        <v>626</v>
      </c>
      <c r="B46" s="229">
        <v>14</v>
      </c>
      <c r="C46" s="167" t="s">
        <v>134</v>
      </c>
      <c r="D46" s="168" t="s">
        <v>3717</v>
      </c>
      <c r="E46" s="169">
        <v>0</v>
      </c>
      <c r="F46" s="166" t="s">
        <v>441</v>
      </c>
      <c r="G46" s="169" t="s">
        <v>441</v>
      </c>
      <c r="H46" s="169" t="s">
        <v>441</v>
      </c>
      <c r="I46" s="169" t="s">
        <v>441</v>
      </c>
      <c r="J46" s="119">
        <v>6200003402</v>
      </c>
      <c r="K46" s="122">
        <v>41045</v>
      </c>
      <c r="L46" s="166" t="s">
        <v>3718</v>
      </c>
      <c r="M46" s="170">
        <v>30</v>
      </c>
      <c r="N46" s="166" t="s">
        <v>3719</v>
      </c>
    </row>
    <row r="47" spans="1:14" s="46" customFormat="1" ht="78.75" outlineLevel="1">
      <c r="A47" s="170" t="s">
        <v>627</v>
      </c>
      <c r="B47" s="229">
        <v>15</v>
      </c>
      <c r="C47" s="167" t="s">
        <v>134</v>
      </c>
      <c r="D47" s="153" t="s">
        <v>3720</v>
      </c>
      <c r="E47" s="169">
        <v>0</v>
      </c>
      <c r="F47" s="166" t="s">
        <v>441</v>
      </c>
      <c r="G47" s="169" t="s">
        <v>441</v>
      </c>
      <c r="H47" s="169" t="s">
        <v>441</v>
      </c>
      <c r="I47" s="169" t="s">
        <v>441</v>
      </c>
      <c r="J47" s="119">
        <v>6200003406</v>
      </c>
      <c r="K47" s="122">
        <v>41046</v>
      </c>
      <c r="L47" s="166" t="s">
        <v>3721</v>
      </c>
      <c r="M47" s="170">
        <v>30</v>
      </c>
      <c r="N47" s="166" t="s">
        <v>3722</v>
      </c>
    </row>
    <row r="48" spans="1:14" s="46" customFormat="1" ht="47.25" outlineLevel="1">
      <c r="A48" s="170" t="s">
        <v>628</v>
      </c>
      <c r="B48" s="229">
        <v>16</v>
      </c>
      <c r="C48" s="167" t="s">
        <v>134</v>
      </c>
      <c r="D48" s="168" t="s">
        <v>3723</v>
      </c>
      <c r="E48" s="169">
        <v>0</v>
      </c>
      <c r="F48" s="166" t="s">
        <v>441</v>
      </c>
      <c r="G48" s="169" t="s">
        <v>441</v>
      </c>
      <c r="H48" s="169" t="s">
        <v>441</v>
      </c>
      <c r="I48" s="169" t="s">
        <v>441</v>
      </c>
      <c r="J48" s="119">
        <v>6200003505</v>
      </c>
      <c r="K48" s="122">
        <v>41064</v>
      </c>
      <c r="L48" s="166" t="s">
        <v>3724</v>
      </c>
      <c r="M48" s="170">
        <v>30</v>
      </c>
      <c r="N48" s="166" t="s">
        <v>3725</v>
      </c>
    </row>
    <row r="49" spans="1:14" s="46" customFormat="1" ht="47.25" outlineLevel="1">
      <c r="A49" s="170" t="s">
        <v>629</v>
      </c>
      <c r="B49" s="229">
        <v>17</v>
      </c>
      <c r="C49" s="167" t="s">
        <v>134</v>
      </c>
      <c r="D49" s="168" t="s">
        <v>3726</v>
      </c>
      <c r="E49" s="169">
        <v>0</v>
      </c>
      <c r="F49" s="166" t="s">
        <v>441</v>
      </c>
      <c r="G49" s="169" t="s">
        <v>441</v>
      </c>
      <c r="H49" s="169" t="s">
        <v>441</v>
      </c>
      <c r="I49" s="169" t="s">
        <v>441</v>
      </c>
      <c r="J49" s="119">
        <v>6200003512</v>
      </c>
      <c r="K49" s="122">
        <v>41064</v>
      </c>
      <c r="L49" s="166" t="s">
        <v>3727</v>
      </c>
      <c r="M49" s="170">
        <v>30</v>
      </c>
      <c r="N49" s="166" t="s">
        <v>3728</v>
      </c>
    </row>
    <row r="50" spans="1:14" s="46" customFormat="1" ht="31.5" outlineLevel="1">
      <c r="A50" s="170" t="s">
        <v>630</v>
      </c>
      <c r="B50" s="229">
        <v>18</v>
      </c>
      <c r="C50" s="167" t="s">
        <v>134</v>
      </c>
      <c r="D50" s="168" t="s">
        <v>3729</v>
      </c>
      <c r="E50" s="169">
        <v>0</v>
      </c>
      <c r="F50" s="166" t="s">
        <v>441</v>
      </c>
      <c r="G50" s="169" t="s">
        <v>441</v>
      </c>
      <c r="H50" s="169" t="s">
        <v>441</v>
      </c>
      <c r="I50" s="169" t="s">
        <v>441</v>
      </c>
      <c r="J50" s="119">
        <v>6200003513</v>
      </c>
      <c r="K50" s="122">
        <v>41064</v>
      </c>
      <c r="L50" s="166" t="s">
        <v>3724</v>
      </c>
      <c r="M50" s="170">
        <v>30</v>
      </c>
      <c r="N50" s="166" t="s">
        <v>3730</v>
      </c>
    </row>
    <row r="51" spans="1:14" s="46" customFormat="1" ht="47.25" outlineLevel="1">
      <c r="A51" s="170" t="s">
        <v>631</v>
      </c>
      <c r="B51" s="229">
        <v>19</v>
      </c>
      <c r="C51" s="167" t="s">
        <v>134</v>
      </c>
      <c r="D51" s="168" t="s">
        <v>3731</v>
      </c>
      <c r="E51" s="169">
        <v>0</v>
      </c>
      <c r="F51" s="166" t="s">
        <v>441</v>
      </c>
      <c r="G51" s="169" t="s">
        <v>441</v>
      </c>
      <c r="H51" s="169" t="s">
        <v>441</v>
      </c>
      <c r="I51" s="169" t="s">
        <v>441</v>
      </c>
      <c r="J51" s="119">
        <v>6200003566</v>
      </c>
      <c r="K51" s="122">
        <v>41080</v>
      </c>
      <c r="L51" s="166" t="s">
        <v>3035</v>
      </c>
      <c r="M51" s="170">
        <v>30</v>
      </c>
      <c r="N51" s="166" t="s">
        <v>3732</v>
      </c>
    </row>
    <row r="52" spans="1:14" s="46" customFormat="1" ht="47.25" outlineLevel="1">
      <c r="A52" s="170" t="s">
        <v>632</v>
      </c>
      <c r="B52" s="229">
        <v>20</v>
      </c>
      <c r="C52" s="167" t="s">
        <v>134</v>
      </c>
      <c r="D52" s="153" t="s">
        <v>3733</v>
      </c>
      <c r="E52" s="169">
        <v>0</v>
      </c>
      <c r="F52" s="166" t="s">
        <v>441</v>
      </c>
      <c r="G52" s="169" t="s">
        <v>441</v>
      </c>
      <c r="H52" s="169" t="s">
        <v>441</v>
      </c>
      <c r="I52" s="169" t="s">
        <v>441</v>
      </c>
      <c r="J52" s="119">
        <v>6200003585</v>
      </c>
      <c r="K52" s="122">
        <v>41082</v>
      </c>
      <c r="L52" s="166" t="s">
        <v>3165</v>
      </c>
      <c r="M52" s="170">
        <v>30</v>
      </c>
      <c r="N52" s="166" t="s">
        <v>3734</v>
      </c>
    </row>
    <row r="53" spans="1:14" s="46" customFormat="1" ht="47.25" outlineLevel="1">
      <c r="A53" s="170" t="s">
        <v>633</v>
      </c>
      <c r="B53" s="229">
        <v>21</v>
      </c>
      <c r="C53" s="167" t="s">
        <v>134</v>
      </c>
      <c r="D53" s="168" t="s">
        <v>3735</v>
      </c>
      <c r="E53" s="169">
        <v>0</v>
      </c>
      <c r="F53" s="166" t="s">
        <v>441</v>
      </c>
      <c r="G53" s="169" t="s">
        <v>441</v>
      </c>
      <c r="H53" s="169" t="s">
        <v>441</v>
      </c>
      <c r="I53" s="169" t="s">
        <v>441</v>
      </c>
      <c r="J53" s="119">
        <v>6200003596</v>
      </c>
      <c r="K53" s="122">
        <v>41082</v>
      </c>
      <c r="L53" s="166" t="s">
        <v>3736</v>
      </c>
      <c r="M53" s="170">
        <v>30</v>
      </c>
      <c r="N53" s="166" t="s">
        <v>3737</v>
      </c>
    </row>
    <row r="54" spans="1:14" s="46" customFormat="1" ht="47.25" outlineLevel="1">
      <c r="A54" s="170" t="s">
        <v>634</v>
      </c>
      <c r="B54" s="229">
        <v>22</v>
      </c>
      <c r="C54" s="167" t="s">
        <v>134</v>
      </c>
      <c r="D54" s="153" t="s">
        <v>3738</v>
      </c>
      <c r="E54" s="169">
        <v>0</v>
      </c>
      <c r="F54" s="166" t="s">
        <v>441</v>
      </c>
      <c r="G54" s="169" t="s">
        <v>441</v>
      </c>
      <c r="H54" s="169" t="s">
        <v>441</v>
      </c>
      <c r="I54" s="169" t="s">
        <v>441</v>
      </c>
      <c r="J54" s="119">
        <v>6200003686</v>
      </c>
      <c r="K54" s="122">
        <v>41103</v>
      </c>
      <c r="L54" s="166" t="s">
        <v>3739</v>
      </c>
      <c r="M54" s="170">
        <v>30</v>
      </c>
      <c r="N54" s="166" t="s">
        <v>3740</v>
      </c>
    </row>
    <row r="55" spans="1:14" s="46" customFormat="1" ht="47.25" outlineLevel="1">
      <c r="A55" s="170" t="s">
        <v>635</v>
      </c>
      <c r="B55" s="229">
        <v>23</v>
      </c>
      <c r="C55" s="167" t="s">
        <v>134</v>
      </c>
      <c r="D55" s="168" t="s">
        <v>3661</v>
      </c>
      <c r="E55" s="169">
        <v>0</v>
      </c>
      <c r="F55" s="166" t="s">
        <v>441</v>
      </c>
      <c r="G55" s="169" t="s">
        <v>441</v>
      </c>
      <c r="H55" s="169" t="s">
        <v>441</v>
      </c>
      <c r="I55" s="169" t="s">
        <v>441</v>
      </c>
      <c r="J55" s="119">
        <v>6200003714</v>
      </c>
      <c r="K55" s="122" t="s">
        <v>148</v>
      </c>
      <c r="L55" s="166" t="s">
        <v>3741</v>
      </c>
      <c r="M55" s="170">
        <v>30</v>
      </c>
      <c r="N55" s="166" t="s">
        <v>3742</v>
      </c>
    </row>
    <row r="56" spans="1:14" s="46" customFormat="1" ht="47.25" outlineLevel="1">
      <c r="A56" s="170" t="s">
        <v>636</v>
      </c>
      <c r="B56" s="229">
        <v>24</v>
      </c>
      <c r="C56" s="167" t="s">
        <v>134</v>
      </c>
      <c r="D56" s="153" t="s">
        <v>3743</v>
      </c>
      <c r="E56" s="169">
        <v>0</v>
      </c>
      <c r="F56" s="166" t="s">
        <v>441</v>
      </c>
      <c r="G56" s="169" t="s">
        <v>441</v>
      </c>
      <c r="H56" s="169" t="s">
        <v>441</v>
      </c>
      <c r="I56" s="169" t="s">
        <v>441</v>
      </c>
      <c r="J56" s="119">
        <v>6200003726</v>
      </c>
      <c r="K56" s="122">
        <v>41110</v>
      </c>
      <c r="L56" s="166" t="s">
        <v>3744</v>
      </c>
      <c r="M56" s="170">
        <v>30</v>
      </c>
      <c r="N56" s="166" t="s">
        <v>3745</v>
      </c>
    </row>
    <row r="57" spans="1:14" s="46" customFormat="1" ht="47.25" outlineLevel="1">
      <c r="A57" s="170" t="s">
        <v>637</v>
      </c>
      <c r="B57" s="229">
        <v>25</v>
      </c>
      <c r="C57" s="167" t="s">
        <v>134</v>
      </c>
      <c r="D57" s="153" t="s">
        <v>3746</v>
      </c>
      <c r="E57" s="169">
        <v>0</v>
      </c>
      <c r="F57" s="166" t="s">
        <v>441</v>
      </c>
      <c r="G57" s="169" t="s">
        <v>441</v>
      </c>
      <c r="H57" s="169" t="s">
        <v>441</v>
      </c>
      <c r="I57" s="169" t="s">
        <v>441</v>
      </c>
      <c r="J57" s="119">
        <v>6200003750</v>
      </c>
      <c r="K57" s="122">
        <v>41117</v>
      </c>
      <c r="L57" s="166" t="s">
        <v>3747</v>
      </c>
      <c r="M57" s="170">
        <v>30</v>
      </c>
      <c r="N57" s="166" t="s">
        <v>3748</v>
      </c>
    </row>
    <row r="58" spans="1:14" s="46" customFormat="1" ht="94.5" outlineLevel="1">
      <c r="A58" s="170" t="s">
        <v>638</v>
      </c>
      <c r="B58" s="229">
        <v>26</v>
      </c>
      <c r="C58" s="167" t="s">
        <v>134</v>
      </c>
      <c r="D58" s="168" t="s">
        <v>3749</v>
      </c>
      <c r="E58" s="169">
        <v>0</v>
      </c>
      <c r="F58" s="166" t="s">
        <v>441</v>
      </c>
      <c r="G58" s="169" t="s">
        <v>441</v>
      </c>
      <c r="H58" s="169" t="s">
        <v>441</v>
      </c>
      <c r="I58" s="169" t="s">
        <v>441</v>
      </c>
      <c r="J58" s="119">
        <v>6200003840</v>
      </c>
      <c r="K58" s="122" t="s">
        <v>3750</v>
      </c>
      <c r="L58" s="166" t="s">
        <v>3751</v>
      </c>
      <c r="M58" s="170">
        <v>30</v>
      </c>
      <c r="N58" s="166" t="s">
        <v>3752</v>
      </c>
    </row>
    <row r="59" spans="1:14" s="46" customFormat="1" ht="47.25" outlineLevel="1">
      <c r="A59" s="170" t="s">
        <v>639</v>
      </c>
      <c r="B59" s="229">
        <v>27</v>
      </c>
      <c r="C59" s="167" t="s">
        <v>134</v>
      </c>
      <c r="D59" s="182" t="s">
        <v>3753</v>
      </c>
      <c r="E59" s="169">
        <v>0</v>
      </c>
      <c r="F59" s="166" t="s">
        <v>441</v>
      </c>
      <c r="G59" s="169" t="s">
        <v>441</v>
      </c>
      <c r="H59" s="169" t="s">
        <v>441</v>
      </c>
      <c r="I59" s="169" t="s">
        <v>441</v>
      </c>
      <c r="J59" s="119">
        <v>6200003911</v>
      </c>
      <c r="K59" s="122">
        <v>41159</v>
      </c>
      <c r="L59" s="166" t="s">
        <v>3754</v>
      </c>
      <c r="M59" s="170">
        <v>30</v>
      </c>
      <c r="N59" s="166" t="s">
        <v>3755</v>
      </c>
    </row>
    <row r="60" spans="1:14" s="46" customFormat="1" ht="47.25" outlineLevel="1">
      <c r="A60" s="170" t="s">
        <v>640</v>
      </c>
      <c r="B60" s="229">
        <v>28</v>
      </c>
      <c r="C60" s="167" t="s">
        <v>134</v>
      </c>
      <c r="D60" s="168" t="s">
        <v>3756</v>
      </c>
      <c r="E60" s="169">
        <v>20.378050000000002</v>
      </c>
      <c r="F60" s="166" t="s">
        <v>441</v>
      </c>
      <c r="G60" s="169" t="s">
        <v>441</v>
      </c>
      <c r="H60" s="169" t="s">
        <v>441</v>
      </c>
      <c r="I60" s="169" t="s">
        <v>441</v>
      </c>
      <c r="J60" s="119">
        <v>6200003923</v>
      </c>
      <c r="K60" s="122">
        <v>41162</v>
      </c>
      <c r="L60" s="166" t="s">
        <v>3757</v>
      </c>
      <c r="M60" s="170">
        <v>30</v>
      </c>
      <c r="N60" s="166" t="s">
        <v>3758</v>
      </c>
    </row>
    <row r="61" spans="1:14" s="46" customFormat="1" ht="63" outlineLevel="1">
      <c r="A61" s="170" t="s">
        <v>641</v>
      </c>
      <c r="B61" s="229">
        <v>29</v>
      </c>
      <c r="C61" s="167" t="s">
        <v>134</v>
      </c>
      <c r="D61" s="183" t="s">
        <v>3759</v>
      </c>
      <c r="E61" s="169">
        <v>0</v>
      </c>
      <c r="F61" s="166" t="s">
        <v>441</v>
      </c>
      <c r="G61" s="169" t="s">
        <v>441</v>
      </c>
      <c r="H61" s="169" t="s">
        <v>441</v>
      </c>
      <c r="I61" s="169" t="s">
        <v>441</v>
      </c>
      <c r="J61" s="119">
        <v>6200004003</v>
      </c>
      <c r="K61" s="122">
        <v>41180</v>
      </c>
      <c r="L61" s="166" t="s">
        <v>3760</v>
      </c>
      <c r="M61" s="170">
        <v>30</v>
      </c>
      <c r="N61" s="166" t="s">
        <v>3761</v>
      </c>
    </row>
    <row r="62" spans="1:14" s="46" customFormat="1" ht="47.25" outlineLevel="1">
      <c r="A62" s="170" t="s">
        <v>642</v>
      </c>
      <c r="B62" s="229">
        <v>30</v>
      </c>
      <c r="C62" s="167" t="s">
        <v>134</v>
      </c>
      <c r="D62" s="168" t="s">
        <v>3658</v>
      </c>
      <c r="E62" s="169">
        <v>0</v>
      </c>
      <c r="F62" s="166" t="s">
        <v>441</v>
      </c>
      <c r="G62" s="169" t="s">
        <v>441</v>
      </c>
      <c r="H62" s="169" t="s">
        <v>441</v>
      </c>
      <c r="I62" s="169" t="s">
        <v>441</v>
      </c>
      <c r="J62" s="119">
        <v>6200004299</v>
      </c>
      <c r="K62" s="122">
        <v>41243</v>
      </c>
      <c r="L62" s="166" t="s">
        <v>3762</v>
      </c>
      <c r="M62" s="170">
        <v>30</v>
      </c>
      <c r="N62" s="166" t="s">
        <v>3763</v>
      </c>
    </row>
    <row r="63" spans="1:14" s="46" customFormat="1" ht="47.25" outlineLevel="1">
      <c r="A63" s="170" t="s">
        <v>643</v>
      </c>
      <c r="B63" s="229">
        <v>31</v>
      </c>
      <c r="C63" s="167" t="s">
        <v>134</v>
      </c>
      <c r="D63" s="182" t="s">
        <v>3764</v>
      </c>
      <c r="E63" s="169">
        <v>0</v>
      </c>
      <c r="F63" s="166" t="s">
        <v>441</v>
      </c>
      <c r="G63" s="169" t="s">
        <v>441</v>
      </c>
      <c r="H63" s="169" t="s">
        <v>441</v>
      </c>
      <c r="I63" s="169" t="s">
        <v>441</v>
      </c>
      <c r="J63" s="119">
        <v>6200004380</v>
      </c>
      <c r="K63" s="122">
        <v>41261</v>
      </c>
      <c r="L63" s="166" t="s">
        <v>3765</v>
      </c>
      <c r="M63" s="170">
        <v>30</v>
      </c>
      <c r="N63" s="166" t="s">
        <v>3766</v>
      </c>
    </row>
    <row r="64" spans="1:14" s="46" customFormat="1" ht="47.25" outlineLevel="1">
      <c r="A64" s="170" t="s">
        <v>644</v>
      </c>
      <c r="B64" s="229">
        <v>32</v>
      </c>
      <c r="C64" s="167" t="s">
        <v>134</v>
      </c>
      <c r="D64" s="153" t="s">
        <v>3767</v>
      </c>
      <c r="E64" s="169">
        <v>0</v>
      </c>
      <c r="F64" s="166" t="s">
        <v>441</v>
      </c>
      <c r="G64" s="169" t="s">
        <v>441</v>
      </c>
      <c r="H64" s="169" t="s">
        <v>441</v>
      </c>
      <c r="I64" s="169" t="s">
        <v>441</v>
      </c>
      <c r="J64" s="119">
        <v>6200004650</v>
      </c>
      <c r="K64" s="122">
        <v>41345</v>
      </c>
      <c r="L64" s="166" t="s">
        <v>3169</v>
      </c>
      <c r="M64" s="170">
        <v>30</v>
      </c>
      <c r="N64" s="166" t="s">
        <v>3768</v>
      </c>
    </row>
    <row r="65" spans="1:14" s="46" customFormat="1" ht="47.25" outlineLevel="1">
      <c r="A65" s="170" t="s">
        <v>645</v>
      </c>
      <c r="B65" s="229">
        <v>33</v>
      </c>
      <c r="C65" s="167" t="s">
        <v>134</v>
      </c>
      <c r="D65" s="168" t="s">
        <v>3769</v>
      </c>
      <c r="E65" s="169">
        <v>0</v>
      </c>
      <c r="F65" s="166" t="s">
        <v>441</v>
      </c>
      <c r="G65" s="169" t="s">
        <v>441</v>
      </c>
      <c r="H65" s="169" t="s">
        <v>441</v>
      </c>
      <c r="I65" s="169" t="s">
        <v>441</v>
      </c>
      <c r="J65" s="119">
        <v>6200004678</v>
      </c>
      <c r="K65" s="122">
        <v>41352</v>
      </c>
      <c r="L65" s="166" t="s">
        <v>3770</v>
      </c>
      <c r="M65" s="170">
        <v>30</v>
      </c>
      <c r="N65" s="166" t="s">
        <v>3771</v>
      </c>
    </row>
    <row r="66" spans="1:14" s="46" customFormat="1" ht="47.25" outlineLevel="1">
      <c r="A66" s="170" t="s">
        <v>646</v>
      </c>
      <c r="B66" s="229">
        <v>34</v>
      </c>
      <c r="C66" s="167" t="s">
        <v>134</v>
      </c>
      <c r="D66" s="168" t="s">
        <v>3772</v>
      </c>
      <c r="E66" s="169">
        <v>0</v>
      </c>
      <c r="F66" s="166" t="s">
        <v>441</v>
      </c>
      <c r="G66" s="169" t="s">
        <v>441</v>
      </c>
      <c r="H66" s="169" t="s">
        <v>441</v>
      </c>
      <c r="I66" s="169" t="s">
        <v>441</v>
      </c>
      <c r="J66" s="119">
        <v>6200004679</v>
      </c>
      <c r="K66" s="122">
        <v>41352</v>
      </c>
      <c r="L66" s="166" t="s">
        <v>3773</v>
      </c>
      <c r="M66" s="170">
        <v>30</v>
      </c>
      <c r="N66" s="166" t="s">
        <v>3774</v>
      </c>
    </row>
    <row r="67" spans="1:14" s="46" customFormat="1" ht="31.5" outlineLevel="1">
      <c r="A67" s="170" t="s">
        <v>647</v>
      </c>
      <c r="B67" s="229">
        <v>35</v>
      </c>
      <c r="C67" s="167" t="s">
        <v>134</v>
      </c>
      <c r="D67" s="168" t="s">
        <v>3775</v>
      </c>
      <c r="E67" s="169">
        <v>0</v>
      </c>
      <c r="F67" s="166" t="s">
        <v>441</v>
      </c>
      <c r="G67" s="169" t="s">
        <v>441</v>
      </c>
      <c r="H67" s="169" t="s">
        <v>441</v>
      </c>
      <c r="I67" s="169" t="s">
        <v>441</v>
      </c>
      <c r="J67" s="119">
        <v>6200004721</v>
      </c>
      <c r="K67" s="122">
        <v>41358</v>
      </c>
      <c r="L67" s="166" t="s">
        <v>3776</v>
      </c>
      <c r="M67" s="170">
        <v>30</v>
      </c>
      <c r="N67" s="166" t="s">
        <v>3777</v>
      </c>
    </row>
    <row r="68" spans="1:14" s="46" customFormat="1" ht="47.25" outlineLevel="1">
      <c r="A68" s="170" t="s">
        <v>648</v>
      </c>
      <c r="B68" s="229">
        <v>36</v>
      </c>
      <c r="C68" s="167" t="s">
        <v>134</v>
      </c>
      <c r="D68" s="168" t="s">
        <v>3658</v>
      </c>
      <c r="E68" s="169">
        <v>0</v>
      </c>
      <c r="F68" s="166" t="s">
        <v>441</v>
      </c>
      <c r="G68" s="169" t="s">
        <v>441</v>
      </c>
      <c r="H68" s="169" t="s">
        <v>441</v>
      </c>
      <c r="I68" s="169" t="s">
        <v>441</v>
      </c>
      <c r="J68" s="119">
        <v>6200004735</v>
      </c>
      <c r="K68" s="122">
        <v>41360</v>
      </c>
      <c r="L68" s="166" t="s">
        <v>3778</v>
      </c>
      <c r="M68" s="170">
        <v>30</v>
      </c>
      <c r="N68" s="166" t="s">
        <v>3779</v>
      </c>
    </row>
    <row r="69" spans="1:14" s="46" customFormat="1" ht="141.75" outlineLevel="1">
      <c r="A69" s="170" t="s">
        <v>649</v>
      </c>
      <c r="B69" s="229">
        <v>37</v>
      </c>
      <c r="C69" s="167" t="s">
        <v>134</v>
      </c>
      <c r="D69" s="153" t="s">
        <v>3780</v>
      </c>
      <c r="E69" s="169">
        <v>0</v>
      </c>
      <c r="F69" s="166" t="s">
        <v>441</v>
      </c>
      <c r="G69" s="169" t="s">
        <v>441</v>
      </c>
      <c r="H69" s="169" t="s">
        <v>441</v>
      </c>
      <c r="I69" s="169" t="s">
        <v>441</v>
      </c>
      <c r="J69" s="119">
        <v>6200004765</v>
      </c>
      <c r="K69" s="122">
        <v>41368</v>
      </c>
      <c r="L69" s="166" t="s">
        <v>3781</v>
      </c>
      <c r="M69" s="170">
        <v>30</v>
      </c>
      <c r="N69" s="166" t="s">
        <v>3782</v>
      </c>
    </row>
    <row r="70" spans="1:14" s="46" customFormat="1" ht="47.25" outlineLevel="1">
      <c r="A70" s="170" t="s">
        <v>650</v>
      </c>
      <c r="B70" s="229">
        <v>38</v>
      </c>
      <c r="C70" s="167" t="s">
        <v>134</v>
      </c>
      <c r="D70" s="168" t="s">
        <v>3783</v>
      </c>
      <c r="E70" s="169">
        <v>0</v>
      </c>
      <c r="F70" s="166" t="s">
        <v>441</v>
      </c>
      <c r="G70" s="169" t="s">
        <v>441</v>
      </c>
      <c r="H70" s="169" t="s">
        <v>441</v>
      </c>
      <c r="I70" s="169" t="s">
        <v>441</v>
      </c>
      <c r="J70" s="119">
        <v>6200004814</v>
      </c>
      <c r="K70" s="122">
        <v>41383</v>
      </c>
      <c r="L70" s="166" t="s">
        <v>3784</v>
      </c>
      <c r="M70" s="170">
        <v>30</v>
      </c>
      <c r="N70" s="166" t="s">
        <v>3785</v>
      </c>
    </row>
    <row r="71" spans="1:14" s="46" customFormat="1" ht="47.25" outlineLevel="1">
      <c r="A71" s="170" t="s">
        <v>651</v>
      </c>
      <c r="B71" s="229">
        <v>39</v>
      </c>
      <c r="C71" s="167" t="s">
        <v>134</v>
      </c>
      <c r="D71" s="168" t="s">
        <v>3658</v>
      </c>
      <c r="E71" s="169">
        <v>0</v>
      </c>
      <c r="F71" s="166" t="s">
        <v>441</v>
      </c>
      <c r="G71" s="169" t="s">
        <v>441</v>
      </c>
      <c r="H71" s="169" t="s">
        <v>441</v>
      </c>
      <c r="I71" s="169" t="s">
        <v>441</v>
      </c>
      <c r="J71" s="119">
        <v>6200004857</v>
      </c>
      <c r="K71" s="122">
        <v>41389</v>
      </c>
      <c r="L71" s="166" t="s">
        <v>3786</v>
      </c>
      <c r="M71" s="170">
        <v>30</v>
      </c>
      <c r="N71" s="166" t="s">
        <v>3787</v>
      </c>
    </row>
    <row r="72" spans="1:14" s="46" customFormat="1" ht="47.25" outlineLevel="1">
      <c r="A72" s="170" t="s">
        <v>652</v>
      </c>
      <c r="B72" s="229">
        <v>40</v>
      </c>
      <c r="C72" s="167" t="s">
        <v>134</v>
      </c>
      <c r="D72" s="168" t="s">
        <v>3788</v>
      </c>
      <c r="E72" s="169">
        <v>0</v>
      </c>
      <c r="F72" s="166" t="s">
        <v>441</v>
      </c>
      <c r="G72" s="169" t="s">
        <v>441</v>
      </c>
      <c r="H72" s="169" t="s">
        <v>441</v>
      </c>
      <c r="I72" s="169" t="s">
        <v>441</v>
      </c>
      <c r="J72" s="119">
        <v>6200004886</v>
      </c>
      <c r="K72" s="122">
        <v>41390</v>
      </c>
      <c r="L72" s="166" t="s">
        <v>3789</v>
      </c>
      <c r="M72" s="170">
        <v>30</v>
      </c>
      <c r="N72" s="166" t="s">
        <v>3790</v>
      </c>
    </row>
    <row r="73" spans="1:14" s="46" customFormat="1" ht="33" customHeight="1" outlineLevel="1">
      <c r="A73" s="170" t="s">
        <v>653</v>
      </c>
      <c r="B73" s="229">
        <v>41</v>
      </c>
      <c r="C73" s="167" t="s">
        <v>134</v>
      </c>
      <c r="D73" s="168" t="s">
        <v>3791</v>
      </c>
      <c r="E73" s="169">
        <v>0</v>
      </c>
      <c r="F73" s="166" t="s">
        <v>441</v>
      </c>
      <c r="G73" s="169" t="s">
        <v>441</v>
      </c>
      <c r="H73" s="169" t="s">
        <v>441</v>
      </c>
      <c r="I73" s="169" t="s">
        <v>441</v>
      </c>
      <c r="J73" s="119">
        <v>6200004892</v>
      </c>
      <c r="K73" s="122">
        <v>41394</v>
      </c>
      <c r="L73" s="166" t="s">
        <v>3792</v>
      </c>
      <c r="M73" s="170">
        <v>30</v>
      </c>
      <c r="N73" s="166" t="s">
        <v>3793</v>
      </c>
    </row>
    <row r="74" spans="1:14" s="46" customFormat="1" ht="47.25" outlineLevel="1">
      <c r="A74" s="170" t="s">
        <v>654</v>
      </c>
      <c r="B74" s="229">
        <v>42</v>
      </c>
      <c r="C74" s="167" t="s">
        <v>134</v>
      </c>
      <c r="D74" s="168" t="s">
        <v>3794</v>
      </c>
      <c r="E74" s="169">
        <v>0</v>
      </c>
      <c r="F74" s="166" t="s">
        <v>441</v>
      </c>
      <c r="G74" s="169" t="s">
        <v>441</v>
      </c>
      <c r="H74" s="169" t="s">
        <v>441</v>
      </c>
      <c r="I74" s="169" t="s">
        <v>441</v>
      </c>
      <c r="J74" s="119">
        <v>6200004964</v>
      </c>
      <c r="K74" s="122">
        <v>41418</v>
      </c>
      <c r="L74" s="166" t="s">
        <v>3795</v>
      </c>
      <c r="M74" s="170">
        <v>30</v>
      </c>
      <c r="N74" s="166" t="s">
        <v>3796</v>
      </c>
    </row>
    <row r="75" spans="1:14" s="46" customFormat="1" ht="31.5" outlineLevel="1">
      <c r="A75" s="170" t="s">
        <v>655</v>
      </c>
      <c r="B75" s="229">
        <v>43</v>
      </c>
      <c r="C75" s="167" t="s">
        <v>134</v>
      </c>
      <c r="D75" s="183" t="s">
        <v>3797</v>
      </c>
      <c r="E75" s="169">
        <v>0</v>
      </c>
      <c r="F75" s="166" t="s">
        <v>441</v>
      </c>
      <c r="G75" s="169" t="s">
        <v>441</v>
      </c>
      <c r="H75" s="169" t="s">
        <v>441</v>
      </c>
      <c r="I75" s="169" t="s">
        <v>441</v>
      </c>
      <c r="J75" s="119">
        <v>6200004968</v>
      </c>
      <c r="K75" s="122">
        <v>41421</v>
      </c>
      <c r="L75" s="166" t="s">
        <v>3798</v>
      </c>
      <c r="M75" s="170">
        <v>30</v>
      </c>
      <c r="N75" s="166" t="s">
        <v>3799</v>
      </c>
    </row>
    <row r="76" spans="1:14" s="46" customFormat="1" ht="31.5" outlineLevel="1">
      <c r="A76" s="170" t="s">
        <v>656</v>
      </c>
      <c r="B76" s="229">
        <v>44</v>
      </c>
      <c r="C76" s="167" t="s">
        <v>134</v>
      </c>
      <c r="D76" s="183" t="s">
        <v>3800</v>
      </c>
      <c r="E76" s="169">
        <v>0</v>
      </c>
      <c r="F76" s="166" t="s">
        <v>441</v>
      </c>
      <c r="G76" s="169" t="s">
        <v>441</v>
      </c>
      <c r="H76" s="169" t="s">
        <v>441</v>
      </c>
      <c r="I76" s="169" t="s">
        <v>441</v>
      </c>
      <c r="J76" s="119">
        <v>6200004969</v>
      </c>
      <c r="K76" s="122">
        <v>41421</v>
      </c>
      <c r="L76" s="166" t="s">
        <v>3801</v>
      </c>
      <c r="M76" s="170">
        <v>30</v>
      </c>
      <c r="N76" s="166" t="s">
        <v>3802</v>
      </c>
    </row>
    <row r="77" spans="1:14" s="46" customFormat="1" ht="47.25" outlineLevel="1">
      <c r="A77" s="170" t="s">
        <v>657</v>
      </c>
      <c r="B77" s="229">
        <v>45</v>
      </c>
      <c r="C77" s="167" t="s">
        <v>134</v>
      </c>
      <c r="D77" s="153" t="s">
        <v>3803</v>
      </c>
      <c r="E77" s="169">
        <v>0</v>
      </c>
      <c r="F77" s="166" t="s">
        <v>441</v>
      </c>
      <c r="G77" s="169" t="s">
        <v>441</v>
      </c>
      <c r="H77" s="169" t="s">
        <v>441</v>
      </c>
      <c r="I77" s="169" t="s">
        <v>441</v>
      </c>
      <c r="J77" s="119">
        <v>6200004996</v>
      </c>
      <c r="K77" s="122">
        <v>41428</v>
      </c>
      <c r="L77" s="166" t="s">
        <v>3082</v>
      </c>
      <c r="M77" s="170">
        <v>30</v>
      </c>
      <c r="N77" s="166" t="s">
        <v>3804</v>
      </c>
    </row>
    <row r="78" spans="1:14" s="46" customFormat="1" ht="47.25" outlineLevel="1">
      <c r="A78" s="170" t="s">
        <v>658</v>
      </c>
      <c r="B78" s="229">
        <v>46</v>
      </c>
      <c r="C78" s="167" t="s">
        <v>134</v>
      </c>
      <c r="D78" s="153" t="s">
        <v>3805</v>
      </c>
      <c r="E78" s="169">
        <v>0</v>
      </c>
      <c r="F78" s="166" t="s">
        <v>441</v>
      </c>
      <c r="G78" s="169" t="s">
        <v>441</v>
      </c>
      <c r="H78" s="169" t="s">
        <v>441</v>
      </c>
      <c r="I78" s="169" t="s">
        <v>441</v>
      </c>
      <c r="J78" s="119">
        <v>6200005024</v>
      </c>
      <c r="K78" s="122">
        <v>41431</v>
      </c>
      <c r="L78" s="166" t="s">
        <v>3806</v>
      </c>
      <c r="M78" s="170">
        <v>30</v>
      </c>
      <c r="N78" s="166" t="s">
        <v>3807</v>
      </c>
    </row>
    <row r="79" spans="1:14" s="46" customFormat="1" ht="47.25" outlineLevel="1">
      <c r="A79" s="170" t="s">
        <v>659</v>
      </c>
      <c r="B79" s="229">
        <v>47</v>
      </c>
      <c r="C79" s="167" t="s">
        <v>134</v>
      </c>
      <c r="D79" s="168" t="s">
        <v>3808</v>
      </c>
      <c r="E79" s="169">
        <v>0</v>
      </c>
      <c r="F79" s="166" t="s">
        <v>441</v>
      </c>
      <c r="G79" s="169" t="s">
        <v>441</v>
      </c>
      <c r="H79" s="169" t="s">
        <v>441</v>
      </c>
      <c r="I79" s="169" t="s">
        <v>441</v>
      </c>
      <c r="J79" s="119">
        <v>6200005033</v>
      </c>
      <c r="K79" s="122">
        <v>41432</v>
      </c>
      <c r="L79" s="166" t="s">
        <v>3809</v>
      </c>
      <c r="M79" s="170">
        <v>30</v>
      </c>
      <c r="N79" s="166" t="s">
        <v>3810</v>
      </c>
    </row>
    <row r="80" spans="1:14" s="46" customFormat="1" ht="63" outlineLevel="1">
      <c r="A80" s="170" t="s">
        <v>660</v>
      </c>
      <c r="B80" s="229">
        <v>48</v>
      </c>
      <c r="C80" s="167" t="s">
        <v>134</v>
      </c>
      <c r="D80" s="182" t="s">
        <v>3811</v>
      </c>
      <c r="E80" s="169">
        <v>0</v>
      </c>
      <c r="F80" s="166" t="s">
        <v>441</v>
      </c>
      <c r="G80" s="169" t="s">
        <v>441</v>
      </c>
      <c r="H80" s="169" t="s">
        <v>441</v>
      </c>
      <c r="I80" s="169" t="s">
        <v>441</v>
      </c>
      <c r="J80" s="119">
        <v>6200005056</v>
      </c>
      <c r="K80" s="122">
        <v>41439</v>
      </c>
      <c r="L80" s="166" t="s">
        <v>3812</v>
      </c>
      <c r="M80" s="170">
        <v>30</v>
      </c>
      <c r="N80" s="166" t="s">
        <v>3813</v>
      </c>
    </row>
    <row r="81" spans="1:14" s="46" customFormat="1" ht="47.25" outlineLevel="1">
      <c r="A81" s="170" t="s">
        <v>661</v>
      </c>
      <c r="B81" s="229">
        <v>49</v>
      </c>
      <c r="C81" s="167" t="s">
        <v>134</v>
      </c>
      <c r="D81" s="153" t="s">
        <v>3814</v>
      </c>
      <c r="E81" s="169">
        <v>0</v>
      </c>
      <c r="F81" s="166" t="s">
        <v>441</v>
      </c>
      <c r="G81" s="169" t="s">
        <v>441</v>
      </c>
      <c r="H81" s="169" t="s">
        <v>441</v>
      </c>
      <c r="I81" s="169" t="s">
        <v>441</v>
      </c>
      <c r="J81" s="119">
        <v>6200005075</v>
      </c>
      <c r="K81" s="122">
        <v>41443</v>
      </c>
      <c r="L81" s="166" t="s">
        <v>3815</v>
      </c>
      <c r="M81" s="170">
        <v>30</v>
      </c>
      <c r="N81" s="166" t="s">
        <v>3816</v>
      </c>
    </row>
    <row r="82" spans="1:14" s="46" customFormat="1" ht="141.75" outlineLevel="1">
      <c r="A82" s="170" t="s">
        <v>662</v>
      </c>
      <c r="B82" s="229">
        <v>50</v>
      </c>
      <c r="C82" s="167" t="s">
        <v>134</v>
      </c>
      <c r="D82" s="182" t="s">
        <v>3817</v>
      </c>
      <c r="E82" s="169">
        <v>0</v>
      </c>
      <c r="F82" s="166" t="s">
        <v>441</v>
      </c>
      <c r="G82" s="169" t="s">
        <v>441</v>
      </c>
      <c r="H82" s="169" t="s">
        <v>441</v>
      </c>
      <c r="I82" s="169" t="s">
        <v>441</v>
      </c>
      <c r="J82" s="119">
        <v>6200005086</v>
      </c>
      <c r="K82" s="122">
        <v>41445</v>
      </c>
      <c r="L82" s="166" t="s">
        <v>3818</v>
      </c>
      <c r="M82" s="170">
        <v>30</v>
      </c>
      <c r="N82" s="166" t="s">
        <v>3819</v>
      </c>
    </row>
    <row r="83" spans="1:14" s="46" customFormat="1" ht="47.25" outlineLevel="1">
      <c r="A83" s="170" t="s">
        <v>663</v>
      </c>
      <c r="B83" s="229">
        <v>51</v>
      </c>
      <c r="C83" s="167" t="s">
        <v>134</v>
      </c>
      <c r="D83" s="183" t="s">
        <v>3820</v>
      </c>
      <c r="E83" s="169">
        <v>0</v>
      </c>
      <c r="F83" s="166" t="s">
        <v>441</v>
      </c>
      <c r="G83" s="169" t="s">
        <v>441</v>
      </c>
      <c r="H83" s="169" t="s">
        <v>441</v>
      </c>
      <c r="I83" s="169" t="s">
        <v>441</v>
      </c>
      <c r="J83" s="119">
        <v>6200005113</v>
      </c>
      <c r="K83" s="122">
        <v>41452</v>
      </c>
      <c r="L83" s="166" t="s">
        <v>3821</v>
      </c>
      <c r="M83" s="170">
        <v>30</v>
      </c>
      <c r="N83" s="166" t="s">
        <v>3822</v>
      </c>
    </row>
    <row r="84" spans="1:14" s="46" customFormat="1" ht="31.5" outlineLevel="1">
      <c r="A84" s="170" t="s">
        <v>664</v>
      </c>
      <c r="B84" s="229">
        <v>52</v>
      </c>
      <c r="C84" s="167" t="s">
        <v>134</v>
      </c>
      <c r="D84" s="153" t="s">
        <v>3823</v>
      </c>
      <c r="E84" s="169">
        <v>0</v>
      </c>
      <c r="F84" s="166" t="s">
        <v>441</v>
      </c>
      <c r="G84" s="169" t="s">
        <v>441</v>
      </c>
      <c r="H84" s="169" t="s">
        <v>441</v>
      </c>
      <c r="I84" s="169" t="s">
        <v>441</v>
      </c>
      <c r="J84" s="119">
        <v>6200005186</v>
      </c>
      <c r="K84" s="122" t="s">
        <v>3824</v>
      </c>
      <c r="L84" s="166" t="s">
        <v>3825</v>
      </c>
      <c r="M84" s="170">
        <v>30</v>
      </c>
      <c r="N84" s="166" t="s">
        <v>3826</v>
      </c>
    </row>
    <row r="85" spans="1:14" s="46" customFormat="1" ht="47.25" outlineLevel="1">
      <c r="A85" s="170" t="s">
        <v>665</v>
      </c>
      <c r="B85" s="229">
        <v>53</v>
      </c>
      <c r="C85" s="167" t="s">
        <v>134</v>
      </c>
      <c r="D85" s="168" t="s">
        <v>3827</v>
      </c>
      <c r="E85" s="169">
        <v>0</v>
      </c>
      <c r="F85" s="166" t="s">
        <v>441</v>
      </c>
      <c r="G85" s="169" t="s">
        <v>441</v>
      </c>
      <c r="H85" s="169" t="s">
        <v>441</v>
      </c>
      <c r="I85" s="169" t="s">
        <v>441</v>
      </c>
      <c r="J85" s="119">
        <v>6200005230</v>
      </c>
      <c r="K85" s="122">
        <v>41473</v>
      </c>
      <c r="L85" s="166" t="s">
        <v>3828</v>
      </c>
      <c r="M85" s="170">
        <v>30</v>
      </c>
      <c r="N85" s="166" t="s">
        <v>3829</v>
      </c>
    </row>
    <row r="86" spans="1:14" s="46" customFormat="1" ht="47.25" outlineLevel="1">
      <c r="A86" s="170" t="s">
        <v>666</v>
      </c>
      <c r="B86" s="229">
        <v>54</v>
      </c>
      <c r="C86" s="167" t="s">
        <v>134</v>
      </c>
      <c r="D86" s="168" t="s">
        <v>3830</v>
      </c>
      <c r="E86" s="169">
        <v>0</v>
      </c>
      <c r="F86" s="166" t="s">
        <v>441</v>
      </c>
      <c r="G86" s="169" t="s">
        <v>441</v>
      </c>
      <c r="H86" s="169" t="s">
        <v>441</v>
      </c>
      <c r="I86" s="169" t="s">
        <v>441</v>
      </c>
      <c r="J86" s="119">
        <v>6200005239</v>
      </c>
      <c r="K86" s="122">
        <v>41473</v>
      </c>
      <c r="L86" s="166" t="s">
        <v>3542</v>
      </c>
      <c r="M86" s="170">
        <v>30</v>
      </c>
      <c r="N86" s="166" t="s">
        <v>3831</v>
      </c>
    </row>
    <row r="87" spans="1:14" s="46" customFormat="1" ht="47.25" outlineLevel="1">
      <c r="A87" s="170" t="s">
        <v>667</v>
      </c>
      <c r="B87" s="229">
        <v>55</v>
      </c>
      <c r="C87" s="167" t="s">
        <v>134</v>
      </c>
      <c r="D87" s="153" t="s">
        <v>3832</v>
      </c>
      <c r="E87" s="169">
        <v>0</v>
      </c>
      <c r="F87" s="166" t="s">
        <v>441</v>
      </c>
      <c r="G87" s="169" t="s">
        <v>441</v>
      </c>
      <c r="H87" s="169" t="s">
        <v>441</v>
      </c>
      <c r="I87" s="169" t="s">
        <v>441</v>
      </c>
      <c r="J87" s="119">
        <v>6200005263</v>
      </c>
      <c r="K87" s="122">
        <v>41480</v>
      </c>
      <c r="L87" s="166" t="s">
        <v>3833</v>
      </c>
      <c r="M87" s="170">
        <v>30</v>
      </c>
      <c r="N87" s="166" t="s">
        <v>3834</v>
      </c>
    </row>
    <row r="88" spans="1:14" s="46" customFormat="1" ht="78.75" outlineLevel="1">
      <c r="A88" s="170" t="s">
        <v>668</v>
      </c>
      <c r="B88" s="229">
        <v>56</v>
      </c>
      <c r="C88" s="167" t="s">
        <v>134</v>
      </c>
      <c r="D88" s="168" t="s">
        <v>3835</v>
      </c>
      <c r="E88" s="169">
        <v>0</v>
      </c>
      <c r="F88" s="166" t="s">
        <v>441</v>
      </c>
      <c r="G88" s="169" t="s">
        <v>441</v>
      </c>
      <c r="H88" s="169" t="s">
        <v>441</v>
      </c>
      <c r="I88" s="169" t="s">
        <v>441</v>
      </c>
      <c r="J88" s="119">
        <v>6200005313</v>
      </c>
      <c r="K88" s="122">
        <v>41493</v>
      </c>
      <c r="L88" s="166" t="s">
        <v>3836</v>
      </c>
      <c r="M88" s="170">
        <v>30</v>
      </c>
      <c r="N88" s="166" t="s">
        <v>3837</v>
      </c>
    </row>
    <row r="89" spans="1:14" s="46" customFormat="1" ht="47.25" outlineLevel="1">
      <c r="A89" s="170" t="s">
        <v>669</v>
      </c>
      <c r="B89" s="229">
        <v>57</v>
      </c>
      <c r="C89" s="167" t="s">
        <v>134</v>
      </c>
      <c r="D89" s="183" t="s">
        <v>3838</v>
      </c>
      <c r="E89" s="169">
        <v>0</v>
      </c>
      <c r="F89" s="166" t="s">
        <v>441</v>
      </c>
      <c r="G89" s="169" t="s">
        <v>441</v>
      </c>
      <c r="H89" s="169" t="s">
        <v>441</v>
      </c>
      <c r="I89" s="169" t="s">
        <v>441</v>
      </c>
      <c r="J89" s="119">
        <v>6200005314</v>
      </c>
      <c r="K89" s="122">
        <v>41529</v>
      </c>
      <c r="L89" s="166" t="s">
        <v>3839</v>
      </c>
      <c r="M89" s="170">
        <v>30</v>
      </c>
      <c r="N89" s="166" t="s">
        <v>3840</v>
      </c>
    </row>
    <row r="90" spans="1:14" s="46" customFormat="1" ht="31.5" outlineLevel="1">
      <c r="A90" s="170" t="s">
        <v>670</v>
      </c>
      <c r="B90" s="229">
        <v>58</v>
      </c>
      <c r="C90" s="167" t="s">
        <v>134</v>
      </c>
      <c r="D90" s="168" t="s">
        <v>3841</v>
      </c>
      <c r="E90" s="169">
        <v>0</v>
      </c>
      <c r="F90" s="166" t="s">
        <v>441</v>
      </c>
      <c r="G90" s="169" t="s">
        <v>441</v>
      </c>
      <c r="H90" s="169" t="s">
        <v>441</v>
      </c>
      <c r="I90" s="169" t="s">
        <v>441</v>
      </c>
      <c r="J90" s="119">
        <v>6200005319</v>
      </c>
      <c r="K90" s="122">
        <v>41493</v>
      </c>
      <c r="L90" s="166" t="s">
        <v>3842</v>
      </c>
      <c r="M90" s="170">
        <v>30</v>
      </c>
      <c r="N90" s="166" t="s">
        <v>3843</v>
      </c>
    </row>
    <row r="91" spans="1:14" s="46" customFormat="1" ht="47.25" outlineLevel="1">
      <c r="A91" s="170" t="s">
        <v>3059</v>
      </c>
      <c r="B91" s="229">
        <v>59</v>
      </c>
      <c r="C91" s="167" t="s">
        <v>134</v>
      </c>
      <c r="D91" s="153" t="s">
        <v>3844</v>
      </c>
      <c r="E91" s="169">
        <v>0</v>
      </c>
      <c r="F91" s="166" t="s">
        <v>441</v>
      </c>
      <c r="G91" s="169" t="s">
        <v>441</v>
      </c>
      <c r="H91" s="169" t="s">
        <v>441</v>
      </c>
      <c r="I91" s="169" t="s">
        <v>441</v>
      </c>
      <c r="J91" s="119">
        <v>6200005339</v>
      </c>
      <c r="K91" s="122">
        <v>41495</v>
      </c>
      <c r="L91" s="166" t="s">
        <v>3845</v>
      </c>
      <c r="M91" s="170">
        <v>30</v>
      </c>
      <c r="N91" s="166" t="s">
        <v>3846</v>
      </c>
    </row>
    <row r="92" spans="1:14" s="46" customFormat="1" ht="47.25" outlineLevel="1">
      <c r="A92" s="170" t="s">
        <v>3060</v>
      </c>
      <c r="B92" s="229">
        <v>60</v>
      </c>
      <c r="C92" s="167" t="s">
        <v>134</v>
      </c>
      <c r="D92" s="168" t="s">
        <v>3847</v>
      </c>
      <c r="E92" s="169">
        <v>0</v>
      </c>
      <c r="F92" s="166" t="s">
        <v>441</v>
      </c>
      <c r="G92" s="169" t="s">
        <v>441</v>
      </c>
      <c r="H92" s="169" t="s">
        <v>441</v>
      </c>
      <c r="I92" s="169" t="s">
        <v>441</v>
      </c>
      <c r="J92" s="119">
        <v>6200005346</v>
      </c>
      <c r="K92" s="122">
        <v>41495</v>
      </c>
      <c r="L92" s="166" t="s">
        <v>3848</v>
      </c>
      <c r="M92" s="170">
        <v>30</v>
      </c>
      <c r="N92" s="166" t="s">
        <v>3849</v>
      </c>
    </row>
    <row r="93" spans="1:14" s="46" customFormat="1" ht="41.25" customHeight="1" outlineLevel="1">
      <c r="A93" s="170" t="s">
        <v>3062</v>
      </c>
      <c r="B93" s="229">
        <v>61</v>
      </c>
      <c r="C93" s="154" t="s">
        <v>134</v>
      </c>
      <c r="D93" s="155" t="s">
        <v>3850</v>
      </c>
      <c r="E93" s="169">
        <v>0</v>
      </c>
      <c r="F93" s="166"/>
      <c r="G93" s="169"/>
      <c r="H93" s="169"/>
      <c r="I93" s="169"/>
      <c r="J93" s="119">
        <v>6200005367</v>
      </c>
      <c r="K93" s="122">
        <v>41502</v>
      </c>
      <c r="L93" s="166" t="s">
        <v>3851</v>
      </c>
      <c r="M93" s="170">
        <v>30</v>
      </c>
      <c r="N93" s="166" t="s">
        <v>3852</v>
      </c>
    </row>
    <row r="94" spans="1:14" s="46" customFormat="1" ht="47.25" outlineLevel="1">
      <c r="A94" s="170" t="s">
        <v>3063</v>
      </c>
      <c r="B94" s="229">
        <v>62</v>
      </c>
      <c r="C94" s="167" t="s">
        <v>134</v>
      </c>
      <c r="D94" s="182" t="s">
        <v>3853</v>
      </c>
      <c r="E94" s="169">
        <v>0</v>
      </c>
      <c r="F94" s="166" t="s">
        <v>441</v>
      </c>
      <c r="G94" s="169" t="s">
        <v>441</v>
      </c>
      <c r="H94" s="169" t="s">
        <v>441</v>
      </c>
      <c r="I94" s="169" t="s">
        <v>441</v>
      </c>
      <c r="J94" s="119">
        <v>6200005369</v>
      </c>
      <c r="K94" s="122">
        <v>41502</v>
      </c>
      <c r="L94" s="166" t="s">
        <v>3854</v>
      </c>
      <c r="M94" s="170">
        <v>30</v>
      </c>
      <c r="N94" s="166" t="s">
        <v>3855</v>
      </c>
    </row>
    <row r="95" spans="1:14" s="46" customFormat="1" ht="31.5" outlineLevel="1">
      <c r="A95" s="170" t="s">
        <v>3064</v>
      </c>
      <c r="B95" s="229">
        <v>63</v>
      </c>
      <c r="C95" s="167" t="s">
        <v>134</v>
      </c>
      <c r="D95" s="168" t="s">
        <v>3856</v>
      </c>
      <c r="E95" s="169">
        <v>0</v>
      </c>
      <c r="F95" s="166" t="s">
        <v>441</v>
      </c>
      <c r="G95" s="169" t="s">
        <v>441</v>
      </c>
      <c r="H95" s="169" t="s">
        <v>441</v>
      </c>
      <c r="I95" s="169" t="s">
        <v>441</v>
      </c>
      <c r="J95" s="119">
        <v>6200005375</v>
      </c>
      <c r="K95" s="122">
        <v>41502</v>
      </c>
      <c r="L95" s="166" t="s">
        <v>3857</v>
      </c>
      <c r="M95" s="170">
        <v>30</v>
      </c>
      <c r="N95" s="166" t="s">
        <v>3858</v>
      </c>
    </row>
    <row r="96" spans="1:14" s="46" customFormat="1" ht="47.25" outlineLevel="1">
      <c r="A96" s="170" t="s">
        <v>3065</v>
      </c>
      <c r="B96" s="229">
        <v>64</v>
      </c>
      <c r="C96" s="167" t="s">
        <v>134</v>
      </c>
      <c r="D96" s="182" t="s">
        <v>3859</v>
      </c>
      <c r="E96" s="169">
        <v>0</v>
      </c>
      <c r="F96" s="166" t="s">
        <v>441</v>
      </c>
      <c r="G96" s="169" t="s">
        <v>441</v>
      </c>
      <c r="H96" s="169" t="s">
        <v>441</v>
      </c>
      <c r="I96" s="169" t="s">
        <v>441</v>
      </c>
      <c r="J96" s="119">
        <v>6200005389</v>
      </c>
      <c r="K96" s="122">
        <v>41508</v>
      </c>
      <c r="L96" s="166" t="s">
        <v>3860</v>
      </c>
      <c r="M96" s="170">
        <v>30</v>
      </c>
      <c r="N96" s="166" t="s">
        <v>3861</v>
      </c>
    </row>
    <row r="97" spans="1:14" s="46" customFormat="1" ht="31.5" outlineLevel="1">
      <c r="A97" s="170" t="s">
        <v>3066</v>
      </c>
      <c r="B97" s="229">
        <v>65</v>
      </c>
      <c r="C97" s="167" t="s">
        <v>134</v>
      </c>
      <c r="D97" s="183" t="s">
        <v>3862</v>
      </c>
      <c r="E97" s="169">
        <v>0</v>
      </c>
      <c r="F97" s="166" t="s">
        <v>441</v>
      </c>
      <c r="G97" s="169" t="s">
        <v>441</v>
      </c>
      <c r="H97" s="169" t="s">
        <v>441</v>
      </c>
      <c r="I97" s="169" t="s">
        <v>441</v>
      </c>
      <c r="J97" s="119">
        <v>6200005394</v>
      </c>
      <c r="K97" s="122">
        <v>41509</v>
      </c>
      <c r="L97" s="166" t="s">
        <v>3863</v>
      </c>
      <c r="M97" s="170">
        <v>30</v>
      </c>
      <c r="N97" s="166" t="s">
        <v>3864</v>
      </c>
    </row>
    <row r="98" spans="1:14" s="46" customFormat="1" ht="47.25" outlineLevel="1">
      <c r="A98" s="170" t="s">
        <v>3067</v>
      </c>
      <c r="B98" s="229">
        <v>66</v>
      </c>
      <c r="C98" s="167" t="s">
        <v>134</v>
      </c>
      <c r="D98" s="153" t="s">
        <v>3865</v>
      </c>
      <c r="E98" s="169">
        <v>0</v>
      </c>
      <c r="F98" s="166" t="s">
        <v>441</v>
      </c>
      <c r="G98" s="169" t="s">
        <v>441</v>
      </c>
      <c r="H98" s="169" t="s">
        <v>441</v>
      </c>
      <c r="I98" s="169" t="s">
        <v>441</v>
      </c>
      <c r="J98" s="119">
        <v>6200005426</v>
      </c>
      <c r="K98" s="122">
        <v>41514</v>
      </c>
      <c r="L98" s="166" t="s">
        <v>3866</v>
      </c>
      <c r="M98" s="170">
        <v>30</v>
      </c>
      <c r="N98" s="166" t="s">
        <v>3867</v>
      </c>
    </row>
    <row r="99" spans="1:14" s="46" customFormat="1" ht="47.25" outlineLevel="1">
      <c r="A99" s="170" t="s">
        <v>3068</v>
      </c>
      <c r="B99" s="229">
        <v>67</v>
      </c>
      <c r="C99" s="167" t="s">
        <v>134</v>
      </c>
      <c r="D99" s="153" t="s">
        <v>3868</v>
      </c>
      <c r="E99" s="169">
        <v>0</v>
      </c>
      <c r="F99" s="166" t="s">
        <v>441</v>
      </c>
      <c r="G99" s="169" t="s">
        <v>441</v>
      </c>
      <c r="H99" s="169" t="s">
        <v>441</v>
      </c>
      <c r="I99" s="169" t="s">
        <v>441</v>
      </c>
      <c r="J99" s="119">
        <v>6200005489</v>
      </c>
      <c r="K99" s="122">
        <v>41529</v>
      </c>
      <c r="L99" s="166" t="s">
        <v>3869</v>
      </c>
      <c r="M99" s="170">
        <v>30</v>
      </c>
      <c r="N99" s="166" t="s">
        <v>3870</v>
      </c>
    </row>
    <row r="100" spans="1:14" s="46" customFormat="1" ht="47.25" outlineLevel="1">
      <c r="A100" s="170" t="s">
        <v>3069</v>
      </c>
      <c r="B100" s="229">
        <v>68</v>
      </c>
      <c r="C100" s="167" t="s">
        <v>134</v>
      </c>
      <c r="D100" s="168" t="s">
        <v>3871</v>
      </c>
      <c r="E100" s="169">
        <v>0</v>
      </c>
      <c r="F100" s="166" t="s">
        <v>441</v>
      </c>
      <c r="G100" s="169" t="s">
        <v>441</v>
      </c>
      <c r="H100" s="169" t="s">
        <v>441</v>
      </c>
      <c r="I100" s="169" t="s">
        <v>441</v>
      </c>
      <c r="J100" s="119">
        <v>6200005519</v>
      </c>
      <c r="K100" s="122">
        <v>41530</v>
      </c>
      <c r="L100" s="166" t="s">
        <v>3130</v>
      </c>
      <c r="M100" s="170">
        <v>30</v>
      </c>
      <c r="N100" s="166" t="s">
        <v>3872</v>
      </c>
    </row>
    <row r="101" spans="1:14" s="46" customFormat="1" ht="47.25" outlineLevel="1">
      <c r="A101" s="170" t="s">
        <v>3071</v>
      </c>
      <c r="B101" s="229">
        <v>69</v>
      </c>
      <c r="C101" s="167" t="s">
        <v>134</v>
      </c>
      <c r="D101" s="168" t="s">
        <v>3873</v>
      </c>
      <c r="E101" s="169">
        <v>0</v>
      </c>
      <c r="F101" s="166" t="s">
        <v>441</v>
      </c>
      <c r="G101" s="169" t="s">
        <v>441</v>
      </c>
      <c r="H101" s="169" t="s">
        <v>441</v>
      </c>
      <c r="I101" s="169" t="s">
        <v>441</v>
      </c>
      <c r="J101" s="119">
        <v>6200005551</v>
      </c>
      <c r="K101" s="122">
        <v>41535</v>
      </c>
      <c r="L101" s="166" t="s">
        <v>3874</v>
      </c>
      <c r="M101" s="170">
        <v>30</v>
      </c>
      <c r="N101" s="166" t="s">
        <v>3875</v>
      </c>
    </row>
    <row r="102" spans="1:14" s="46" customFormat="1" ht="47.25" outlineLevel="1">
      <c r="A102" s="170" t="s">
        <v>3072</v>
      </c>
      <c r="B102" s="229">
        <v>70</v>
      </c>
      <c r="C102" s="167" t="s">
        <v>134</v>
      </c>
      <c r="D102" s="168" t="s">
        <v>3876</v>
      </c>
      <c r="E102" s="169">
        <v>0</v>
      </c>
      <c r="F102" s="166" t="s">
        <v>441</v>
      </c>
      <c r="G102" s="169" t="s">
        <v>441</v>
      </c>
      <c r="H102" s="169" t="s">
        <v>441</v>
      </c>
      <c r="I102" s="169" t="s">
        <v>441</v>
      </c>
      <c r="J102" s="119">
        <v>6200005602</v>
      </c>
      <c r="K102" s="122">
        <v>41536</v>
      </c>
      <c r="L102" s="166" t="s">
        <v>3877</v>
      </c>
      <c r="M102" s="170">
        <v>30</v>
      </c>
      <c r="N102" s="166" t="s">
        <v>3878</v>
      </c>
    </row>
    <row r="103" spans="1:14" s="46" customFormat="1" ht="31.5" outlineLevel="1">
      <c r="A103" s="170" t="s">
        <v>3073</v>
      </c>
      <c r="B103" s="229">
        <v>71</v>
      </c>
      <c r="C103" s="167" t="s">
        <v>134</v>
      </c>
      <c r="D103" s="153" t="s">
        <v>3879</v>
      </c>
      <c r="E103" s="169">
        <v>0</v>
      </c>
      <c r="F103" s="166" t="s">
        <v>441</v>
      </c>
      <c r="G103" s="169" t="s">
        <v>441</v>
      </c>
      <c r="H103" s="169" t="s">
        <v>441</v>
      </c>
      <c r="I103" s="169" t="s">
        <v>441</v>
      </c>
      <c r="J103" s="119">
        <v>6200005614</v>
      </c>
      <c r="K103" s="122">
        <v>41537</v>
      </c>
      <c r="L103" s="166" t="s">
        <v>3880</v>
      </c>
      <c r="M103" s="170">
        <v>30</v>
      </c>
      <c r="N103" s="166" t="s">
        <v>3881</v>
      </c>
    </row>
    <row r="104" spans="1:14" s="46" customFormat="1" ht="47.25" outlineLevel="1">
      <c r="A104" s="170" t="s">
        <v>3074</v>
      </c>
      <c r="B104" s="229">
        <v>72</v>
      </c>
      <c r="C104" s="167" t="s">
        <v>134</v>
      </c>
      <c r="D104" s="168" t="s">
        <v>3882</v>
      </c>
      <c r="E104" s="169">
        <v>0</v>
      </c>
      <c r="F104" s="166" t="s">
        <v>441</v>
      </c>
      <c r="G104" s="169" t="s">
        <v>441</v>
      </c>
      <c r="H104" s="169" t="s">
        <v>441</v>
      </c>
      <c r="I104" s="169" t="s">
        <v>441</v>
      </c>
      <c r="J104" s="119">
        <v>6200005623</v>
      </c>
      <c r="K104" s="122">
        <v>41541</v>
      </c>
      <c r="L104" s="166" t="s">
        <v>3883</v>
      </c>
      <c r="M104" s="170">
        <v>30</v>
      </c>
      <c r="N104" s="166" t="s">
        <v>3884</v>
      </c>
    </row>
    <row r="105" spans="1:14" s="46" customFormat="1" ht="31.5" outlineLevel="1">
      <c r="A105" s="170" t="s">
        <v>3075</v>
      </c>
      <c r="B105" s="229">
        <v>73</v>
      </c>
      <c r="C105" s="167" t="s">
        <v>134</v>
      </c>
      <c r="D105" s="183" t="s">
        <v>3885</v>
      </c>
      <c r="E105" s="169">
        <v>6.8144</v>
      </c>
      <c r="F105" s="166" t="s">
        <v>441</v>
      </c>
      <c r="G105" s="169" t="s">
        <v>441</v>
      </c>
      <c r="H105" s="169" t="s">
        <v>441</v>
      </c>
      <c r="I105" s="169" t="s">
        <v>441</v>
      </c>
      <c r="J105" s="119">
        <v>6200005627</v>
      </c>
      <c r="K105" s="122">
        <v>41542</v>
      </c>
      <c r="L105" s="166" t="s">
        <v>3886</v>
      </c>
      <c r="M105" s="170">
        <v>30</v>
      </c>
      <c r="N105" s="166" t="s">
        <v>3887</v>
      </c>
    </row>
    <row r="106" spans="1:14" s="46" customFormat="1" ht="31.5" outlineLevel="1">
      <c r="A106" s="170" t="s">
        <v>3076</v>
      </c>
      <c r="B106" s="229">
        <v>74</v>
      </c>
      <c r="C106" s="167" t="s">
        <v>134</v>
      </c>
      <c r="D106" s="153" t="s">
        <v>3888</v>
      </c>
      <c r="E106" s="169">
        <v>0</v>
      </c>
      <c r="F106" s="166" t="s">
        <v>441</v>
      </c>
      <c r="G106" s="169" t="s">
        <v>441</v>
      </c>
      <c r="H106" s="169" t="s">
        <v>441</v>
      </c>
      <c r="I106" s="169" t="s">
        <v>441</v>
      </c>
      <c r="J106" s="119">
        <v>6200005639</v>
      </c>
      <c r="K106" s="122">
        <v>41544</v>
      </c>
      <c r="L106" s="166" t="s">
        <v>3889</v>
      </c>
      <c r="M106" s="170">
        <v>30</v>
      </c>
      <c r="N106" s="166" t="s">
        <v>3890</v>
      </c>
    </row>
    <row r="107" spans="1:14" s="46" customFormat="1" ht="47.25" outlineLevel="1">
      <c r="A107" s="170" t="s">
        <v>3077</v>
      </c>
      <c r="B107" s="229">
        <v>75</v>
      </c>
      <c r="C107" s="167" t="s">
        <v>134</v>
      </c>
      <c r="D107" s="168" t="s">
        <v>3891</v>
      </c>
      <c r="E107" s="169">
        <v>0</v>
      </c>
      <c r="F107" s="166" t="s">
        <v>441</v>
      </c>
      <c r="G107" s="169" t="s">
        <v>441</v>
      </c>
      <c r="H107" s="169" t="s">
        <v>441</v>
      </c>
      <c r="I107" s="169" t="s">
        <v>441</v>
      </c>
      <c r="J107" s="119">
        <v>6200005643</v>
      </c>
      <c r="K107" s="122">
        <v>41544</v>
      </c>
      <c r="L107" s="166" t="s">
        <v>3892</v>
      </c>
      <c r="M107" s="170">
        <v>30</v>
      </c>
      <c r="N107" s="166" t="s">
        <v>3893</v>
      </c>
    </row>
    <row r="108" spans="1:14" s="46" customFormat="1" ht="31.5" outlineLevel="1">
      <c r="A108" s="170" t="s">
        <v>3078</v>
      </c>
      <c r="B108" s="229">
        <v>76</v>
      </c>
      <c r="C108" s="167" t="s">
        <v>134</v>
      </c>
      <c r="D108" s="168" t="s">
        <v>3894</v>
      </c>
      <c r="E108" s="169">
        <v>0</v>
      </c>
      <c r="F108" s="166" t="s">
        <v>441</v>
      </c>
      <c r="G108" s="169" t="s">
        <v>441</v>
      </c>
      <c r="H108" s="169" t="s">
        <v>441</v>
      </c>
      <c r="I108" s="169" t="s">
        <v>441</v>
      </c>
      <c r="J108" s="119">
        <v>6200005652</v>
      </c>
      <c r="K108" s="122">
        <v>41547</v>
      </c>
      <c r="L108" s="166" t="s">
        <v>3895</v>
      </c>
      <c r="M108" s="170">
        <v>30</v>
      </c>
      <c r="N108" s="166" t="s">
        <v>3896</v>
      </c>
    </row>
    <row r="109" spans="1:14" s="46" customFormat="1" ht="47.25" outlineLevel="1">
      <c r="A109" s="170" t="s">
        <v>3079</v>
      </c>
      <c r="B109" s="229">
        <v>77</v>
      </c>
      <c r="C109" s="167" t="s">
        <v>134</v>
      </c>
      <c r="D109" s="168" t="s">
        <v>3897</v>
      </c>
      <c r="E109" s="169">
        <v>0</v>
      </c>
      <c r="F109" s="166" t="s">
        <v>441</v>
      </c>
      <c r="G109" s="169" t="s">
        <v>441</v>
      </c>
      <c r="H109" s="169" t="s">
        <v>441</v>
      </c>
      <c r="I109" s="169" t="s">
        <v>441</v>
      </c>
      <c r="J109" s="119">
        <v>6200005656</v>
      </c>
      <c r="K109" s="122">
        <v>41549</v>
      </c>
      <c r="L109" s="166" t="s">
        <v>3141</v>
      </c>
      <c r="M109" s="170">
        <v>30</v>
      </c>
      <c r="N109" s="166" t="s">
        <v>3898</v>
      </c>
    </row>
    <row r="110" spans="1:14" s="46" customFormat="1" ht="47.25" outlineLevel="1">
      <c r="A110" s="170" t="s">
        <v>3080</v>
      </c>
      <c r="B110" s="229">
        <v>78</v>
      </c>
      <c r="C110" s="167" t="s">
        <v>134</v>
      </c>
      <c r="D110" s="182" t="s">
        <v>3899</v>
      </c>
      <c r="E110" s="169">
        <v>0</v>
      </c>
      <c r="F110" s="166" t="s">
        <v>441</v>
      </c>
      <c r="G110" s="169" t="s">
        <v>441</v>
      </c>
      <c r="H110" s="169" t="s">
        <v>441</v>
      </c>
      <c r="I110" s="169" t="s">
        <v>441</v>
      </c>
      <c r="J110" s="119">
        <v>6200005675</v>
      </c>
      <c r="K110" s="122" t="s">
        <v>3085</v>
      </c>
      <c r="L110" s="166" t="s">
        <v>3086</v>
      </c>
      <c r="M110" s="170">
        <v>30</v>
      </c>
      <c r="N110" s="166" t="s">
        <v>3900</v>
      </c>
    </row>
    <row r="111" spans="1:14" s="46" customFormat="1" ht="31.5" outlineLevel="1">
      <c r="A111" s="170" t="s">
        <v>3081</v>
      </c>
      <c r="B111" s="229">
        <v>79</v>
      </c>
      <c r="C111" s="167" t="s">
        <v>134</v>
      </c>
      <c r="D111" s="153" t="s">
        <v>3901</v>
      </c>
      <c r="E111" s="169">
        <v>0</v>
      </c>
      <c r="F111" s="166" t="s">
        <v>441</v>
      </c>
      <c r="G111" s="169" t="s">
        <v>441</v>
      </c>
      <c r="H111" s="169" t="s">
        <v>441</v>
      </c>
      <c r="I111" s="169" t="s">
        <v>441</v>
      </c>
      <c r="J111" s="119">
        <v>6200005680</v>
      </c>
      <c r="K111" s="122">
        <v>41551</v>
      </c>
      <c r="L111" s="166" t="s">
        <v>3902</v>
      </c>
      <c r="M111" s="170">
        <v>30</v>
      </c>
      <c r="N111" s="166" t="s">
        <v>3903</v>
      </c>
    </row>
    <row r="112" spans="1:14" s="46" customFormat="1" ht="63" outlineLevel="1">
      <c r="A112" s="170" t="s">
        <v>3083</v>
      </c>
      <c r="B112" s="229">
        <v>80</v>
      </c>
      <c r="C112" s="167" t="s">
        <v>134</v>
      </c>
      <c r="D112" s="183" t="s">
        <v>3904</v>
      </c>
      <c r="E112" s="169">
        <v>0</v>
      </c>
      <c r="F112" s="166" t="s">
        <v>441</v>
      </c>
      <c r="G112" s="169" t="s">
        <v>441</v>
      </c>
      <c r="H112" s="169" t="s">
        <v>441</v>
      </c>
      <c r="I112" s="169" t="s">
        <v>441</v>
      </c>
      <c r="J112" s="119">
        <v>6200005699</v>
      </c>
      <c r="K112" s="122">
        <v>41554</v>
      </c>
      <c r="L112" s="166" t="s">
        <v>3905</v>
      </c>
      <c r="M112" s="170">
        <v>30</v>
      </c>
      <c r="N112" s="166" t="s">
        <v>3906</v>
      </c>
    </row>
    <row r="113" spans="1:14" s="46" customFormat="1" ht="47.25" outlineLevel="1">
      <c r="A113" s="170" t="s">
        <v>3084</v>
      </c>
      <c r="B113" s="229">
        <v>81</v>
      </c>
      <c r="C113" s="167" t="s">
        <v>134</v>
      </c>
      <c r="D113" s="182" t="s">
        <v>3907</v>
      </c>
      <c r="E113" s="169">
        <v>0</v>
      </c>
      <c r="F113" s="166" t="s">
        <v>441</v>
      </c>
      <c r="G113" s="169" t="s">
        <v>441</v>
      </c>
      <c r="H113" s="169" t="s">
        <v>441</v>
      </c>
      <c r="I113" s="169" t="s">
        <v>441</v>
      </c>
      <c r="J113" s="119">
        <v>6200005703</v>
      </c>
      <c r="K113" s="122">
        <v>41565</v>
      </c>
      <c r="L113" s="166" t="s">
        <v>3908</v>
      </c>
      <c r="M113" s="170">
        <v>30</v>
      </c>
      <c r="N113" s="166" t="s">
        <v>3909</v>
      </c>
    </row>
    <row r="114" spans="1:14" s="46" customFormat="1" ht="47.25" outlineLevel="1">
      <c r="A114" s="170" t="s">
        <v>3087</v>
      </c>
      <c r="B114" s="229">
        <v>82</v>
      </c>
      <c r="C114" s="167" t="s">
        <v>134</v>
      </c>
      <c r="D114" s="183" t="s">
        <v>3910</v>
      </c>
      <c r="E114" s="169">
        <v>0</v>
      </c>
      <c r="F114" s="166" t="s">
        <v>441</v>
      </c>
      <c r="G114" s="169" t="s">
        <v>441</v>
      </c>
      <c r="H114" s="169" t="s">
        <v>441</v>
      </c>
      <c r="I114" s="169" t="s">
        <v>441</v>
      </c>
      <c r="J114" s="119">
        <v>6200005706</v>
      </c>
      <c r="K114" s="122">
        <v>41555</v>
      </c>
      <c r="L114" s="166" t="s">
        <v>3911</v>
      </c>
      <c r="M114" s="170">
        <v>30</v>
      </c>
      <c r="N114" s="166" t="s">
        <v>3912</v>
      </c>
    </row>
    <row r="115" spans="1:14" s="46" customFormat="1" ht="31.5" outlineLevel="1">
      <c r="A115" s="170" t="s">
        <v>3088</v>
      </c>
      <c r="B115" s="229">
        <v>83</v>
      </c>
      <c r="C115" s="167" t="s">
        <v>134</v>
      </c>
      <c r="D115" s="168" t="s">
        <v>3913</v>
      </c>
      <c r="E115" s="169">
        <v>0</v>
      </c>
      <c r="F115" s="166" t="s">
        <v>441</v>
      </c>
      <c r="G115" s="169" t="s">
        <v>441</v>
      </c>
      <c r="H115" s="169" t="s">
        <v>441</v>
      </c>
      <c r="I115" s="169" t="s">
        <v>441</v>
      </c>
      <c r="J115" s="119" t="s">
        <v>3914</v>
      </c>
      <c r="K115" s="122" t="s">
        <v>3915</v>
      </c>
      <c r="L115" s="166" t="s">
        <v>3916</v>
      </c>
      <c r="M115" s="170">
        <v>30</v>
      </c>
      <c r="N115" s="166" t="s">
        <v>3917</v>
      </c>
    </row>
    <row r="116" spans="1:14" s="46" customFormat="1" ht="31.5" outlineLevel="1">
      <c r="A116" s="170" t="s">
        <v>3089</v>
      </c>
      <c r="B116" s="229">
        <v>84</v>
      </c>
      <c r="C116" s="167" t="s">
        <v>134</v>
      </c>
      <c r="D116" s="168" t="s">
        <v>3918</v>
      </c>
      <c r="E116" s="169">
        <v>0</v>
      </c>
      <c r="F116" s="166" t="s">
        <v>441</v>
      </c>
      <c r="G116" s="169" t="s">
        <v>441</v>
      </c>
      <c r="H116" s="169" t="s">
        <v>441</v>
      </c>
      <c r="I116" s="169" t="s">
        <v>441</v>
      </c>
      <c r="J116" s="119">
        <v>6200005777</v>
      </c>
      <c r="K116" s="122">
        <v>41568</v>
      </c>
      <c r="L116" s="166" t="s">
        <v>3919</v>
      </c>
      <c r="M116" s="170">
        <v>30</v>
      </c>
      <c r="N116" s="166" t="s">
        <v>3920</v>
      </c>
    </row>
    <row r="117" spans="1:14" s="46" customFormat="1" ht="47.25" outlineLevel="1">
      <c r="A117" s="170" t="s">
        <v>3090</v>
      </c>
      <c r="B117" s="229">
        <v>85</v>
      </c>
      <c r="C117" s="167" t="s">
        <v>134</v>
      </c>
      <c r="D117" s="183" t="s">
        <v>3921</v>
      </c>
      <c r="E117" s="169">
        <v>0</v>
      </c>
      <c r="F117" s="166" t="s">
        <v>441</v>
      </c>
      <c r="G117" s="169" t="s">
        <v>441</v>
      </c>
      <c r="H117" s="169" t="s">
        <v>441</v>
      </c>
      <c r="I117" s="169" t="s">
        <v>441</v>
      </c>
      <c r="J117" s="119">
        <v>6200005796</v>
      </c>
      <c r="K117" s="122">
        <v>41572</v>
      </c>
      <c r="L117" s="166" t="s">
        <v>3922</v>
      </c>
      <c r="M117" s="170">
        <v>30</v>
      </c>
      <c r="N117" s="166" t="s">
        <v>3923</v>
      </c>
    </row>
    <row r="118" spans="1:14" s="46" customFormat="1" ht="47.25" outlineLevel="1">
      <c r="A118" s="170" t="s">
        <v>3091</v>
      </c>
      <c r="B118" s="229">
        <v>86</v>
      </c>
      <c r="C118" s="167" t="s">
        <v>134</v>
      </c>
      <c r="D118" s="153" t="s">
        <v>3924</v>
      </c>
      <c r="E118" s="169">
        <v>0</v>
      </c>
      <c r="F118" s="166" t="s">
        <v>441</v>
      </c>
      <c r="G118" s="169" t="s">
        <v>441</v>
      </c>
      <c r="H118" s="169" t="s">
        <v>441</v>
      </c>
      <c r="I118" s="169" t="s">
        <v>441</v>
      </c>
      <c r="J118" s="119">
        <v>6200005817</v>
      </c>
      <c r="K118" s="122" t="s">
        <v>3925</v>
      </c>
      <c r="L118" s="166" t="s">
        <v>3926</v>
      </c>
      <c r="M118" s="170">
        <v>30</v>
      </c>
      <c r="N118" s="166" t="s">
        <v>3927</v>
      </c>
    </row>
    <row r="119" spans="1:14" s="46" customFormat="1" ht="63" outlineLevel="1">
      <c r="A119" s="170" t="s">
        <v>3092</v>
      </c>
      <c r="B119" s="229">
        <v>87</v>
      </c>
      <c r="C119" s="167" t="s">
        <v>134</v>
      </c>
      <c r="D119" s="183" t="s">
        <v>3928</v>
      </c>
      <c r="E119" s="169">
        <v>0</v>
      </c>
      <c r="F119" s="166" t="s">
        <v>441</v>
      </c>
      <c r="G119" s="169" t="s">
        <v>441</v>
      </c>
      <c r="H119" s="169" t="s">
        <v>441</v>
      </c>
      <c r="I119" s="169" t="s">
        <v>441</v>
      </c>
      <c r="J119" s="119">
        <v>6200005821</v>
      </c>
      <c r="K119" s="122">
        <v>41584</v>
      </c>
      <c r="L119" s="166" t="s">
        <v>3929</v>
      </c>
      <c r="M119" s="170">
        <v>30</v>
      </c>
      <c r="N119" s="166" t="s">
        <v>3930</v>
      </c>
    </row>
    <row r="120" spans="1:14" s="46" customFormat="1" ht="47.25" outlineLevel="1">
      <c r="A120" s="170" t="s">
        <v>3093</v>
      </c>
      <c r="B120" s="229">
        <v>88</v>
      </c>
      <c r="C120" s="167" t="s">
        <v>134</v>
      </c>
      <c r="D120" s="231" t="s">
        <v>3931</v>
      </c>
      <c r="E120" s="169">
        <v>0</v>
      </c>
      <c r="F120" s="166" t="s">
        <v>441</v>
      </c>
      <c r="G120" s="169" t="s">
        <v>441</v>
      </c>
      <c r="H120" s="169" t="s">
        <v>441</v>
      </c>
      <c r="I120" s="169" t="s">
        <v>441</v>
      </c>
      <c r="J120" s="119">
        <v>6200005853</v>
      </c>
      <c r="K120" s="122">
        <v>41586</v>
      </c>
      <c r="L120" s="166" t="s">
        <v>3932</v>
      </c>
      <c r="M120" s="170">
        <v>30</v>
      </c>
      <c r="N120" s="166" t="s">
        <v>3933</v>
      </c>
    </row>
    <row r="121" spans="1:14" s="46" customFormat="1" ht="47.25" outlineLevel="1">
      <c r="A121" s="170" t="s">
        <v>3094</v>
      </c>
      <c r="B121" s="229">
        <v>89</v>
      </c>
      <c r="C121" s="167" t="s">
        <v>134</v>
      </c>
      <c r="D121" s="168" t="s">
        <v>3934</v>
      </c>
      <c r="E121" s="169">
        <v>0</v>
      </c>
      <c r="F121" s="166" t="s">
        <v>441</v>
      </c>
      <c r="G121" s="169" t="s">
        <v>441</v>
      </c>
      <c r="H121" s="169" t="s">
        <v>441</v>
      </c>
      <c r="I121" s="169" t="s">
        <v>441</v>
      </c>
      <c r="J121" s="119">
        <v>6200005858</v>
      </c>
      <c r="K121" s="122">
        <v>41586</v>
      </c>
      <c r="L121" s="166" t="s">
        <v>3935</v>
      </c>
      <c r="M121" s="170">
        <v>30</v>
      </c>
      <c r="N121" s="166" t="s">
        <v>3936</v>
      </c>
    </row>
    <row r="122" spans="1:14" s="46" customFormat="1" ht="47.25" outlineLevel="1">
      <c r="A122" s="170" t="s">
        <v>3095</v>
      </c>
      <c r="B122" s="229">
        <v>90</v>
      </c>
      <c r="C122" s="167" t="s">
        <v>134</v>
      </c>
      <c r="D122" s="168" t="s">
        <v>3937</v>
      </c>
      <c r="E122" s="169">
        <v>0</v>
      </c>
      <c r="F122" s="166" t="s">
        <v>441</v>
      </c>
      <c r="G122" s="169" t="s">
        <v>441</v>
      </c>
      <c r="H122" s="169" t="s">
        <v>441</v>
      </c>
      <c r="I122" s="169" t="s">
        <v>441</v>
      </c>
      <c r="J122" s="119">
        <v>6200005859</v>
      </c>
      <c r="K122" s="122">
        <v>41586</v>
      </c>
      <c r="L122" s="166" t="s">
        <v>3938</v>
      </c>
      <c r="M122" s="170">
        <v>30</v>
      </c>
      <c r="N122" s="166" t="s">
        <v>3939</v>
      </c>
    </row>
    <row r="123" spans="1:14" s="46" customFormat="1" ht="31.5" outlineLevel="1">
      <c r="A123" s="170" t="s">
        <v>3096</v>
      </c>
      <c r="B123" s="229">
        <v>91</v>
      </c>
      <c r="C123" s="167" t="s">
        <v>134</v>
      </c>
      <c r="D123" s="168" t="s">
        <v>3940</v>
      </c>
      <c r="E123" s="169">
        <v>0</v>
      </c>
      <c r="F123" s="166" t="s">
        <v>441</v>
      </c>
      <c r="G123" s="169" t="s">
        <v>441</v>
      </c>
      <c r="H123" s="169" t="s">
        <v>441</v>
      </c>
      <c r="I123" s="169" t="s">
        <v>441</v>
      </c>
      <c r="J123" s="119">
        <v>6200005870</v>
      </c>
      <c r="K123" s="122">
        <v>41590</v>
      </c>
      <c r="L123" s="166" t="s">
        <v>3941</v>
      </c>
      <c r="M123" s="170">
        <v>30</v>
      </c>
      <c r="N123" s="166" t="s">
        <v>3942</v>
      </c>
    </row>
    <row r="124" spans="1:14" s="46" customFormat="1" ht="47.25" outlineLevel="1">
      <c r="A124" s="170" t="s">
        <v>3097</v>
      </c>
      <c r="B124" s="229">
        <v>92</v>
      </c>
      <c r="C124" s="167" t="s">
        <v>134</v>
      </c>
      <c r="D124" s="168" t="s">
        <v>3943</v>
      </c>
      <c r="E124" s="169">
        <v>0</v>
      </c>
      <c r="F124" s="166" t="s">
        <v>441</v>
      </c>
      <c r="G124" s="169" t="s">
        <v>441</v>
      </c>
      <c r="H124" s="169" t="s">
        <v>441</v>
      </c>
      <c r="I124" s="169" t="s">
        <v>441</v>
      </c>
      <c r="J124" s="119">
        <v>6200005880</v>
      </c>
      <c r="K124" s="122">
        <v>41590</v>
      </c>
      <c r="L124" s="166" t="s">
        <v>3944</v>
      </c>
      <c r="M124" s="170">
        <v>30</v>
      </c>
      <c r="N124" s="166" t="s">
        <v>3945</v>
      </c>
    </row>
    <row r="125" spans="1:14" s="46" customFormat="1" ht="141.75" outlineLevel="1">
      <c r="A125" s="170" t="s">
        <v>3098</v>
      </c>
      <c r="B125" s="229">
        <v>93</v>
      </c>
      <c r="C125" s="167" t="s">
        <v>134</v>
      </c>
      <c r="D125" s="182" t="s">
        <v>3946</v>
      </c>
      <c r="E125" s="169">
        <v>0</v>
      </c>
      <c r="F125" s="166" t="s">
        <v>441</v>
      </c>
      <c r="G125" s="169" t="s">
        <v>441</v>
      </c>
      <c r="H125" s="169" t="s">
        <v>441</v>
      </c>
      <c r="I125" s="169" t="s">
        <v>441</v>
      </c>
      <c r="J125" s="119">
        <v>6200005900</v>
      </c>
      <c r="K125" s="122">
        <v>41593</v>
      </c>
      <c r="L125" s="166" t="s">
        <v>3947</v>
      </c>
      <c r="M125" s="170">
        <v>30</v>
      </c>
      <c r="N125" s="166" t="s">
        <v>3948</v>
      </c>
    </row>
    <row r="126" spans="1:14" s="46" customFormat="1" ht="47.25" outlineLevel="1">
      <c r="A126" s="170" t="s">
        <v>3099</v>
      </c>
      <c r="B126" s="229">
        <v>94</v>
      </c>
      <c r="C126" s="167" t="s">
        <v>134</v>
      </c>
      <c r="D126" s="168" t="s">
        <v>3943</v>
      </c>
      <c r="E126" s="169">
        <v>0</v>
      </c>
      <c r="F126" s="166" t="s">
        <v>441</v>
      </c>
      <c r="G126" s="169" t="s">
        <v>441</v>
      </c>
      <c r="H126" s="169" t="s">
        <v>441</v>
      </c>
      <c r="I126" s="169" t="s">
        <v>441</v>
      </c>
      <c r="J126" s="119">
        <v>6200005907</v>
      </c>
      <c r="K126" s="122">
        <v>41598</v>
      </c>
      <c r="L126" s="166" t="s">
        <v>3944</v>
      </c>
      <c r="M126" s="170">
        <v>30</v>
      </c>
      <c r="N126" s="166" t="s">
        <v>3949</v>
      </c>
    </row>
    <row r="127" spans="1:14" s="46" customFormat="1" ht="47.25" outlineLevel="1">
      <c r="A127" s="170" t="s">
        <v>3100</v>
      </c>
      <c r="B127" s="229">
        <v>95</v>
      </c>
      <c r="C127" s="167" t="s">
        <v>134</v>
      </c>
      <c r="D127" s="153" t="s">
        <v>3950</v>
      </c>
      <c r="E127" s="169">
        <v>0</v>
      </c>
      <c r="F127" s="166" t="s">
        <v>441</v>
      </c>
      <c r="G127" s="169" t="s">
        <v>441</v>
      </c>
      <c r="H127" s="169" t="s">
        <v>441</v>
      </c>
      <c r="I127" s="169" t="s">
        <v>441</v>
      </c>
      <c r="J127" s="119" t="s">
        <v>3951</v>
      </c>
      <c r="K127" s="122" t="s">
        <v>3952</v>
      </c>
      <c r="L127" s="166" t="s">
        <v>3953</v>
      </c>
      <c r="M127" s="170">
        <v>30</v>
      </c>
      <c r="N127" s="166" t="s">
        <v>3954</v>
      </c>
    </row>
    <row r="128" spans="1:14" s="46" customFormat="1" ht="47.25" outlineLevel="1">
      <c r="A128" s="170" t="s">
        <v>3101</v>
      </c>
      <c r="B128" s="229">
        <v>96</v>
      </c>
      <c r="C128" s="167" t="s">
        <v>134</v>
      </c>
      <c r="D128" s="231" t="s">
        <v>3955</v>
      </c>
      <c r="E128" s="169">
        <v>24.071999999999999</v>
      </c>
      <c r="F128" s="166" t="s">
        <v>441</v>
      </c>
      <c r="G128" s="169" t="s">
        <v>441</v>
      </c>
      <c r="H128" s="169" t="s">
        <v>441</v>
      </c>
      <c r="I128" s="169" t="s">
        <v>441</v>
      </c>
      <c r="J128" s="119">
        <v>6200005927</v>
      </c>
      <c r="K128" s="122">
        <v>41604</v>
      </c>
      <c r="L128" s="166" t="s">
        <v>3956</v>
      </c>
      <c r="M128" s="170">
        <v>30</v>
      </c>
      <c r="N128" s="166" t="s">
        <v>3957</v>
      </c>
    </row>
    <row r="129" spans="1:14" s="46" customFormat="1" ht="31.5" outlineLevel="1">
      <c r="A129" s="170" t="s">
        <v>3102</v>
      </c>
      <c r="B129" s="229">
        <v>97</v>
      </c>
      <c r="C129" s="167" t="s">
        <v>134</v>
      </c>
      <c r="D129" s="168" t="s">
        <v>3958</v>
      </c>
      <c r="E129" s="169">
        <v>0</v>
      </c>
      <c r="F129" s="166" t="s">
        <v>441</v>
      </c>
      <c r="G129" s="169" t="s">
        <v>441</v>
      </c>
      <c r="H129" s="169" t="s">
        <v>441</v>
      </c>
      <c r="I129" s="169" t="s">
        <v>441</v>
      </c>
      <c r="J129" s="119">
        <v>6200005944</v>
      </c>
      <c r="K129" s="122">
        <v>41611</v>
      </c>
      <c r="L129" s="166" t="s">
        <v>3959</v>
      </c>
      <c r="M129" s="170">
        <v>30</v>
      </c>
      <c r="N129" s="166" t="s">
        <v>3960</v>
      </c>
    </row>
    <row r="130" spans="1:14" s="46" customFormat="1" ht="63" outlineLevel="1">
      <c r="A130" s="170" t="s">
        <v>3103</v>
      </c>
      <c r="B130" s="229">
        <v>98</v>
      </c>
      <c r="C130" s="167" t="s">
        <v>134</v>
      </c>
      <c r="D130" s="153" t="s">
        <v>3961</v>
      </c>
      <c r="E130" s="169">
        <v>0</v>
      </c>
      <c r="F130" s="166" t="s">
        <v>441</v>
      </c>
      <c r="G130" s="169" t="s">
        <v>441</v>
      </c>
      <c r="H130" s="169" t="s">
        <v>441</v>
      </c>
      <c r="I130" s="169" t="s">
        <v>441</v>
      </c>
      <c r="J130" s="119" t="s">
        <v>3962</v>
      </c>
      <c r="K130" s="122" t="s">
        <v>3690</v>
      </c>
      <c r="L130" s="166" t="s">
        <v>3691</v>
      </c>
      <c r="M130" s="170">
        <v>30</v>
      </c>
      <c r="N130" s="166" t="s">
        <v>3963</v>
      </c>
    </row>
    <row r="131" spans="1:14" s="46" customFormat="1" ht="47.25" outlineLevel="1">
      <c r="A131" s="170" t="s">
        <v>3104</v>
      </c>
      <c r="B131" s="229">
        <v>99</v>
      </c>
      <c r="C131" s="167" t="s">
        <v>134</v>
      </c>
      <c r="D131" s="168" t="s">
        <v>3964</v>
      </c>
      <c r="E131" s="169">
        <v>0</v>
      </c>
      <c r="F131" s="166" t="s">
        <v>441</v>
      </c>
      <c r="G131" s="169" t="s">
        <v>441</v>
      </c>
      <c r="H131" s="169" t="s">
        <v>441</v>
      </c>
      <c r="I131" s="169" t="s">
        <v>441</v>
      </c>
      <c r="J131" s="119">
        <v>6200005986</v>
      </c>
      <c r="K131" s="122">
        <v>41621</v>
      </c>
      <c r="L131" s="166" t="s">
        <v>3155</v>
      </c>
      <c r="M131" s="170">
        <v>30</v>
      </c>
      <c r="N131" s="166" t="s">
        <v>3965</v>
      </c>
    </row>
    <row r="132" spans="1:14" s="46" customFormat="1" ht="47.25" outlineLevel="1">
      <c r="A132" s="170" t="s">
        <v>3105</v>
      </c>
      <c r="B132" s="229">
        <v>100</v>
      </c>
      <c r="C132" s="167" t="s">
        <v>134</v>
      </c>
      <c r="D132" s="153" t="s">
        <v>3966</v>
      </c>
      <c r="E132" s="169">
        <v>0</v>
      </c>
      <c r="F132" s="166" t="s">
        <v>441</v>
      </c>
      <c r="G132" s="169" t="s">
        <v>441</v>
      </c>
      <c r="H132" s="169" t="s">
        <v>441</v>
      </c>
      <c r="I132" s="169" t="s">
        <v>441</v>
      </c>
      <c r="J132" s="119" t="s">
        <v>3967</v>
      </c>
      <c r="K132" s="122">
        <v>41625</v>
      </c>
      <c r="L132" s="166" t="s">
        <v>3968</v>
      </c>
      <c r="M132" s="170">
        <v>30</v>
      </c>
      <c r="N132" s="166" t="s">
        <v>3969</v>
      </c>
    </row>
    <row r="133" spans="1:14" s="46" customFormat="1" ht="47.25" outlineLevel="1">
      <c r="A133" s="170" t="s">
        <v>3106</v>
      </c>
      <c r="B133" s="229">
        <v>101</v>
      </c>
      <c r="C133" s="167" t="s">
        <v>134</v>
      </c>
      <c r="D133" s="153" t="s">
        <v>3970</v>
      </c>
      <c r="E133" s="169">
        <v>0</v>
      </c>
      <c r="F133" s="166" t="s">
        <v>441</v>
      </c>
      <c r="G133" s="169" t="s">
        <v>441</v>
      </c>
      <c r="H133" s="169" t="s">
        <v>441</v>
      </c>
      <c r="I133" s="169" t="s">
        <v>441</v>
      </c>
      <c r="J133" s="119" t="s">
        <v>3971</v>
      </c>
      <c r="K133" s="122">
        <v>41625</v>
      </c>
      <c r="L133" s="166" t="s">
        <v>3972</v>
      </c>
      <c r="M133" s="170">
        <v>30</v>
      </c>
      <c r="N133" s="166" t="s">
        <v>3973</v>
      </c>
    </row>
    <row r="134" spans="1:14" s="46" customFormat="1" ht="47.25" outlineLevel="1">
      <c r="A134" s="170" t="s">
        <v>3107</v>
      </c>
      <c r="B134" s="229">
        <v>102</v>
      </c>
      <c r="C134" s="167" t="s">
        <v>134</v>
      </c>
      <c r="D134" s="153" t="s">
        <v>3974</v>
      </c>
      <c r="E134" s="169">
        <v>0</v>
      </c>
      <c r="F134" s="166" t="s">
        <v>441</v>
      </c>
      <c r="G134" s="169" t="s">
        <v>441</v>
      </c>
      <c r="H134" s="169" t="s">
        <v>441</v>
      </c>
      <c r="I134" s="169" t="s">
        <v>441</v>
      </c>
      <c r="J134" s="119" t="s">
        <v>3975</v>
      </c>
      <c r="K134" s="122" t="s">
        <v>3976</v>
      </c>
      <c r="L134" s="166" t="s">
        <v>3977</v>
      </c>
      <c r="M134" s="170">
        <v>30</v>
      </c>
      <c r="N134" s="166" t="s">
        <v>3978</v>
      </c>
    </row>
    <row r="135" spans="1:14" s="46" customFormat="1" ht="47.25" outlineLevel="1">
      <c r="A135" s="170" t="s">
        <v>3108</v>
      </c>
      <c r="B135" s="229">
        <v>103</v>
      </c>
      <c r="C135" s="167" t="s">
        <v>134</v>
      </c>
      <c r="D135" s="168" t="s">
        <v>3979</v>
      </c>
      <c r="E135" s="169">
        <v>10.230600000000001</v>
      </c>
      <c r="F135" s="166" t="s">
        <v>441</v>
      </c>
      <c r="G135" s="169" t="s">
        <v>441</v>
      </c>
      <c r="H135" s="169" t="s">
        <v>441</v>
      </c>
      <c r="I135" s="169" t="s">
        <v>441</v>
      </c>
      <c r="J135" s="119">
        <v>6200005994</v>
      </c>
      <c r="K135" s="122">
        <v>41625</v>
      </c>
      <c r="L135" s="166" t="s">
        <v>3980</v>
      </c>
      <c r="M135" s="170">
        <v>30</v>
      </c>
      <c r="N135" s="166" t="s">
        <v>3981</v>
      </c>
    </row>
    <row r="136" spans="1:14" s="46" customFormat="1" ht="31.5" customHeight="1" outlineLevel="1">
      <c r="A136" s="170" t="s">
        <v>3109</v>
      </c>
      <c r="B136" s="229">
        <v>104</v>
      </c>
      <c r="C136" s="154" t="s">
        <v>134</v>
      </c>
      <c r="D136" s="155" t="s">
        <v>3982</v>
      </c>
      <c r="E136" s="169">
        <v>0</v>
      </c>
      <c r="F136" s="166"/>
      <c r="G136" s="169"/>
      <c r="H136" s="169"/>
      <c r="I136" s="169"/>
      <c r="J136" s="119">
        <v>6200005995</v>
      </c>
      <c r="K136" s="122">
        <v>41625</v>
      </c>
      <c r="L136" s="166" t="s">
        <v>3983</v>
      </c>
      <c r="M136" s="170">
        <v>30</v>
      </c>
      <c r="N136" s="166" t="s">
        <v>3984</v>
      </c>
    </row>
    <row r="137" spans="1:14" s="46" customFormat="1" ht="47.25" outlineLevel="1">
      <c r="A137" s="170" t="s">
        <v>3110</v>
      </c>
      <c r="B137" s="229">
        <v>105</v>
      </c>
      <c r="C137" s="154" t="s">
        <v>134</v>
      </c>
      <c r="D137" s="155" t="s">
        <v>3985</v>
      </c>
      <c r="E137" s="169">
        <v>0</v>
      </c>
      <c r="F137" s="166"/>
      <c r="G137" s="169"/>
      <c r="H137" s="169"/>
      <c r="I137" s="169"/>
      <c r="J137" s="119">
        <v>6200005999</v>
      </c>
      <c r="K137" s="122">
        <v>41626</v>
      </c>
      <c r="L137" s="166" t="s">
        <v>3986</v>
      </c>
      <c r="M137" s="170">
        <v>30</v>
      </c>
      <c r="N137" s="166" t="s">
        <v>3987</v>
      </c>
    </row>
    <row r="138" spans="1:14" s="46" customFormat="1" ht="47.25" outlineLevel="1">
      <c r="A138" s="170" t="s">
        <v>3111</v>
      </c>
      <c r="B138" s="229">
        <v>106</v>
      </c>
      <c r="C138" s="154" t="s">
        <v>134</v>
      </c>
      <c r="D138" s="155" t="s">
        <v>3988</v>
      </c>
      <c r="E138" s="169">
        <v>0</v>
      </c>
      <c r="F138" s="166"/>
      <c r="G138" s="169"/>
      <c r="H138" s="169"/>
      <c r="I138" s="169"/>
      <c r="J138" s="119">
        <v>6200006019</v>
      </c>
      <c r="K138" s="122">
        <v>41632</v>
      </c>
      <c r="L138" s="166" t="s">
        <v>3989</v>
      </c>
      <c r="M138" s="170">
        <v>30</v>
      </c>
      <c r="N138" s="166" t="s">
        <v>3990</v>
      </c>
    </row>
    <row r="139" spans="1:14" s="46" customFormat="1" ht="94.5" outlineLevel="1">
      <c r="A139" s="170" t="s">
        <v>3112</v>
      </c>
      <c r="B139" s="229">
        <v>107</v>
      </c>
      <c r="C139" s="167" t="s">
        <v>134</v>
      </c>
      <c r="D139" s="153" t="s">
        <v>3991</v>
      </c>
      <c r="E139" s="169">
        <v>0</v>
      </c>
      <c r="F139" s="166" t="s">
        <v>441</v>
      </c>
      <c r="G139" s="169" t="s">
        <v>441</v>
      </c>
      <c r="H139" s="169" t="s">
        <v>441</v>
      </c>
      <c r="I139" s="169" t="s">
        <v>441</v>
      </c>
      <c r="J139" s="119">
        <v>6200006025</v>
      </c>
      <c r="K139" s="122">
        <v>41633</v>
      </c>
      <c r="L139" s="166" t="s">
        <v>3992</v>
      </c>
      <c r="M139" s="170">
        <v>30</v>
      </c>
      <c r="N139" s="166" t="s">
        <v>3993</v>
      </c>
    </row>
    <row r="140" spans="1:14" s="46" customFormat="1" ht="47.25" outlineLevel="1">
      <c r="A140" s="170" t="s">
        <v>3113</v>
      </c>
      <c r="B140" s="229">
        <v>108</v>
      </c>
      <c r="C140" s="167" t="s">
        <v>134</v>
      </c>
      <c r="D140" s="153" t="s">
        <v>3994</v>
      </c>
      <c r="E140" s="169">
        <v>0</v>
      </c>
      <c r="F140" s="166" t="s">
        <v>441</v>
      </c>
      <c r="G140" s="169" t="s">
        <v>441</v>
      </c>
      <c r="H140" s="169" t="s">
        <v>441</v>
      </c>
      <c r="I140" s="169" t="s">
        <v>441</v>
      </c>
      <c r="J140" s="119" t="s">
        <v>3995</v>
      </c>
      <c r="K140" s="122" t="s">
        <v>3996</v>
      </c>
      <c r="L140" s="166" t="s">
        <v>3997</v>
      </c>
      <c r="M140" s="170">
        <v>30</v>
      </c>
      <c r="N140" s="166" t="s">
        <v>3998</v>
      </c>
    </row>
    <row r="141" spans="1:14" s="46" customFormat="1" ht="47.25" outlineLevel="1">
      <c r="A141" s="170" t="s">
        <v>3114</v>
      </c>
      <c r="B141" s="229">
        <v>109</v>
      </c>
      <c r="C141" s="167" t="s">
        <v>134</v>
      </c>
      <c r="D141" s="153" t="s">
        <v>3999</v>
      </c>
      <c r="E141" s="169">
        <v>30.09</v>
      </c>
      <c r="F141" s="166" t="s">
        <v>441</v>
      </c>
      <c r="G141" s="169" t="s">
        <v>441</v>
      </c>
      <c r="H141" s="169" t="s">
        <v>441</v>
      </c>
      <c r="I141" s="169" t="s">
        <v>441</v>
      </c>
      <c r="J141" s="119">
        <v>6200006029</v>
      </c>
      <c r="K141" s="122">
        <v>41633</v>
      </c>
      <c r="L141" s="166" t="s">
        <v>3168</v>
      </c>
      <c r="M141" s="170">
        <v>30</v>
      </c>
      <c r="N141" s="166" t="s">
        <v>4000</v>
      </c>
    </row>
    <row r="142" spans="1:14" s="46" customFormat="1" ht="47.25" outlineLevel="1">
      <c r="A142" s="170" t="s">
        <v>3115</v>
      </c>
      <c r="B142" s="229">
        <v>110</v>
      </c>
      <c r="C142" s="167" t="s">
        <v>134</v>
      </c>
      <c r="D142" s="168" t="s">
        <v>4001</v>
      </c>
      <c r="E142" s="169">
        <v>0</v>
      </c>
      <c r="F142" s="166" t="s">
        <v>441</v>
      </c>
      <c r="G142" s="169" t="s">
        <v>441</v>
      </c>
      <c r="H142" s="169" t="s">
        <v>441</v>
      </c>
      <c r="I142" s="169" t="s">
        <v>441</v>
      </c>
      <c r="J142" s="119">
        <v>6200006033</v>
      </c>
      <c r="K142" s="122">
        <v>41633</v>
      </c>
      <c r="L142" s="166" t="s">
        <v>4002</v>
      </c>
      <c r="M142" s="170">
        <v>30</v>
      </c>
      <c r="N142" s="166" t="s">
        <v>4003</v>
      </c>
    </row>
    <row r="143" spans="1:14" s="46" customFormat="1" ht="47.25" outlineLevel="1">
      <c r="A143" s="170" t="s">
        <v>3116</v>
      </c>
      <c r="B143" s="229">
        <v>111</v>
      </c>
      <c r="C143" s="167" t="s">
        <v>134</v>
      </c>
      <c r="D143" s="168" t="s">
        <v>4001</v>
      </c>
      <c r="E143" s="169">
        <v>0</v>
      </c>
      <c r="F143" s="166" t="s">
        <v>441</v>
      </c>
      <c r="G143" s="169" t="s">
        <v>441</v>
      </c>
      <c r="H143" s="169" t="s">
        <v>441</v>
      </c>
      <c r="I143" s="169" t="s">
        <v>441</v>
      </c>
      <c r="J143" s="119">
        <v>6200006041</v>
      </c>
      <c r="K143" s="122">
        <v>41635</v>
      </c>
      <c r="L143" s="166" t="s">
        <v>3134</v>
      </c>
      <c r="M143" s="170">
        <v>30</v>
      </c>
      <c r="N143" s="166" t="s">
        <v>4004</v>
      </c>
    </row>
    <row r="144" spans="1:14" s="46" customFormat="1" ht="47.25" outlineLevel="1">
      <c r="A144" s="170" t="s">
        <v>3117</v>
      </c>
      <c r="B144" s="229">
        <v>112</v>
      </c>
      <c r="C144" s="167" t="s">
        <v>134</v>
      </c>
      <c r="D144" s="153" t="s">
        <v>4005</v>
      </c>
      <c r="E144" s="169">
        <v>0</v>
      </c>
      <c r="F144" s="166" t="s">
        <v>441</v>
      </c>
      <c r="G144" s="169" t="s">
        <v>441</v>
      </c>
      <c r="H144" s="169" t="s">
        <v>441</v>
      </c>
      <c r="I144" s="169" t="s">
        <v>441</v>
      </c>
      <c r="J144" s="119">
        <v>6200006044</v>
      </c>
      <c r="K144" s="122">
        <v>41635</v>
      </c>
      <c r="L144" s="166" t="s">
        <v>3167</v>
      </c>
      <c r="M144" s="170">
        <v>30</v>
      </c>
      <c r="N144" s="166" t="s">
        <v>4006</v>
      </c>
    </row>
    <row r="145" spans="1:14" s="46" customFormat="1" ht="31.5" outlineLevel="1">
      <c r="A145" s="170" t="s">
        <v>3118</v>
      </c>
      <c r="B145" s="229">
        <v>113</v>
      </c>
      <c r="C145" s="167" t="s">
        <v>134</v>
      </c>
      <c r="D145" s="168" t="s">
        <v>4007</v>
      </c>
      <c r="E145" s="169">
        <v>0</v>
      </c>
      <c r="F145" s="166" t="s">
        <v>441</v>
      </c>
      <c r="G145" s="169" t="s">
        <v>441</v>
      </c>
      <c r="H145" s="169" t="s">
        <v>441</v>
      </c>
      <c r="I145" s="169" t="s">
        <v>441</v>
      </c>
      <c r="J145" s="119">
        <v>6200006065</v>
      </c>
      <c r="K145" s="122" t="s">
        <v>3049</v>
      </c>
      <c r="L145" s="166" t="s">
        <v>4008</v>
      </c>
      <c r="M145" s="170">
        <v>30</v>
      </c>
      <c r="N145" s="166" t="s">
        <v>4009</v>
      </c>
    </row>
    <row r="146" spans="1:14" s="46" customFormat="1" ht="31.5" outlineLevel="1">
      <c r="A146" s="170" t="s">
        <v>3119</v>
      </c>
      <c r="B146" s="229">
        <v>114</v>
      </c>
      <c r="C146" s="167" t="s">
        <v>134</v>
      </c>
      <c r="D146" s="168" t="s">
        <v>4010</v>
      </c>
      <c r="E146" s="169">
        <v>3.0089999999999999</v>
      </c>
      <c r="F146" s="166" t="s">
        <v>441</v>
      </c>
      <c r="G146" s="169" t="s">
        <v>441</v>
      </c>
      <c r="H146" s="169" t="s">
        <v>441</v>
      </c>
      <c r="I146" s="169" t="s">
        <v>441</v>
      </c>
      <c r="J146" s="119">
        <v>6200006077</v>
      </c>
      <c r="K146" s="122">
        <v>41655</v>
      </c>
      <c r="L146" s="166" t="s">
        <v>4011</v>
      </c>
      <c r="M146" s="170">
        <v>30</v>
      </c>
      <c r="N146" s="166" t="s">
        <v>4012</v>
      </c>
    </row>
    <row r="147" spans="1:14" s="46" customFormat="1" ht="47.25" outlineLevel="1">
      <c r="A147" s="170" t="s">
        <v>3120</v>
      </c>
      <c r="B147" s="229">
        <v>115</v>
      </c>
      <c r="C147" s="167" t="s">
        <v>134</v>
      </c>
      <c r="D147" s="168" t="s">
        <v>4013</v>
      </c>
      <c r="E147" s="169">
        <v>4.8144</v>
      </c>
      <c r="F147" s="166" t="s">
        <v>441</v>
      </c>
      <c r="G147" s="169" t="s">
        <v>441</v>
      </c>
      <c r="H147" s="169" t="s">
        <v>441</v>
      </c>
      <c r="I147" s="169" t="s">
        <v>441</v>
      </c>
      <c r="J147" s="119">
        <v>6200006082</v>
      </c>
      <c r="K147" s="122">
        <v>41656</v>
      </c>
      <c r="L147" s="166" t="s">
        <v>4014</v>
      </c>
      <c r="M147" s="170">
        <v>30</v>
      </c>
      <c r="N147" s="166" t="s">
        <v>4015</v>
      </c>
    </row>
    <row r="148" spans="1:14" s="46" customFormat="1" ht="31.5" outlineLevel="1">
      <c r="A148" s="170" t="s">
        <v>3121</v>
      </c>
      <c r="B148" s="229">
        <v>116</v>
      </c>
      <c r="C148" s="167" t="s">
        <v>134</v>
      </c>
      <c r="D148" s="168" t="s">
        <v>4016</v>
      </c>
      <c r="E148" s="169">
        <v>0</v>
      </c>
      <c r="F148" s="166" t="s">
        <v>441</v>
      </c>
      <c r="G148" s="169" t="s">
        <v>441</v>
      </c>
      <c r="H148" s="169" t="s">
        <v>441</v>
      </c>
      <c r="I148" s="169" t="s">
        <v>441</v>
      </c>
      <c r="J148" s="119" t="s">
        <v>4017</v>
      </c>
      <c r="K148" s="122">
        <v>41660</v>
      </c>
      <c r="L148" s="166" t="s">
        <v>4018</v>
      </c>
      <c r="M148" s="170">
        <v>30</v>
      </c>
      <c r="N148" s="166" t="s">
        <v>4019</v>
      </c>
    </row>
    <row r="149" spans="1:14" s="46" customFormat="1" ht="47.25" outlineLevel="1">
      <c r="A149" s="170" t="s">
        <v>3122</v>
      </c>
      <c r="B149" s="229">
        <v>117</v>
      </c>
      <c r="C149" s="167" t="s">
        <v>134</v>
      </c>
      <c r="D149" s="153" t="s">
        <v>4020</v>
      </c>
      <c r="E149" s="169">
        <v>0</v>
      </c>
      <c r="F149" s="166" t="s">
        <v>441</v>
      </c>
      <c r="G149" s="169" t="s">
        <v>441</v>
      </c>
      <c r="H149" s="169" t="s">
        <v>441</v>
      </c>
      <c r="I149" s="169" t="s">
        <v>441</v>
      </c>
      <c r="J149" s="119" t="s">
        <v>4021</v>
      </c>
      <c r="K149" s="122">
        <v>41667</v>
      </c>
      <c r="L149" s="166" t="s">
        <v>4022</v>
      </c>
      <c r="M149" s="170">
        <v>30</v>
      </c>
      <c r="N149" s="166" t="s">
        <v>4023</v>
      </c>
    </row>
    <row r="150" spans="1:14" s="46" customFormat="1" ht="63" outlineLevel="1">
      <c r="A150" s="170" t="s">
        <v>3123</v>
      </c>
      <c r="B150" s="229">
        <v>118</v>
      </c>
      <c r="C150" s="167" t="s">
        <v>134</v>
      </c>
      <c r="D150" s="153" t="s">
        <v>4024</v>
      </c>
      <c r="E150" s="169">
        <v>0</v>
      </c>
      <c r="F150" s="166" t="s">
        <v>441</v>
      </c>
      <c r="G150" s="169" t="s">
        <v>441</v>
      </c>
      <c r="H150" s="169" t="s">
        <v>441</v>
      </c>
      <c r="I150" s="169" t="s">
        <v>441</v>
      </c>
      <c r="J150" s="119">
        <v>6200006164</v>
      </c>
      <c r="K150" s="122" t="s">
        <v>4025</v>
      </c>
      <c r="L150" s="166" t="s">
        <v>4026</v>
      </c>
      <c r="M150" s="170">
        <v>30</v>
      </c>
      <c r="N150" s="166" t="s">
        <v>4027</v>
      </c>
    </row>
    <row r="151" spans="1:14" s="46" customFormat="1" ht="31.5" outlineLevel="1">
      <c r="A151" s="170" t="s">
        <v>3124</v>
      </c>
      <c r="B151" s="229">
        <v>119</v>
      </c>
      <c r="C151" s="167" t="s">
        <v>134</v>
      </c>
      <c r="D151" s="168" t="s">
        <v>4028</v>
      </c>
      <c r="E151" s="169">
        <v>0</v>
      </c>
      <c r="F151" s="166" t="s">
        <v>441</v>
      </c>
      <c r="G151" s="169" t="s">
        <v>441</v>
      </c>
      <c r="H151" s="169" t="s">
        <v>441</v>
      </c>
      <c r="I151" s="169" t="s">
        <v>441</v>
      </c>
      <c r="J151" s="119" t="s">
        <v>4029</v>
      </c>
      <c r="K151" s="122" t="s">
        <v>4030</v>
      </c>
      <c r="L151" s="166" t="s">
        <v>4031</v>
      </c>
      <c r="M151" s="170">
        <v>30</v>
      </c>
      <c r="N151" s="166" t="s">
        <v>4032</v>
      </c>
    </row>
    <row r="152" spans="1:14" s="46" customFormat="1" ht="31.5" outlineLevel="1">
      <c r="A152" s="170" t="s">
        <v>3125</v>
      </c>
      <c r="B152" s="229">
        <v>120</v>
      </c>
      <c r="C152" s="167" t="s">
        <v>134</v>
      </c>
      <c r="D152" s="168" t="s">
        <v>4033</v>
      </c>
      <c r="E152" s="169">
        <v>0</v>
      </c>
      <c r="F152" s="166" t="s">
        <v>441</v>
      </c>
      <c r="G152" s="169" t="s">
        <v>441</v>
      </c>
      <c r="H152" s="169" t="s">
        <v>441</v>
      </c>
      <c r="I152" s="169" t="s">
        <v>441</v>
      </c>
      <c r="J152" s="119">
        <v>6200006249</v>
      </c>
      <c r="K152" s="122" t="s">
        <v>4034</v>
      </c>
      <c r="L152" s="166" t="s">
        <v>4035</v>
      </c>
      <c r="M152" s="170">
        <v>30</v>
      </c>
      <c r="N152" s="166" t="s">
        <v>4036</v>
      </c>
    </row>
    <row r="153" spans="1:14" s="46" customFormat="1" ht="47.25" outlineLevel="1">
      <c r="A153" s="170" t="s">
        <v>3126</v>
      </c>
      <c r="B153" s="229">
        <v>121</v>
      </c>
      <c r="C153" s="167" t="s">
        <v>134</v>
      </c>
      <c r="D153" s="153" t="s">
        <v>4037</v>
      </c>
      <c r="E153" s="169">
        <v>0</v>
      </c>
      <c r="F153" s="166" t="s">
        <v>441</v>
      </c>
      <c r="G153" s="169" t="s">
        <v>441</v>
      </c>
      <c r="H153" s="169" t="s">
        <v>441</v>
      </c>
      <c r="I153" s="169" t="s">
        <v>441</v>
      </c>
      <c r="J153" s="119" t="s">
        <v>4038</v>
      </c>
      <c r="K153" s="122" t="s">
        <v>4039</v>
      </c>
      <c r="L153" s="166" t="s">
        <v>4040</v>
      </c>
      <c r="M153" s="170">
        <v>30</v>
      </c>
      <c r="N153" s="166" t="s">
        <v>4041</v>
      </c>
    </row>
    <row r="154" spans="1:14" s="46" customFormat="1" ht="47.25" outlineLevel="1">
      <c r="A154" s="170" t="s">
        <v>3127</v>
      </c>
      <c r="B154" s="229">
        <v>122</v>
      </c>
      <c r="C154" s="154" t="s">
        <v>134</v>
      </c>
      <c r="D154" s="155" t="s">
        <v>4042</v>
      </c>
      <c r="E154" s="169">
        <v>0</v>
      </c>
      <c r="F154" s="166"/>
      <c r="G154" s="169"/>
      <c r="H154" s="169"/>
      <c r="I154" s="169"/>
      <c r="J154" s="119">
        <v>6200006266</v>
      </c>
      <c r="K154" s="122">
        <v>41722</v>
      </c>
      <c r="L154" s="166" t="s">
        <v>4043</v>
      </c>
      <c r="M154" s="170">
        <v>30</v>
      </c>
      <c r="N154" s="166" t="s">
        <v>4044</v>
      </c>
    </row>
    <row r="155" spans="1:14" s="46" customFormat="1" ht="63" outlineLevel="1">
      <c r="A155" s="170" t="s">
        <v>3128</v>
      </c>
      <c r="B155" s="229">
        <v>123</v>
      </c>
      <c r="C155" s="167" t="s">
        <v>134</v>
      </c>
      <c r="D155" s="153" t="s">
        <v>4045</v>
      </c>
      <c r="E155" s="169">
        <v>0</v>
      </c>
      <c r="F155" s="166" t="s">
        <v>441</v>
      </c>
      <c r="G155" s="169" t="s">
        <v>441</v>
      </c>
      <c r="H155" s="169" t="s">
        <v>441</v>
      </c>
      <c r="I155" s="169" t="s">
        <v>441</v>
      </c>
      <c r="J155" s="119">
        <v>6200006270</v>
      </c>
      <c r="K155" s="122" t="s">
        <v>4030</v>
      </c>
      <c r="L155" s="166" t="s">
        <v>4046</v>
      </c>
      <c r="M155" s="170">
        <v>30</v>
      </c>
      <c r="N155" s="166" t="s">
        <v>4047</v>
      </c>
    </row>
    <row r="156" spans="1:14" s="46" customFormat="1" ht="63" outlineLevel="1">
      <c r="A156" s="170" t="s">
        <v>3129</v>
      </c>
      <c r="B156" s="229">
        <v>124</v>
      </c>
      <c r="C156" s="167" t="s">
        <v>134</v>
      </c>
      <c r="D156" s="153" t="s">
        <v>4048</v>
      </c>
      <c r="E156" s="169">
        <v>0</v>
      </c>
      <c r="F156" s="166" t="s">
        <v>441</v>
      </c>
      <c r="G156" s="169" t="s">
        <v>441</v>
      </c>
      <c r="H156" s="169" t="s">
        <v>441</v>
      </c>
      <c r="I156" s="169" t="s">
        <v>441</v>
      </c>
      <c r="J156" s="119">
        <v>6200006279</v>
      </c>
      <c r="K156" s="122" t="s">
        <v>4049</v>
      </c>
      <c r="L156" s="166" t="s">
        <v>4050</v>
      </c>
      <c r="M156" s="170">
        <v>30</v>
      </c>
      <c r="N156" s="166" t="s">
        <v>4051</v>
      </c>
    </row>
    <row r="157" spans="1:14" s="46" customFormat="1" ht="31.5" outlineLevel="1">
      <c r="A157" s="170" t="s">
        <v>3131</v>
      </c>
      <c r="B157" s="229">
        <v>125</v>
      </c>
      <c r="C157" s="167" t="s">
        <v>134</v>
      </c>
      <c r="D157" s="168" t="s">
        <v>4052</v>
      </c>
      <c r="E157" s="169">
        <v>0</v>
      </c>
      <c r="F157" s="166" t="s">
        <v>441</v>
      </c>
      <c r="G157" s="169" t="s">
        <v>441</v>
      </c>
      <c r="H157" s="169" t="s">
        <v>441</v>
      </c>
      <c r="I157" s="169" t="s">
        <v>441</v>
      </c>
      <c r="J157" s="119" t="s">
        <v>4053</v>
      </c>
      <c r="K157" s="122" t="s">
        <v>4054</v>
      </c>
      <c r="L157" s="166" t="s">
        <v>4055</v>
      </c>
      <c r="M157" s="170">
        <v>30</v>
      </c>
      <c r="N157" s="166" t="s">
        <v>4056</v>
      </c>
    </row>
    <row r="158" spans="1:14" s="46" customFormat="1" ht="47.25" outlineLevel="1">
      <c r="A158" s="170" t="s">
        <v>3132</v>
      </c>
      <c r="B158" s="229">
        <v>126</v>
      </c>
      <c r="C158" s="167" t="s">
        <v>134</v>
      </c>
      <c r="D158" s="153" t="s">
        <v>4057</v>
      </c>
      <c r="E158" s="169">
        <v>0</v>
      </c>
      <c r="F158" s="166" t="s">
        <v>441</v>
      </c>
      <c r="G158" s="169" t="s">
        <v>441</v>
      </c>
      <c r="H158" s="169" t="s">
        <v>441</v>
      </c>
      <c r="I158" s="169" t="s">
        <v>441</v>
      </c>
      <c r="J158" s="119">
        <v>6200006304</v>
      </c>
      <c r="K158" s="122" t="s">
        <v>3048</v>
      </c>
      <c r="L158" s="166" t="s">
        <v>4058</v>
      </c>
      <c r="M158" s="170">
        <v>30</v>
      </c>
      <c r="N158" s="166" t="s">
        <v>4059</v>
      </c>
    </row>
    <row r="159" spans="1:14" s="46" customFormat="1" ht="47.25" outlineLevel="1">
      <c r="A159" s="170" t="s">
        <v>3133</v>
      </c>
      <c r="B159" s="229">
        <v>127</v>
      </c>
      <c r="C159" s="167" t="s">
        <v>134</v>
      </c>
      <c r="D159" s="153" t="s">
        <v>4060</v>
      </c>
      <c r="E159" s="169">
        <v>0</v>
      </c>
      <c r="F159" s="166" t="s">
        <v>441</v>
      </c>
      <c r="G159" s="169" t="s">
        <v>441</v>
      </c>
      <c r="H159" s="169" t="s">
        <v>441</v>
      </c>
      <c r="I159" s="169" t="s">
        <v>441</v>
      </c>
      <c r="J159" s="119" t="s">
        <v>4061</v>
      </c>
      <c r="K159" s="122">
        <v>41736</v>
      </c>
      <c r="L159" s="166" t="s">
        <v>4062</v>
      </c>
      <c r="M159" s="170">
        <v>30</v>
      </c>
      <c r="N159" s="166" t="s">
        <v>4063</v>
      </c>
    </row>
    <row r="160" spans="1:14" s="46" customFormat="1" ht="63" outlineLevel="1">
      <c r="A160" s="170" t="s">
        <v>3135</v>
      </c>
      <c r="B160" s="229">
        <v>128</v>
      </c>
      <c r="C160" s="167" t="s">
        <v>134</v>
      </c>
      <c r="D160" s="153" t="s">
        <v>4064</v>
      </c>
      <c r="E160" s="169">
        <v>0</v>
      </c>
      <c r="F160" s="166" t="s">
        <v>441</v>
      </c>
      <c r="G160" s="169" t="s">
        <v>441</v>
      </c>
      <c r="H160" s="169" t="s">
        <v>441</v>
      </c>
      <c r="I160" s="169" t="s">
        <v>441</v>
      </c>
      <c r="J160" s="119" t="s">
        <v>4065</v>
      </c>
      <c r="K160" s="122" t="s">
        <v>3053</v>
      </c>
      <c r="L160" s="166" t="s">
        <v>4066</v>
      </c>
      <c r="M160" s="170">
        <v>30</v>
      </c>
      <c r="N160" s="166" t="s">
        <v>4067</v>
      </c>
    </row>
    <row r="161" spans="1:14" s="46" customFormat="1" ht="47.25" outlineLevel="1">
      <c r="A161" s="170" t="s">
        <v>3136</v>
      </c>
      <c r="B161" s="229">
        <v>129</v>
      </c>
      <c r="C161" s="167" t="s">
        <v>134</v>
      </c>
      <c r="D161" s="153" t="s">
        <v>4068</v>
      </c>
      <c r="E161" s="169">
        <v>0</v>
      </c>
      <c r="F161" s="166" t="s">
        <v>441</v>
      </c>
      <c r="G161" s="169" t="s">
        <v>441</v>
      </c>
      <c r="H161" s="169" t="s">
        <v>441</v>
      </c>
      <c r="I161" s="169" t="s">
        <v>441</v>
      </c>
      <c r="J161" s="119" t="s">
        <v>4069</v>
      </c>
      <c r="K161" s="122" t="s">
        <v>4070</v>
      </c>
      <c r="L161" s="166" t="s">
        <v>4071</v>
      </c>
      <c r="M161" s="170">
        <v>30</v>
      </c>
      <c r="N161" s="166" t="s">
        <v>4072</v>
      </c>
    </row>
    <row r="162" spans="1:14" s="46" customFormat="1" ht="78.75" outlineLevel="1">
      <c r="A162" s="170" t="s">
        <v>3137</v>
      </c>
      <c r="B162" s="229">
        <v>130</v>
      </c>
      <c r="C162" s="167" t="s">
        <v>134</v>
      </c>
      <c r="D162" s="153" t="s">
        <v>4073</v>
      </c>
      <c r="E162" s="169">
        <v>0</v>
      </c>
      <c r="F162" s="166" t="s">
        <v>441</v>
      </c>
      <c r="G162" s="169" t="s">
        <v>441</v>
      </c>
      <c r="H162" s="169" t="s">
        <v>441</v>
      </c>
      <c r="I162" s="169" t="s">
        <v>441</v>
      </c>
      <c r="J162" s="119" t="s">
        <v>4074</v>
      </c>
      <c r="K162" s="122" t="s">
        <v>4075</v>
      </c>
      <c r="L162" s="166" t="s">
        <v>4076</v>
      </c>
      <c r="M162" s="170">
        <v>30</v>
      </c>
      <c r="N162" s="166" t="s">
        <v>4077</v>
      </c>
    </row>
    <row r="163" spans="1:14" s="46" customFormat="1" ht="31.5" outlineLevel="1">
      <c r="A163" s="170" t="s">
        <v>3138</v>
      </c>
      <c r="B163" s="229">
        <v>131</v>
      </c>
      <c r="C163" s="167" t="s">
        <v>134</v>
      </c>
      <c r="D163" s="153" t="s">
        <v>4078</v>
      </c>
      <c r="E163" s="169">
        <v>0</v>
      </c>
      <c r="F163" s="166" t="s">
        <v>441</v>
      </c>
      <c r="G163" s="169" t="s">
        <v>441</v>
      </c>
      <c r="H163" s="169" t="s">
        <v>441</v>
      </c>
      <c r="I163" s="169" t="s">
        <v>441</v>
      </c>
      <c r="J163" s="119" t="s">
        <v>4079</v>
      </c>
      <c r="K163" s="122" t="s">
        <v>4080</v>
      </c>
      <c r="L163" s="166" t="s">
        <v>4081</v>
      </c>
      <c r="M163" s="170">
        <v>30</v>
      </c>
      <c r="N163" s="166" t="s">
        <v>4082</v>
      </c>
    </row>
    <row r="164" spans="1:14" s="46" customFormat="1" ht="47.25" outlineLevel="1">
      <c r="A164" s="170" t="s">
        <v>3139</v>
      </c>
      <c r="B164" s="229">
        <v>132</v>
      </c>
      <c r="C164" s="167" t="s">
        <v>134</v>
      </c>
      <c r="D164" s="153" t="s">
        <v>4083</v>
      </c>
      <c r="E164" s="169">
        <v>0</v>
      </c>
      <c r="F164" s="166" t="s">
        <v>441</v>
      </c>
      <c r="G164" s="169" t="s">
        <v>441</v>
      </c>
      <c r="H164" s="169" t="s">
        <v>441</v>
      </c>
      <c r="I164" s="169" t="s">
        <v>441</v>
      </c>
      <c r="J164" s="119">
        <v>6200006445</v>
      </c>
      <c r="K164" s="122" t="s">
        <v>3053</v>
      </c>
      <c r="L164" s="166" t="s">
        <v>4084</v>
      </c>
      <c r="M164" s="170">
        <v>30</v>
      </c>
      <c r="N164" s="166" t="s">
        <v>4085</v>
      </c>
    </row>
    <row r="165" spans="1:14" s="46" customFormat="1" ht="47.25" outlineLevel="1">
      <c r="A165" s="170" t="s">
        <v>3140</v>
      </c>
      <c r="B165" s="229">
        <v>133</v>
      </c>
      <c r="C165" s="167" t="s">
        <v>134</v>
      </c>
      <c r="D165" s="153" t="s">
        <v>4086</v>
      </c>
      <c r="E165" s="169">
        <v>0</v>
      </c>
      <c r="F165" s="166" t="s">
        <v>441</v>
      </c>
      <c r="G165" s="169" t="s">
        <v>441</v>
      </c>
      <c r="H165" s="169" t="s">
        <v>441</v>
      </c>
      <c r="I165" s="169" t="s">
        <v>441</v>
      </c>
      <c r="J165" s="119" t="s">
        <v>4087</v>
      </c>
      <c r="K165" s="122" t="s">
        <v>4088</v>
      </c>
      <c r="L165" s="166" t="s">
        <v>4089</v>
      </c>
      <c r="M165" s="170">
        <v>30</v>
      </c>
      <c r="N165" s="166" t="s">
        <v>4090</v>
      </c>
    </row>
    <row r="166" spans="1:14" s="46" customFormat="1" ht="47.25" outlineLevel="1">
      <c r="A166" s="170" t="s">
        <v>3142</v>
      </c>
      <c r="B166" s="229">
        <v>134</v>
      </c>
      <c r="C166" s="167" t="s">
        <v>134</v>
      </c>
      <c r="D166" s="153" t="s">
        <v>4091</v>
      </c>
      <c r="E166" s="169">
        <v>0</v>
      </c>
      <c r="F166" s="166" t="s">
        <v>441</v>
      </c>
      <c r="G166" s="169" t="s">
        <v>441</v>
      </c>
      <c r="H166" s="169" t="s">
        <v>441</v>
      </c>
      <c r="I166" s="169" t="s">
        <v>441</v>
      </c>
      <c r="J166" s="119" t="s">
        <v>4092</v>
      </c>
      <c r="K166" s="122" t="s">
        <v>4080</v>
      </c>
      <c r="L166" s="166" t="s">
        <v>3319</v>
      </c>
      <c r="M166" s="170">
        <v>30</v>
      </c>
      <c r="N166" s="166" t="s">
        <v>4093</v>
      </c>
    </row>
    <row r="167" spans="1:14" s="46" customFormat="1" ht="63" outlineLevel="1">
      <c r="A167" s="170" t="s">
        <v>3143</v>
      </c>
      <c r="B167" s="229">
        <v>135</v>
      </c>
      <c r="C167" s="167" t="s">
        <v>134</v>
      </c>
      <c r="D167" s="153" t="s">
        <v>4094</v>
      </c>
      <c r="E167" s="169">
        <v>0</v>
      </c>
      <c r="F167" s="166" t="s">
        <v>441</v>
      </c>
      <c r="G167" s="169" t="s">
        <v>441</v>
      </c>
      <c r="H167" s="169" t="s">
        <v>441</v>
      </c>
      <c r="I167" s="169" t="s">
        <v>441</v>
      </c>
      <c r="J167" s="119" t="s">
        <v>4095</v>
      </c>
      <c r="K167" s="122" t="s">
        <v>4096</v>
      </c>
      <c r="L167" s="166" t="s">
        <v>4097</v>
      </c>
      <c r="M167" s="170">
        <v>30</v>
      </c>
      <c r="N167" s="166" t="s">
        <v>4098</v>
      </c>
    </row>
    <row r="168" spans="1:14" s="46" customFormat="1" ht="63" outlineLevel="1">
      <c r="A168" s="170" t="s">
        <v>3144</v>
      </c>
      <c r="B168" s="229">
        <v>136</v>
      </c>
      <c r="C168" s="167" t="s">
        <v>134</v>
      </c>
      <c r="D168" s="153" t="s">
        <v>4099</v>
      </c>
      <c r="E168" s="169">
        <v>0</v>
      </c>
      <c r="F168" s="166" t="s">
        <v>441</v>
      </c>
      <c r="G168" s="169" t="s">
        <v>441</v>
      </c>
      <c r="H168" s="169" t="s">
        <v>441</v>
      </c>
      <c r="I168" s="169" t="s">
        <v>441</v>
      </c>
      <c r="J168" s="119" t="s">
        <v>4100</v>
      </c>
      <c r="K168" s="122" t="s">
        <v>4096</v>
      </c>
      <c r="L168" s="166" t="s">
        <v>4101</v>
      </c>
      <c r="M168" s="170">
        <v>30</v>
      </c>
      <c r="N168" s="166" t="s">
        <v>4102</v>
      </c>
    </row>
    <row r="169" spans="1:14" s="46" customFormat="1" ht="31.5" outlineLevel="1">
      <c r="A169" s="170" t="s">
        <v>3145</v>
      </c>
      <c r="B169" s="229">
        <v>137</v>
      </c>
      <c r="C169" s="167" t="s">
        <v>134</v>
      </c>
      <c r="D169" s="153" t="s">
        <v>4103</v>
      </c>
      <c r="E169" s="169">
        <v>0</v>
      </c>
      <c r="F169" s="166" t="s">
        <v>441</v>
      </c>
      <c r="G169" s="169" t="s">
        <v>441</v>
      </c>
      <c r="H169" s="169" t="s">
        <v>441</v>
      </c>
      <c r="I169" s="169" t="s">
        <v>441</v>
      </c>
      <c r="J169" s="119" t="s">
        <v>4104</v>
      </c>
      <c r="K169" s="122" t="s">
        <v>4105</v>
      </c>
      <c r="L169" s="166" t="s">
        <v>4106</v>
      </c>
      <c r="M169" s="170">
        <v>30</v>
      </c>
      <c r="N169" s="166" t="s">
        <v>4107</v>
      </c>
    </row>
    <row r="170" spans="1:14" s="46" customFormat="1" ht="31.5" outlineLevel="1">
      <c r="A170" s="170" t="s">
        <v>3146</v>
      </c>
      <c r="B170" s="229">
        <v>138</v>
      </c>
      <c r="C170" s="167" t="s">
        <v>134</v>
      </c>
      <c r="D170" s="168" t="s">
        <v>4108</v>
      </c>
      <c r="E170" s="169">
        <v>0</v>
      </c>
      <c r="F170" s="166" t="s">
        <v>441</v>
      </c>
      <c r="G170" s="169" t="s">
        <v>441</v>
      </c>
      <c r="H170" s="169" t="s">
        <v>441</v>
      </c>
      <c r="I170" s="169" t="s">
        <v>441</v>
      </c>
      <c r="J170" s="119" t="s">
        <v>4109</v>
      </c>
      <c r="K170" s="122" t="s">
        <v>4054</v>
      </c>
      <c r="L170" s="166" t="s">
        <v>4110</v>
      </c>
      <c r="M170" s="170">
        <v>30</v>
      </c>
      <c r="N170" s="166" t="s">
        <v>4111</v>
      </c>
    </row>
    <row r="171" spans="1:14" s="46" customFormat="1" ht="47.25" outlineLevel="1">
      <c r="A171" s="170" t="s">
        <v>3147</v>
      </c>
      <c r="B171" s="229">
        <v>139</v>
      </c>
      <c r="C171" s="167" t="s">
        <v>134</v>
      </c>
      <c r="D171" s="153" t="s">
        <v>4112</v>
      </c>
      <c r="E171" s="169">
        <v>0</v>
      </c>
      <c r="F171" s="166" t="s">
        <v>441</v>
      </c>
      <c r="G171" s="169" t="s">
        <v>441</v>
      </c>
      <c r="H171" s="169" t="s">
        <v>441</v>
      </c>
      <c r="I171" s="169" t="s">
        <v>441</v>
      </c>
      <c r="J171" s="119" t="s">
        <v>4113</v>
      </c>
      <c r="K171" s="122" t="s">
        <v>4114</v>
      </c>
      <c r="L171" s="166" t="s">
        <v>4115</v>
      </c>
      <c r="M171" s="170">
        <v>30</v>
      </c>
      <c r="N171" s="166" t="s">
        <v>4116</v>
      </c>
    </row>
    <row r="172" spans="1:14" s="46" customFormat="1" ht="47.25" outlineLevel="1">
      <c r="A172" s="170" t="s">
        <v>3148</v>
      </c>
      <c r="B172" s="229">
        <v>140</v>
      </c>
      <c r="C172" s="167" t="s">
        <v>134</v>
      </c>
      <c r="D172" s="153" t="s">
        <v>4117</v>
      </c>
      <c r="E172" s="169">
        <v>0</v>
      </c>
      <c r="F172" s="166" t="s">
        <v>441</v>
      </c>
      <c r="G172" s="169" t="s">
        <v>441</v>
      </c>
      <c r="H172" s="169" t="s">
        <v>441</v>
      </c>
      <c r="I172" s="169" t="s">
        <v>441</v>
      </c>
      <c r="J172" s="119" t="s">
        <v>4118</v>
      </c>
      <c r="K172" s="122" t="s">
        <v>4119</v>
      </c>
      <c r="L172" s="166" t="s">
        <v>4120</v>
      </c>
      <c r="M172" s="170">
        <v>30</v>
      </c>
      <c r="N172" s="166" t="s">
        <v>4121</v>
      </c>
    </row>
    <row r="173" spans="1:14" s="46" customFormat="1" ht="47.25" outlineLevel="1">
      <c r="A173" s="170" t="s">
        <v>3149</v>
      </c>
      <c r="B173" s="229">
        <v>141</v>
      </c>
      <c r="C173" s="167" t="s">
        <v>134</v>
      </c>
      <c r="D173" s="153" t="s">
        <v>4122</v>
      </c>
      <c r="E173" s="169">
        <v>0</v>
      </c>
      <c r="F173" s="166" t="s">
        <v>441</v>
      </c>
      <c r="G173" s="169" t="s">
        <v>441</v>
      </c>
      <c r="H173" s="169" t="s">
        <v>441</v>
      </c>
      <c r="I173" s="169" t="s">
        <v>441</v>
      </c>
      <c r="J173" s="119" t="s">
        <v>4123</v>
      </c>
      <c r="K173" s="122" t="s">
        <v>4114</v>
      </c>
      <c r="L173" s="166" t="s">
        <v>4124</v>
      </c>
      <c r="M173" s="170">
        <v>30</v>
      </c>
      <c r="N173" s="166" t="s">
        <v>4125</v>
      </c>
    </row>
    <row r="174" spans="1:14" s="46" customFormat="1" ht="47.25" outlineLevel="1">
      <c r="A174" s="170" t="s">
        <v>3150</v>
      </c>
      <c r="B174" s="229">
        <v>142</v>
      </c>
      <c r="C174" s="167" t="s">
        <v>134</v>
      </c>
      <c r="D174" s="153" t="s">
        <v>4126</v>
      </c>
      <c r="E174" s="169">
        <v>0</v>
      </c>
      <c r="F174" s="166" t="s">
        <v>441</v>
      </c>
      <c r="G174" s="169" t="s">
        <v>441</v>
      </c>
      <c r="H174" s="169" t="s">
        <v>441</v>
      </c>
      <c r="I174" s="169" t="s">
        <v>441</v>
      </c>
      <c r="J174" s="119" t="s">
        <v>4127</v>
      </c>
      <c r="K174" s="122" t="s">
        <v>4128</v>
      </c>
      <c r="L174" s="166" t="s">
        <v>4129</v>
      </c>
      <c r="M174" s="170">
        <v>30</v>
      </c>
      <c r="N174" s="166" t="s">
        <v>4130</v>
      </c>
    </row>
    <row r="175" spans="1:14" s="46" customFormat="1" ht="47.25" outlineLevel="1">
      <c r="A175" s="170" t="s">
        <v>3151</v>
      </c>
      <c r="B175" s="229">
        <v>143</v>
      </c>
      <c r="C175" s="167" t="s">
        <v>134</v>
      </c>
      <c r="D175" s="153" t="s">
        <v>4131</v>
      </c>
      <c r="E175" s="169">
        <v>0</v>
      </c>
      <c r="F175" s="166" t="s">
        <v>441</v>
      </c>
      <c r="G175" s="169" t="s">
        <v>441</v>
      </c>
      <c r="H175" s="169" t="s">
        <v>441</v>
      </c>
      <c r="I175" s="169" t="s">
        <v>441</v>
      </c>
      <c r="J175" s="119" t="s">
        <v>4132</v>
      </c>
      <c r="K175" s="122" t="s">
        <v>4133</v>
      </c>
      <c r="L175" s="166" t="s">
        <v>4134</v>
      </c>
      <c r="M175" s="170">
        <v>30</v>
      </c>
      <c r="N175" s="166" t="s">
        <v>4135</v>
      </c>
    </row>
    <row r="176" spans="1:14" s="46" customFormat="1" ht="47.25" outlineLevel="1">
      <c r="A176" s="170" t="s">
        <v>3152</v>
      </c>
      <c r="B176" s="229">
        <v>144</v>
      </c>
      <c r="C176" s="167" t="s">
        <v>134</v>
      </c>
      <c r="D176" s="153" t="s">
        <v>4136</v>
      </c>
      <c r="E176" s="169">
        <v>0</v>
      </c>
      <c r="F176" s="166" t="s">
        <v>441</v>
      </c>
      <c r="G176" s="169" t="s">
        <v>441</v>
      </c>
      <c r="H176" s="169" t="s">
        <v>441</v>
      </c>
      <c r="I176" s="169" t="s">
        <v>441</v>
      </c>
      <c r="J176" s="119" t="s">
        <v>4137</v>
      </c>
      <c r="K176" s="122" t="s">
        <v>4138</v>
      </c>
      <c r="L176" s="166" t="s">
        <v>4139</v>
      </c>
      <c r="M176" s="170">
        <v>30</v>
      </c>
      <c r="N176" s="166" t="s">
        <v>4140</v>
      </c>
    </row>
    <row r="177" spans="1:14" s="46" customFormat="1" ht="47.25" outlineLevel="1">
      <c r="A177" s="170" t="s">
        <v>3153</v>
      </c>
      <c r="B177" s="229">
        <v>145</v>
      </c>
      <c r="C177" s="167" t="s">
        <v>134</v>
      </c>
      <c r="D177" s="153" t="s">
        <v>4141</v>
      </c>
      <c r="E177" s="169">
        <v>0</v>
      </c>
      <c r="F177" s="166" t="s">
        <v>441</v>
      </c>
      <c r="G177" s="169" t="s">
        <v>441</v>
      </c>
      <c r="H177" s="169" t="s">
        <v>441</v>
      </c>
      <c r="I177" s="169" t="s">
        <v>441</v>
      </c>
      <c r="J177" s="119" t="s">
        <v>4142</v>
      </c>
      <c r="K177" s="122" t="s">
        <v>4143</v>
      </c>
      <c r="L177" s="166" t="s">
        <v>4144</v>
      </c>
      <c r="M177" s="170">
        <v>30</v>
      </c>
      <c r="N177" s="166" t="s">
        <v>4145</v>
      </c>
    </row>
    <row r="178" spans="1:14" s="46" customFormat="1" ht="31.5" outlineLevel="1">
      <c r="A178" s="170" t="s">
        <v>3154</v>
      </c>
      <c r="B178" s="229">
        <v>146</v>
      </c>
      <c r="C178" s="167" t="s">
        <v>134</v>
      </c>
      <c r="D178" s="153" t="s">
        <v>4146</v>
      </c>
      <c r="E178" s="169">
        <v>0</v>
      </c>
      <c r="F178" s="166" t="s">
        <v>441</v>
      </c>
      <c r="G178" s="169" t="s">
        <v>441</v>
      </c>
      <c r="H178" s="169" t="s">
        <v>441</v>
      </c>
      <c r="I178" s="169" t="s">
        <v>441</v>
      </c>
      <c r="J178" s="119" t="s">
        <v>4147</v>
      </c>
      <c r="K178" s="122" t="s">
        <v>4148</v>
      </c>
      <c r="L178" s="166" t="s">
        <v>3839</v>
      </c>
      <c r="M178" s="170">
        <v>30</v>
      </c>
      <c r="N178" s="166" t="s">
        <v>4149</v>
      </c>
    </row>
    <row r="179" spans="1:14" s="46" customFormat="1" ht="47.25" outlineLevel="1">
      <c r="A179" s="170" t="s">
        <v>3156</v>
      </c>
      <c r="B179" s="229">
        <v>147</v>
      </c>
      <c r="C179" s="167" t="s">
        <v>134</v>
      </c>
      <c r="D179" s="153" t="s">
        <v>4150</v>
      </c>
      <c r="E179" s="169">
        <v>0</v>
      </c>
      <c r="F179" s="166" t="s">
        <v>441</v>
      </c>
      <c r="G179" s="169" t="s">
        <v>441</v>
      </c>
      <c r="H179" s="169" t="s">
        <v>441</v>
      </c>
      <c r="I179" s="169" t="s">
        <v>441</v>
      </c>
      <c r="J179" s="119" t="s">
        <v>4151</v>
      </c>
      <c r="K179" s="122" t="s">
        <v>4152</v>
      </c>
      <c r="L179" s="166" t="s">
        <v>4153</v>
      </c>
      <c r="M179" s="170">
        <v>30</v>
      </c>
      <c r="N179" s="166" t="s">
        <v>4154</v>
      </c>
    </row>
    <row r="180" spans="1:14" s="46" customFormat="1" ht="31.5" outlineLevel="1">
      <c r="A180" s="170" t="s">
        <v>3157</v>
      </c>
      <c r="B180" s="229">
        <v>148</v>
      </c>
      <c r="C180" s="167" t="s">
        <v>134</v>
      </c>
      <c r="D180" s="153" t="s">
        <v>4155</v>
      </c>
      <c r="E180" s="169">
        <v>0</v>
      </c>
      <c r="F180" s="166" t="s">
        <v>441</v>
      </c>
      <c r="G180" s="169" t="s">
        <v>441</v>
      </c>
      <c r="H180" s="169" t="s">
        <v>441</v>
      </c>
      <c r="I180" s="169" t="s">
        <v>441</v>
      </c>
      <c r="J180" s="119" t="s">
        <v>4156</v>
      </c>
      <c r="K180" s="122" t="s">
        <v>4157</v>
      </c>
      <c r="L180" s="166" t="s">
        <v>4158</v>
      </c>
      <c r="M180" s="170">
        <v>30</v>
      </c>
      <c r="N180" s="166" t="s">
        <v>4159</v>
      </c>
    </row>
    <row r="181" spans="1:14" s="46" customFormat="1" ht="31.5" outlineLevel="1">
      <c r="A181" s="170" t="s">
        <v>3158</v>
      </c>
      <c r="B181" s="229">
        <v>149</v>
      </c>
      <c r="C181" s="167" t="s">
        <v>134</v>
      </c>
      <c r="D181" s="153" t="s">
        <v>4160</v>
      </c>
      <c r="E181" s="169">
        <v>0</v>
      </c>
      <c r="F181" s="166" t="s">
        <v>441</v>
      </c>
      <c r="G181" s="169" t="s">
        <v>441</v>
      </c>
      <c r="H181" s="169" t="s">
        <v>441</v>
      </c>
      <c r="I181" s="169" t="s">
        <v>441</v>
      </c>
      <c r="J181" s="119" t="s">
        <v>4161</v>
      </c>
      <c r="K181" s="122" t="s">
        <v>4162</v>
      </c>
      <c r="L181" s="166" t="s">
        <v>4163</v>
      </c>
      <c r="M181" s="170">
        <v>30</v>
      </c>
      <c r="N181" s="166" t="s">
        <v>4164</v>
      </c>
    </row>
    <row r="182" spans="1:14" s="46" customFormat="1" ht="47.25" outlineLevel="1">
      <c r="A182" s="170" t="s">
        <v>3159</v>
      </c>
      <c r="B182" s="229">
        <v>150</v>
      </c>
      <c r="C182" s="167" t="s">
        <v>134</v>
      </c>
      <c r="D182" s="153" t="s">
        <v>4165</v>
      </c>
      <c r="E182" s="169">
        <v>0</v>
      </c>
      <c r="F182" s="166" t="s">
        <v>441</v>
      </c>
      <c r="G182" s="169" t="s">
        <v>441</v>
      </c>
      <c r="H182" s="169" t="s">
        <v>441</v>
      </c>
      <c r="I182" s="169" t="s">
        <v>441</v>
      </c>
      <c r="J182" s="119">
        <v>6200007180</v>
      </c>
      <c r="K182" s="122" t="s">
        <v>4166</v>
      </c>
      <c r="L182" s="166" t="s">
        <v>4167</v>
      </c>
      <c r="M182" s="170">
        <v>30</v>
      </c>
      <c r="N182" s="166" t="s">
        <v>4168</v>
      </c>
    </row>
    <row r="183" spans="1:14" s="46" customFormat="1" ht="94.5" outlineLevel="1">
      <c r="A183" s="170" t="s">
        <v>3160</v>
      </c>
      <c r="B183" s="229">
        <v>151</v>
      </c>
      <c r="C183" s="167" t="s">
        <v>134</v>
      </c>
      <c r="D183" s="153" t="s">
        <v>4169</v>
      </c>
      <c r="E183" s="169">
        <v>0</v>
      </c>
      <c r="F183" s="166" t="s">
        <v>441</v>
      </c>
      <c r="G183" s="169" t="s">
        <v>441</v>
      </c>
      <c r="H183" s="169" t="s">
        <v>441</v>
      </c>
      <c r="I183" s="169" t="s">
        <v>441</v>
      </c>
      <c r="J183" s="119" t="s">
        <v>4170</v>
      </c>
      <c r="K183" s="122" t="s">
        <v>4171</v>
      </c>
      <c r="L183" s="166" t="s">
        <v>4172</v>
      </c>
      <c r="M183" s="170">
        <v>30</v>
      </c>
      <c r="N183" s="166" t="s">
        <v>4173</v>
      </c>
    </row>
    <row r="184" spans="1:14" s="46" customFormat="1" ht="47.25" outlineLevel="1">
      <c r="A184" s="170" t="s">
        <v>3161</v>
      </c>
      <c r="B184" s="229">
        <v>152</v>
      </c>
      <c r="C184" s="167" t="s">
        <v>134</v>
      </c>
      <c r="D184" s="153" t="s">
        <v>4174</v>
      </c>
      <c r="E184" s="169">
        <v>0</v>
      </c>
      <c r="F184" s="166" t="s">
        <v>441</v>
      </c>
      <c r="G184" s="169" t="s">
        <v>441</v>
      </c>
      <c r="H184" s="169" t="s">
        <v>441</v>
      </c>
      <c r="I184" s="169" t="s">
        <v>441</v>
      </c>
      <c r="J184" s="119" t="s">
        <v>4175</v>
      </c>
      <c r="K184" s="122">
        <v>40949</v>
      </c>
      <c r="L184" s="166" t="s">
        <v>4176</v>
      </c>
      <c r="M184" s="170">
        <v>30</v>
      </c>
      <c r="N184" s="166" t="s">
        <v>4177</v>
      </c>
    </row>
    <row r="185" spans="1:14" s="46" customFormat="1" ht="47.25" customHeight="1" outlineLevel="1">
      <c r="A185" s="170" t="s">
        <v>3162</v>
      </c>
      <c r="B185" s="229">
        <v>153</v>
      </c>
      <c r="C185" s="167" t="s">
        <v>134</v>
      </c>
      <c r="D185" s="153" t="s">
        <v>4178</v>
      </c>
      <c r="E185" s="169">
        <v>0</v>
      </c>
      <c r="F185" s="166" t="s">
        <v>441</v>
      </c>
      <c r="G185" s="169" t="s">
        <v>441</v>
      </c>
      <c r="H185" s="169" t="s">
        <v>441</v>
      </c>
      <c r="I185" s="169" t="s">
        <v>441</v>
      </c>
      <c r="J185" s="119">
        <v>6200006263</v>
      </c>
      <c r="K185" s="122" t="s">
        <v>3048</v>
      </c>
      <c r="L185" s="166" t="s">
        <v>4179</v>
      </c>
      <c r="M185" s="170">
        <v>30</v>
      </c>
      <c r="N185" s="288" t="s">
        <v>4180</v>
      </c>
    </row>
    <row r="186" spans="1:14" s="46" customFormat="1" ht="47.25" outlineLevel="1">
      <c r="A186" s="170" t="s">
        <v>3163</v>
      </c>
      <c r="B186" s="229">
        <v>153</v>
      </c>
      <c r="C186" s="167" t="s">
        <v>134</v>
      </c>
      <c r="D186" s="153" t="s">
        <v>4178</v>
      </c>
      <c r="E186" s="169">
        <v>0</v>
      </c>
      <c r="F186" s="166"/>
      <c r="G186" s="169"/>
      <c r="H186" s="169"/>
      <c r="I186" s="169"/>
      <c r="J186" s="119">
        <v>6200006228</v>
      </c>
      <c r="K186" s="122" t="s">
        <v>3048</v>
      </c>
      <c r="L186" s="166" t="s">
        <v>4181</v>
      </c>
      <c r="M186" s="170">
        <v>30</v>
      </c>
      <c r="N186" s="288"/>
    </row>
    <row r="187" spans="1:14" s="46" customFormat="1" ht="47.25" customHeight="1" outlineLevel="1">
      <c r="A187" s="170" t="s">
        <v>3164</v>
      </c>
      <c r="B187" s="229">
        <v>154</v>
      </c>
      <c r="C187" s="167" t="s">
        <v>134</v>
      </c>
      <c r="D187" s="153" t="s">
        <v>4182</v>
      </c>
      <c r="E187" s="169">
        <v>0</v>
      </c>
      <c r="F187" s="166" t="s">
        <v>441</v>
      </c>
      <c r="G187" s="169" t="s">
        <v>441</v>
      </c>
      <c r="H187" s="169" t="s">
        <v>441</v>
      </c>
      <c r="I187" s="169" t="s">
        <v>441</v>
      </c>
      <c r="J187" s="119">
        <v>6200006776</v>
      </c>
      <c r="K187" s="122" t="s">
        <v>4039</v>
      </c>
      <c r="L187" s="166" t="s">
        <v>4183</v>
      </c>
      <c r="M187" s="170">
        <v>30</v>
      </c>
      <c r="N187" s="288" t="s">
        <v>4184</v>
      </c>
    </row>
    <row r="188" spans="1:14" s="46" customFormat="1" ht="47.25" outlineLevel="1">
      <c r="A188" s="170" t="s">
        <v>3166</v>
      </c>
      <c r="B188" s="229">
        <v>154</v>
      </c>
      <c r="C188" s="167" t="s">
        <v>134</v>
      </c>
      <c r="D188" s="153" t="s">
        <v>4182</v>
      </c>
      <c r="E188" s="169">
        <v>0</v>
      </c>
      <c r="F188" s="166"/>
      <c r="G188" s="169"/>
      <c r="H188" s="169"/>
      <c r="I188" s="169"/>
      <c r="J188" s="119">
        <v>6200006777</v>
      </c>
      <c r="K188" s="122" t="s">
        <v>4039</v>
      </c>
      <c r="L188" s="166" t="s">
        <v>4185</v>
      </c>
      <c r="M188" s="170">
        <v>30</v>
      </c>
      <c r="N188" s="288"/>
    </row>
    <row r="189" spans="1:14" s="131" customFormat="1" ht="17.25" customHeight="1">
      <c r="A189" s="223" t="s">
        <v>671</v>
      </c>
      <c r="B189" s="281" t="s">
        <v>130</v>
      </c>
      <c r="C189" s="282"/>
      <c r="D189" s="282"/>
      <c r="E189" s="130">
        <f>E190+E240</f>
        <v>4724.7801799999997</v>
      </c>
      <c r="F189" s="224"/>
      <c r="G189" s="176"/>
      <c r="H189" s="176"/>
      <c r="I189" s="176"/>
      <c r="J189" s="176"/>
      <c r="K189" s="176"/>
      <c r="L189" s="176"/>
      <c r="M189" s="223"/>
      <c r="N189" s="205"/>
    </row>
    <row r="190" spans="1:14" s="134" customFormat="1">
      <c r="A190" s="225" t="s">
        <v>672</v>
      </c>
      <c r="B190" s="283" t="s">
        <v>4186</v>
      </c>
      <c r="C190" s="304"/>
      <c r="D190" s="304"/>
      <c r="E190" s="133">
        <f>SUM(E191:E239)</f>
        <v>1535.6920499999999</v>
      </c>
      <c r="F190" s="226"/>
      <c r="G190" s="177"/>
      <c r="H190" s="177"/>
      <c r="I190" s="177"/>
      <c r="J190" s="144"/>
      <c r="K190" s="145"/>
      <c r="L190" s="146"/>
      <c r="M190" s="228"/>
      <c r="N190" s="207"/>
    </row>
    <row r="191" spans="1:14" s="46" customFormat="1" ht="38.25" customHeight="1" outlineLevel="1">
      <c r="A191" s="170" t="s">
        <v>674</v>
      </c>
      <c r="B191" s="119" t="s">
        <v>316</v>
      </c>
      <c r="C191" s="167" t="s">
        <v>130</v>
      </c>
      <c r="D191" s="168" t="s">
        <v>1551</v>
      </c>
      <c r="E191" s="169">
        <v>18.829139999999999</v>
      </c>
      <c r="F191" s="166" t="s">
        <v>544</v>
      </c>
      <c r="G191" s="169" t="s">
        <v>3184</v>
      </c>
      <c r="H191" s="169" t="s">
        <v>3174</v>
      </c>
      <c r="I191" s="169" t="s">
        <v>4187</v>
      </c>
      <c r="J191" s="119">
        <v>4292</v>
      </c>
      <c r="K191" s="122">
        <v>41585</v>
      </c>
      <c r="L191" s="166" t="s">
        <v>1552</v>
      </c>
      <c r="M191" s="170">
        <v>31</v>
      </c>
      <c r="N191" s="166" t="s">
        <v>4188</v>
      </c>
    </row>
    <row r="192" spans="1:14" s="46" customFormat="1" ht="38.25" customHeight="1" outlineLevel="1">
      <c r="A192" s="170" t="s">
        <v>675</v>
      </c>
      <c r="B192" s="119" t="s">
        <v>317</v>
      </c>
      <c r="C192" s="167" t="s">
        <v>130</v>
      </c>
      <c r="D192" s="182" t="s">
        <v>4189</v>
      </c>
      <c r="E192" s="169">
        <v>24.196290000000001</v>
      </c>
      <c r="F192" s="166"/>
      <c r="G192" s="169"/>
      <c r="H192" s="169"/>
      <c r="I192" s="169"/>
      <c r="J192" s="119">
        <v>4519</v>
      </c>
      <c r="K192" s="122">
        <v>41669</v>
      </c>
      <c r="L192" s="166" t="s">
        <v>4190</v>
      </c>
      <c r="M192" s="170">
        <v>31</v>
      </c>
      <c r="N192" s="166" t="s">
        <v>4191</v>
      </c>
    </row>
    <row r="193" spans="1:14" s="46" customFormat="1" ht="39.75" customHeight="1" outlineLevel="1">
      <c r="A193" s="170" t="s">
        <v>676</v>
      </c>
      <c r="B193" s="210" t="s">
        <v>318</v>
      </c>
      <c r="C193" s="167" t="s">
        <v>130</v>
      </c>
      <c r="D193" s="168" t="s">
        <v>4192</v>
      </c>
      <c r="E193" s="169">
        <v>5.9726900000000001</v>
      </c>
      <c r="F193" s="166"/>
      <c r="G193" s="169"/>
      <c r="H193" s="169"/>
      <c r="I193" s="169"/>
      <c r="J193" s="119">
        <v>2867</v>
      </c>
      <c r="K193" s="122">
        <v>41121</v>
      </c>
      <c r="L193" s="166" t="s">
        <v>799</v>
      </c>
      <c r="M193" s="170">
        <v>31</v>
      </c>
      <c r="N193" s="166" t="s">
        <v>4193</v>
      </c>
    </row>
    <row r="194" spans="1:14" s="46" customFormat="1" ht="47.25" customHeight="1" outlineLevel="1">
      <c r="A194" s="170" t="s">
        <v>677</v>
      </c>
      <c r="B194" s="119" t="s">
        <v>319</v>
      </c>
      <c r="C194" s="167" t="s">
        <v>130</v>
      </c>
      <c r="D194" s="153" t="s">
        <v>4194</v>
      </c>
      <c r="E194" s="169">
        <v>0.10893</v>
      </c>
      <c r="F194" s="166"/>
      <c r="G194" s="169"/>
      <c r="H194" s="169"/>
      <c r="I194" s="169"/>
      <c r="J194" s="119">
        <v>3668</v>
      </c>
      <c r="K194" s="122">
        <v>41379</v>
      </c>
      <c r="L194" s="166" t="s">
        <v>4195</v>
      </c>
      <c r="M194" s="170">
        <v>31</v>
      </c>
      <c r="N194" s="288" t="s">
        <v>4196</v>
      </c>
    </row>
    <row r="195" spans="1:14" s="46" customFormat="1" ht="31.5" outlineLevel="1">
      <c r="A195" s="170" t="s">
        <v>678</v>
      </c>
      <c r="B195" s="119" t="s">
        <v>319</v>
      </c>
      <c r="C195" s="167" t="s">
        <v>130</v>
      </c>
      <c r="D195" s="168" t="s">
        <v>4197</v>
      </c>
      <c r="E195" s="169">
        <v>13.3032</v>
      </c>
      <c r="F195" s="166"/>
      <c r="G195" s="169"/>
      <c r="H195" s="169"/>
      <c r="I195" s="169"/>
      <c r="J195" s="119">
        <v>3722</v>
      </c>
      <c r="K195" s="122">
        <v>41388</v>
      </c>
      <c r="L195" s="166" t="s">
        <v>1469</v>
      </c>
      <c r="M195" s="170">
        <v>31</v>
      </c>
      <c r="N195" s="288"/>
    </row>
    <row r="196" spans="1:14" s="46" customFormat="1" ht="47.25" outlineLevel="1">
      <c r="A196" s="170" t="s">
        <v>679</v>
      </c>
      <c r="B196" s="119" t="s">
        <v>319</v>
      </c>
      <c r="C196" s="167" t="s">
        <v>130</v>
      </c>
      <c r="D196" s="168" t="s">
        <v>1470</v>
      </c>
      <c r="E196" s="169">
        <v>14.091060000000001</v>
      </c>
      <c r="F196" s="166"/>
      <c r="G196" s="169"/>
      <c r="H196" s="169"/>
      <c r="I196" s="169"/>
      <c r="J196" s="119">
        <v>3737</v>
      </c>
      <c r="K196" s="122">
        <v>40677</v>
      </c>
      <c r="L196" s="166" t="s">
        <v>1471</v>
      </c>
      <c r="M196" s="170">
        <v>31</v>
      </c>
      <c r="N196" s="288"/>
    </row>
    <row r="197" spans="1:14" s="46" customFormat="1" ht="31.5" outlineLevel="1">
      <c r="A197" s="170" t="s">
        <v>680</v>
      </c>
      <c r="B197" s="119" t="s">
        <v>320</v>
      </c>
      <c r="C197" s="167" t="s">
        <v>130</v>
      </c>
      <c r="D197" s="153" t="s">
        <v>4198</v>
      </c>
      <c r="E197" s="169">
        <v>8.3263599999999993</v>
      </c>
      <c r="F197" s="166"/>
      <c r="G197" s="169"/>
      <c r="H197" s="169"/>
      <c r="I197" s="169"/>
      <c r="J197" s="119">
        <v>3501</v>
      </c>
      <c r="K197" s="122">
        <v>41270</v>
      </c>
      <c r="L197" s="166" t="s">
        <v>4199</v>
      </c>
      <c r="M197" s="170">
        <v>31</v>
      </c>
      <c r="N197" s="166" t="s">
        <v>4200</v>
      </c>
    </row>
    <row r="198" spans="1:14" s="46" customFormat="1" ht="31.5" outlineLevel="1">
      <c r="A198" s="170" t="s">
        <v>681</v>
      </c>
      <c r="B198" s="210" t="s">
        <v>321</v>
      </c>
      <c r="C198" s="167" t="s">
        <v>130</v>
      </c>
      <c r="D198" s="153" t="s">
        <v>4201</v>
      </c>
      <c r="E198" s="169">
        <v>16.074760000000001</v>
      </c>
      <c r="F198" s="166"/>
      <c r="G198" s="169"/>
      <c r="H198" s="169"/>
      <c r="I198" s="169"/>
      <c r="J198" s="119">
        <v>4416</v>
      </c>
      <c r="K198" s="122">
        <v>41626</v>
      </c>
      <c r="L198" s="166" t="s">
        <v>3183</v>
      </c>
      <c r="M198" s="170">
        <v>31</v>
      </c>
      <c r="N198" s="166" t="s">
        <v>4202</v>
      </c>
    </row>
    <row r="199" spans="1:14" s="46" customFormat="1" ht="47.25" customHeight="1" outlineLevel="1">
      <c r="A199" s="170" t="s">
        <v>682</v>
      </c>
      <c r="B199" s="210" t="s">
        <v>322</v>
      </c>
      <c r="C199" s="167" t="s">
        <v>130</v>
      </c>
      <c r="D199" s="168" t="s">
        <v>4203</v>
      </c>
      <c r="E199" s="169">
        <v>33.699669999999998</v>
      </c>
      <c r="F199" s="166"/>
      <c r="G199" s="169"/>
      <c r="H199" s="169"/>
      <c r="I199" s="169"/>
      <c r="J199" s="119">
        <v>4134</v>
      </c>
      <c r="K199" s="122">
        <v>41537</v>
      </c>
      <c r="L199" s="166" t="s">
        <v>4204</v>
      </c>
      <c r="M199" s="170">
        <v>31</v>
      </c>
      <c r="N199" s="288" t="s">
        <v>4205</v>
      </c>
    </row>
    <row r="200" spans="1:14" s="46" customFormat="1" ht="31.5" outlineLevel="1">
      <c r="A200" s="170" t="s">
        <v>683</v>
      </c>
      <c r="B200" s="210" t="s">
        <v>322</v>
      </c>
      <c r="C200" s="167" t="s">
        <v>130</v>
      </c>
      <c r="D200" s="153" t="s">
        <v>4206</v>
      </c>
      <c r="E200" s="169">
        <v>21.18515</v>
      </c>
      <c r="F200" s="166"/>
      <c r="G200" s="169"/>
      <c r="H200" s="169"/>
      <c r="I200" s="169"/>
      <c r="J200" s="119">
        <v>4225</v>
      </c>
      <c r="K200" s="122">
        <v>41571</v>
      </c>
      <c r="L200" s="166" t="s">
        <v>4207</v>
      </c>
      <c r="M200" s="170">
        <v>31</v>
      </c>
      <c r="N200" s="288"/>
    </row>
    <row r="201" spans="1:14" s="46" customFormat="1" ht="31.5" outlineLevel="1">
      <c r="A201" s="170" t="s">
        <v>684</v>
      </c>
      <c r="B201" s="210" t="s">
        <v>322</v>
      </c>
      <c r="C201" s="167" t="s">
        <v>130</v>
      </c>
      <c r="D201" s="153" t="s">
        <v>4208</v>
      </c>
      <c r="E201" s="169">
        <v>24.183769999999999</v>
      </c>
      <c r="F201" s="166"/>
      <c r="G201" s="169"/>
      <c r="H201" s="169"/>
      <c r="I201" s="169"/>
      <c r="J201" s="119">
        <v>4299</v>
      </c>
      <c r="K201" s="122">
        <v>41590</v>
      </c>
      <c r="L201" s="166" t="s">
        <v>4209</v>
      </c>
      <c r="M201" s="170">
        <v>31</v>
      </c>
      <c r="N201" s="288"/>
    </row>
    <row r="202" spans="1:14" s="46" customFormat="1" ht="47.25" customHeight="1" outlineLevel="1">
      <c r="A202" s="170" t="s">
        <v>685</v>
      </c>
      <c r="B202" s="119" t="s">
        <v>323</v>
      </c>
      <c r="C202" s="167" t="s">
        <v>130</v>
      </c>
      <c r="D202" s="168" t="s">
        <v>4210</v>
      </c>
      <c r="E202" s="169">
        <v>18.490660000000002</v>
      </c>
      <c r="F202" s="166"/>
      <c r="G202" s="169"/>
      <c r="H202" s="169"/>
      <c r="I202" s="169"/>
      <c r="J202" s="119">
        <v>4491</v>
      </c>
      <c r="K202" s="122">
        <v>41662</v>
      </c>
      <c r="L202" s="166" t="s">
        <v>4211</v>
      </c>
      <c r="M202" s="170">
        <v>31</v>
      </c>
      <c r="N202" s="288" t="s">
        <v>4212</v>
      </c>
    </row>
    <row r="203" spans="1:14" s="46" customFormat="1" ht="47.25" outlineLevel="1">
      <c r="A203" s="170" t="s">
        <v>686</v>
      </c>
      <c r="B203" s="119" t="s">
        <v>323</v>
      </c>
      <c r="C203" s="167" t="s">
        <v>130</v>
      </c>
      <c r="D203" s="168" t="s">
        <v>4213</v>
      </c>
      <c r="E203" s="169">
        <v>15.261649999999999</v>
      </c>
      <c r="F203" s="166"/>
      <c r="G203" s="169"/>
      <c r="H203" s="169"/>
      <c r="I203" s="169"/>
      <c r="J203" s="119">
        <v>4525</v>
      </c>
      <c r="K203" s="122">
        <v>41669</v>
      </c>
      <c r="L203" s="166" t="s">
        <v>4214</v>
      </c>
      <c r="M203" s="170">
        <v>31</v>
      </c>
      <c r="N203" s="288"/>
    </row>
    <row r="204" spans="1:14" s="46" customFormat="1" ht="47.25" outlineLevel="1">
      <c r="A204" s="170" t="s">
        <v>687</v>
      </c>
      <c r="B204" s="210" t="s">
        <v>324</v>
      </c>
      <c r="C204" s="167" t="s">
        <v>130</v>
      </c>
      <c r="D204" s="168" t="s">
        <v>4215</v>
      </c>
      <c r="E204" s="169">
        <v>12.46576</v>
      </c>
      <c r="F204" s="166"/>
      <c r="G204" s="169"/>
      <c r="H204" s="169"/>
      <c r="I204" s="169"/>
      <c r="J204" s="119">
        <v>4649</v>
      </c>
      <c r="K204" s="122">
        <v>41726</v>
      </c>
      <c r="L204" s="166" t="s">
        <v>4216</v>
      </c>
      <c r="M204" s="170">
        <v>31</v>
      </c>
      <c r="N204" s="288" t="s">
        <v>4217</v>
      </c>
    </row>
    <row r="205" spans="1:14" s="46" customFormat="1" ht="47.25" outlineLevel="1">
      <c r="A205" s="170" t="s">
        <v>688</v>
      </c>
      <c r="B205" s="210" t="s">
        <v>324</v>
      </c>
      <c r="C205" s="167" t="s">
        <v>130</v>
      </c>
      <c r="D205" s="168" t="s">
        <v>4215</v>
      </c>
      <c r="E205" s="232"/>
      <c r="F205" s="166"/>
      <c r="G205" s="169"/>
      <c r="H205" s="169"/>
      <c r="I205" s="169"/>
      <c r="J205" s="119">
        <v>4650</v>
      </c>
      <c r="K205" s="122">
        <v>41747</v>
      </c>
      <c r="L205" s="166" t="s">
        <v>3177</v>
      </c>
      <c r="M205" s="170">
        <v>31</v>
      </c>
      <c r="N205" s="288"/>
    </row>
    <row r="206" spans="1:14" s="46" customFormat="1" ht="47.25" outlineLevel="1">
      <c r="A206" s="170" t="s">
        <v>689</v>
      </c>
      <c r="B206" s="210" t="s">
        <v>324</v>
      </c>
      <c r="C206" s="167" t="s">
        <v>130</v>
      </c>
      <c r="D206" s="168" t="s">
        <v>4215</v>
      </c>
      <c r="E206" s="232"/>
      <c r="F206" s="166"/>
      <c r="G206" s="169"/>
      <c r="H206" s="169"/>
      <c r="I206" s="169"/>
      <c r="J206" s="119">
        <v>4651</v>
      </c>
      <c r="K206" s="122">
        <v>41747</v>
      </c>
      <c r="L206" s="166" t="s">
        <v>4218</v>
      </c>
      <c r="M206" s="170">
        <v>31</v>
      </c>
      <c r="N206" s="288"/>
    </row>
    <row r="207" spans="1:14" s="46" customFormat="1" ht="47.25" outlineLevel="1">
      <c r="A207" s="170" t="s">
        <v>690</v>
      </c>
      <c r="B207" s="210" t="s">
        <v>324</v>
      </c>
      <c r="C207" s="167" t="s">
        <v>130</v>
      </c>
      <c r="D207" s="168" t="s">
        <v>4215</v>
      </c>
      <c r="E207" s="232"/>
      <c r="F207" s="166"/>
      <c r="G207" s="169"/>
      <c r="H207" s="169"/>
      <c r="I207" s="169"/>
      <c r="J207" s="119">
        <v>4652</v>
      </c>
      <c r="K207" s="122">
        <v>41747</v>
      </c>
      <c r="L207" s="166" t="s">
        <v>4219</v>
      </c>
      <c r="M207" s="170">
        <v>31</v>
      </c>
      <c r="N207" s="288"/>
    </row>
    <row r="208" spans="1:14" s="46" customFormat="1" ht="63" outlineLevel="1">
      <c r="A208" s="170" t="s">
        <v>691</v>
      </c>
      <c r="B208" s="119" t="s">
        <v>325</v>
      </c>
      <c r="C208" s="167" t="s">
        <v>130</v>
      </c>
      <c r="D208" s="183" t="s">
        <v>1567</v>
      </c>
      <c r="E208" s="169">
        <v>46.586400000000005</v>
      </c>
      <c r="F208" s="166"/>
      <c r="G208" s="169"/>
      <c r="H208" s="169"/>
      <c r="I208" s="169"/>
      <c r="J208" s="119">
        <v>2619</v>
      </c>
      <c r="K208" s="122">
        <v>41025</v>
      </c>
      <c r="L208" s="166" t="s">
        <v>1569</v>
      </c>
      <c r="M208" s="170">
        <v>31</v>
      </c>
      <c r="N208" s="288" t="s">
        <v>4220</v>
      </c>
    </row>
    <row r="209" spans="1:14" s="46" customFormat="1" ht="78.75" outlineLevel="1">
      <c r="A209" s="170" t="s">
        <v>692</v>
      </c>
      <c r="B209" s="119" t="s">
        <v>325</v>
      </c>
      <c r="C209" s="167" t="s">
        <v>130</v>
      </c>
      <c r="D209" s="182" t="s">
        <v>4221</v>
      </c>
      <c r="E209" s="169">
        <v>11.410600000000001</v>
      </c>
      <c r="F209" s="166"/>
      <c r="G209" s="169"/>
      <c r="H209" s="169"/>
      <c r="I209" s="169"/>
      <c r="J209" s="119">
        <v>2690</v>
      </c>
      <c r="K209" s="122" t="s">
        <v>4222</v>
      </c>
      <c r="L209" s="166" t="s">
        <v>4223</v>
      </c>
      <c r="M209" s="170">
        <v>31</v>
      </c>
      <c r="N209" s="288"/>
    </row>
    <row r="210" spans="1:14" s="46" customFormat="1" ht="47.25" customHeight="1" outlineLevel="1">
      <c r="A210" s="170" t="s">
        <v>693</v>
      </c>
      <c r="B210" s="210" t="s">
        <v>326</v>
      </c>
      <c r="C210" s="167" t="s">
        <v>130</v>
      </c>
      <c r="D210" s="168" t="s">
        <v>4224</v>
      </c>
      <c r="E210" s="169">
        <v>24.494399999999999</v>
      </c>
      <c r="F210" s="166"/>
      <c r="G210" s="169"/>
      <c r="H210" s="169"/>
      <c r="I210" s="169"/>
      <c r="J210" s="119">
        <v>3201</v>
      </c>
      <c r="K210" s="122" t="s">
        <v>4225</v>
      </c>
      <c r="L210" s="166" t="s">
        <v>4226</v>
      </c>
      <c r="M210" s="170">
        <v>31</v>
      </c>
      <c r="N210" s="288" t="s">
        <v>4227</v>
      </c>
    </row>
    <row r="211" spans="1:14" s="46" customFormat="1" ht="47.25" outlineLevel="1">
      <c r="A211" s="170" t="s">
        <v>694</v>
      </c>
      <c r="B211" s="210" t="s">
        <v>326</v>
      </c>
      <c r="C211" s="167" t="s">
        <v>130</v>
      </c>
      <c r="D211" s="153" t="s">
        <v>4228</v>
      </c>
      <c r="E211" s="169">
        <v>451.31127000000004</v>
      </c>
      <c r="F211" s="166"/>
      <c r="G211" s="169"/>
      <c r="H211" s="169"/>
      <c r="I211" s="169"/>
      <c r="J211" s="119">
        <v>3314</v>
      </c>
      <c r="K211" s="122">
        <v>41249</v>
      </c>
      <c r="L211" s="166" t="s">
        <v>716</v>
      </c>
      <c r="M211" s="170">
        <v>31</v>
      </c>
      <c r="N211" s="288"/>
    </row>
    <row r="212" spans="1:14" s="46" customFormat="1" ht="47.25" outlineLevel="1">
      <c r="A212" s="170" t="s">
        <v>695</v>
      </c>
      <c r="B212" s="210" t="s">
        <v>327</v>
      </c>
      <c r="C212" s="167" t="s">
        <v>130</v>
      </c>
      <c r="D212" s="168" t="s">
        <v>1459</v>
      </c>
      <c r="E212" s="169">
        <v>21.892309999999998</v>
      </c>
      <c r="F212" s="166"/>
      <c r="G212" s="169"/>
      <c r="H212" s="169"/>
      <c r="I212" s="169"/>
      <c r="J212" s="119">
        <v>3724</v>
      </c>
      <c r="K212" s="122">
        <v>41388</v>
      </c>
      <c r="L212" s="166" t="s">
        <v>4229</v>
      </c>
      <c r="M212" s="170">
        <v>31</v>
      </c>
      <c r="N212" s="166" t="s">
        <v>4230</v>
      </c>
    </row>
    <row r="213" spans="1:14" s="46" customFormat="1" ht="31.5" outlineLevel="1">
      <c r="A213" s="170" t="s">
        <v>696</v>
      </c>
      <c r="B213" s="119" t="s">
        <v>328</v>
      </c>
      <c r="C213" s="167" t="s">
        <v>130</v>
      </c>
      <c r="D213" s="183" t="s">
        <v>4231</v>
      </c>
      <c r="E213" s="169">
        <v>17.28003</v>
      </c>
      <c r="F213" s="166"/>
      <c r="G213" s="169"/>
      <c r="H213" s="169"/>
      <c r="I213" s="169"/>
      <c r="J213" s="119">
        <v>3404</v>
      </c>
      <c r="K213" s="122">
        <v>41272</v>
      </c>
      <c r="L213" s="166" t="s">
        <v>188</v>
      </c>
      <c r="M213" s="170">
        <v>31</v>
      </c>
      <c r="N213" s="166" t="s">
        <v>4232</v>
      </c>
    </row>
    <row r="214" spans="1:14" s="46" customFormat="1" ht="47.25" customHeight="1" outlineLevel="1">
      <c r="A214" s="170" t="s">
        <v>697</v>
      </c>
      <c r="B214" s="119" t="s">
        <v>329</v>
      </c>
      <c r="C214" s="167" t="s">
        <v>130</v>
      </c>
      <c r="D214" s="183" t="s">
        <v>4233</v>
      </c>
      <c r="E214" s="169">
        <v>106.53455</v>
      </c>
      <c r="F214" s="166"/>
      <c r="G214" s="169"/>
      <c r="H214" s="169"/>
      <c r="I214" s="169"/>
      <c r="J214" s="119">
        <v>999</v>
      </c>
      <c r="K214" s="122">
        <v>40410</v>
      </c>
      <c r="L214" s="166" t="s">
        <v>4234</v>
      </c>
      <c r="M214" s="170">
        <v>31</v>
      </c>
      <c r="N214" s="288" t="s">
        <v>4235</v>
      </c>
    </row>
    <row r="215" spans="1:14" s="46" customFormat="1" ht="63" outlineLevel="1">
      <c r="A215" s="170" t="s">
        <v>698</v>
      </c>
      <c r="B215" s="119" t="s">
        <v>329</v>
      </c>
      <c r="C215" s="167" t="s">
        <v>130</v>
      </c>
      <c r="D215" s="183" t="s">
        <v>4236</v>
      </c>
      <c r="E215" s="169">
        <v>63.930390000000003</v>
      </c>
      <c r="F215" s="166"/>
      <c r="G215" s="169"/>
      <c r="H215" s="169"/>
      <c r="I215" s="169"/>
      <c r="J215" s="119">
        <v>2736</v>
      </c>
      <c r="K215" s="122">
        <v>41081</v>
      </c>
      <c r="L215" s="166" t="s">
        <v>715</v>
      </c>
      <c r="M215" s="170">
        <v>31</v>
      </c>
      <c r="N215" s="288"/>
    </row>
    <row r="216" spans="1:14" s="46" customFormat="1" ht="47.25" outlineLevel="1">
      <c r="A216" s="170" t="s">
        <v>699</v>
      </c>
      <c r="B216" s="119" t="s">
        <v>329</v>
      </c>
      <c r="C216" s="167" t="s">
        <v>130</v>
      </c>
      <c r="D216" s="153" t="s">
        <v>4237</v>
      </c>
      <c r="E216" s="169">
        <v>5.9726900000000001</v>
      </c>
      <c r="F216" s="166"/>
      <c r="G216" s="169"/>
      <c r="H216" s="169"/>
      <c r="I216" s="169"/>
      <c r="J216" s="119">
        <v>2736</v>
      </c>
      <c r="K216" s="122" t="s">
        <v>4238</v>
      </c>
      <c r="L216" s="166" t="s">
        <v>715</v>
      </c>
      <c r="M216" s="170">
        <v>31</v>
      </c>
      <c r="N216" s="288"/>
    </row>
    <row r="217" spans="1:14" s="46" customFormat="1" ht="47.25" customHeight="1" outlineLevel="1">
      <c r="A217" s="170" t="s">
        <v>700</v>
      </c>
      <c r="B217" s="210" t="s">
        <v>330</v>
      </c>
      <c r="C217" s="167" t="s">
        <v>130</v>
      </c>
      <c r="D217" s="168" t="s">
        <v>4239</v>
      </c>
      <c r="E217" s="169">
        <v>9.5247700000000002</v>
      </c>
      <c r="F217" s="166"/>
      <c r="G217" s="169"/>
      <c r="H217" s="169"/>
      <c r="I217" s="169"/>
      <c r="J217" s="119">
        <v>3599</v>
      </c>
      <c r="K217" s="122">
        <v>41346</v>
      </c>
      <c r="L217" s="166" t="s">
        <v>1466</v>
      </c>
      <c r="M217" s="170">
        <v>31</v>
      </c>
      <c r="N217" s="288" t="s">
        <v>4240</v>
      </c>
    </row>
    <row r="218" spans="1:14" s="46" customFormat="1" ht="31.5" outlineLevel="1">
      <c r="A218" s="170" t="s">
        <v>701</v>
      </c>
      <c r="B218" s="210" t="s">
        <v>330</v>
      </c>
      <c r="C218" s="167" t="s">
        <v>130</v>
      </c>
      <c r="D218" s="168" t="s">
        <v>4241</v>
      </c>
      <c r="E218" s="169">
        <v>41.74156</v>
      </c>
      <c r="F218" s="166"/>
      <c r="G218" s="169"/>
      <c r="H218" s="169"/>
      <c r="I218" s="169"/>
      <c r="J218" s="119">
        <v>3695</v>
      </c>
      <c r="K218" s="122">
        <v>41386</v>
      </c>
      <c r="L218" s="166" t="s">
        <v>1458</v>
      </c>
      <c r="M218" s="170">
        <v>31</v>
      </c>
      <c r="N218" s="288"/>
    </row>
    <row r="219" spans="1:14" s="46" customFormat="1" ht="47.25" outlineLevel="1">
      <c r="A219" s="170" t="s">
        <v>702</v>
      </c>
      <c r="B219" s="210" t="s">
        <v>330</v>
      </c>
      <c r="C219" s="167" t="s">
        <v>130</v>
      </c>
      <c r="D219" s="182" t="s">
        <v>1494</v>
      </c>
      <c r="E219" s="169">
        <v>38.002859999999998</v>
      </c>
      <c r="F219" s="166"/>
      <c r="G219" s="169"/>
      <c r="H219" s="169"/>
      <c r="I219" s="169"/>
      <c r="J219" s="119">
        <v>3718</v>
      </c>
      <c r="K219" s="122">
        <v>41388</v>
      </c>
      <c r="L219" s="166" t="s">
        <v>1495</v>
      </c>
      <c r="M219" s="170">
        <v>31</v>
      </c>
      <c r="N219" s="288"/>
    </row>
    <row r="220" spans="1:14" s="46" customFormat="1" ht="31.5" outlineLevel="1">
      <c r="A220" s="170" t="s">
        <v>703</v>
      </c>
      <c r="B220" s="210" t="s">
        <v>330</v>
      </c>
      <c r="C220" s="167" t="s">
        <v>130</v>
      </c>
      <c r="D220" s="153" t="s">
        <v>4242</v>
      </c>
      <c r="E220" s="169">
        <v>0.10893</v>
      </c>
      <c r="F220" s="166"/>
      <c r="G220" s="169"/>
      <c r="H220" s="169"/>
      <c r="I220" s="169"/>
      <c r="J220" s="119">
        <v>3740</v>
      </c>
      <c r="K220" s="122">
        <v>41408</v>
      </c>
      <c r="L220" s="166" t="s">
        <v>796</v>
      </c>
      <c r="M220" s="170">
        <v>31</v>
      </c>
      <c r="N220" s="288"/>
    </row>
    <row r="221" spans="1:14" s="46" customFormat="1" ht="53.25" customHeight="1" outlineLevel="1">
      <c r="A221" s="170" t="s">
        <v>704</v>
      </c>
      <c r="B221" s="170" t="s">
        <v>331</v>
      </c>
      <c r="C221" s="167" t="s">
        <v>130</v>
      </c>
      <c r="D221" s="155" t="s">
        <v>4243</v>
      </c>
      <c r="E221" s="316">
        <v>182.83895999999999</v>
      </c>
      <c r="F221" s="293" t="s">
        <v>4244</v>
      </c>
      <c r="G221" s="293" t="s">
        <v>4245</v>
      </c>
      <c r="H221" s="312" t="s">
        <v>543</v>
      </c>
      <c r="I221" s="293">
        <v>604.50337999999999</v>
      </c>
      <c r="J221" s="119">
        <v>3670</v>
      </c>
      <c r="K221" s="122">
        <v>41379</v>
      </c>
      <c r="L221" s="166" t="s">
        <v>4246</v>
      </c>
      <c r="M221" s="170">
        <v>31</v>
      </c>
      <c r="N221" s="288" t="s">
        <v>4247</v>
      </c>
    </row>
    <row r="222" spans="1:14" s="46" customFormat="1" ht="110.25" outlineLevel="1">
      <c r="A222" s="312" t="s">
        <v>705</v>
      </c>
      <c r="B222" s="312" t="s">
        <v>331</v>
      </c>
      <c r="C222" s="291" t="s">
        <v>130</v>
      </c>
      <c r="D222" s="315" t="s">
        <v>4248</v>
      </c>
      <c r="E222" s="316"/>
      <c r="F222" s="293"/>
      <c r="G222" s="293"/>
      <c r="H222" s="312"/>
      <c r="I222" s="293"/>
      <c r="J222" s="119" t="s">
        <v>4249</v>
      </c>
      <c r="K222" s="122" t="s">
        <v>4250</v>
      </c>
      <c r="L222" s="166" t="s">
        <v>4251</v>
      </c>
      <c r="M222" s="312">
        <v>31</v>
      </c>
      <c r="N222" s="288"/>
    </row>
    <row r="223" spans="1:14" s="46" customFormat="1" outlineLevel="1">
      <c r="A223" s="312"/>
      <c r="B223" s="312"/>
      <c r="C223" s="291"/>
      <c r="D223" s="315"/>
      <c r="E223" s="316"/>
      <c r="F223" s="293"/>
      <c r="G223" s="293"/>
      <c r="H223" s="312"/>
      <c r="I223" s="293"/>
      <c r="J223" s="119">
        <v>3611</v>
      </c>
      <c r="K223" s="122">
        <v>41345</v>
      </c>
      <c r="L223" s="166" t="s">
        <v>4252</v>
      </c>
      <c r="M223" s="312"/>
      <c r="N223" s="288"/>
    </row>
    <row r="224" spans="1:14" s="46" customFormat="1" outlineLevel="1">
      <c r="A224" s="312"/>
      <c r="B224" s="312"/>
      <c r="C224" s="291"/>
      <c r="D224" s="315"/>
      <c r="E224" s="316"/>
      <c r="F224" s="293"/>
      <c r="G224" s="293"/>
      <c r="H224" s="312"/>
      <c r="I224" s="293"/>
      <c r="J224" s="119">
        <v>3628</v>
      </c>
      <c r="K224" s="122">
        <v>41366</v>
      </c>
      <c r="L224" s="166" t="s">
        <v>4253</v>
      </c>
      <c r="M224" s="312"/>
      <c r="N224" s="288"/>
    </row>
    <row r="225" spans="1:14" s="46" customFormat="1" outlineLevel="1">
      <c r="A225" s="312"/>
      <c r="B225" s="312"/>
      <c r="C225" s="291"/>
      <c r="D225" s="315"/>
      <c r="E225" s="316"/>
      <c r="F225" s="293"/>
      <c r="G225" s="293"/>
      <c r="H225" s="312"/>
      <c r="I225" s="293"/>
      <c r="J225" s="119">
        <v>3687</v>
      </c>
      <c r="K225" s="122">
        <v>41386</v>
      </c>
      <c r="L225" s="166" t="s">
        <v>4254</v>
      </c>
      <c r="M225" s="312"/>
      <c r="N225" s="288"/>
    </row>
    <row r="226" spans="1:14" s="46" customFormat="1" outlineLevel="1">
      <c r="A226" s="312"/>
      <c r="B226" s="312"/>
      <c r="C226" s="291"/>
      <c r="D226" s="315"/>
      <c r="E226" s="316"/>
      <c r="F226" s="293"/>
      <c r="G226" s="293"/>
      <c r="H226" s="312"/>
      <c r="I226" s="293"/>
      <c r="J226" s="119">
        <v>3700</v>
      </c>
      <c r="K226" s="122">
        <v>41386</v>
      </c>
      <c r="L226" s="166" t="s">
        <v>4255</v>
      </c>
      <c r="M226" s="312"/>
      <c r="N226" s="288"/>
    </row>
    <row r="227" spans="1:14" s="46" customFormat="1" ht="32.25" customHeight="1" outlineLevel="1">
      <c r="A227" s="312"/>
      <c r="B227" s="312"/>
      <c r="C227" s="291"/>
      <c r="D227" s="315"/>
      <c r="E227" s="316"/>
      <c r="F227" s="293"/>
      <c r="G227" s="293"/>
      <c r="H227" s="312"/>
      <c r="I227" s="293"/>
      <c r="J227" s="119">
        <v>3727</v>
      </c>
      <c r="K227" s="122">
        <v>41388</v>
      </c>
      <c r="L227" s="166" t="s">
        <v>4256</v>
      </c>
      <c r="M227" s="312"/>
      <c r="N227" s="288"/>
    </row>
    <row r="228" spans="1:14" s="46" customFormat="1" ht="47.25" outlineLevel="1">
      <c r="A228" s="170" t="s">
        <v>706</v>
      </c>
      <c r="B228" s="170" t="s">
        <v>331</v>
      </c>
      <c r="C228" s="167" t="s">
        <v>130</v>
      </c>
      <c r="D228" s="233" t="s">
        <v>4257</v>
      </c>
      <c r="E228" s="316"/>
      <c r="F228" s="293"/>
      <c r="G228" s="293"/>
      <c r="H228" s="312"/>
      <c r="I228" s="293"/>
      <c r="J228" s="119" t="s">
        <v>4258</v>
      </c>
      <c r="K228" s="122" t="s">
        <v>4259</v>
      </c>
      <c r="L228" s="166" t="s">
        <v>4260</v>
      </c>
      <c r="M228" s="170">
        <v>31</v>
      </c>
      <c r="N228" s="288"/>
    </row>
    <row r="229" spans="1:14" s="46" customFormat="1" ht="173.25" outlineLevel="1">
      <c r="A229" s="312" t="s">
        <v>707</v>
      </c>
      <c r="B229" s="312" t="s">
        <v>331</v>
      </c>
      <c r="C229" s="291" t="s">
        <v>130</v>
      </c>
      <c r="D229" s="315" t="s">
        <v>4261</v>
      </c>
      <c r="E229" s="316"/>
      <c r="F229" s="293"/>
      <c r="G229" s="293"/>
      <c r="H229" s="312"/>
      <c r="I229" s="293"/>
      <c r="J229" s="119" t="s">
        <v>4262</v>
      </c>
      <c r="K229" s="122" t="s">
        <v>4263</v>
      </c>
      <c r="L229" s="166" t="s">
        <v>4264</v>
      </c>
      <c r="M229" s="312">
        <v>31</v>
      </c>
      <c r="N229" s="288" t="s">
        <v>4247</v>
      </c>
    </row>
    <row r="230" spans="1:14" s="46" customFormat="1" ht="47.25" outlineLevel="1">
      <c r="A230" s="312"/>
      <c r="B230" s="312"/>
      <c r="C230" s="291"/>
      <c r="D230" s="315"/>
      <c r="E230" s="316"/>
      <c r="F230" s="293"/>
      <c r="G230" s="293"/>
      <c r="H230" s="312"/>
      <c r="I230" s="293"/>
      <c r="J230" s="119">
        <v>3724</v>
      </c>
      <c r="K230" s="122">
        <v>41388</v>
      </c>
      <c r="L230" s="166" t="s">
        <v>193</v>
      </c>
      <c r="M230" s="312"/>
      <c r="N230" s="288"/>
    </row>
    <row r="231" spans="1:14" s="46" customFormat="1" ht="47.25" outlineLevel="1">
      <c r="A231" s="170" t="s">
        <v>708</v>
      </c>
      <c r="B231" s="170" t="s">
        <v>331</v>
      </c>
      <c r="C231" s="167" t="s">
        <v>130</v>
      </c>
      <c r="D231" s="234" t="s">
        <v>4265</v>
      </c>
      <c r="E231" s="316"/>
      <c r="F231" s="293"/>
      <c r="G231" s="293"/>
      <c r="H231" s="312"/>
      <c r="I231" s="293"/>
      <c r="J231" s="119">
        <v>3695</v>
      </c>
      <c r="K231" s="122">
        <v>41386</v>
      </c>
      <c r="L231" s="166" t="s">
        <v>1458</v>
      </c>
      <c r="M231" s="170">
        <v>31</v>
      </c>
      <c r="N231" s="288"/>
    </row>
    <row r="232" spans="1:14" s="46" customFormat="1" ht="47.25" outlineLevel="1">
      <c r="A232" s="170" t="s">
        <v>709</v>
      </c>
      <c r="B232" s="170" t="s">
        <v>331</v>
      </c>
      <c r="C232" s="167" t="s">
        <v>130</v>
      </c>
      <c r="D232" s="234" t="s">
        <v>4243</v>
      </c>
      <c r="E232" s="316">
        <v>130.03586000000001</v>
      </c>
      <c r="F232" s="293" t="s">
        <v>4244</v>
      </c>
      <c r="G232" s="293" t="s">
        <v>4266</v>
      </c>
      <c r="H232" s="312" t="s">
        <v>4267</v>
      </c>
      <c r="I232" s="293">
        <v>604.50337999999999</v>
      </c>
      <c r="J232" s="119">
        <v>3670</v>
      </c>
      <c r="K232" s="122">
        <v>41379</v>
      </c>
      <c r="L232" s="166" t="s">
        <v>4246</v>
      </c>
      <c r="M232" s="170">
        <v>31</v>
      </c>
      <c r="N232" s="288" t="s">
        <v>4247</v>
      </c>
    </row>
    <row r="233" spans="1:14" s="46" customFormat="1" ht="173.25" outlineLevel="1">
      <c r="A233" s="312" t="s">
        <v>710</v>
      </c>
      <c r="B233" s="312" t="s">
        <v>331</v>
      </c>
      <c r="C233" s="291" t="s">
        <v>130</v>
      </c>
      <c r="D233" s="303" t="s">
        <v>4268</v>
      </c>
      <c r="E233" s="316"/>
      <c r="F233" s="293"/>
      <c r="G233" s="293"/>
      <c r="H233" s="312"/>
      <c r="I233" s="293"/>
      <c r="J233" s="119" t="s">
        <v>4269</v>
      </c>
      <c r="K233" s="122" t="s">
        <v>4270</v>
      </c>
      <c r="L233" s="166" t="s">
        <v>4271</v>
      </c>
      <c r="M233" s="170">
        <v>31</v>
      </c>
      <c r="N233" s="288"/>
    </row>
    <row r="234" spans="1:14" s="46" customFormat="1" ht="33" customHeight="1" outlineLevel="1">
      <c r="A234" s="312"/>
      <c r="B234" s="312"/>
      <c r="C234" s="291"/>
      <c r="D234" s="303"/>
      <c r="E234" s="316"/>
      <c r="F234" s="293"/>
      <c r="G234" s="293"/>
      <c r="H234" s="312"/>
      <c r="I234" s="293"/>
      <c r="J234" s="119">
        <v>3727</v>
      </c>
      <c r="K234" s="122">
        <v>41388</v>
      </c>
      <c r="L234" s="166" t="s">
        <v>4256</v>
      </c>
      <c r="M234" s="170">
        <v>31</v>
      </c>
      <c r="N234" s="288"/>
    </row>
    <row r="235" spans="1:14" s="46" customFormat="1" ht="47.25" outlineLevel="1">
      <c r="A235" s="170" t="s">
        <v>711</v>
      </c>
      <c r="B235" s="170" t="s">
        <v>331</v>
      </c>
      <c r="C235" s="167" t="s">
        <v>130</v>
      </c>
      <c r="D235" s="234" t="s">
        <v>4272</v>
      </c>
      <c r="E235" s="316"/>
      <c r="F235" s="293"/>
      <c r="G235" s="293"/>
      <c r="H235" s="312"/>
      <c r="I235" s="293"/>
      <c r="J235" s="119">
        <v>3692</v>
      </c>
      <c r="K235" s="122" t="s">
        <v>4273</v>
      </c>
      <c r="L235" s="166" t="s">
        <v>4274</v>
      </c>
      <c r="M235" s="170">
        <v>31</v>
      </c>
      <c r="N235" s="288" t="s">
        <v>4247</v>
      </c>
    </row>
    <row r="236" spans="1:14" s="46" customFormat="1" ht="47.25" outlineLevel="1">
      <c r="A236" s="170" t="s">
        <v>712</v>
      </c>
      <c r="B236" s="170" t="s">
        <v>331</v>
      </c>
      <c r="C236" s="167" t="s">
        <v>130</v>
      </c>
      <c r="D236" s="233" t="s">
        <v>4265</v>
      </c>
      <c r="E236" s="316"/>
      <c r="F236" s="293"/>
      <c r="G236" s="293"/>
      <c r="H236" s="312"/>
      <c r="I236" s="293"/>
      <c r="J236" s="119">
        <v>3695</v>
      </c>
      <c r="K236" s="122">
        <v>41386</v>
      </c>
      <c r="L236" s="166" t="s">
        <v>1458</v>
      </c>
      <c r="M236" s="170">
        <v>31</v>
      </c>
      <c r="N236" s="288"/>
    </row>
    <row r="237" spans="1:14" s="46" customFormat="1" ht="173.25" outlineLevel="1">
      <c r="A237" s="312" t="s">
        <v>713</v>
      </c>
      <c r="B237" s="312" t="s">
        <v>331</v>
      </c>
      <c r="C237" s="291" t="s">
        <v>130</v>
      </c>
      <c r="D237" s="315" t="s">
        <v>4275</v>
      </c>
      <c r="E237" s="316"/>
      <c r="F237" s="293"/>
      <c r="G237" s="293"/>
      <c r="H237" s="312"/>
      <c r="I237" s="293"/>
      <c r="J237" s="119" t="s">
        <v>4262</v>
      </c>
      <c r="K237" s="122" t="s">
        <v>4263</v>
      </c>
      <c r="L237" s="166" t="s">
        <v>4276</v>
      </c>
      <c r="M237" s="170">
        <v>31</v>
      </c>
      <c r="N237" s="288"/>
    </row>
    <row r="238" spans="1:14" s="46" customFormat="1" ht="47.25" outlineLevel="1">
      <c r="A238" s="312"/>
      <c r="B238" s="312"/>
      <c r="C238" s="291"/>
      <c r="D238" s="315"/>
      <c r="E238" s="316"/>
      <c r="F238" s="293"/>
      <c r="G238" s="293"/>
      <c r="H238" s="312"/>
      <c r="I238" s="293"/>
      <c r="J238" s="119">
        <v>3724</v>
      </c>
      <c r="K238" s="122">
        <v>41388</v>
      </c>
      <c r="L238" s="166" t="s">
        <v>193</v>
      </c>
      <c r="M238" s="170">
        <v>31</v>
      </c>
      <c r="N238" s="288"/>
    </row>
    <row r="239" spans="1:14" s="46" customFormat="1" ht="52.5" customHeight="1" outlineLevel="1">
      <c r="A239" s="170" t="s">
        <v>714</v>
      </c>
      <c r="B239" s="170" t="s">
        <v>332</v>
      </c>
      <c r="C239" s="154" t="s">
        <v>130</v>
      </c>
      <c r="D239" s="233" t="s">
        <v>4277</v>
      </c>
      <c r="E239" s="169">
        <v>157.83738000000002</v>
      </c>
      <c r="F239" s="166"/>
      <c r="G239" s="169"/>
      <c r="H239" s="169"/>
      <c r="I239" s="169"/>
      <c r="J239" s="119">
        <v>3174</v>
      </c>
      <c r="K239" s="122">
        <v>41207</v>
      </c>
      <c r="L239" s="166" t="s">
        <v>4278</v>
      </c>
      <c r="M239" s="170">
        <v>31</v>
      </c>
      <c r="N239" s="166" t="s">
        <v>4279</v>
      </c>
    </row>
    <row r="240" spans="1:14" s="134" customFormat="1">
      <c r="A240" s="225" t="s">
        <v>718</v>
      </c>
      <c r="B240" s="283" t="s">
        <v>719</v>
      </c>
      <c r="C240" s="304"/>
      <c r="D240" s="304"/>
      <c r="E240" s="133">
        <f>SUM(E241:E334)</f>
        <v>3189.0881300000001</v>
      </c>
      <c r="F240" s="146"/>
      <c r="G240" s="143"/>
      <c r="H240" s="143"/>
      <c r="I240" s="143"/>
      <c r="J240" s="144"/>
      <c r="K240" s="145"/>
      <c r="L240" s="146"/>
      <c r="M240" s="228"/>
      <c r="N240" s="207"/>
    </row>
    <row r="241" spans="1:14" s="46" customFormat="1" ht="47.25" outlineLevel="1">
      <c r="A241" s="170" t="s">
        <v>720</v>
      </c>
      <c r="B241" s="119" t="s">
        <v>316</v>
      </c>
      <c r="C241" s="167" t="s">
        <v>130</v>
      </c>
      <c r="D241" s="168" t="s">
        <v>4280</v>
      </c>
      <c r="E241" s="169">
        <v>27.9969</v>
      </c>
      <c r="F241" s="166"/>
      <c r="G241" s="169"/>
      <c r="H241" s="169"/>
      <c r="I241" s="169"/>
      <c r="J241" s="119">
        <v>4583</v>
      </c>
      <c r="K241" s="122">
        <v>41676</v>
      </c>
      <c r="L241" s="166" t="s">
        <v>4281</v>
      </c>
      <c r="M241" s="170">
        <v>31</v>
      </c>
      <c r="N241" s="166" t="s">
        <v>4282</v>
      </c>
    </row>
    <row r="242" spans="1:14" s="46" customFormat="1" ht="48.75" customHeight="1" outlineLevel="1">
      <c r="A242" s="170" t="s">
        <v>721</v>
      </c>
      <c r="B242" s="210" t="s">
        <v>317</v>
      </c>
      <c r="C242" s="167" t="s">
        <v>130</v>
      </c>
      <c r="D242" s="168" t="s">
        <v>4283</v>
      </c>
      <c r="E242" s="169">
        <v>11.141209999999999</v>
      </c>
      <c r="F242" s="166"/>
      <c r="G242" s="169"/>
      <c r="H242" s="169"/>
      <c r="I242" s="169"/>
      <c r="J242" s="119">
        <v>4613</v>
      </c>
      <c r="K242" s="122">
        <v>41722</v>
      </c>
      <c r="L242" s="166" t="s">
        <v>4284</v>
      </c>
      <c r="M242" s="170">
        <v>31</v>
      </c>
      <c r="N242" s="166" t="s">
        <v>4285</v>
      </c>
    </row>
    <row r="243" spans="1:14" s="46" customFormat="1" ht="47.25" outlineLevel="1">
      <c r="A243" s="170" t="s">
        <v>722</v>
      </c>
      <c r="B243" s="119" t="s">
        <v>318</v>
      </c>
      <c r="C243" s="167" t="s">
        <v>130</v>
      </c>
      <c r="D243" s="183" t="s">
        <v>4286</v>
      </c>
      <c r="E243" s="169">
        <v>1176.4114400000001</v>
      </c>
      <c r="F243" s="166"/>
      <c r="G243" s="169"/>
      <c r="H243" s="169"/>
      <c r="I243" s="169"/>
      <c r="J243" s="119">
        <v>2197</v>
      </c>
      <c r="K243" s="122">
        <v>41243</v>
      </c>
      <c r="L243" s="166" t="s">
        <v>717</v>
      </c>
      <c r="M243" s="170">
        <v>31</v>
      </c>
      <c r="N243" s="166" t="s">
        <v>4287</v>
      </c>
    </row>
    <row r="244" spans="1:14" s="46" customFormat="1" ht="47.25" outlineLevel="1">
      <c r="A244" s="170" t="s">
        <v>723</v>
      </c>
      <c r="B244" s="210" t="s">
        <v>319</v>
      </c>
      <c r="C244" s="167" t="s">
        <v>130</v>
      </c>
      <c r="D244" s="168" t="s">
        <v>4288</v>
      </c>
      <c r="E244" s="169">
        <v>0</v>
      </c>
      <c r="F244" s="166"/>
      <c r="G244" s="169"/>
      <c r="H244" s="169"/>
      <c r="I244" s="169"/>
      <c r="J244" s="119">
        <v>4168</v>
      </c>
      <c r="K244" s="122">
        <v>41544</v>
      </c>
      <c r="L244" s="166" t="s">
        <v>4289</v>
      </c>
      <c r="M244" s="170">
        <v>31</v>
      </c>
      <c r="N244" s="166" t="s">
        <v>4290</v>
      </c>
    </row>
    <row r="245" spans="1:14" s="46" customFormat="1" ht="63" outlineLevel="1">
      <c r="A245" s="170" t="s">
        <v>724</v>
      </c>
      <c r="B245" s="210" t="s">
        <v>320</v>
      </c>
      <c r="C245" s="167" t="s">
        <v>130</v>
      </c>
      <c r="D245" s="168" t="s">
        <v>4291</v>
      </c>
      <c r="E245" s="169">
        <v>28.477640000000001</v>
      </c>
      <c r="F245" s="166"/>
      <c r="G245" s="169"/>
      <c r="H245" s="169"/>
      <c r="I245" s="169"/>
      <c r="J245" s="119">
        <v>4235</v>
      </c>
      <c r="K245" s="122">
        <v>41571</v>
      </c>
      <c r="L245" s="166" t="s">
        <v>4292</v>
      </c>
      <c r="M245" s="170">
        <v>31</v>
      </c>
      <c r="N245" s="166" t="s">
        <v>4293</v>
      </c>
    </row>
    <row r="246" spans="1:14" s="46" customFormat="1" ht="63" outlineLevel="1">
      <c r="A246" s="170" t="s">
        <v>725</v>
      </c>
      <c r="B246" s="210" t="s">
        <v>321</v>
      </c>
      <c r="C246" s="167" t="s">
        <v>130</v>
      </c>
      <c r="D246" s="168" t="s">
        <v>4294</v>
      </c>
      <c r="E246" s="169">
        <v>28.538969999999999</v>
      </c>
      <c r="F246" s="166"/>
      <c r="G246" s="169"/>
      <c r="H246" s="169"/>
      <c r="I246" s="169"/>
      <c r="J246" s="119">
        <v>4445</v>
      </c>
      <c r="K246" s="122">
        <v>41635</v>
      </c>
      <c r="L246" s="166" t="s">
        <v>4295</v>
      </c>
      <c r="M246" s="170">
        <v>31</v>
      </c>
      <c r="N246" s="166" t="s">
        <v>4296</v>
      </c>
    </row>
    <row r="247" spans="1:14" s="46" customFormat="1" ht="60.75" customHeight="1" outlineLevel="1">
      <c r="A247" s="170" t="s">
        <v>726</v>
      </c>
      <c r="B247" s="210" t="s">
        <v>322</v>
      </c>
      <c r="C247" s="167" t="s">
        <v>130</v>
      </c>
      <c r="D247" s="153" t="s">
        <v>4297</v>
      </c>
      <c r="E247" s="169">
        <v>0.11151</v>
      </c>
      <c r="F247" s="166"/>
      <c r="G247" s="169"/>
      <c r="H247" s="169"/>
      <c r="I247" s="169"/>
      <c r="J247" s="119">
        <v>4327</v>
      </c>
      <c r="K247" s="122">
        <v>41598</v>
      </c>
      <c r="L247" s="166" t="s">
        <v>3187</v>
      </c>
      <c r="M247" s="170">
        <v>31</v>
      </c>
      <c r="N247" s="288" t="s">
        <v>4298</v>
      </c>
    </row>
    <row r="248" spans="1:14" s="46" customFormat="1" ht="31.5" outlineLevel="1">
      <c r="A248" s="170" t="s">
        <v>727</v>
      </c>
      <c r="B248" s="210" t="s">
        <v>322</v>
      </c>
      <c r="C248" s="167" t="s">
        <v>130</v>
      </c>
      <c r="D248" s="168" t="s">
        <v>4299</v>
      </c>
      <c r="E248" s="169">
        <v>19.132829999999998</v>
      </c>
      <c r="F248" s="166"/>
      <c r="G248" s="169"/>
      <c r="H248" s="169"/>
      <c r="I248" s="169"/>
      <c r="J248" s="119">
        <v>4366</v>
      </c>
      <c r="K248" s="122">
        <v>41612</v>
      </c>
      <c r="L248" s="166" t="s">
        <v>4300</v>
      </c>
      <c r="M248" s="170">
        <v>31</v>
      </c>
      <c r="N248" s="288"/>
    </row>
    <row r="249" spans="1:14" s="46" customFormat="1" ht="31.5" outlineLevel="1">
      <c r="A249" s="170" t="s">
        <v>728</v>
      </c>
      <c r="B249" s="210" t="s">
        <v>322</v>
      </c>
      <c r="C249" s="167" t="s">
        <v>130</v>
      </c>
      <c r="D249" s="231" t="s">
        <v>4301</v>
      </c>
      <c r="E249" s="169">
        <v>18.589079999999999</v>
      </c>
      <c r="F249" s="166"/>
      <c r="G249" s="169"/>
      <c r="H249" s="169"/>
      <c r="I249" s="169"/>
      <c r="J249" s="119">
        <v>4396</v>
      </c>
      <c r="K249" s="122">
        <v>41620</v>
      </c>
      <c r="L249" s="166" t="s">
        <v>3186</v>
      </c>
      <c r="M249" s="170">
        <v>31</v>
      </c>
      <c r="N249" s="288"/>
    </row>
    <row r="250" spans="1:14" s="46" customFormat="1" ht="31.5" outlineLevel="1">
      <c r="A250" s="170" t="s">
        <v>729</v>
      </c>
      <c r="B250" s="210" t="s">
        <v>322</v>
      </c>
      <c r="C250" s="167" t="s">
        <v>130</v>
      </c>
      <c r="D250" s="168" t="s">
        <v>4302</v>
      </c>
      <c r="E250" s="169">
        <v>33.457009999999997</v>
      </c>
      <c r="F250" s="166"/>
      <c r="G250" s="169"/>
      <c r="H250" s="169"/>
      <c r="I250" s="169"/>
      <c r="J250" s="119">
        <v>4461</v>
      </c>
      <c r="K250" s="122">
        <v>41653</v>
      </c>
      <c r="L250" s="166" t="s">
        <v>4303</v>
      </c>
      <c r="M250" s="170">
        <v>31</v>
      </c>
      <c r="N250" s="288"/>
    </row>
    <row r="251" spans="1:14" s="46" customFormat="1" ht="47.25" outlineLevel="1">
      <c r="A251" s="170" t="s">
        <v>730</v>
      </c>
      <c r="B251" s="210" t="s">
        <v>322</v>
      </c>
      <c r="C251" s="167" t="s">
        <v>130</v>
      </c>
      <c r="D251" s="168" t="s">
        <v>4304</v>
      </c>
      <c r="E251" s="169">
        <v>27.910429999999998</v>
      </c>
      <c r="F251" s="166"/>
      <c r="G251" s="169"/>
      <c r="H251" s="169"/>
      <c r="I251" s="169"/>
      <c r="J251" s="119">
        <v>4474</v>
      </c>
      <c r="K251" s="122">
        <v>41659</v>
      </c>
      <c r="L251" s="166" t="s">
        <v>4305</v>
      </c>
      <c r="M251" s="170">
        <v>31</v>
      </c>
      <c r="N251" s="288"/>
    </row>
    <row r="252" spans="1:14" s="46" customFormat="1" ht="31.5" outlineLevel="1">
      <c r="A252" s="170" t="s">
        <v>731</v>
      </c>
      <c r="B252" s="210" t="s">
        <v>322</v>
      </c>
      <c r="C252" s="167" t="s">
        <v>130</v>
      </c>
      <c r="D252" s="168" t="s">
        <v>4306</v>
      </c>
      <c r="E252" s="169">
        <v>20.343319999999999</v>
      </c>
      <c r="F252" s="166"/>
      <c r="G252" s="169"/>
      <c r="H252" s="169"/>
      <c r="I252" s="169"/>
      <c r="J252" s="119">
        <v>4492</v>
      </c>
      <c r="K252" s="122">
        <v>41662</v>
      </c>
      <c r="L252" s="166" t="s">
        <v>4307</v>
      </c>
      <c r="M252" s="170">
        <v>31</v>
      </c>
      <c r="N252" s="288"/>
    </row>
    <row r="253" spans="1:14" s="46" customFormat="1" ht="47.25" outlineLevel="1">
      <c r="A253" s="170" t="s">
        <v>732</v>
      </c>
      <c r="B253" s="210" t="s">
        <v>323</v>
      </c>
      <c r="C253" s="167" t="s">
        <v>130</v>
      </c>
      <c r="D253" s="168" t="s">
        <v>4308</v>
      </c>
      <c r="E253" s="169">
        <v>17.905089999999984</v>
      </c>
      <c r="F253" s="166"/>
      <c r="G253" s="169"/>
      <c r="H253" s="169"/>
      <c r="I253" s="169"/>
      <c r="J253" s="119">
        <v>4564</v>
      </c>
      <c r="K253" s="122">
        <v>41710</v>
      </c>
      <c r="L253" s="166" t="s">
        <v>303</v>
      </c>
      <c r="M253" s="170">
        <v>31</v>
      </c>
      <c r="N253" s="288" t="s">
        <v>4309</v>
      </c>
    </row>
    <row r="254" spans="1:14" s="46" customFormat="1" ht="31.5" outlineLevel="1">
      <c r="A254" s="170" t="s">
        <v>733</v>
      </c>
      <c r="B254" s="210" t="s">
        <v>323</v>
      </c>
      <c r="C254" s="167" t="s">
        <v>130</v>
      </c>
      <c r="D254" s="153" t="s">
        <v>4310</v>
      </c>
      <c r="E254" s="169">
        <v>18.783519999999999</v>
      </c>
      <c r="F254" s="166"/>
      <c r="G254" s="169"/>
      <c r="H254" s="169"/>
      <c r="I254" s="169"/>
      <c r="J254" s="119">
        <v>4594</v>
      </c>
      <c r="K254" s="122">
        <v>41712</v>
      </c>
      <c r="L254" s="166" t="s">
        <v>4311</v>
      </c>
      <c r="M254" s="170">
        <v>31</v>
      </c>
      <c r="N254" s="288"/>
    </row>
    <row r="255" spans="1:14" s="46" customFormat="1" ht="141.75" customHeight="1" outlineLevel="1">
      <c r="A255" s="170" t="s">
        <v>734</v>
      </c>
      <c r="B255" s="210" t="s">
        <v>323</v>
      </c>
      <c r="C255" s="167" t="s">
        <v>130</v>
      </c>
      <c r="D255" s="168" t="s">
        <v>4312</v>
      </c>
      <c r="E255" s="169">
        <v>36.408149999999999</v>
      </c>
      <c r="F255" s="166"/>
      <c r="G255" s="169"/>
      <c r="H255" s="169"/>
      <c r="I255" s="169"/>
      <c r="J255" s="119">
        <v>4609</v>
      </c>
      <c r="K255" s="122">
        <v>41717</v>
      </c>
      <c r="L255" s="166" t="s">
        <v>4313</v>
      </c>
      <c r="M255" s="170">
        <v>31</v>
      </c>
      <c r="N255" s="288"/>
    </row>
    <row r="256" spans="1:14" s="46" customFormat="1" ht="30" customHeight="1" outlineLevel="1">
      <c r="A256" s="170" t="s">
        <v>735</v>
      </c>
      <c r="B256" s="210" t="s">
        <v>324</v>
      </c>
      <c r="C256" s="167" t="s">
        <v>130</v>
      </c>
      <c r="D256" s="168" t="s">
        <v>4314</v>
      </c>
      <c r="E256" s="169">
        <v>0</v>
      </c>
      <c r="F256" s="166"/>
      <c r="G256" s="169"/>
      <c r="H256" s="169"/>
      <c r="I256" s="169"/>
      <c r="J256" s="119">
        <v>4664</v>
      </c>
      <c r="K256" s="122">
        <v>41746</v>
      </c>
      <c r="L256" s="166" t="s">
        <v>4315</v>
      </c>
      <c r="M256" s="170">
        <v>31</v>
      </c>
      <c r="N256" s="288" t="s">
        <v>4316</v>
      </c>
    </row>
    <row r="257" spans="1:14" s="46" customFormat="1" ht="31.5" outlineLevel="1">
      <c r="A257" s="170" t="s">
        <v>736</v>
      </c>
      <c r="B257" s="210" t="s">
        <v>324</v>
      </c>
      <c r="C257" s="167" t="s">
        <v>130</v>
      </c>
      <c r="D257" s="153" t="s">
        <v>4317</v>
      </c>
      <c r="E257" s="169">
        <v>0</v>
      </c>
      <c r="F257" s="166"/>
      <c r="G257" s="169"/>
      <c r="H257" s="169"/>
      <c r="I257" s="169"/>
      <c r="J257" s="119">
        <v>4739</v>
      </c>
      <c r="K257" s="122">
        <v>41764</v>
      </c>
      <c r="L257" s="166" t="s">
        <v>3188</v>
      </c>
      <c r="M257" s="170">
        <v>31</v>
      </c>
      <c r="N257" s="288"/>
    </row>
    <row r="258" spans="1:14" s="46" customFormat="1" ht="63" outlineLevel="1">
      <c r="A258" s="170" t="s">
        <v>737</v>
      </c>
      <c r="B258" s="210" t="s">
        <v>325</v>
      </c>
      <c r="C258" s="167" t="s">
        <v>130</v>
      </c>
      <c r="D258" s="153" t="s">
        <v>4318</v>
      </c>
      <c r="E258" s="169">
        <v>0</v>
      </c>
      <c r="F258" s="166"/>
      <c r="G258" s="169"/>
      <c r="H258" s="169"/>
      <c r="I258" s="169"/>
      <c r="J258" s="119">
        <v>6400004817</v>
      </c>
      <c r="K258" s="122">
        <v>41821</v>
      </c>
      <c r="L258" s="166" t="s">
        <v>4319</v>
      </c>
      <c r="M258" s="170">
        <v>31</v>
      </c>
      <c r="N258" s="166" t="s">
        <v>4320</v>
      </c>
    </row>
    <row r="259" spans="1:14" s="46" customFormat="1" ht="31.5" outlineLevel="1">
      <c r="A259" s="170" t="s">
        <v>738</v>
      </c>
      <c r="B259" s="210" t="s">
        <v>326</v>
      </c>
      <c r="C259" s="167" t="s">
        <v>130</v>
      </c>
      <c r="D259" s="153" t="s">
        <v>4321</v>
      </c>
      <c r="E259" s="169">
        <v>0</v>
      </c>
      <c r="F259" s="166"/>
      <c r="G259" s="169"/>
      <c r="H259" s="169"/>
      <c r="I259" s="169"/>
      <c r="J259" s="119">
        <v>6400004797</v>
      </c>
      <c r="K259" s="122">
        <v>41793</v>
      </c>
      <c r="L259" s="166" t="s">
        <v>3190</v>
      </c>
      <c r="M259" s="170">
        <v>31</v>
      </c>
      <c r="N259" s="166" t="s">
        <v>4322</v>
      </c>
    </row>
    <row r="260" spans="1:14" s="46" customFormat="1" ht="47.25" outlineLevel="1">
      <c r="A260" s="170" t="s">
        <v>739</v>
      </c>
      <c r="B260" s="210" t="s">
        <v>327</v>
      </c>
      <c r="C260" s="167" t="s">
        <v>130</v>
      </c>
      <c r="D260" s="153" t="s">
        <v>4323</v>
      </c>
      <c r="E260" s="169">
        <v>0</v>
      </c>
      <c r="F260" s="166"/>
      <c r="G260" s="169"/>
      <c r="H260" s="169"/>
      <c r="I260" s="169"/>
      <c r="J260" s="119">
        <v>6400004887</v>
      </c>
      <c r="K260" s="122">
        <v>41856</v>
      </c>
      <c r="L260" s="166" t="s">
        <v>3195</v>
      </c>
      <c r="M260" s="170">
        <v>31</v>
      </c>
      <c r="N260" s="166" t="s">
        <v>4324</v>
      </c>
    </row>
    <row r="261" spans="1:14" s="46" customFormat="1" ht="31.5" outlineLevel="1">
      <c r="A261" s="170" t="s">
        <v>740</v>
      </c>
      <c r="B261" s="119" t="s">
        <v>328</v>
      </c>
      <c r="C261" s="167" t="s">
        <v>130</v>
      </c>
      <c r="D261" s="183" t="s">
        <v>4325</v>
      </c>
      <c r="E261" s="169">
        <v>9.8537499999999998</v>
      </c>
      <c r="F261" s="166"/>
      <c r="G261" s="169"/>
      <c r="H261" s="169"/>
      <c r="I261" s="169"/>
      <c r="J261" s="119">
        <v>2938</v>
      </c>
      <c r="K261" s="122">
        <v>41148</v>
      </c>
      <c r="L261" s="166" t="s">
        <v>4326</v>
      </c>
      <c r="M261" s="170">
        <v>31</v>
      </c>
      <c r="N261" s="166" t="s">
        <v>4327</v>
      </c>
    </row>
    <row r="262" spans="1:14" s="46" customFormat="1" ht="63" outlineLevel="1">
      <c r="A262" s="170" t="s">
        <v>741</v>
      </c>
      <c r="B262" s="210" t="s">
        <v>329</v>
      </c>
      <c r="C262" s="167" t="s">
        <v>130</v>
      </c>
      <c r="D262" s="168" t="s">
        <v>4328</v>
      </c>
      <c r="E262" s="169">
        <v>0</v>
      </c>
      <c r="F262" s="166"/>
      <c r="G262" s="169"/>
      <c r="H262" s="169"/>
      <c r="I262" s="169"/>
      <c r="J262" s="119">
        <v>44</v>
      </c>
      <c r="K262" s="122">
        <v>40214</v>
      </c>
      <c r="L262" s="166" t="s">
        <v>4329</v>
      </c>
      <c r="M262" s="170">
        <v>31</v>
      </c>
      <c r="N262" s="166" t="s">
        <v>4330</v>
      </c>
    </row>
    <row r="263" spans="1:14" s="46" customFormat="1" ht="31.5" outlineLevel="1">
      <c r="A263" s="170" t="s">
        <v>742</v>
      </c>
      <c r="B263" s="210" t="s">
        <v>330</v>
      </c>
      <c r="C263" s="167" t="s">
        <v>130</v>
      </c>
      <c r="D263" s="168" t="s">
        <v>4331</v>
      </c>
      <c r="E263" s="169">
        <v>0</v>
      </c>
      <c r="F263" s="166"/>
      <c r="G263" s="169"/>
      <c r="H263" s="169"/>
      <c r="I263" s="169"/>
      <c r="J263" s="119">
        <v>1600</v>
      </c>
      <c r="K263" s="122">
        <v>40668</v>
      </c>
      <c r="L263" s="166" t="s">
        <v>266</v>
      </c>
      <c r="M263" s="170">
        <v>31</v>
      </c>
      <c r="N263" s="166" t="s">
        <v>4332</v>
      </c>
    </row>
    <row r="264" spans="1:14" s="46" customFormat="1" ht="31.5" outlineLevel="1">
      <c r="A264" s="170" t="s">
        <v>743</v>
      </c>
      <c r="B264" s="210" t="s">
        <v>331</v>
      </c>
      <c r="C264" s="167" t="s">
        <v>130</v>
      </c>
      <c r="D264" s="168" t="s">
        <v>4333</v>
      </c>
      <c r="E264" s="169">
        <v>0</v>
      </c>
      <c r="F264" s="166"/>
      <c r="G264" s="169"/>
      <c r="H264" s="169"/>
      <c r="I264" s="169"/>
      <c r="J264" s="119">
        <v>2372</v>
      </c>
      <c r="K264" s="122">
        <v>40921</v>
      </c>
      <c r="L264" s="166" t="s">
        <v>4334</v>
      </c>
      <c r="M264" s="170">
        <v>31</v>
      </c>
      <c r="N264" s="166" t="s">
        <v>4335</v>
      </c>
    </row>
    <row r="265" spans="1:14" s="46" customFormat="1" ht="47.25" outlineLevel="1">
      <c r="A265" s="170" t="s">
        <v>744</v>
      </c>
      <c r="B265" s="119" t="s">
        <v>332</v>
      </c>
      <c r="C265" s="167" t="s">
        <v>130</v>
      </c>
      <c r="D265" s="183" t="s">
        <v>4336</v>
      </c>
      <c r="E265" s="169">
        <v>335.99185999999997</v>
      </c>
      <c r="F265" s="166"/>
      <c r="G265" s="169"/>
      <c r="H265" s="169"/>
      <c r="I265" s="169"/>
      <c r="J265" s="119">
        <v>2430</v>
      </c>
      <c r="K265" s="122">
        <v>40970</v>
      </c>
      <c r="L265" s="166" t="s">
        <v>4337</v>
      </c>
      <c r="M265" s="170">
        <v>31</v>
      </c>
      <c r="N265" s="166" t="s">
        <v>4338</v>
      </c>
    </row>
    <row r="266" spans="1:14" s="46" customFormat="1" ht="63" outlineLevel="1">
      <c r="A266" s="170" t="s">
        <v>745</v>
      </c>
      <c r="B266" s="210" t="s">
        <v>333</v>
      </c>
      <c r="C266" s="167" t="s">
        <v>130</v>
      </c>
      <c r="D266" s="153" t="s">
        <v>4339</v>
      </c>
      <c r="E266" s="169">
        <v>0</v>
      </c>
      <c r="F266" s="166"/>
      <c r="G266" s="169"/>
      <c r="H266" s="169"/>
      <c r="I266" s="169"/>
      <c r="J266" s="119">
        <v>2571</v>
      </c>
      <c r="K266" s="122">
        <v>41008</v>
      </c>
      <c r="L266" s="166" t="s">
        <v>4340</v>
      </c>
      <c r="M266" s="170">
        <v>31</v>
      </c>
      <c r="N266" s="166" t="s">
        <v>4341</v>
      </c>
    </row>
    <row r="267" spans="1:14" s="46" customFormat="1" ht="31.5" outlineLevel="1">
      <c r="A267" s="170" t="s">
        <v>746</v>
      </c>
      <c r="B267" s="119" t="s">
        <v>334</v>
      </c>
      <c r="C267" s="167" t="s">
        <v>130</v>
      </c>
      <c r="D267" s="153" t="s">
        <v>4342</v>
      </c>
      <c r="E267" s="169">
        <v>0</v>
      </c>
      <c r="F267" s="166"/>
      <c r="G267" s="169"/>
      <c r="H267" s="169"/>
      <c r="I267" s="169"/>
      <c r="J267" s="119">
        <v>2640</v>
      </c>
      <c r="K267" s="122">
        <v>41039</v>
      </c>
      <c r="L267" s="166" t="s">
        <v>4343</v>
      </c>
      <c r="M267" s="170">
        <v>31</v>
      </c>
      <c r="N267" s="166" t="s">
        <v>4344</v>
      </c>
    </row>
    <row r="268" spans="1:14" s="46" customFormat="1" ht="31.5" outlineLevel="1">
      <c r="A268" s="170" t="s">
        <v>747</v>
      </c>
      <c r="B268" s="119" t="s">
        <v>335</v>
      </c>
      <c r="C268" s="167" t="s">
        <v>130</v>
      </c>
      <c r="D268" s="168" t="s">
        <v>4345</v>
      </c>
      <c r="E268" s="169">
        <v>0</v>
      </c>
      <c r="F268" s="166"/>
      <c r="G268" s="169"/>
      <c r="H268" s="169"/>
      <c r="I268" s="169"/>
      <c r="J268" s="119">
        <v>2984</v>
      </c>
      <c r="K268" s="122">
        <v>41155</v>
      </c>
      <c r="L268" s="166" t="s">
        <v>1416</v>
      </c>
      <c r="M268" s="170">
        <v>31</v>
      </c>
      <c r="N268" s="166" t="s">
        <v>4346</v>
      </c>
    </row>
    <row r="269" spans="1:14" s="46" customFormat="1" ht="31.5" outlineLevel="1">
      <c r="A269" s="170" t="s">
        <v>748</v>
      </c>
      <c r="B269" s="210" t="s">
        <v>336</v>
      </c>
      <c r="C269" s="167" t="s">
        <v>130</v>
      </c>
      <c r="D269" s="168" t="s">
        <v>4347</v>
      </c>
      <c r="E269" s="169">
        <v>0</v>
      </c>
      <c r="F269" s="166"/>
      <c r="G269" s="169"/>
      <c r="H269" s="169"/>
      <c r="I269" s="169"/>
      <c r="J269" s="119">
        <v>3156</v>
      </c>
      <c r="K269" s="122">
        <v>41200</v>
      </c>
      <c r="L269" s="166" t="s">
        <v>4348</v>
      </c>
      <c r="M269" s="170">
        <v>31</v>
      </c>
      <c r="N269" s="166" t="s">
        <v>4349</v>
      </c>
    </row>
    <row r="270" spans="1:14" s="46" customFormat="1" ht="47.25" outlineLevel="1">
      <c r="A270" s="170" t="s">
        <v>749</v>
      </c>
      <c r="B270" s="119" t="s">
        <v>337</v>
      </c>
      <c r="C270" s="167" t="s">
        <v>130</v>
      </c>
      <c r="D270" s="182" t="s">
        <v>4350</v>
      </c>
      <c r="E270" s="169">
        <v>0</v>
      </c>
      <c r="F270" s="166"/>
      <c r="G270" s="169"/>
      <c r="H270" s="169"/>
      <c r="I270" s="169"/>
      <c r="J270" s="119">
        <v>3607</v>
      </c>
      <c r="K270" s="122" t="s">
        <v>4351</v>
      </c>
      <c r="L270" s="166" t="s">
        <v>4352</v>
      </c>
      <c r="M270" s="170">
        <v>31</v>
      </c>
      <c r="N270" s="166" t="s">
        <v>4353</v>
      </c>
    </row>
    <row r="271" spans="1:14" s="46" customFormat="1" ht="47.25" outlineLevel="1">
      <c r="A271" s="170" t="s">
        <v>750</v>
      </c>
      <c r="B271" s="210" t="s">
        <v>338</v>
      </c>
      <c r="C271" s="167" t="s">
        <v>130</v>
      </c>
      <c r="D271" s="168" t="s">
        <v>4354</v>
      </c>
      <c r="E271" s="169">
        <v>37.852710000000002</v>
      </c>
      <c r="F271" s="166"/>
      <c r="G271" s="169"/>
      <c r="H271" s="169"/>
      <c r="I271" s="169"/>
      <c r="J271" s="119">
        <v>3647</v>
      </c>
      <c r="K271" s="122">
        <v>41366</v>
      </c>
      <c r="L271" s="166" t="s">
        <v>1462</v>
      </c>
      <c r="M271" s="170">
        <v>31</v>
      </c>
      <c r="N271" s="166" t="s">
        <v>4355</v>
      </c>
    </row>
    <row r="272" spans="1:14" s="46" customFormat="1" ht="31.5" outlineLevel="1">
      <c r="A272" s="170" t="s">
        <v>751</v>
      </c>
      <c r="B272" s="210" t="s">
        <v>339</v>
      </c>
      <c r="C272" s="167" t="s">
        <v>130</v>
      </c>
      <c r="D272" s="168" t="s">
        <v>4356</v>
      </c>
      <c r="E272" s="169">
        <v>27.924950000000003</v>
      </c>
      <c r="F272" s="166"/>
      <c r="G272" s="169"/>
      <c r="H272" s="169"/>
      <c r="I272" s="169"/>
      <c r="J272" s="119">
        <v>3679</v>
      </c>
      <c r="K272" s="122">
        <v>41333</v>
      </c>
      <c r="L272" s="166" t="s">
        <v>4357</v>
      </c>
      <c r="M272" s="170">
        <v>31</v>
      </c>
      <c r="N272" s="166" t="s">
        <v>4358</v>
      </c>
    </row>
    <row r="273" spans="1:14" s="46" customFormat="1" ht="63" outlineLevel="1">
      <c r="A273" s="170" t="s">
        <v>752</v>
      </c>
      <c r="B273" s="119" t="s">
        <v>340</v>
      </c>
      <c r="C273" s="167" t="s">
        <v>130</v>
      </c>
      <c r="D273" s="153" t="s">
        <v>4359</v>
      </c>
      <c r="E273" s="169">
        <v>0</v>
      </c>
      <c r="F273" s="166"/>
      <c r="G273" s="169"/>
      <c r="H273" s="169"/>
      <c r="I273" s="169"/>
      <c r="J273" s="119">
        <v>3681</v>
      </c>
      <c r="K273" s="122">
        <v>41338</v>
      </c>
      <c r="L273" s="166" t="s">
        <v>4360</v>
      </c>
      <c r="M273" s="170">
        <v>31</v>
      </c>
      <c r="N273" s="166" t="s">
        <v>4361</v>
      </c>
    </row>
    <row r="274" spans="1:14" s="46" customFormat="1" ht="47.25" outlineLevel="1">
      <c r="A274" s="170" t="s">
        <v>753</v>
      </c>
      <c r="B274" s="210" t="s">
        <v>341</v>
      </c>
      <c r="C274" s="167" t="s">
        <v>130</v>
      </c>
      <c r="D274" s="153" t="s">
        <v>4362</v>
      </c>
      <c r="E274" s="169">
        <v>0</v>
      </c>
      <c r="F274" s="166"/>
      <c r="G274" s="169"/>
      <c r="H274" s="169"/>
      <c r="I274" s="169"/>
      <c r="J274" s="119">
        <v>3946</v>
      </c>
      <c r="K274" s="122">
        <v>41479</v>
      </c>
      <c r="L274" s="166" t="s">
        <v>4363</v>
      </c>
      <c r="M274" s="170">
        <v>31</v>
      </c>
      <c r="N274" s="166" t="s">
        <v>4364</v>
      </c>
    </row>
    <row r="275" spans="1:14" s="46" customFormat="1" ht="63" outlineLevel="1">
      <c r="A275" s="170" t="s">
        <v>754</v>
      </c>
      <c r="B275" s="210" t="s">
        <v>342</v>
      </c>
      <c r="C275" s="167" t="s">
        <v>130</v>
      </c>
      <c r="D275" s="168" t="s">
        <v>4365</v>
      </c>
      <c r="E275" s="169">
        <v>0</v>
      </c>
      <c r="F275" s="166"/>
      <c r="G275" s="169"/>
      <c r="H275" s="169"/>
      <c r="I275" s="169"/>
      <c r="J275" s="119">
        <v>4072</v>
      </c>
      <c r="K275" s="122">
        <v>41529</v>
      </c>
      <c r="L275" s="166" t="s">
        <v>4366</v>
      </c>
      <c r="M275" s="170">
        <v>31</v>
      </c>
      <c r="N275" s="166" t="s">
        <v>4367</v>
      </c>
    </row>
    <row r="276" spans="1:14" s="46" customFormat="1" ht="47.25" outlineLevel="1">
      <c r="A276" s="170" t="s">
        <v>755</v>
      </c>
      <c r="B276" s="210" t="s">
        <v>343</v>
      </c>
      <c r="C276" s="167" t="s">
        <v>130</v>
      </c>
      <c r="D276" s="168" t="s">
        <v>4368</v>
      </c>
      <c r="E276" s="169">
        <v>0</v>
      </c>
      <c r="F276" s="166"/>
      <c r="G276" s="169"/>
      <c r="H276" s="169"/>
      <c r="I276" s="169"/>
      <c r="J276" s="119">
        <v>4174</v>
      </c>
      <c r="K276" s="122">
        <v>41544</v>
      </c>
      <c r="L276" s="166" t="s">
        <v>4369</v>
      </c>
      <c r="M276" s="170">
        <v>31</v>
      </c>
      <c r="N276" s="166" t="s">
        <v>4370</v>
      </c>
    </row>
    <row r="277" spans="1:14" s="46" customFormat="1" ht="63" outlineLevel="1">
      <c r="A277" s="170" t="s">
        <v>756</v>
      </c>
      <c r="B277" s="119" t="s">
        <v>344</v>
      </c>
      <c r="C277" s="167" t="s">
        <v>130</v>
      </c>
      <c r="D277" s="182" t="s">
        <v>4371</v>
      </c>
      <c r="E277" s="169">
        <v>0</v>
      </c>
      <c r="F277" s="166"/>
      <c r="G277" s="169"/>
      <c r="H277" s="169"/>
      <c r="I277" s="169"/>
      <c r="J277" s="119">
        <v>4207</v>
      </c>
      <c r="K277" s="122" t="s">
        <v>4372</v>
      </c>
      <c r="L277" s="166" t="s">
        <v>4373</v>
      </c>
      <c r="M277" s="170">
        <v>31</v>
      </c>
      <c r="N277" s="166" t="s">
        <v>4374</v>
      </c>
    </row>
    <row r="278" spans="1:14" s="46" customFormat="1" ht="47.25" outlineLevel="1">
      <c r="A278" s="170" t="s">
        <v>757</v>
      </c>
      <c r="B278" s="119" t="s">
        <v>345</v>
      </c>
      <c r="C278" s="167" t="s">
        <v>130</v>
      </c>
      <c r="D278" s="182" t="s">
        <v>4375</v>
      </c>
      <c r="E278" s="169">
        <v>0</v>
      </c>
      <c r="F278" s="166"/>
      <c r="G278" s="169"/>
      <c r="H278" s="169"/>
      <c r="I278" s="169"/>
      <c r="J278" s="119">
        <v>4231</v>
      </c>
      <c r="K278" s="122" t="s">
        <v>4376</v>
      </c>
      <c r="L278" s="166" t="s">
        <v>4377</v>
      </c>
      <c r="M278" s="170">
        <v>31</v>
      </c>
      <c r="N278" s="166" t="s">
        <v>4378</v>
      </c>
    </row>
    <row r="279" spans="1:14" s="46" customFormat="1" ht="47.25" outlineLevel="1">
      <c r="A279" s="170" t="s">
        <v>758</v>
      </c>
      <c r="B279" s="210" t="s">
        <v>346</v>
      </c>
      <c r="C279" s="167" t="s">
        <v>130</v>
      </c>
      <c r="D279" s="168" t="s">
        <v>4379</v>
      </c>
      <c r="E279" s="169">
        <v>0</v>
      </c>
      <c r="F279" s="166"/>
      <c r="G279" s="169"/>
      <c r="H279" s="169"/>
      <c r="I279" s="169"/>
      <c r="J279" s="119">
        <v>4256</v>
      </c>
      <c r="K279" s="122">
        <v>41575</v>
      </c>
      <c r="L279" s="166" t="s">
        <v>4380</v>
      </c>
      <c r="M279" s="170">
        <v>31</v>
      </c>
      <c r="N279" s="166" t="s">
        <v>4381</v>
      </c>
    </row>
    <row r="280" spans="1:14" s="46" customFormat="1" ht="31.5" outlineLevel="1">
      <c r="A280" s="170" t="s">
        <v>759</v>
      </c>
      <c r="B280" s="210" t="s">
        <v>347</v>
      </c>
      <c r="C280" s="167" t="s">
        <v>130</v>
      </c>
      <c r="D280" s="168" t="s">
        <v>4382</v>
      </c>
      <c r="E280" s="169">
        <v>0</v>
      </c>
      <c r="F280" s="166"/>
      <c r="G280" s="169"/>
      <c r="H280" s="169"/>
      <c r="I280" s="169"/>
      <c r="J280" s="119">
        <v>4261</v>
      </c>
      <c r="K280" s="122">
        <v>41575</v>
      </c>
      <c r="L280" s="166" t="s">
        <v>4383</v>
      </c>
      <c r="M280" s="170">
        <v>31</v>
      </c>
      <c r="N280" s="166" t="s">
        <v>4384</v>
      </c>
    </row>
    <row r="281" spans="1:14" s="46" customFormat="1" ht="63" outlineLevel="1">
      <c r="A281" s="170" t="s">
        <v>760</v>
      </c>
      <c r="B281" s="119" t="s">
        <v>348</v>
      </c>
      <c r="C281" s="154" t="s">
        <v>130</v>
      </c>
      <c r="D281" s="182" t="s">
        <v>4385</v>
      </c>
      <c r="E281" s="169">
        <v>0</v>
      </c>
      <c r="F281" s="166"/>
      <c r="G281" s="169"/>
      <c r="H281" s="169"/>
      <c r="I281" s="169"/>
      <c r="J281" s="119">
        <v>4321</v>
      </c>
      <c r="K281" s="122">
        <v>41598</v>
      </c>
      <c r="L281" s="166" t="s">
        <v>4386</v>
      </c>
      <c r="M281" s="170">
        <v>31</v>
      </c>
      <c r="N281" s="166" t="s">
        <v>4387</v>
      </c>
    </row>
    <row r="282" spans="1:14" s="46" customFormat="1" ht="31.5" outlineLevel="1">
      <c r="A282" s="170" t="s">
        <v>761</v>
      </c>
      <c r="B282" s="170" t="s">
        <v>349</v>
      </c>
      <c r="C282" s="154" t="s">
        <v>130</v>
      </c>
      <c r="D282" s="182" t="s">
        <v>4388</v>
      </c>
      <c r="E282" s="169">
        <v>0</v>
      </c>
      <c r="F282" s="166"/>
      <c r="G282" s="169"/>
      <c r="H282" s="169"/>
      <c r="I282" s="169"/>
      <c r="J282" s="119">
        <v>4360</v>
      </c>
      <c r="K282" s="122">
        <v>41611</v>
      </c>
      <c r="L282" s="166" t="s">
        <v>4389</v>
      </c>
      <c r="M282" s="170">
        <v>31</v>
      </c>
      <c r="N282" s="166" t="s">
        <v>4390</v>
      </c>
    </row>
    <row r="283" spans="1:14" s="46" customFormat="1" ht="63" outlineLevel="1">
      <c r="A283" s="170" t="s">
        <v>762</v>
      </c>
      <c r="B283" s="210" t="s">
        <v>350</v>
      </c>
      <c r="C283" s="167" t="s">
        <v>130</v>
      </c>
      <c r="D283" s="153" t="s">
        <v>4391</v>
      </c>
      <c r="E283" s="169">
        <v>0</v>
      </c>
      <c r="F283" s="166"/>
      <c r="G283" s="169"/>
      <c r="H283" s="169"/>
      <c r="I283" s="169"/>
      <c r="J283" s="119">
        <v>4370</v>
      </c>
      <c r="K283" s="122">
        <v>41612</v>
      </c>
      <c r="L283" s="166" t="s">
        <v>3191</v>
      </c>
      <c r="M283" s="170">
        <v>31</v>
      </c>
      <c r="N283" s="166" t="s">
        <v>4392</v>
      </c>
    </row>
    <row r="284" spans="1:14" s="46" customFormat="1" ht="31.5" outlineLevel="1">
      <c r="A284" s="170" t="s">
        <v>763</v>
      </c>
      <c r="B284" s="210" t="s">
        <v>351</v>
      </c>
      <c r="C284" s="167" t="s">
        <v>130</v>
      </c>
      <c r="D284" s="168" t="s">
        <v>4393</v>
      </c>
      <c r="E284" s="169">
        <v>0</v>
      </c>
      <c r="F284" s="166"/>
      <c r="G284" s="169"/>
      <c r="H284" s="169"/>
      <c r="I284" s="169"/>
      <c r="J284" s="119">
        <v>4521</v>
      </c>
      <c r="K284" s="122">
        <v>41669</v>
      </c>
      <c r="L284" s="166" t="s">
        <v>205</v>
      </c>
      <c r="M284" s="170">
        <v>31</v>
      </c>
      <c r="N284" s="166" t="s">
        <v>4394</v>
      </c>
    </row>
    <row r="285" spans="1:14" s="46" customFormat="1" ht="31.5" outlineLevel="1">
      <c r="A285" s="170" t="s">
        <v>764</v>
      </c>
      <c r="B285" s="210" t="s">
        <v>352</v>
      </c>
      <c r="C285" s="167" t="s">
        <v>130</v>
      </c>
      <c r="D285" s="168" t="s">
        <v>4395</v>
      </c>
      <c r="E285" s="169">
        <v>0</v>
      </c>
      <c r="F285" s="166"/>
      <c r="G285" s="169"/>
      <c r="H285" s="169"/>
      <c r="I285" s="169"/>
      <c r="J285" s="119">
        <v>4533</v>
      </c>
      <c r="K285" s="122">
        <v>41677</v>
      </c>
      <c r="L285" s="166" t="s">
        <v>4396</v>
      </c>
      <c r="M285" s="170">
        <v>31</v>
      </c>
      <c r="N285" s="166" t="s">
        <v>4397</v>
      </c>
    </row>
    <row r="286" spans="1:14" s="46" customFormat="1" ht="47.25" outlineLevel="1">
      <c r="A286" s="170" t="s">
        <v>765</v>
      </c>
      <c r="B286" s="119" t="s">
        <v>353</v>
      </c>
      <c r="C286" s="167" t="s">
        <v>130</v>
      </c>
      <c r="D286" s="168" t="s">
        <v>4398</v>
      </c>
      <c r="E286" s="169">
        <v>0</v>
      </c>
      <c r="F286" s="166"/>
      <c r="G286" s="169"/>
      <c r="H286" s="169"/>
      <c r="I286" s="169"/>
      <c r="J286" s="119">
        <v>4536</v>
      </c>
      <c r="K286" s="122">
        <v>41680</v>
      </c>
      <c r="L286" s="166" t="s">
        <v>4399</v>
      </c>
      <c r="M286" s="170">
        <v>31</v>
      </c>
      <c r="N286" s="166" t="s">
        <v>4400</v>
      </c>
    </row>
    <row r="287" spans="1:14" s="46" customFormat="1" ht="47.25" outlineLevel="1">
      <c r="A287" s="170" t="s">
        <v>766</v>
      </c>
      <c r="B287" s="210" t="s">
        <v>354</v>
      </c>
      <c r="C287" s="167" t="s">
        <v>130</v>
      </c>
      <c r="D287" s="153" t="s">
        <v>4401</v>
      </c>
      <c r="E287" s="169">
        <v>0</v>
      </c>
      <c r="F287" s="166"/>
      <c r="G287" s="169"/>
      <c r="H287" s="169"/>
      <c r="I287" s="169"/>
      <c r="J287" s="119">
        <v>4562</v>
      </c>
      <c r="K287" s="122">
        <v>41702</v>
      </c>
      <c r="L287" s="166" t="s">
        <v>3192</v>
      </c>
      <c r="M287" s="170">
        <v>31</v>
      </c>
      <c r="N287" s="166" t="s">
        <v>4402</v>
      </c>
    </row>
    <row r="288" spans="1:14" s="46" customFormat="1" ht="47.25" outlineLevel="1">
      <c r="A288" s="170" t="s">
        <v>767</v>
      </c>
      <c r="B288" s="210" t="s">
        <v>355</v>
      </c>
      <c r="C288" s="167" t="s">
        <v>130</v>
      </c>
      <c r="D288" s="182" t="s">
        <v>4403</v>
      </c>
      <c r="E288" s="169">
        <v>0</v>
      </c>
      <c r="F288" s="166"/>
      <c r="G288" s="169"/>
      <c r="H288" s="169"/>
      <c r="I288" s="169"/>
      <c r="J288" s="119">
        <v>4597</v>
      </c>
      <c r="K288" s="122">
        <v>41725</v>
      </c>
      <c r="L288" s="166" t="s">
        <v>4404</v>
      </c>
      <c r="M288" s="170">
        <v>31</v>
      </c>
      <c r="N288" s="166" t="s">
        <v>4405</v>
      </c>
    </row>
    <row r="289" spans="1:14" s="46" customFormat="1" ht="31.5" outlineLevel="1">
      <c r="A289" s="170" t="s">
        <v>768</v>
      </c>
      <c r="B289" s="210" t="s">
        <v>356</v>
      </c>
      <c r="C289" s="167" t="s">
        <v>130</v>
      </c>
      <c r="D289" s="182" t="s">
        <v>4406</v>
      </c>
      <c r="E289" s="169">
        <v>0</v>
      </c>
      <c r="F289" s="166"/>
      <c r="G289" s="169"/>
      <c r="H289" s="169"/>
      <c r="I289" s="169"/>
      <c r="J289" s="119">
        <v>4643</v>
      </c>
      <c r="K289" s="122">
        <v>41759</v>
      </c>
      <c r="L289" s="166" t="s">
        <v>4407</v>
      </c>
      <c r="M289" s="170">
        <v>31</v>
      </c>
      <c r="N289" s="166" t="s">
        <v>4408</v>
      </c>
    </row>
    <row r="290" spans="1:14" s="46" customFormat="1" ht="63" outlineLevel="1">
      <c r="A290" s="170" t="s">
        <v>769</v>
      </c>
      <c r="B290" s="210" t="s">
        <v>357</v>
      </c>
      <c r="C290" s="167" t="s">
        <v>130</v>
      </c>
      <c r="D290" s="182" t="s">
        <v>4409</v>
      </c>
      <c r="E290" s="169">
        <v>0</v>
      </c>
      <c r="F290" s="166"/>
      <c r="G290" s="169"/>
      <c r="H290" s="169"/>
      <c r="I290" s="169"/>
      <c r="J290" s="119">
        <v>4688</v>
      </c>
      <c r="K290" s="122">
        <v>41795</v>
      </c>
      <c r="L290" s="166" t="s">
        <v>4410</v>
      </c>
      <c r="M290" s="170">
        <v>31</v>
      </c>
      <c r="N290" s="166" t="s">
        <v>4411</v>
      </c>
    </row>
    <row r="291" spans="1:14" s="46" customFormat="1" ht="47.25" outlineLevel="1">
      <c r="A291" s="170" t="s">
        <v>770</v>
      </c>
      <c r="B291" s="210" t="s">
        <v>358</v>
      </c>
      <c r="C291" s="167" t="s">
        <v>130</v>
      </c>
      <c r="D291" s="182" t="s">
        <v>4412</v>
      </c>
      <c r="E291" s="169">
        <v>0</v>
      </c>
      <c r="F291" s="166"/>
      <c r="G291" s="169"/>
      <c r="H291" s="169"/>
      <c r="I291" s="169"/>
      <c r="J291" s="119">
        <v>4760</v>
      </c>
      <c r="K291" s="122">
        <v>41779</v>
      </c>
      <c r="L291" s="166" t="s">
        <v>4413</v>
      </c>
      <c r="M291" s="170">
        <v>31</v>
      </c>
      <c r="N291" s="166" t="s">
        <v>4414</v>
      </c>
    </row>
    <row r="292" spans="1:14" s="46" customFormat="1" ht="31.5" outlineLevel="1">
      <c r="A292" s="170" t="s">
        <v>771</v>
      </c>
      <c r="B292" s="210" t="s">
        <v>359</v>
      </c>
      <c r="C292" s="167" t="s">
        <v>130</v>
      </c>
      <c r="D292" s="182" t="s">
        <v>4415</v>
      </c>
      <c r="E292" s="169">
        <v>0</v>
      </c>
      <c r="F292" s="166"/>
      <c r="G292" s="169"/>
      <c r="H292" s="169"/>
      <c r="I292" s="169"/>
      <c r="J292" s="119">
        <v>6400002471</v>
      </c>
      <c r="K292" s="122">
        <v>40988</v>
      </c>
      <c r="L292" s="166" t="s">
        <v>189</v>
      </c>
      <c r="M292" s="170">
        <v>31</v>
      </c>
      <c r="N292" s="166" t="s">
        <v>4416</v>
      </c>
    </row>
    <row r="293" spans="1:14" s="46" customFormat="1" ht="63" outlineLevel="1">
      <c r="A293" s="170" t="s">
        <v>772</v>
      </c>
      <c r="B293" s="210" t="s">
        <v>360</v>
      </c>
      <c r="C293" s="167" t="s">
        <v>130</v>
      </c>
      <c r="D293" s="182" t="s">
        <v>4417</v>
      </c>
      <c r="E293" s="169">
        <v>0</v>
      </c>
      <c r="F293" s="166"/>
      <c r="G293" s="169"/>
      <c r="H293" s="169"/>
      <c r="I293" s="169"/>
      <c r="J293" s="119">
        <v>6400004748</v>
      </c>
      <c r="K293" s="122">
        <v>41818</v>
      </c>
      <c r="L293" s="166" t="s">
        <v>3193</v>
      </c>
      <c r="M293" s="170">
        <v>31</v>
      </c>
      <c r="N293" s="166" t="s">
        <v>4418</v>
      </c>
    </row>
    <row r="294" spans="1:14" s="46" customFormat="1" ht="31.5" outlineLevel="1">
      <c r="A294" s="170" t="s">
        <v>773</v>
      </c>
      <c r="B294" s="210" t="s">
        <v>361</v>
      </c>
      <c r="C294" s="167" t="s">
        <v>130</v>
      </c>
      <c r="D294" s="182" t="s">
        <v>4419</v>
      </c>
      <c r="E294" s="169">
        <v>0</v>
      </c>
      <c r="F294" s="166"/>
      <c r="G294" s="169"/>
      <c r="H294" s="169"/>
      <c r="I294" s="169"/>
      <c r="J294" s="119">
        <v>6400004803</v>
      </c>
      <c r="K294" s="122">
        <v>41801</v>
      </c>
      <c r="L294" s="166" t="s">
        <v>4420</v>
      </c>
      <c r="M294" s="170">
        <v>31</v>
      </c>
      <c r="N294" s="166" t="s">
        <v>4421</v>
      </c>
    </row>
    <row r="295" spans="1:14" s="46" customFormat="1" ht="31.5" outlineLevel="1">
      <c r="A295" s="170" t="s">
        <v>774</v>
      </c>
      <c r="B295" s="210" t="s">
        <v>362</v>
      </c>
      <c r="C295" s="167" t="s">
        <v>130</v>
      </c>
      <c r="D295" s="182" t="s">
        <v>4422</v>
      </c>
      <c r="E295" s="169">
        <v>0</v>
      </c>
      <c r="F295" s="166"/>
      <c r="G295" s="169"/>
      <c r="H295" s="169"/>
      <c r="I295" s="169"/>
      <c r="J295" s="119">
        <v>6400004838</v>
      </c>
      <c r="K295" s="122">
        <v>41817</v>
      </c>
      <c r="L295" s="166" t="s">
        <v>4423</v>
      </c>
      <c r="M295" s="170">
        <v>31</v>
      </c>
      <c r="N295" s="166" t="s">
        <v>4424</v>
      </c>
    </row>
    <row r="296" spans="1:14" s="46" customFormat="1" ht="63" outlineLevel="1">
      <c r="A296" s="170" t="s">
        <v>775</v>
      </c>
      <c r="B296" s="210" t="s">
        <v>363</v>
      </c>
      <c r="C296" s="167" t="s">
        <v>130</v>
      </c>
      <c r="D296" s="182" t="s">
        <v>4425</v>
      </c>
      <c r="E296" s="169">
        <v>0</v>
      </c>
      <c r="F296" s="166"/>
      <c r="G296" s="169"/>
      <c r="H296" s="169"/>
      <c r="I296" s="169"/>
      <c r="J296" s="119">
        <v>6400004890</v>
      </c>
      <c r="K296" s="122">
        <v>41831</v>
      </c>
      <c r="L296" s="166" t="s">
        <v>4426</v>
      </c>
      <c r="M296" s="170">
        <v>31</v>
      </c>
      <c r="N296" s="166" t="s">
        <v>4427</v>
      </c>
    </row>
    <row r="297" spans="1:14" s="46" customFormat="1" ht="31.5" outlineLevel="1">
      <c r="A297" s="170" t="s">
        <v>776</v>
      </c>
      <c r="B297" s="210" t="s">
        <v>364</v>
      </c>
      <c r="C297" s="167" t="s">
        <v>130</v>
      </c>
      <c r="D297" s="182" t="s">
        <v>4428</v>
      </c>
      <c r="E297" s="169">
        <v>0</v>
      </c>
      <c r="F297" s="166"/>
      <c r="G297" s="169"/>
      <c r="H297" s="169"/>
      <c r="I297" s="169"/>
      <c r="J297" s="119">
        <v>6400004916</v>
      </c>
      <c r="K297" s="122">
        <v>41856</v>
      </c>
      <c r="L297" s="166" t="s">
        <v>3195</v>
      </c>
      <c r="M297" s="170">
        <v>31</v>
      </c>
      <c r="N297" s="166" t="s">
        <v>4429</v>
      </c>
    </row>
    <row r="298" spans="1:14" s="46" customFormat="1" ht="31.5" outlineLevel="1">
      <c r="A298" s="170" t="s">
        <v>777</v>
      </c>
      <c r="B298" s="210" t="s">
        <v>365</v>
      </c>
      <c r="C298" s="167" t="s">
        <v>130</v>
      </c>
      <c r="D298" s="182" t="s">
        <v>4430</v>
      </c>
      <c r="E298" s="169">
        <v>0</v>
      </c>
      <c r="F298" s="166"/>
      <c r="G298" s="169"/>
      <c r="H298" s="169"/>
      <c r="I298" s="169"/>
      <c r="J298" s="119">
        <v>6400004926</v>
      </c>
      <c r="K298" s="122">
        <v>41852</v>
      </c>
      <c r="L298" s="166" t="s">
        <v>4431</v>
      </c>
      <c r="M298" s="170">
        <v>31</v>
      </c>
      <c r="N298" s="166" t="s">
        <v>4432</v>
      </c>
    </row>
    <row r="299" spans="1:14" s="46" customFormat="1" ht="47.25" outlineLevel="1">
      <c r="A299" s="170" t="s">
        <v>778</v>
      </c>
      <c r="B299" s="119" t="s">
        <v>366</v>
      </c>
      <c r="C299" s="167" t="s">
        <v>130</v>
      </c>
      <c r="D299" s="182" t="s">
        <v>4433</v>
      </c>
      <c r="E299" s="169">
        <v>0</v>
      </c>
      <c r="F299" s="166"/>
      <c r="G299" s="169"/>
      <c r="H299" s="169"/>
      <c r="I299" s="169"/>
      <c r="J299" s="119">
        <v>6400005014</v>
      </c>
      <c r="K299" s="122">
        <v>41894</v>
      </c>
      <c r="L299" s="166" t="s">
        <v>4434</v>
      </c>
      <c r="M299" s="170">
        <v>31</v>
      </c>
      <c r="N299" s="166" t="s">
        <v>4435</v>
      </c>
    </row>
    <row r="300" spans="1:14" s="46" customFormat="1" ht="47.25" outlineLevel="1">
      <c r="A300" s="170" t="s">
        <v>779</v>
      </c>
      <c r="B300" s="119" t="s">
        <v>367</v>
      </c>
      <c r="C300" s="167" t="s">
        <v>130</v>
      </c>
      <c r="D300" s="182" t="s">
        <v>4436</v>
      </c>
      <c r="E300" s="169">
        <v>0</v>
      </c>
      <c r="F300" s="166"/>
      <c r="G300" s="169"/>
      <c r="H300" s="169"/>
      <c r="I300" s="169"/>
      <c r="J300" s="119">
        <v>6400005047</v>
      </c>
      <c r="K300" s="122">
        <v>41930</v>
      </c>
      <c r="L300" s="166" t="s">
        <v>4437</v>
      </c>
      <c r="M300" s="170">
        <v>31</v>
      </c>
      <c r="N300" s="166" t="s">
        <v>4438</v>
      </c>
    </row>
    <row r="301" spans="1:14" s="46" customFormat="1" ht="31.5" outlineLevel="1">
      <c r="A301" s="170" t="s">
        <v>780</v>
      </c>
      <c r="B301" s="210" t="s">
        <v>368</v>
      </c>
      <c r="C301" s="167" t="s">
        <v>130</v>
      </c>
      <c r="D301" s="182" t="s">
        <v>4439</v>
      </c>
      <c r="E301" s="169">
        <v>0</v>
      </c>
      <c r="F301" s="166"/>
      <c r="G301" s="169"/>
      <c r="H301" s="169"/>
      <c r="I301" s="169"/>
      <c r="J301" s="119">
        <v>6400005049</v>
      </c>
      <c r="K301" s="122">
        <v>41899</v>
      </c>
      <c r="L301" s="166" t="s">
        <v>4440</v>
      </c>
      <c r="M301" s="170">
        <v>31</v>
      </c>
      <c r="N301" s="166" t="s">
        <v>4441</v>
      </c>
    </row>
    <row r="302" spans="1:14" s="46" customFormat="1" ht="47.25" outlineLevel="1">
      <c r="A302" s="170" t="s">
        <v>781</v>
      </c>
      <c r="B302" s="210" t="s">
        <v>369</v>
      </c>
      <c r="C302" s="167" t="s">
        <v>130</v>
      </c>
      <c r="D302" s="182" t="s">
        <v>4442</v>
      </c>
      <c r="E302" s="169">
        <v>0</v>
      </c>
      <c r="F302" s="166"/>
      <c r="G302" s="169"/>
      <c r="H302" s="169"/>
      <c r="I302" s="169"/>
      <c r="J302" s="119">
        <v>6400005088</v>
      </c>
      <c r="K302" s="122">
        <v>41932</v>
      </c>
      <c r="L302" s="166" t="s">
        <v>4443</v>
      </c>
      <c r="M302" s="170">
        <v>31</v>
      </c>
      <c r="N302" s="166" t="s">
        <v>4444</v>
      </c>
    </row>
    <row r="303" spans="1:14" s="46" customFormat="1" ht="47.25" outlineLevel="1">
      <c r="A303" s="170" t="s">
        <v>782</v>
      </c>
      <c r="B303" s="210" t="s">
        <v>370</v>
      </c>
      <c r="C303" s="167" t="s">
        <v>130</v>
      </c>
      <c r="D303" s="182" t="s">
        <v>4445</v>
      </c>
      <c r="E303" s="169">
        <v>0</v>
      </c>
      <c r="F303" s="166"/>
      <c r="G303" s="169"/>
      <c r="H303" s="169"/>
      <c r="I303" s="169"/>
      <c r="J303" s="119">
        <v>6400005107</v>
      </c>
      <c r="K303" s="122">
        <v>41925</v>
      </c>
      <c r="L303" s="166" t="s">
        <v>4446</v>
      </c>
      <c r="M303" s="170">
        <v>31</v>
      </c>
      <c r="N303" s="166" t="s">
        <v>4447</v>
      </c>
    </row>
    <row r="304" spans="1:14" s="46" customFormat="1" ht="63" outlineLevel="1">
      <c r="A304" s="170" t="s">
        <v>783</v>
      </c>
      <c r="B304" s="210" t="s">
        <v>371</v>
      </c>
      <c r="C304" s="167" t="s">
        <v>130</v>
      </c>
      <c r="D304" s="182" t="s">
        <v>4448</v>
      </c>
      <c r="E304" s="169">
        <v>0</v>
      </c>
      <c r="F304" s="166"/>
      <c r="G304" s="169"/>
      <c r="H304" s="169"/>
      <c r="I304" s="169"/>
      <c r="J304" s="119" t="s">
        <v>4449</v>
      </c>
      <c r="K304" s="122">
        <v>41561</v>
      </c>
      <c r="L304" s="166" t="s">
        <v>4450</v>
      </c>
      <c r="M304" s="170">
        <v>31</v>
      </c>
      <c r="N304" s="166" t="s">
        <v>4451</v>
      </c>
    </row>
    <row r="305" spans="1:14" s="46" customFormat="1" ht="47.25" outlineLevel="1">
      <c r="A305" s="170" t="s">
        <v>784</v>
      </c>
      <c r="B305" s="210" t="s">
        <v>372</v>
      </c>
      <c r="C305" s="167" t="s">
        <v>130</v>
      </c>
      <c r="D305" s="182" t="s">
        <v>4452</v>
      </c>
      <c r="E305" s="169">
        <v>21.089510000000001</v>
      </c>
      <c r="F305" s="166"/>
      <c r="G305" s="169"/>
      <c r="H305" s="169"/>
      <c r="I305" s="169"/>
      <c r="J305" s="119" t="s">
        <v>4453</v>
      </c>
      <c r="K305" s="122">
        <v>41605</v>
      </c>
      <c r="L305" s="166" t="s">
        <v>4454</v>
      </c>
      <c r="M305" s="170">
        <v>31</v>
      </c>
      <c r="N305" s="166" t="s">
        <v>4455</v>
      </c>
    </row>
    <row r="306" spans="1:14" s="46" customFormat="1" ht="31.5" outlineLevel="1">
      <c r="A306" s="170" t="s">
        <v>785</v>
      </c>
      <c r="B306" s="210" t="s">
        <v>373</v>
      </c>
      <c r="C306" s="167" t="s">
        <v>130</v>
      </c>
      <c r="D306" s="182" t="s">
        <v>4456</v>
      </c>
      <c r="E306" s="169">
        <v>0</v>
      </c>
      <c r="F306" s="166"/>
      <c r="G306" s="169"/>
      <c r="H306" s="169"/>
      <c r="I306" s="169"/>
      <c r="J306" s="119" t="s">
        <v>4457</v>
      </c>
      <c r="K306" s="122">
        <v>41612</v>
      </c>
      <c r="L306" s="166" t="s">
        <v>4458</v>
      </c>
      <c r="M306" s="170">
        <v>31</v>
      </c>
      <c r="N306" s="166" t="s">
        <v>4459</v>
      </c>
    </row>
    <row r="307" spans="1:14" s="46" customFormat="1" ht="31.5" outlineLevel="1">
      <c r="A307" s="170" t="s">
        <v>786</v>
      </c>
      <c r="B307" s="210" t="s">
        <v>374</v>
      </c>
      <c r="C307" s="167" t="s">
        <v>130</v>
      </c>
      <c r="D307" s="182" t="s">
        <v>4460</v>
      </c>
      <c r="E307" s="169">
        <v>0</v>
      </c>
      <c r="F307" s="166"/>
      <c r="G307" s="169"/>
      <c r="H307" s="169"/>
      <c r="I307" s="169"/>
      <c r="J307" s="119" t="s">
        <v>4461</v>
      </c>
      <c r="K307" s="122">
        <v>41620</v>
      </c>
      <c r="L307" s="166" t="s">
        <v>4462</v>
      </c>
      <c r="M307" s="170">
        <v>31</v>
      </c>
      <c r="N307" s="166" t="s">
        <v>4463</v>
      </c>
    </row>
    <row r="308" spans="1:14" s="46" customFormat="1" ht="31.5" outlineLevel="1">
      <c r="A308" s="170" t="s">
        <v>787</v>
      </c>
      <c r="B308" s="210" t="s">
        <v>375</v>
      </c>
      <c r="C308" s="167" t="s">
        <v>130</v>
      </c>
      <c r="D308" s="182" t="s">
        <v>4464</v>
      </c>
      <c r="E308" s="169">
        <v>0</v>
      </c>
      <c r="F308" s="166"/>
      <c r="G308" s="169"/>
      <c r="H308" s="169"/>
      <c r="I308" s="169"/>
      <c r="J308" s="119" t="s">
        <v>4465</v>
      </c>
      <c r="K308" s="122" t="s">
        <v>4466</v>
      </c>
      <c r="L308" s="166" t="s">
        <v>4467</v>
      </c>
      <c r="M308" s="170">
        <v>31</v>
      </c>
      <c r="N308" s="166" t="s">
        <v>4468</v>
      </c>
    </row>
    <row r="309" spans="1:14" s="46" customFormat="1" ht="15" customHeight="1" outlineLevel="1">
      <c r="A309" s="312" t="s">
        <v>788</v>
      </c>
      <c r="B309" s="306" t="s">
        <v>376</v>
      </c>
      <c r="C309" s="291" t="s">
        <v>130</v>
      </c>
      <c r="D309" s="292" t="s">
        <v>4469</v>
      </c>
      <c r="E309" s="293">
        <v>922.29976999999997</v>
      </c>
      <c r="F309" s="166"/>
      <c r="G309" s="169"/>
      <c r="H309" s="169"/>
      <c r="I309" s="169"/>
      <c r="J309" s="119">
        <v>2429</v>
      </c>
      <c r="K309" s="122">
        <v>40970</v>
      </c>
      <c r="L309" s="166" t="s">
        <v>4470</v>
      </c>
      <c r="M309" s="170">
        <v>31</v>
      </c>
      <c r="N309" s="288" t="s">
        <v>4471</v>
      </c>
    </row>
    <row r="310" spans="1:14" s="46" customFormat="1" outlineLevel="1">
      <c r="A310" s="312"/>
      <c r="B310" s="306"/>
      <c r="C310" s="291"/>
      <c r="D310" s="314"/>
      <c r="E310" s="293"/>
      <c r="F310" s="166"/>
      <c r="G310" s="169"/>
      <c r="H310" s="169"/>
      <c r="I310" s="169"/>
      <c r="J310" s="119">
        <v>2442</v>
      </c>
      <c r="K310" s="122">
        <v>40970</v>
      </c>
      <c r="L310" s="166" t="s">
        <v>4472</v>
      </c>
      <c r="M310" s="170">
        <v>31</v>
      </c>
      <c r="N310" s="288"/>
    </row>
    <row r="311" spans="1:14" s="46" customFormat="1" outlineLevel="1">
      <c r="A311" s="312"/>
      <c r="B311" s="306"/>
      <c r="C311" s="291"/>
      <c r="D311" s="314"/>
      <c r="E311" s="293"/>
      <c r="F311" s="166"/>
      <c r="G311" s="169"/>
      <c r="H311" s="169"/>
      <c r="I311" s="169"/>
      <c r="J311" s="119">
        <v>2452</v>
      </c>
      <c r="K311" s="122" t="s">
        <v>4473</v>
      </c>
      <c r="L311" s="166" t="s">
        <v>4474</v>
      </c>
      <c r="M311" s="170">
        <v>31</v>
      </c>
      <c r="N311" s="288"/>
    </row>
    <row r="312" spans="1:14" s="46" customFormat="1" outlineLevel="1">
      <c r="A312" s="312"/>
      <c r="B312" s="306"/>
      <c r="C312" s="291"/>
      <c r="D312" s="314"/>
      <c r="E312" s="293"/>
      <c r="F312" s="166"/>
      <c r="G312" s="169"/>
      <c r="H312" s="169"/>
      <c r="I312" s="169"/>
      <c r="J312" s="119">
        <v>2470</v>
      </c>
      <c r="K312" s="122">
        <v>40988</v>
      </c>
      <c r="L312" s="166" t="s">
        <v>4475</v>
      </c>
      <c r="M312" s="170">
        <v>31</v>
      </c>
      <c r="N312" s="288"/>
    </row>
    <row r="313" spans="1:14" s="46" customFormat="1" outlineLevel="1">
      <c r="A313" s="312"/>
      <c r="B313" s="306"/>
      <c r="C313" s="291"/>
      <c r="D313" s="314"/>
      <c r="E313" s="293"/>
      <c r="F313" s="166"/>
      <c r="G313" s="169"/>
      <c r="H313" s="169"/>
      <c r="I313" s="169"/>
      <c r="J313" s="119">
        <v>2432</v>
      </c>
      <c r="K313" s="122">
        <v>40970</v>
      </c>
      <c r="L313" s="166" t="s">
        <v>4476</v>
      </c>
      <c r="M313" s="170">
        <v>31</v>
      </c>
      <c r="N313" s="288"/>
    </row>
    <row r="314" spans="1:14" s="46" customFormat="1" outlineLevel="1">
      <c r="A314" s="312"/>
      <c r="B314" s="306"/>
      <c r="C314" s="291"/>
      <c r="D314" s="314"/>
      <c r="E314" s="293"/>
      <c r="F314" s="166"/>
      <c r="G314" s="169"/>
      <c r="H314" s="169"/>
      <c r="I314" s="169"/>
      <c r="J314" s="119">
        <v>2481</v>
      </c>
      <c r="K314" s="122">
        <v>40991</v>
      </c>
      <c r="L314" s="166" t="s">
        <v>4477</v>
      </c>
      <c r="M314" s="170">
        <v>31</v>
      </c>
      <c r="N314" s="288"/>
    </row>
    <row r="315" spans="1:14" s="46" customFormat="1" outlineLevel="1">
      <c r="A315" s="312"/>
      <c r="B315" s="306"/>
      <c r="C315" s="291"/>
      <c r="D315" s="314"/>
      <c r="E315" s="293"/>
      <c r="F315" s="166"/>
      <c r="G315" s="169"/>
      <c r="H315" s="169"/>
      <c r="I315" s="169"/>
      <c r="J315" s="119">
        <v>2490</v>
      </c>
      <c r="K315" s="122">
        <v>40991</v>
      </c>
      <c r="L315" s="166" t="s">
        <v>4478</v>
      </c>
      <c r="M315" s="170">
        <v>31</v>
      </c>
      <c r="N315" s="288"/>
    </row>
    <row r="316" spans="1:14" s="46" customFormat="1" outlineLevel="1">
      <c r="A316" s="312"/>
      <c r="B316" s="306"/>
      <c r="C316" s="291"/>
      <c r="D316" s="314"/>
      <c r="E316" s="293"/>
      <c r="F316" s="166"/>
      <c r="G316" s="169"/>
      <c r="H316" s="169"/>
      <c r="I316" s="169"/>
      <c r="J316" s="119">
        <v>2550</v>
      </c>
      <c r="K316" s="122">
        <v>41002</v>
      </c>
      <c r="L316" s="166" t="s">
        <v>4479</v>
      </c>
      <c r="M316" s="170">
        <v>31</v>
      </c>
      <c r="N316" s="288"/>
    </row>
    <row r="317" spans="1:14" s="46" customFormat="1" outlineLevel="1">
      <c r="A317" s="312"/>
      <c r="B317" s="306"/>
      <c r="C317" s="291"/>
      <c r="D317" s="314"/>
      <c r="E317" s="293"/>
      <c r="F317" s="166"/>
      <c r="G317" s="169"/>
      <c r="H317" s="169"/>
      <c r="I317" s="169"/>
      <c r="J317" s="119">
        <v>2592</v>
      </c>
      <c r="K317" s="122">
        <v>41011</v>
      </c>
      <c r="L317" s="166" t="s">
        <v>4480</v>
      </c>
      <c r="M317" s="170">
        <v>31</v>
      </c>
      <c r="N317" s="288"/>
    </row>
    <row r="318" spans="1:14" s="46" customFormat="1" ht="15" customHeight="1" outlineLevel="1">
      <c r="A318" s="312" t="s">
        <v>789</v>
      </c>
      <c r="B318" s="306" t="s">
        <v>377</v>
      </c>
      <c r="C318" s="291" t="s">
        <v>130</v>
      </c>
      <c r="D318" s="292" t="s">
        <v>4481</v>
      </c>
      <c r="E318" s="293">
        <v>363.71823999999998</v>
      </c>
      <c r="F318" s="166"/>
      <c r="G318" s="169"/>
      <c r="H318" s="169"/>
      <c r="I318" s="169"/>
      <c r="J318" s="119">
        <v>2437</v>
      </c>
      <c r="K318" s="122">
        <v>40970</v>
      </c>
      <c r="L318" s="166" t="s">
        <v>4482</v>
      </c>
      <c r="M318" s="170">
        <v>31</v>
      </c>
      <c r="N318" s="288" t="s">
        <v>4483</v>
      </c>
    </row>
    <row r="319" spans="1:14" s="46" customFormat="1" outlineLevel="1">
      <c r="A319" s="312"/>
      <c r="B319" s="306"/>
      <c r="C319" s="291"/>
      <c r="D319" s="292"/>
      <c r="E319" s="293"/>
      <c r="F319" s="166"/>
      <c r="G319" s="169"/>
      <c r="H319" s="169"/>
      <c r="I319" s="169"/>
      <c r="J319" s="119">
        <v>2462</v>
      </c>
      <c r="K319" s="122">
        <v>40988</v>
      </c>
      <c r="L319" s="166" t="s">
        <v>4484</v>
      </c>
      <c r="M319" s="170">
        <v>31</v>
      </c>
      <c r="N319" s="288"/>
    </row>
    <row r="320" spans="1:14" s="46" customFormat="1" outlineLevel="1">
      <c r="A320" s="312"/>
      <c r="B320" s="306"/>
      <c r="C320" s="291"/>
      <c r="D320" s="292"/>
      <c r="E320" s="293"/>
      <c r="F320" s="166"/>
      <c r="G320" s="169"/>
      <c r="H320" s="169"/>
      <c r="I320" s="169"/>
      <c r="J320" s="119">
        <v>2559</v>
      </c>
      <c r="K320" s="122">
        <v>41004</v>
      </c>
      <c r="L320" s="166" t="s">
        <v>4485</v>
      </c>
      <c r="M320" s="170">
        <v>31</v>
      </c>
      <c r="N320" s="288"/>
    </row>
    <row r="321" spans="1:14" s="46" customFormat="1" outlineLevel="1">
      <c r="A321" s="312"/>
      <c r="B321" s="306"/>
      <c r="C321" s="291"/>
      <c r="D321" s="292"/>
      <c r="E321" s="293"/>
      <c r="F321" s="166"/>
      <c r="G321" s="169"/>
      <c r="H321" s="169"/>
      <c r="I321" s="169"/>
      <c r="J321" s="119">
        <v>2579</v>
      </c>
      <c r="K321" s="122">
        <v>41010</v>
      </c>
      <c r="L321" s="166" t="s">
        <v>4486</v>
      </c>
      <c r="M321" s="170">
        <v>31</v>
      </c>
      <c r="N321" s="288"/>
    </row>
    <row r="322" spans="1:14" s="46" customFormat="1" ht="15" customHeight="1" outlineLevel="1">
      <c r="A322" s="312" t="s">
        <v>790</v>
      </c>
      <c r="B322" s="305" t="s">
        <v>378</v>
      </c>
      <c r="C322" s="291" t="s">
        <v>130</v>
      </c>
      <c r="D322" s="303" t="s">
        <v>4487</v>
      </c>
      <c r="E322" s="293">
        <v>0</v>
      </c>
      <c r="F322" s="166"/>
      <c r="G322" s="169"/>
      <c r="H322" s="169"/>
      <c r="I322" s="169"/>
      <c r="J322" s="119">
        <v>3962</v>
      </c>
      <c r="K322" s="122">
        <v>41488</v>
      </c>
      <c r="L322" s="166" t="s">
        <v>4488</v>
      </c>
      <c r="M322" s="170">
        <v>31</v>
      </c>
      <c r="N322" s="288" t="s">
        <v>4489</v>
      </c>
    </row>
    <row r="323" spans="1:14" s="46" customFormat="1" ht="19.5" customHeight="1" outlineLevel="1">
      <c r="A323" s="312"/>
      <c r="B323" s="305"/>
      <c r="C323" s="291"/>
      <c r="D323" s="303"/>
      <c r="E323" s="293"/>
      <c r="F323" s="166"/>
      <c r="G323" s="169"/>
      <c r="H323" s="169"/>
      <c r="I323" s="169"/>
      <c r="J323" s="119">
        <v>4141</v>
      </c>
      <c r="K323" s="122">
        <v>41554</v>
      </c>
      <c r="L323" s="166" t="s">
        <v>4490</v>
      </c>
      <c r="M323" s="170">
        <v>31</v>
      </c>
      <c r="N323" s="288"/>
    </row>
    <row r="324" spans="1:14" s="46" customFormat="1" ht="27.75" customHeight="1" outlineLevel="1">
      <c r="A324" s="312" t="s">
        <v>791</v>
      </c>
      <c r="B324" s="305" t="s">
        <v>379</v>
      </c>
      <c r="C324" s="291" t="s">
        <v>130</v>
      </c>
      <c r="D324" s="303" t="s">
        <v>4491</v>
      </c>
      <c r="E324" s="293">
        <v>0</v>
      </c>
      <c r="F324" s="166"/>
      <c r="G324" s="169"/>
      <c r="H324" s="169"/>
      <c r="I324" s="169"/>
      <c r="J324" s="119">
        <v>4465</v>
      </c>
      <c r="K324" s="122">
        <v>41653</v>
      </c>
      <c r="L324" s="166" t="s">
        <v>4492</v>
      </c>
      <c r="M324" s="170">
        <v>31</v>
      </c>
      <c r="N324" s="288" t="s">
        <v>4493</v>
      </c>
    </row>
    <row r="325" spans="1:14" s="46" customFormat="1" outlineLevel="1">
      <c r="A325" s="312"/>
      <c r="B325" s="305"/>
      <c r="C325" s="291"/>
      <c r="D325" s="303"/>
      <c r="E325" s="293"/>
      <c r="F325" s="166"/>
      <c r="G325" s="169"/>
      <c r="H325" s="169"/>
      <c r="I325" s="169"/>
      <c r="J325" s="119">
        <v>4472</v>
      </c>
      <c r="K325" s="122">
        <v>41659</v>
      </c>
      <c r="L325" s="166" t="s">
        <v>4494</v>
      </c>
      <c r="M325" s="170">
        <v>31</v>
      </c>
      <c r="N325" s="288"/>
    </row>
    <row r="326" spans="1:14" s="46" customFormat="1" outlineLevel="1">
      <c r="A326" s="312"/>
      <c r="B326" s="305"/>
      <c r="C326" s="291"/>
      <c r="D326" s="303"/>
      <c r="E326" s="293"/>
      <c r="F326" s="166"/>
      <c r="G326" s="169"/>
      <c r="H326" s="169"/>
      <c r="I326" s="169"/>
      <c r="J326" s="119">
        <v>4534</v>
      </c>
      <c r="K326" s="122">
        <v>41702</v>
      </c>
      <c r="L326" s="166" t="s">
        <v>3172</v>
      </c>
      <c r="M326" s="170">
        <v>31</v>
      </c>
      <c r="N326" s="288"/>
    </row>
    <row r="327" spans="1:14" s="46" customFormat="1" ht="22.5" customHeight="1" outlineLevel="1">
      <c r="A327" s="312" t="s">
        <v>792</v>
      </c>
      <c r="B327" s="305" t="s">
        <v>380</v>
      </c>
      <c r="C327" s="291" t="s">
        <v>130</v>
      </c>
      <c r="D327" s="303" t="s">
        <v>4495</v>
      </c>
      <c r="E327" s="293">
        <v>5.1502400000000002</v>
      </c>
      <c r="F327" s="166"/>
      <c r="G327" s="169"/>
      <c r="H327" s="169"/>
      <c r="I327" s="169"/>
      <c r="J327" s="119">
        <v>4538</v>
      </c>
      <c r="K327" s="122">
        <v>41675</v>
      </c>
      <c r="L327" s="166" t="s">
        <v>4496</v>
      </c>
      <c r="M327" s="170">
        <v>31</v>
      </c>
      <c r="N327" s="288" t="s">
        <v>4497</v>
      </c>
    </row>
    <row r="328" spans="1:14" s="46" customFormat="1" outlineLevel="1">
      <c r="A328" s="312"/>
      <c r="B328" s="305"/>
      <c r="C328" s="291"/>
      <c r="D328" s="303"/>
      <c r="E328" s="293"/>
      <c r="F328" s="166"/>
      <c r="G328" s="169"/>
      <c r="H328" s="169"/>
      <c r="I328" s="169"/>
      <c r="J328" s="119">
        <v>4539</v>
      </c>
      <c r="K328" s="122">
        <v>41675</v>
      </c>
      <c r="L328" s="166" t="s">
        <v>4498</v>
      </c>
      <c r="M328" s="170">
        <v>31</v>
      </c>
      <c r="N328" s="288"/>
    </row>
    <row r="329" spans="1:14" s="46" customFormat="1" ht="19.5" customHeight="1" outlineLevel="1">
      <c r="A329" s="312" t="s">
        <v>793</v>
      </c>
      <c r="B329" s="305" t="s">
        <v>381</v>
      </c>
      <c r="C329" s="291" t="s">
        <v>130</v>
      </c>
      <c r="D329" s="303" t="s">
        <v>4499</v>
      </c>
      <c r="E329" s="293">
        <v>0</v>
      </c>
      <c r="F329" s="166"/>
      <c r="G329" s="169"/>
      <c r="H329" s="169"/>
      <c r="I329" s="169"/>
      <c r="J329" s="119">
        <v>4729</v>
      </c>
      <c r="K329" s="122">
        <v>41758</v>
      </c>
      <c r="L329" s="166" t="s">
        <v>4500</v>
      </c>
      <c r="M329" s="170">
        <v>31</v>
      </c>
      <c r="N329" s="288" t="s">
        <v>4501</v>
      </c>
    </row>
    <row r="330" spans="1:14" s="46" customFormat="1" outlineLevel="1">
      <c r="A330" s="312"/>
      <c r="B330" s="305"/>
      <c r="C330" s="291"/>
      <c r="D330" s="303"/>
      <c r="E330" s="293"/>
      <c r="F330" s="166"/>
      <c r="G330" s="169"/>
      <c r="H330" s="169"/>
      <c r="I330" s="169"/>
      <c r="J330" s="119">
        <v>4728</v>
      </c>
      <c r="K330" s="122">
        <v>41758</v>
      </c>
      <c r="L330" s="166" t="s">
        <v>4502</v>
      </c>
      <c r="M330" s="170">
        <v>31</v>
      </c>
      <c r="N330" s="288"/>
    </row>
    <row r="331" spans="1:14" s="46" customFormat="1" outlineLevel="1">
      <c r="A331" s="312"/>
      <c r="B331" s="305"/>
      <c r="C331" s="291"/>
      <c r="D331" s="303"/>
      <c r="E331" s="293"/>
      <c r="F331" s="166"/>
      <c r="G331" s="169"/>
      <c r="H331" s="169"/>
      <c r="I331" s="169"/>
      <c r="J331" s="119">
        <v>4732</v>
      </c>
      <c r="K331" s="122">
        <v>41799</v>
      </c>
      <c r="L331" s="166" t="s">
        <v>4503</v>
      </c>
      <c r="M331" s="170">
        <v>31</v>
      </c>
      <c r="N331" s="288"/>
    </row>
    <row r="332" spans="1:14" s="46" customFormat="1" ht="12.75" customHeight="1" outlineLevel="1">
      <c r="A332" s="312" t="s">
        <v>794</v>
      </c>
      <c r="B332" s="305" t="s">
        <v>382</v>
      </c>
      <c r="C332" s="291" t="s">
        <v>130</v>
      </c>
      <c r="D332" s="303" t="s">
        <v>4504</v>
      </c>
      <c r="E332" s="293">
        <v>0</v>
      </c>
      <c r="F332" s="166"/>
      <c r="G332" s="169"/>
      <c r="H332" s="169"/>
      <c r="I332" s="169"/>
      <c r="J332" s="119">
        <v>4774</v>
      </c>
      <c r="K332" s="122">
        <v>41782</v>
      </c>
      <c r="L332" s="166" t="s">
        <v>4505</v>
      </c>
      <c r="M332" s="170">
        <v>31</v>
      </c>
      <c r="N332" s="288" t="s">
        <v>4506</v>
      </c>
    </row>
    <row r="333" spans="1:14" s="46" customFormat="1" outlineLevel="1">
      <c r="A333" s="312"/>
      <c r="B333" s="305"/>
      <c r="C333" s="291"/>
      <c r="D333" s="303"/>
      <c r="E333" s="293"/>
      <c r="F333" s="166"/>
      <c r="G333" s="169"/>
      <c r="H333" s="169"/>
      <c r="I333" s="169"/>
      <c r="J333" s="119">
        <v>6400004796</v>
      </c>
      <c r="K333" s="122">
        <v>41851</v>
      </c>
      <c r="L333" s="166" t="s">
        <v>4507</v>
      </c>
      <c r="M333" s="170">
        <v>31</v>
      </c>
      <c r="N333" s="288"/>
    </row>
    <row r="334" spans="1:14" s="46" customFormat="1" outlineLevel="1">
      <c r="A334" s="312"/>
      <c r="B334" s="305"/>
      <c r="C334" s="291"/>
      <c r="D334" s="303"/>
      <c r="E334" s="293"/>
      <c r="F334" s="166"/>
      <c r="G334" s="169"/>
      <c r="H334" s="169"/>
      <c r="I334" s="169"/>
      <c r="J334" s="119">
        <v>6400004985</v>
      </c>
      <c r="K334" s="122">
        <v>41900</v>
      </c>
      <c r="L334" s="166" t="s">
        <v>4508</v>
      </c>
      <c r="M334" s="170">
        <v>31</v>
      </c>
      <c r="N334" s="288"/>
    </row>
    <row r="335" spans="1:14" s="131" customFormat="1">
      <c r="A335" s="223" t="s">
        <v>804</v>
      </c>
      <c r="B335" s="281" t="s">
        <v>133</v>
      </c>
      <c r="C335" s="282"/>
      <c r="D335" s="282"/>
      <c r="E335" s="130">
        <f>E336+E395</f>
        <v>12975.883040000001</v>
      </c>
      <c r="F335" s="224"/>
      <c r="G335" s="176"/>
      <c r="H335" s="176"/>
      <c r="I335" s="176"/>
      <c r="J335" s="148"/>
      <c r="K335" s="149"/>
      <c r="L335" s="150"/>
      <c r="M335" s="235"/>
      <c r="N335" s="205"/>
    </row>
    <row r="336" spans="1:14" s="134" customFormat="1">
      <c r="A336" s="225" t="s">
        <v>806</v>
      </c>
      <c r="B336" s="283" t="s">
        <v>4509</v>
      </c>
      <c r="C336" s="304"/>
      <c r="D336" s="304"/>
      <c r="E336" s="133">
        <f>SUM(E337:E394)</f>
        <v>10589.41028</v>
      </c>
      <c r="F336" s="226"/>
      <c r="G336" s="177"/>
      <c r="H336" s="177"/>
      <c r="I336" s="177"/>
      <c r="J336" s="144"/>
      <c r="K336" s="145"/>
      <c r="L336" s="146"/>
      <c r="M336" s="228"/>
      <c r="N336" s="207"/>
    </row>
    <row r="337" spans="1:14" s="46" customFormat="1" ht="31.5" outlineLevel="1">
      <c r="A337" s="170" t="s">
        <v>807</v>
      </c>
      <c r="B337" s="210" t="s">
        <v>316</v>
      </c>
      <c r="C337" s="167" t="s">
        <v>133</v>
      </c>
      <c r="D337" s="168" t="s">
        <v>4510</v>
      </c>
      <c r="E337" s="169">
        <v>18.429110000000001</v>
      </c>
      <c r="F337" s="166" t="s">
        <v>4511</v>
      </c>
      <c r="G337" s="169" t="s">
        <v>3178</v>
      </c>
      <c r="H337" s="169" t="s">
        <v>3179</v>
      </c>
      <c r="I337" s="169" t="s">
        <v>3224</v>
      </c>
      <c r="J337" s="119">
        <v>4619</v>
      </c>
      <c r="K337" s="122">
        <v>41743</v>
      </c>
      <c r="L337" s="166" t="s">
        <v>3361</v>
      </c>
      <c r="M337" s="170">
        <v>32</v>
      </c>
      <c r="N337" s="166" t="s">
        <v>4512</v>
      </c>
    </row>
    <row r="338" spans="1:14" s="46" customFormat="1" ht="30" customHeight="1" outlineLevel="1">
      <c r="A338" s="312" t="s">
        <v>808</v>
      </c>
      <c r="B338" s="305" t="s">
        <v>317</v>
      </c>
      <c r="C338" s="291" t="s">
        <v>133</v>
      </c>
      <c r="D338" s="307" t="s">
        <v>4513</v>
      </c>
      <c r="E338" s="293">
        <v>517.00588000000005</v>
      </c>
      <c r="F338" s="166" t="s">
        <v>4514</v>
      </c>
      <c r="G338" s="169" t="s">
        <v>4515</v>
      </c>
      <c r="H338" s="170" t="s">
        <v>3200</v>
      </c>
      <c r="I338" s="126">
        <v>4493</v>
      </c>
      <c r="J338" s="306">
        <v>165</v>
      </c>
      <c r="K338" s="311">
        <v>41373</v>
      </c>
      <c r="L338" s="288" t="s">
        <v>4516</v>
      </c>
      <c r="M338" s="312">
        <v>32</v>
      </c>
      <c r="N338" s="288" t="s">
        <v>4517</v>
      </c>
    </row>
    <row r="339" spans="1:14" s="46" customFormat="1" outlineLevel="1">
      <c r="A339" s="312"/>
      <c r="B339" s="305"/>
      <c r="C339" s="291"/>
      <c r="D339" s="307"/>
      <c r="E339" s="293"/>
      <c r="F339" s="166" t="s">
        <v>4518</v>
      </c>
      <c r="G339" s="126">
        <v>6300004339</v>
      </c>
      <c r="H339" s="170" t="s">
        <v>3027</v>
      </c>
      <c r="I339" s="126">
        <v>1389</v>
      </c>
      <c r="J339" s="306"/>
      <c r="K339" s="311"/>
      <c r="L339" s="288"/>
      <c r="M339" s="312"/>
      <c r="N339" s="288"/>
    </row>
    <row r="340" spans="1:14" s="46" customFormat="1" outlineLevel="1">
      <c r="A340" s="312" t="s">
        <v>809</v>
      </c>
      <c r="B340" s="305" t="s">
        <v>317</v>
      </c>
      <c r="C340" s="291" t="s">
        <v>133</v>
      </c>
      <c r="D340" s="292" t="s">
        <v>4519</v>
      </c>
      <c r="E340" s="293">
        <v>115.82762</v>
      </c>
      <c r="F340" s="288" t="s">
        <v>4518</v>
      </c>
      <c r="G340" s="313">
        <v>6300004339</v>
      </c>
      <c r="H340" s="293" t="s">
        <v>457</v>
      </c>
      <c r="I340" s="293" t="s">
        <v>458</v>
      </c>
      <c r="J340" s="119">
        <v>112</v>
      </c>
      <c r="K340" s="122" t="s">
        <v>4520</v>
      </c>
      <c r="L340" s="166" t="s">
        <v>1649</v>
      </c>
      <c r="M340" s="170">
        <v>32</v>
      </c>
      <c r="N340" s="288"/>
    </row>
    <row r="341" spans="1:14" s="46" customFormat="1" outlineLevel="1">
      <c r="A341" s="312"/>
      <c r="B341" s="305"/>
      <c r="C341" s="291"/>
      <c r="D341" s="292"/>
      <c r="E341" s="293"/>
      <c r="F341" s="288"/>
      <c r="G341" s="313"/>
      <c r="H341" s="293"/>
      <c r="I341" s="293"/>
      <c r="J341" s="170" t="s">
        <v>4521</v>
      </c>
      <c r="K341" s="122" t="s">
        <v>4520</v>
      </c>
      <c r="L341" s="166" t="s">
        <v>4522</v>
      </c>
      <c r="M341" s="170">
        <v>32</v>
      </c>
      <c r="N341" s="288"/>
    </row>
    <row r="342" spans="1:14" s="46" customFormat="1" outlineLevel="1">
      <c r="A342" s="312" t="s">
        <v>810</v>
      </c>
      <c r="B342" s="305" t="s">
        <v>317</v>
      </c>
      <c r="C342" s="291" t="s">
        <v>133</v>
      </c>
      <c r="D342" s="292" t="s">
        <v>4523</v>
      </c>
      <c r="E342" s="293">
        <v>125.72948</v>
      </c>
      <c r="F342" s="288" t="s">
        <v>4514</v>
      </c>
      <c r="G342" s="293" t="s">
        <v>4515</v>
      </c>
      <c r="H342" s="293" t="s">
        <v>3200</v>
      </c>
      <c r="I342" s="293" t="s">
        <v>4524</v>
      </c>
      <c r="J342" s="170" t="s">
        <v>4525</v>
      </c>
      <c r="K342" s="122">
        <v>41085</v>
      </c>
      <c r="L342" s="166" t="s">
        <v>4526</v>
      </c>
      <c r="M342" s="170">
        <v>32</v>
      </c>
      <c r="N342" s="288"/>
    </row>
    <row r="343" spans="1:14" s="46" customFormat="1" outlineLevel="1">
      <c r="A343" s="312"/>
      <c r="B343" s="305"/>
      <c r="C343" s="291"/>
      <c r="D343" s="292"/>
      <c r="E343" s="293"/>
      <c r="F343" s="288"/>
      <c r="G343" s="293"/>
      <c r="H343" s="293"/>
      <c r="I343" s="293"/>
      <c r="J343" s="170" t="s">
        <v>4527</v>
      </c>
      <c r="K343" s="122">
        <v>41085</v>
      </c>
      <c r="L343" s="166" t="s">
        <v>4528</v>
      </c>
      <c r="M343" s="170">
        <v>32</v>
      </c>
      <c r="N343" s="288"/>
    </row>
    <row r="344" spans="1:14" s="46" customFormat="1" outlineLevel="1">
      <c r="A344" s="312"/>
      <c r="B344" s="305"/>
      <c r="C344" s="291"/>
      <c r="D344" s="292"/>
      <c r="E344" s="293"/>
      <c r="F344" s="288"/>
      <c r="G344" s="293"/>
      <c r="H344" s="293"/>
      <c r="I344" s="293"/>
      <c r="J344" s="170" t="s">
        <v>4529</v>
      </c>
      <c r="K344" s="122">
        <v>41085</v>
      </c>
      <c r="L344" s="166" t="s">
        <v>4530</v>
      </c>
      <c r="M344" s="170">
        <v>32</v>
      </c>
      <c r="N344" s="288"/>
    </row>
    <row r="345" spans="1:14" s="46" customFormat="1" ht="31.5" outlineLevel="1">
      <c r="A345" s="170" t="s">
        <v>811</v>
      </c>
      <c r="B345" s="119" t="s">
        <v>318</v>
      </c>
      <c r="C345" s="167" t="s">
        <v>133</v>
      </c>
      <c r="D345" s="168" t="s">
        <v>1671</v>
      </c>
      <c r="E345" s="169">
        <v>98.548670000000001</v>
      </c>
      <c r="F345" s="166" t="s">
        <v>4518</v>
      </c>
      <c r="G345" s="169" t="s">
        <v>1664</v>
      </c>
      <c r="H345" s="169" t="s">
        <v>464</v>
      </c>
      <c r="I345" s="169" t="s">
        <v>465</v>
      </c>
      <c r="J345" s="119">
        <v>337</v>
      </c>
      <c r="K345" s="122" t="s">
        <v>4531</v>
      </c>
      <c r="L345" s="166" t="s">
        <v>1672</v>
      </c>
      <c r="M345" s="170">
        <v>32</v>
      </c>
      <c r="N345" s="166" t="s">
        <v>4532</v>
      </c>
    </row>
    <row r="346" spans="1:14" s="46" customFormat="1" ht="47.25" outlineLevel="1">
      <c r="A346" s="170" t="s">
        <v>812</v>
      </c>
      <c r="B346" s="119" t="s">
        <v>319</v>
      </c>
      <c r="C346" s="167" t="s">
        <v>133</v>
      </c>
      <c r="D346" s="168" t="s">
        <v>4533</v>
      </c>
      <c r="E346" s="169">
        <v>38.43439</v>
      </c>
      <c r="F346" s="166" t="s">
        <v>4534</v>
      </c>
      <c r="G346" s="169" t="s">
        <v>3197</v>
      </c>
      <c r="H346" s="169" t="s">
        <v>459</v>
      </c>
      <c r="I346" s="169" t="s">
        <v>4535</v>
      </c>
      <c r="J346" s="119">
        <v>612</v>
      </c>
      <c r="K346" s="122">
        <v>41144</v>
      </c>
      <c r="L346" s="166" t="s">
        <v>1607</v>
      </c>
      <c r="M346" s="170">
        <v>32</v>
      </c>
      <c r="N346" s="166" t="s">
        <v>4536</v>
      </c>
    </row>
    <row r="347" spans="1:14" s="46" customFormat="1" ht="47.25" customHeight="1" outlineLevel="1">
      <c r="A347" s="170" t="s">
        <v>813</v>
      </c>
      <c r="B347" s="119" t="s">
        <v>320</v>
      </c>
      <c r="C347" s="167" t="s">
        <v>133</v>
      </c>
      <c r="D347" s="183" t="s">
        <v>4537</v>
      </c>
      <c r="E347" s="169">
        <v>38.883319999999998</v>
      </c>
      <c r="F347" s="166" t="s">
        <v>4534</v>
      </c>
      <c r="G347" s="169" t="s">
        <v>3201</v>
      </c>
      <c r="H347" s="169" t="s">
        <v>3202</v>
      </c>
      <c r="I347" s="169" t="s">
        <v>4538</v>
      </c>
      <c r="J347" s="119">
        <v>211</v>
      </c>
      <c r="K347" s="122">
        <v>41402</v>
      </c>
      <c r="L347" s="166" t="s">
        <v>4539</v>
      </c>
      <c r="M347" s="170">
        <v>32</v>
      </c>
      <c r="N347" s="288" t="s">
        <v>4540</v>
      </c>
    </row>
    <row r="348" spans="1:14" s="46" customFormat="1" ht="47.25" outlineLevel="1">
      <c r="A348" s="170" t="s">
        <v>814</v>
      </c>
      <c r="B348" s="119" t="s">
        <v>320</v>
      </c>
      <c r="C348" s="167" t="s">
        <v>133</v>
      </c>
      <c r="D348" s="168" t="s">
        <v>4541</v>
      </c>
      <c r="E348" s="169">
        <v>38.883319999999998</v>
      </c>
      <c r="F348" s="166" t="s">
        <v>4534</v>
      </c>
      <c r="G348" s="169" t="s">
        <v>3201</v>
      </c>
      <c r="H348" s="169" t="s">
        <v>3202</v>
      </c>
      <c r="I348" s="169" t="s">
        <v>4538</v>
      </c>
      <c r="J348" s="119">
        <v>549</v>
      </c>
      <c r="K348" s="122">
        <v>41110</v>
      </c>
      <c r="L348" s="166" t="s">
        <v>4542</v>
      </c>
      <c r="M348" s="170">
        <v>32</v>
      </c>
      <c r="N348" s="288"/>
    </row>
    <row r="349" spans="1:14" s="46" customFormat="1" ht="47.25" outlineLevel="1">
      <c r="A349" s="170" t="s">
        <v>815</v>
      </c>
      <c r="B349" s="119" t="s">
        <v>321</v>
      </c>
      <c r="C349" s="167" t="s">
        <v>133</v>
      </c>
      <c r="D349" s="183" t="s">
        <v>4543</v>
      </c>
      <c r="E349" s="169">
        <v>47.258749999999999</v>
      </c>
      <c r="F349" s="166" t="s">
        <v>1318</v>
      </c>
      <c r="G349" s="169" t="s">
        <v>4544</v>
      </c>
      <c r="H349" s="169" t="s">
        <v>3207</v>
      </c>
      <c r="I349" s="169" t="s">
        <v>4545</v>
      </c>
      <c r="J349" s="119">
        <v>611</v>
      </c>
      <c r="K349" s="122" t="s">
        <v>4546</v>
      </c>
      <c r="L349" s="166" t="s">
        <v>1607</v>
      </c>
      <c r="M349" s="170">
        <v>32</v>
      </c>
      <c r="N349" s="166" t="s">
        <v>4547</v>
      </c>
    </row>
    <row r="350" spans="1:14" s="46" customFormat="1" ht="31.5" outlineLevel="1">
      <c r="A350" s="170" t="s">
        <v>816</v>
      </c>
      <c r="B350" s="119" t="s">
        <v>322</v>
      </c>
      <c r="C350" s="167" t="s">
        <v>133</v>
      </c>
      <c r="D350" s="168" t="s">
        <v>4548</v>
      </c>
      <c r="E350" s="169">
        <v>0</v>
      </c>
      <c r="F350" s="166" t="s">
        <v>2504</v>
      </c>
      <c r="G350" s="169" t="s">
        <v>4549</v>
      </c>
      <c r="H350" s="169" t="s">
        <v>4550</v>
      </c>
      <c r="I350" s="169" t="s">
        <v>4551</v>
      </c>
      <c r="J350" s="119">
        <v>363</v>
      </c>
      <c r="K350" s="122">
        <v>40744</v>
      </c>
      <c r="L350" s="166" t="s">
        <v>4552</v>
      </c>
      <c r="M350" s="170">
        <v>32</v>
      </c>
      <c r="N350" s="166" t="s">
        <v>4553</v>
      </c>
    </row>
    <row r="351" spans="1:14" s="46" customFormat="1" ht="47.25" customHeight="1" outlineLevel="1">
      <c r="A351" s="170" t="s">
        <v>817</v>
      </c>
      <c r="B351" s="210" t="s">
        <v>323</v>
      </c>
      <c r="C351" s="167" t="s">
        <v>133</v>
      </c>
      <c r="D351" s="168" t="s">
        <v>4554</v>
      </c>
      <c r="E351" s="169">
        <v>29.15551</v>
      </c>
      <c r="F351" s="166" t="s">
        <v>1318</v>
      </c>
      <c r="G351" s="169" t="s">
        <v>3171</v>
      </c>
      <c r="H351" s="169" t="s">
        <v>3037</v>
      </c>
      <c r="I351" s="169" t="s">
        <v>3223</v>
      </c>
      <c r="J351" s="119">
        <v>4392</v>
      </c>
      <c r="K351" s="122">
        <v>41584</v>
      </c>
      <c r="L351" s="166" t="s">
        <v>4555</v>
      </c>
      <c r="M351" s="170">
        <v>32</v>
      </c>
      <c r="N351" s="288" t="s">
        <v>4556</v>
      </c>
    </row>
    <row r="352" spans="1:14" s="46" customFormat="1" ht="31.5" outlineLevel="1">
      <c r="A352" s="170" t="s">
        <v>818</v>
      </c>
      <c r="B352" s="210" t="s">
        <v>323</v>
      </c>
      <c r="C352" s="167" t="s">
        <v>133</v>
      </c>
      <c r="D352" s="168" t="s">
        <v>4557</v>
      </c>
      <c r="E352" s="169">
        <v>36.631860000000003</v>
      </c>
      <c r="F352" s="166" t="s">
        <v>1318</v>
      </c>
      <c r="G352" s="169" t="s">
        <v>3171</v>
      </c>
      <c r="H352" s="169" t="s">
        <v>3037</v>
      </c>
      <c r="I352" s="169" t="s">
        <v>3223</v>
      </c>
      <c r="J352" s="119">
        <v>4407</v>
      </c>
      <c r="K352" s="122">
        <v>41590</v>
      </c>
      <c r="L352" s="166" t="s">
        <v>4558</v>
      </c>
      <c r="M352" s="170">
        <v>32</v>
      </c>
      <c r="N352" s="288"/>
    </row>
    <row r="353" spans="1:14" s="46" customFormat="1" ht="18.75" customHeight="1" outlineLevel="1">
      <c r="A353" s="312" t="s">
        <v>819</v>
      </c>
      <c r="B353" s="306" t="s">
        <v>324</v>
      </c>
      <c r="C353" s="291" t="s">
        <v>133</v>
      </c>
      <c r="D353" s="292" t="s">
        <v>4559</v>
      </c>
      <c r="E353" s="293">
        <v>349.26296000000002</v>
      </c>
      <c r="F353" s="166" t="s">
        <v>3493</v>
      </c>
      <c r="G353" s="126">
        <v>6300004734</v>
      </c>
      <c r="H353" s="170" t="s">
        <v>3200</v>
      </c>
      <c r="I353" s="126">
        <v>4493</v>
      </c>
      <c r="J353" s="306">
        <v>54</v>
      </c>
      <c r="K353" s="311" t="s">
        <v>156</v>
      </c>
      <c r="L353" s="293" t="s">
        <v>1677</v>
      </c>
      <c r="M353" s="312">
        <v>32</v>
      </c>
      <c r="N353" s="288" t="s">
        <v>4560</v>
      </c>
    </row>
    <row r="354" spans="1:14" s="46" customFormat="1" outlineLevel="1">
      <c r="A354" s="312"/>
      <c r="B354" s="306"/>
      <c r="C354" s="291"/>
      <c r="D354" s="292"/>
      <c r="E354" s="293"/>
      <c r="F354" s="166" t="s">
        <v>4518</v>
      </c>
      <c r="G354" s="126">
        <v>6300004341</v>
      </c>
      <c r="H354" s="170" t="s">
        <v>4561</v>
      </c>
      <c r="I354" s="126">
        <v>1111</v>
      </c>
      <c r="J354" s="306"/>
      <c r="K354" s="311"/>
      <c r="L354" s="293"/>
      <c r="M354" s="312"/>
      <c r="N354" s="288"/>
    </row>
    <row r="355" spans="1:14" s="46" customFormat="1" ht="47.25" customHeight="1" outlineLevel="1">
      <c r="A355" s="170" t="s">
        <v>820</v>
      </c>
      <c r="B355" s="119" t="s">
        <v>325</v>
      </c>
      <c r="C355" s="167" t="s">
        <v>133</v>
      </c>
      <c r="D355" s="168" t="s">
        <v>4562</v>
      </c>
      <c r="E355" s="169">
        <v>29.819870000000002</v>
      </c>
      <c r="F355" s="166" t="s">
        <v>4563</v>
      </c>
      <c r="G355" s="169" t="s">
        <v>3178</v>
      </c>
      <c r="H355" s="169" t="s">
        <v>3179</v>
      </c>
      <c r="I355" s="169" t="s">
        <v>3224</v>
      </c>
      <c r="J355" s="119" t="s">
        <v>4564</v>
      </c>
      <c r="K355" s="122">
        <v>41635</v>
      </c>
      <c r="L355" s="166" t="s">
        <v>292</v>
      </c>
      <c r="M355" s="170">
        <v>32</v>
      </c>
      <c r="N355" s="288" t="s">
        <v>4565</v>
      </c>
    </row>
    <row r="356" spans="1:14" s="46" customFormat="1" ht="31.5" outlineLevel="1">
      <c r="A356" s="170" t="s">
        <v>821</v>
      </c>
      <c r="B356" s="119" t="s">
        <v>325</v>
      </c>
      <c r="C356" s="167" t="s">
        <v>133</v>
      </c>
      <c r="D356" s="168" t="s">
        <v>4566</v>
      </c>
      <c r="E356" s="169">
        <v>45.906370000000003</v>
      </c>
      <c r="F356" s="166" t="s">
        <v>1318</v>
      </c>
      <c r="G356" s="169" t="s">
        <v>3175</v>
      </c>
      <c r="H356" s="169" t="s">
        <v>3176</v>
      </c>
      <c r="I356" s="169" t="s">
        <v>548</v>
      </c>
      <c r="J356" s="119">
        <v>4645</v>
      </c>
      <c r="K356" s="122">
        <v>41715</v>
      </c>
      <c r="L356" s="166" t="s">
        <v>4567</v>
      </c>
      <c r="M356" s="170">
        <v>32</v>
      </c>
      <c r="N356" s="288"/>
    </row>
    <row r="357" spans="1:14" s="46" customFormat="1" ht="31.5" outlineLevel="1">
      <c r="A357" s="170" t="s">
        <v>822</v>
      </c>
      <c r="B357" s="119" t="s">
        <v>325</v>
      </c>
      <c r="C357" s="167" t="s">
        <v>133</v>
      </c>
      <c r="D357" s="168" t="s">
        <v>4568</v>
      </c>
      <c r="E357" s="169">
        <v>33.055230000000002</v>
      </c>
      <c r="F357" s="166" t="s">
        <v>4563</v>
      </c>
      <c r="G357" s="169" t="s">
        <v>3178</v>
      </c>
      <c r="H357" s="169" t="s">
        <v>3179</v>
      </c>
      <c r="I357" s="169" t="s">
        <v>3224</v>
      </c>
      <c r="J357" s="119">
        <v>4695</v>
      </c>
      <c r="K357" s="122">
        <v>41743</v>
      </c>
      <c r="L357" s="166" t="s">
        <v>4569</v>
      </c>
      <c r="M357" s="170">
        <v>32</v>
      </c>
      <c r="N357" s="288"/>
    </row>
    <row r="358" spans="1:14" s="46" customFormat="1" ht="31.5" outlineLevel="1">
      <c r="A358" s="170" t="s">
        <v>823</v>
      </c>
      <c r="B358" s="119" t="s">
        <v>325</v>
      </c>
      <c r="C358" s="167" t="s">
        <v>133</v>
      </c>
      <c r="D358" s="168" t="s">
        <v>4570</v>
      </c>
      <c r="E358" s="169">
        <v>34.726799999999997</v>
      </c>
      <c r="F358" s="166" t="s">
        <v>4563</v>
      </c>
      <c r="G358" s="169" t="s">
        <v>3178</v>
      </c>
      <c r="H358" s="169" t="s">
        <v>3179</v>
      </c>
      <c r="I358" s="169" t="s">
        <v>3224</v>
      </c>
      <c r="J358" s="119" t="s">
        <v>4571</v>
      </c>
      <c r="K358" s="122">
        <v>41743</v>
      </c>
      <c r="L358" s="166" t="s">
        <v>4572</v>
      </c>
      <c r="M358" s="170">
        <v>32</v>
      </c>
      <c r="N358" s="288"/>
    </row>
    <row r="359" spans="1:14" s="46" customFormat="1" ht="31.5" outlineLevel="1">
      <c r="A359" s="170" t="s">
        <v>824</v>
      </c>
      <c r="B359" s="210" t="s">
        <v>326</v>
      </c>
      <c r="C359" s="167" t="s">
        <v>133</v>
      </c>
      <c r="D359" s="168" t="s">
        <v>4573</v>
      </c>
      <c r="E359" s="169">
        <v>0</v>
      </c>
      <c r="F359" s="166" t="s">
        <v>4563</v>
      </c>
      <c r="G359" s="169" t="s">
        <v>3214</v>
      </c>
      <c r="H359" s="169" t="s">
        <v>3215</v>
      </c>
      <c r="I359" s="169" t="s">
        <v>3218</v>
      </c>
      <c r="J359" s="119">
        <v>4777</v>
      </c>
      <c r="K359" s="122">
        <v>41779</v>
      </c>
      <c r="L359" s="166" t="s">
        <v>4574</v>
      </c>
      <c r="M359" s="170">
        <v>32</v>
      </c>
      <c r="N359" s="166" t="s">
        <v>4575</v>
      </c>
    </row>
    <row r="360" spans="1:14" s="46" customFormat="1" ht="47.25" outlineLevel="1">
      <c r="A360" s="170" t="s">
        <v>825</v>
      </c>
      <c r="B360" s="119" t="s">
        <v>328</v>
      </c>
      <c r="C360" s="167" t="s">
        <v>133</v>
      </c>
      <c r="D360" s="183" t="s">
        <v>4576</v>
      </c>
      <c r="E360" s="169">
        <v>39.842230000000001</v>
      </c>
      <c r="F360" s="166" t="s">
        <v>1318</v>
      </c>
      <c r="G360" s="169" t="s">
        <v>4544</v>
      </c>
      <c r="H360" s="169" t="s">
        <v>3207</v>
      </c>
      <c r="I360" s="169" t="s">
        <v>4545</v>
      </c>
      <c r="J360" s="119">
        <v>46</v>
      </c>
      <c r="K360" s="122" t="s">
        <v>151</v>
      </c>
      <c r="L360" s="166" t="s">
        <v>1607</v>
      </c>
      <c r="M360" s="170">
        <v>32</v>
      </c>
      <c r="N360" s="166" t="s">
        <v>4577</v>
      </c>
    </row>
    <row r="361" spans="1:14" s="46" customFormat="1" ht="31.5" outlineLevel="1">
      <c r="A361" s="170" t="s">
        <v>826</v>
      </c>
      <c r="B361" s="210" t="s">
        <v>329</v>
      </c>
      <c r="C361" s="167" t="s">
        <v>133</v>
      </c>
      <c r="D361" s="168" t="s">
        <v>4578</v>
      </c>
      <c r="E361" s="169">
        <v>20.996449999999999</v>
      </c>
      <c r="F361" s="166" t="s">
        <v>4579</v>
      </c>
      <c r="G361" s="169" t="s">
        <v>3220</v>
      </c>
      <c r="H361" s="169" t="s">
        <v>4580</v>
      </c>
      <c r="I361" s="169" t="s">
        <v>3221</v>
      </c>
      <c r="J361" s="119">
        <v>4324</v>
      </c>
      <c r="K361" s="122">
        <v>41557</v>
      </c>
      <c r="L361" s="166" t="s">
        <v>1741</v>
      </c>
      <c r="M361" s="170">
        <v>32</v>
      </c>
      <c r="N361" s="166" t="s">
        <v>4581</v>
      </c>
    </row>
    <row r="362" spans="1:14" s="46" customFormat="1" ht="47.25" outlineLevel="1">
      <c r="A362" s="170" t="s">
        <v>827</v>
      </c>
      <c r="B362" s="119" t="s">
        <v>330</v>
      </c>
      <c r="C362" s="167" t="s">
        <v>133</v>
      </c>
      <c r="D362" s="183" t="s">
        <v>4582</v>
      </c>
      <c r="E362" s="169">
        <v>209.00875000000002</v>
      </c>
      <c r="F362" s="166" t="s">
        <v>4583</v>
      </c>
      <c r="G362" s="169" t="s">
        <v>4584</v>
      </c>
      <c r="H362" s="169" t="s">
        <v>4585</v>
      </c>
      <c r="I362" s="169" t="s">
        <v>4586</v>
      </c>
      <c r="J362" s="119">
        <v>56</v>
      </c>
      <c r="K362" s="122">
        <v>41318</v>
      </c>
      <c r="L362" s="166" t="s">
        <v>4587</v>
      </c>
      <c r="M362" s="170">
        <v>32</v>
      </c>
      <c r="N362" s="288" t="s">
        <v>4588</v>
      </c>
    </row>
    <row r="363" spans="1:14" s="46" customFormat="1" ht="47.25" outlineLevel="1">
      <c r="A363" s="170" t="s">
        <v>828</v>
      </c>
      <c r="B363" s="119" t="s">
        <v>330</v>
      </c>
      <c r="C363" s="167" t="s">
        <v>133</v>
      </c>
      <c r="D363" s="183" t="s">
        <v>4589</v>
      </c>
      <c r="E363" s="169">
        <v>83.589210000000008</v>
      </c>
      <c r="F363" s="166" t="s">
        <v>4583</v>
      </c>
      <c r="G363" s="169" t="s">
        <v>4584</v>
      </c>
      <c r="H363" s="169" t="s">
        <v>4585</v>
      </c>
      <c r="I363" s="169" t="s">
        <v>4586</v>
      </c>
      <c r="J363" s="119">
        <v>179</v>
      </c>
      <c r="K363" s="122">
        <v>41375</v>
      </c>
      <c r="L363" s="166" t="s">
        <v>4590</v>
      </c>
      <c r="M363" s="170">
        <v>32</v>
      </c>
      <c r="N363" s="288"/>
    </row>
    <row r="364" spans="1:14" s="46" customFormat="1" ht="47.25" outlineLevel="1">
      <c r="A364" s="170" t="s">
        <v>829</v>
      </c>
      <c r="B364" s="119" t="s">
        <v>330</v>
      </c>
      <c r="C364" s="167" t="s">
        <v>133</v>
      </c>
      <c r="D364" s="183" t="s">
        <v>4591</v>
      </c>
      <c r="E364" s="169">
        <v>207.6566</v>
      </c>
      <c r="F364" s="166" t="s">
        <v>4583</v>
      </c>
      <c r="G364" s="169" t="s">
        <v>4584</v>
      </c>
      <c r="H364" s="169" t="s">
        <v>4585</v>
      </c>
      <c r="I364" s="169" t="s">
        <v>4586</v>
      </c>
      <c r="J364" s="119">
        <v>391</v>
      </c>
      <c r="K364" s="122">
        <v>41463</v>
      </c>
      <c r="L364" s="166" t="s">
        <v>4592</v>
      </c>
      <c r="M364" s="170">
        <v>32</v>
      </c>
      <c r="N364" s="288"/>
    </row>
    <row r="365" spans="1:14" s="46" customFormat="1" ht="31.5" outlineLevel="1">
      <c r="A365" s="170" t="s">
        <v>830</v>
      </c>
      <c r="B365" s="119" t="s">
        <v>330</v>
      </c>
      <c r="C365" s="167" t="s">
        <v>133</v>
      </c>
      <c r="D365" s="168" t="s">
        <v>4593</v>
      </c>
      <c r="E365" s="169">
        <v>55.665790000000001</v>
      </c>
      <c r="F365" s="166" t="s">
        <v>577</v>
      </c>
      <c r="G365" s="169" t="s">
        <v>546</v>
      </c>
      <c r="H365" s="169" t="s">
        <v>457</v>
      </c>
      <c r="I365" s="169" t="s">
        <v>458</v>
      </c>
      <c r="J365" s="119">
        <v>393</v>
      </c>
      <c r="K365" s="122">
        <v>40742</v>
      </c>
      <c r="L365" s="166" t="s">
        <v>1659</v>
      </c>
      <c r="M365" s="170">
        <v>32</v>
      </c>
      <c r="N365" s="288"/>
    </row>
    <row r="366" spans="1:14" s="46" customFormat="1" ht="31.5" outlineLevel="1">
      <c r="A366" s="170" t="s">
        <v>831</v>
      </c>
      <c r="B366" s="119" t="s">
        <v>330</v>
      </c>
      <c r="C366" s="167" t="s">
        <v>133</v>
      </c>
      <c r="D366" s="168" t="s">
        <v>4594</v>
      </c>
      <c r="E366" s="169">
        <v>55.665790000000001</v>
      </c>
      <c r="F366" s="166" t="s">
        <v>577</v>
      </c>
      <c r="G366" s="169" t="s">
        <v>546</v>
      </c>
      <c r="H366" s="169" t="s">
        <v>457</v>
      </c>
      <c r="I366" s="169" t="s">
        <v>458</v>
      </c>
      <c r="J366" s="119">
        <v>521</v>
      </c>
      <c r="K366" s="122" t="s">
        <v>3204</v>
      </c>
      <c r="L366" s="166" t="s">
        <v>1662</v>
      </c>
      <c r="M366" s="170">
        <v>32</v>
      </c>
      <c r="N366" s="288"/>
    </row>
    <row r="367" spans="1:14" s="46" customFormat="1" ht="31.5" outlineLevel="1">
      <c r="A367" s="170" t="s">
        <v>832</v>
      </c>
      <c r="B367" s="119" t="s">
        <v>330</v>
      </c>
      <c r="C367" s="167" t="s">
        <v>133</v>
      </c>
      <c r="D367" s="183" t="s">
        <v>4519</v>
      </c>
      <c r="E367" s="169">
        <v>39.745629999999998</v>
      </c>
      <c r="F367" s="166" t="s">
        <v>577</v>
      </c>
      <c r="G367" s="169" t="s">
        <v>546</v>
      </c>
      <c r="H367" s="169" t="s">
        <v>457</v>
      </c>
      <c r="I367" s="169" t="s">
        <v>458</v>
      </c>
      <c r="J367" s="119">
        <v>774</v>
      </c>
      <c r="K367" s="122" t="s">
        <v>3016</v>
      </c>
      <c r="L367" s="166" t="s">
        <v>4595</v>
      </c>
      <c r="M367" s="170">
        <v>32</v>
      </c>
      <c r="N367" s="288"/>
    </row>
    <row r="368" spans="1:14" s="46" customFormat="1" ht="31.5" outlineLevel="1">
      <c r="A368" s="170" t="s">
        <v>833</v>
      </c>
      <c r="B368" s="119" t="s">
        <v>330</v>
      </c>
      <c r="C368" s="167" t="s">
        <v>133</v>
      </c>
      <c r="D368" s="183" t="s">
        <v>1575</v>
      </c>
      <c r="E368" s="169">
        <v>45.598149999999997</v>
      </c>
      <c r="F368" s="166" t="s">
        <v>577</v>
      </c>
      <c r="G368" s="169" t="s">
        <v>546</v>
      </c>
      <c r="H368" s="169" t="s">
        <v>457</v>
      </c>
      <c r="I368" s="169" t="s">
        <v>458</v>
      </c>
      <c r="J368" s="119">
        <v>891</v>
      </c>
      <c r="K368" s="122" t="s">
        <v>4596</v>
      </c>
      <c r="L368" s="166" t="s">
        <v>1578</v>
      </c>
      <c r="M368" s="170">
        <v>32</v>
      </c>
      <c r="N368" s="288"/>
    </row>
    <row r="369" spans="1:14" s="46" customFormat="1" ht="47.25" customHeight="1" outlineLevel="1">
      <c r="A369" s="170" t="s">
        <v>834</v>
      </c>
      <c r="B369" s="119" t="s">
        <v>331</v>
      </c>
      <c r="C369" s="167" t="s">
        <v>133</v>
      </c>
      <c r="D369" s="183" t="s">
        <v>1584</v>
      </c>
      <c r="E369" s="169">
        <v>102.92662</v>
      </c>
      <c r="F369" s="166" t="s">
        <v>577</v>
      </c>
      <c r="G369" s="169" t="s">
        <v>547</v>
      </c>
      <c r="H369" s="169" t="s">
        <v>464</v>
      </c>
      <c r="I369" s="169" t="s">
        <v>465</v>
      </c>
      <c r="J369" s="119">
        <v>48</v>
      </c>
      <c r="K369" s="122">
        <v>40926</v>
      </c>
      <c r="L369" s="166" t="s">
        <v>1586</v>
      </c>
      <c r="M369" s="170">
        <v>32</v>
      </c>
      <c r="N369" s="288" t="s">
        <v>4597</v>
      </c>
    </row>
    <row r="370" spans="1:14" s="46" customFormat="1" ht="31.5" outlineLevel="1">
      <c r="A370" s="170" t="s">
        <v>835</v>
      </c>
      <c r="B370" s="119" t="s">
        <v>331</v>
      </c>
      <c r="C370" s="167" t="s">
        <v>133</v>
      </c>
      <c r="D370" s="183" t="s">
        <v>4598</v>
      </c>
      <c r="E370" s="169">
        <v>43.241500000000002</v>
      </c>
      <c r="F370" s="166" t="s">
        <v>577</v>
      </c>
      <c r="G370" s="169" t="s">
        <v>547</v>
      </c>
      <c r="H370" s="169" t="s">
        <v>464</v>
      </c>
      <c r="I370" s="169" t="s">
        <v>465</v>
      </c>
      <c r="J370" s="119">
        <v>123</v>
      </c>
      <c r="K370" s="122" t="s">
        <v>4599</v>
      </c>
      <c r="L370" s="166" t="s">
        <v>4600</v>
      </c>
      <c r="M370" s="170">
        <v>32</v>
      </c>
      <c r="N370" s="288"/>
    </row>
    <row r="371" spans="1:14" s="46" customFormat="1" ht="31.5" outlineLevel="1">
      <c r="A371" s="170" t="s">
        <v>836</v>
      </c>
      <c r="B371" s="119" t="s">
        <v>331</v>
      </c>
      <c r="C371" s="167" t="s">
        <v>133</v>
      </c>
      <c r="D371" s="168" t="s">
        <v>4601</v>
      </c>
      <c r="E371" s="169">
        <v>56.30198</v>
      </c>
      <c r="F371" s="166" t="s">
        <v>577</v>
      </c>
      <c r="G371" s="169" t="s">
        <v>547</v>
      </c>
      <c r="H371" s="169" t="s">
        <v>464</v>
      </c>
      <c r="I371" s="169" t="s">
        <v>465</v>
      </c>
      <c r="J371" s="119">
        <v>270</v>
      </c>
      <c r="K371" s="122" t="s">
        <v>4602</v>
      </c>
      <c r="L371" s="166" t="s">
        <v>1684</v>
      </c>
      <c r="M371" s="170">
        <v>32</v>
      </c>
      <c r="N371" s="288"/>
    </row>
    <row r="372" spans="1:14" s="46" customFormat="1" ht="31.5" outlineLevel="1">
      <c r="A372" s="170" t="s">
        <v>837</v>
      </c>
      <c r="B372" s="119" t="s">
        <v>331</v>
      </c>
      <c r="C372" s="167" t="s">
        <v>133</v>
      </c>
      <c r="D372" s="183" t="s">
        <v>1588</v>
      </c>
      <c r="E372" s="169">
        <v>85.021039999999999</v>
      </c>
      <c r="F372" s="166" t="s">
        <v>577</v>
      </c>
      <c r="G372" s="169" t="s">
        <v>547</v>
      </c>
      <c r="H372" s="169" t="s">
        <v>464</v>
      </c>
      <c r="I372" s="169" t="s">
        <v>465</v>
      </c>
      <c r="J372" s="119">
        <v>603</v>
      </c>
      <c r="K372" s="122">
        <v>41141</v>
      </c>
      <c r="L372" s="166" t="s">
        <v>1590</v>
      </c>
      <c r="M372" s="170">
        <v>32</v>
      </c>
      <c r="N372" s="288"/>
    </row>
    <row r="373" spans="1:14" s="46" customFormat="1" ht="31.5" outlineLevel="1">
      <c r="A373" s="170" t="s">
        <v>838</v>
      </c>
      <c r="B373" s="119" t="s">
        <v>331</v>
      </c>
      <c r="C373" s="167" t="s">
        <v>133</v>
      </c>
      <c r="D373" s="183" t="s">
        <v>4603</v>
      </c>
      <c r="E373" s="169">
        <v>51.199530000000003</v>
      </c>
      <c r="F373" s="166" t="s">
        <v>577</v>
      </c>
      <c r="G373" s="169" t="s">
        <v>547</v>
      </c>
      <c r="H373" s="169" t="s">
        <v>464</v>
      </c>
      <c r="I373" s="169" t="s">
        <v>465</v>
      </c>
      <c r="J373" s="119">
        <v>668</v>
      </c>
      <c r="K373" s="122">
        <v>40876</v>
      </c>
      <c r="L373" s="166" t="s">
        <v>4604</v>
      </c>
      <c r="M373" s="170">
        <v>32</v>
      </c>
      <c r="N373" s="288"/>
    </row>
    <row r="374" spans="1:14" s="46" customFormat="1" ht="31.5" outlineLevel="1">
      <c r="A374" s="170" t="s">
        <v>839</v>
      </c>
      <c r="B374" s="119" t="s">
        <v>331</v>
      </c>
      <c r="C374" s="167" t="s">
        <v>133</v>
      </c>
      <c r="D374" s="168" t="s">
        <v>4605</v>
      </c>
      <c r="E374" s="169">
        <v>58.554070000000003</v>
      </c>
      <c r="F374" s="166" t="s">
        <v>577</v>
      </c>
      <c r="G374" s="169" t="s">
        <v>547</v>
      </c>
      <c r="H374" s="169" t="s">
        <v>464</v>
      </c>
      <c r="I374" s="169" t="s">
        <v>465</v>
      </c>
      <c r="J374" s="119">
        <v>911</v>
      </c>
      <c r="K374" s="122">
        <v>41240</v>
      </c>
      <c r="L374" s="166" t="s">
        <v>205</v>
      </c>
      <c r="M374" s="170">
        <v>32</v>
      </c>
      <c r="N374" s="288"/>
    </row>
    <row r="375" spans="1:14" s="46" customFormat="1" ht="30" customHeight="1" outlineLevel="1">
      <c r="A375" s="312" t="s">
        <v>840</v>
      </c>
      <c r="B375" s="305" t="s">
        <v>332</v>
      </c>
      <c r="C375" s="291" t="s">
        <v>133</v>
      </c>
      <c r="D375" s="307" t="s">
        <v>4606</v>
      </c>
      <c r="E375" s="293">
        <v>304.33622000000003</v>
      </c>
      <c r="F375" s="166" t="s">
        <v>4607</v>
      </c>
      <c r="G375" s="126">
        <v>6300004734</v>
      </c>
      <c r="H375" s="170" t="s">
        <v>4608</v>
      </c>
      <c r="I375" s="126">
        <v>4493</v>
      </c>
      <c r="J375" s="306">
        <v>51</v>
      </c>
      <c r="K375" s="311" t="s">
        <v>156</v>
      </c>
      <c r="L375" s="288" t="s">
        <v>4609</v>
      </c>
      <c r="M375" s="312">
        <v>32</v>
      </c>
      <c r="N375" s="288" t="s">
        <v>4610</v>
      </c>
    </row>
    <row r="376" spans="1:14" s="46" customFormat="1" outlineLevel="1">
      <c r="A376" s="312"/>
      <c r="B376" s="305"/>
      <c r="C376" s="291"/>
      <c r="D376" s="307"/>
      <c r="E376" s="293"/>
      <c r="F376" s="166" t="s">
        <v>4611</v>
      </c>
      <c r="G376" s="169" t="s">
        <v>4612</v>
      </c>
      <c r="H376" s="170" t="s">
        <v>4561</v>
      </c>
      <c r="I376" s="126">
        <v>1111</v>
      </c>
      <c r="J376" s="306"/>
      <c r="K376" s="311"/>
      <c r="L376" s="288"/>
      <c r="M376" s="312"/>
      <c r="N376" s="288"/>
    </row>
    <row r="377" spans="1:14" s="46" customFormat="1" ht="31.5" outlineLevel="1">
      <c r="A377" s="170" t="s">
        <v>841</v>
      </c>
      <c r="B377" s="210" t="s">
        <v>332</v>
      </c>
      <c r="C377" s="167" t="s">
        <v>133</v>
      </c>
      <c r="D377" s="183" t="s">
        <v>4613</v>
      </c>
      <c r="E377" s="169">
        <v>36.347540000000002</v>
      </c>
      <c r="F377" s="166" t="s">
        <v>4611</v>
      </c>
      <c r="G377" s="169" t="s">
        <v>549</v>
      </c>
      <c r="H377" s="169" t="s">
        <v>459</v>
      </c>
      <c r="I377" s="126" t="s">
        <v>460</v>
      </c>
      <c r="J377" s="119">
        <v>357</v>
      </c>
      <c r="K377" s="122" t="s">
        <v>4614</v>
      </c>
      <c r="L377" s="166" t="s">
        <v>4615</v>
      </c>
      <c r="M377" s="170">
        <v>32</v>
      </c>
      <c r="N377" s="288"/>
    </row>
    <row r="378" spans="1:14" s="46" customFormat="1" ht="47.25" customHeight="1" outlineLevel="1">
      <c r="A378" s="170" t="s">
        <v>842</v>
      </c>
      <c r="B378" s="119" t="s">
        <v>333</v>
      </c>
      <c r="C378" s="167" t="s">
        <v>133</v>
      </c>
      <c r="D378" s="183" t="s">
        <v>4616</v>
      </c>
      <c r="E378" s="169">
        <v>52.21678</v>
      </c>
      <c r="F378" s="166" t="s">
        <v>4617</v>
      </c>
      <c r="G378" s="169" t="s">
        <v>3205</v>
      </c>
      <c r="H378" s="169" t="s">
        <v>459</v>
      </c>
      <c r="I378" s="169" t="s">
        <v>4535</v>
      </c>
      <c r="J378" s="119">
        <v>208</v>
      </c>
      <c r="K378" s="122">
        <v>41402</v>
      </c>
      <c r="L378" s="166" t="s">
        <v>4618</v>
      </c>
      <c r="M378" s="170">
        <v>32</v>
      </c>
      <c r="N378" s="288" t="s">
        <v>4619</v>
      </c>
    </row>
    <row r="379" spans="1:14" s="46" customFormat="1" ht="47.25" outlineLevel="1">
      <c r="A379" s="170" t="s">
        <v>843</v>
      </c>
      <c r="B379" s="119" t="s">
        <v>333</v>
      </c>
      <c r="C379" s="167" t="s">
        <v>133</v>
      </c>
      <c r="D379" s="168" t="s">
        <v>4620</v>
      </c>
      <c r="E379" s="169">
        <v>41.884010000000004</v>
      </c>
      <c r="F379" s="166" t="s">
        <v>4617</v>
      </c>
      <c r="G379" s="169" t="s">
        <v>3205</v>
      </c>
      <c r="H379" s="169" t="s">
        <v>459</v>
      </c>
      <c r="I379" s="169" t="s">
        <v>4535</v>
      </c>
      <c r="J379" s="119">
        <v>245</v>
      </c>
      <c r="K379" s="122">
        <v>40991</v>
      </c>
      <c r="L379" s="166" t="s">
        <v>1692</v>
      </c>
      <c r="M379" s="170">
        <v>32</v>
      </c>
      <c r="N379" s="288"/>
    </row>
    <row r="380" spans="1:14" s="46" customFormat="1" ht="31.5" outlineLevel="1">
      <c r="A380" s="170" t="s">
        <v>844</v>
      </c>
      <c r="B380" s="119" t="s">
        <v>333</v>
      </c>
      <c r="C380" s="167" t="s">
        <v>133</v>
      </c>
      <c r="D380" s="236" t="s">
        <v>4621</v>
      </c>
      <c r="E380" s="169">
        <v>39.817480000000003</v>
      </c>
      <c r="F380" s="166" t="s">
        <v>4617</v>
      </c>
      <c r="G380" s="169" t="s">
        <v>3205</v>
      </c>
      <c r="H380" s="169" t="s">
        <v>459</v>
      </c>
      <c r="I380" s="169" t="s">
        <v>4535</v>
      </c>
      <c r="J380" s="119">
        <v>653</v>
      </c>
      <c r="K380" s="122">
        <v>41157</v>
      </c>
      <c r="L380" s="166" t="s">
        <v>4622</v>
      </c>
      <c r="M380" s="170">
        <v>32</v>
      </c>
      <c r="N380" s="288"/>
    </row>
    <row r="381" spans="1:14" s="46" customFormat="1" ht="47.25" outlineLevel="1">
      <c r="A381" s="170" t="s">
        <v>845</v>
      </c>
      <c r="B381" s="119" t="s">
        <v>333</v>
      </c>
      <c r="C381" s="167" t="s">
        <v>133</v>
      </c>
      <c r="D381" s="168" t="s">
        <v>4623</v>
      </c>
      <c r="E381" s="169">
        <v>63.789430000000003</v>
      </c>
      <c r="F381" s="166" t="s">
        <v>4617</v>
      </c>
      <c r="G381" s="169" t="s">
        <v>3205</v>
      </c>
      <c r="H381" s="169" t="s">
        <v>459</v>
      </c>
      <c r="I381" s="169" t="s">
        <v>4535</v>
      </c>
      <c r="J381" s="119">
        <v>658</v>
      </c>
      <c r="K381" s="122">
        <v>41157</v>
      </c>
      <c r="L381" s="166" t="s">
        <v>1601</v>
      </c>
      <c r="M381" s="170">
        <v>32</v>
      </c>
      <c r="N381" s="288"/>
    </row>
    <row r="382" spans="1:14" s="46" customFormat="1" ht="47.25" outlineLevel="1">
      <c r="A382" s="170" t="s">
        <v>846</v>
      </c>
      <c r="B382" s="119" t="s">
        <v>333</v>
      </c>
      <c r="C382" s="167" t="s">
        <v>133</v>
      </c>
      <c r="D382" s="168" t="s">
        <v>4623</v>
      </c>
      <c r="E382" s="169">
        <v>73.708830000000006</v>
      </c>
      <c r="F382" s="166" t="s">
        <v>4617</v>
      </c>
      <c r="G382" s="169" t="s">
        <v>3205</v>
      </c>
      <c r="H382" s="169" t="s">
        <v>459</v>
      </c>
      <c r="I382" s="169" t="s">
        <v>4535</v>
      </c>
      <c r="J382" s="119">
        <v>726</v>
      </c>
      <c r="K382" s="122">
        <v>41165</v>
      </c>
      <c r="L382" s="166" t="s">
        <v>1604</v>
      </c>
      <c r="M382" s="170">
        <v>32</v>
      </c>
      <c r="N382" s="288"/>
    </row>
    <row r="383" spans="1:14" s="46" customFormat="1" ht="47.25" outlineLevel="1">
      <c r="A383" s="170" t="s">
        <v>847</v>
      </c>
      <c r="B383" s="119" t="s">
        <v>333</v>
      </c>
      <c r="C383" s="167" t="s">
        <v>133</v>
      </c>
      <c r="D383" s="168" t="s">
        <v>4624</v>
      </c>
      <c r="E383" s="169">
        <v>70.402320000000003</v>
      </c>
      <c r="F383" s="166" t="s">
        <v>4617</v>
      </c>
      <c r="G383" s="169" t="s">
        <v>3205</v>
      </c>
      <c r="H383" s="169" t="s">
        <v>459</v>
      </c>
      <c r="I383" s="169" t="s">
        <v>4535</v>
      </c>
      <c r="J383" s="119">
        <v>912</v>
      </c>
      <c r="K383" s="122">
        <v>41241</v>
      </c>
      <c r="L383" s="166" t="s">
        <v>1688</v>
      </c>
      <c r="M383" s="170">
        <v>32</v>
      </c>
      <c r="N383" s="288"/>
    </row>
    <row r="384" spans="1:14" s="46" customFormat="1" ht="37.5" customHeight="1" outlineLevel="1">
      <c r="A384" s="312" t="s">
        <v>848</v>
      </c>
      <c r="B384" s="306" t="s">
        <v>334</v>
      </c>
      <c r="C384" s="291" t="s">
        <v>133</v>
      </c>
      <c r="D384" s="292" t="s">
        <v>4625</v>
      </c>
      <c r="E384" s="293">
        <v>340.78399000000002</v>
      </c>
      <c r="F384" s="166" t="s">
        <v>4626</v>
      </c>
      <c r="G384" s="169" t="s">
        <v>4627</v>
      </c>
      <c r="H384" s="170" t="s">
        <v>3424</v>
      </c>
      <c r="I384" s="126">
        <v>3296</v>
      </c>
      <c r="J384" s="306">
        <v>45</v>
      </c>
      <c r="K384" s="311" t="s">
        <v>4628</v>
      </c>
      <c r="L384" s="288" t="s">
        <v>1695</v>
      </c>
      <c r="M384" s="312">
        <v>32</v>
      </c>
      <c r="N384" s="288" t="s">
        <v>4629</v>
      </c>
    </row>
    <row r="385" spans="1:15" s="46" customFormat="1" ht="24.75" customHeight="1" outlineLevel="1">
      <c r="A385" s="312"/>
      <c r="B385" s="306"/>
      <c r="C385" s="291"/>
      <c r="D385" s="292"/>
      <c r="E385" s="293"/>
      <c r="F385" s="166" t="s">
        <v>4630</v>
      </c>
      <c r="G385" s="169" t="s">
        <v>4631</v>
      </c>
      <c r="H385" s="170" t="s">
        <v>4632</v>
      </c>
      <c r="I385" s="126">
        <v>425</v>
      </c>
      <c r="J385" s="306"/>
      <c r="K385" s="311"/>
      <c r="L385" s="288"/>
      <c r="M385" s="312"/>
      <c r="N385" s="288"/>
    </row>
    <row r="386" spans="1:15" s="46" customFormat="1" ht="94.5" outlineLevel="1">
      <c r="A386" s="170" t="s">
        <v>849</v>
      </c>
      <c r="B386" s="119" t="s">
        <v>334</v>
      </c>
      <c r="C386" s="167" t="s">
        <v>133</v>
      </c>
      <c r="D386" s="183" t="s">
        <v>4633</v>
      </c>
      <c r="E386" s="169">
        <v>69.286349999999999</v>
      </c>
      <c r="F386" s="166" t="s">
        <v>4630</v>
      </c>
      <c r="G386" s="169" t="s">
        <v>3206</v>
      </c>
      <c r="H386" s="169" t="s">
        <v>3207</v>
      </c>
      <c r="I386" s="169" t="s">
        <v>4545</v>
      </c>
      <c r="J386" s="119">
        <v>818</v>
      </c>
      <c r="K386" s="122">
        <v>41206</v>
      </c>
      <c r="L386" s="166" t="s">
        <v>4634</v>
      </c>
      <c r="M386" s="170">
        <v>32</v>
      </c>
      <c r="N386" s="288"/>
    </row>
    <row r="387" spans="1:15" s="46" customFormat="1" ht="39" customHeight="1" outlineLevel="1">
      <c r="A387" s="170" t="s">
        <v>850</v>
      </c>
      <c r="B387" s="119" t="s">
        <v>335</v>
      </c>
      <c r="C387" s="167" t="s">
        <v>133</v>
      </c>
      <c r="D387" s="168" t="s">
        <v>4635</v>
      </c>
      <c r="E387" s="169">
        <v>597.28074000000004</v>
      </c>
      <c r="F387" s="166" t="s">
        <v>3209</v>
      </c>
      <c r="G387" s="169" t="s">
        <v>3210</v>
      </c>
      <c r="H387" s="169" t="s">
        <v>3196</v>
      </c>
      <c r="I387" s="169" t="s">
        <v>3211</v>
      </c>
      <c r="J387" s="119">
        <v>221</v>
      </c>
      <c r="K387" s="122" t="s">
        <v>3212</v>
      </c>
      <c r="L387" s="166" t="s">
        <v>1618</v>
      </c>
      <c r="M387" s="170">
        <v>32</v>
      </c>
      <c r="N387" s="288" t="s">
        <v>4636</v>
      </c>
    </row>
    <row r="388" spans="1:15" s="46" customFormat="1" ht="31.5" outlineLevel="1">
      <c r="A388" s="170" t="s">
        <v>851</v>
      </c>
      <c r="B388" s="119" t="s">
        <v>335</v>
      </c>
      <c r="C388" s="167" t="s">
        <v>133</v>
      </c>
      <c r="D388" s="168" t="s">
        <v>4637</v>
      </c>
      <c r="E388" s="169">
        <v>306.20416999999998</v>
      </c>
      <c r="F388" s="166" t="s">
        <v>4607</v>
      </c>
      <c r="G388" s="169" t="s">
        <v>3199</v>
      </c>
      <c r="H388" s="169" t="s">
        <v>4638</v>
      </c>
      <c r="I388" s="169" t="s">
        <v>4524</v>
      </c>
      <c r="J388" s="119">
        <v>531</v>
      </c>
      <c r="K388" s="122">
        <v>41519</v>
      </c>
      <c r="L388" s="166" t="s">
        <v>1707</v>
      </c>
      <c r="M388" s="170">
        <v>32</v>
      </c>
      <c r="N388" s="288"/>
    </row>
    <row r="389" spans="1:15" s="46" customFormat="1" ht="47.25" outlineLevel="1">
      <c r="A389" s="170" t="s">
        <v>852</v>
      </c>
      <c r="B389" s="119" t="s">
        <v>335</v>
      </c>
      <c r="C389" s="167" t="s">
        <v>133</v>
      </c>
      <c r="D389" s="168" t="s">
        <v>4639</v>
      </c>
      <c r="E389" s="169">
        <v>43.836010000000002</v>
      </c>
      <c r="F389" s="166" t="s">
        <v>4640</v>
      </c>
      <c r="G389" s="169" t="s">
        <v>4641</v>
      </c>
      <c r="H389" s="169" t="s">
        <v>4642</v>
      </c>
      <c r="I389" s="169" t="s">
        <v>4538</v>
      </c>
      <c r="J389" s="119">
        <v>695</v>
      </c>
      <c r="K389" s="122">
        <v>40865</v>
      </c>
      <c r="L389" s="166" t="s">
        <v>1613</v>
      </c>
      <c r="M389" s="170">
        <v>32</v>
      </c>
      <c r="N389" s="288"/>
    </row>
    <row r="390" spans="1:15" s="237" customFormat="1" ht="31.5" outlineLevel="1">
      <c r="A390" s="170" t="s">
        <v>853</v>
      </c>
      <c r="B390" s="170" t="s">
        <v>336</v>
      </c>
      <c r="C390" s="154" t="s">
        <v>133</v>
      </c>
      <c r="D390" s="155" t="s">
        <v>4643</v>
      </c>
      <c r="E390" s="169">
        <v>4493.4496600000002</v>
      </c>
      <c r="F390" s="166" t="s">
        <v>4611</v>
      </c>
      <c r="G390" s="169" t="s">
        <v>4612</v>
      </c>
      <c r="H390" s="169">
        <v>41548</v>
      </c>
      <c r="I390" s="169">
        <v>1111.47379</v>
      </c>
      <c r="J390" s="119">
        <v>268</v>
      </c>
      <c r="K390" s="122" t="s">
        <v>3208</v>
      </c>
      <c r="L390" s="166" t="s">
        <v>1453</v>
      </c>
      <c r="M390" s="170">
        <v>32</v>
      </c>
      <c r="N390" s="166" t="s">
        <v>4644</v>
      </c>
    </row>
    <row r="391" spans="1:15" s="46" customFormat="1" ht="31.5" outlineLevel="1">
      <c r="A391" s="170" t="s">
        <v>854</v>
      </c>
      <c r="B391" s="229" t="s">
        <v>337</v>
      </c>
      <c r="C391" s="167" t="s">
        <v>133</v>
      </c>
      <c r="D391" s="168" t="s">
        <v>4645</v>
      </c>
      <c r="E391" s="169">
        <v>381.49290000000002</v>
      </c>
      <c r="F391" s="166" t="s">
        <v>4607</v>
      </c>
      <c r="G391" s="169" t="s">
        <v>3199</v>
      </c>
      <c r="H391" s="169" t="s">
        <v>4638</v>
      </c>
      <c r="I391" s="169" t="s">
        <v>4524</v>
      </c>
      <c r="J391" s="119">
        <v>446</v>
      </c>
      <c r="K391" s="122">
        <v>41485</v>
      </c>
      <c r="L391" s="166" t="s">
        <v>1737</v>
      </c>
      <c r="M391" s="170">
        <v>32</v>
      </c>
      <c r="N391" s="166" t="s">
        <v>4646</v>
      </c>
    </row>
    <row r="392" spans="1:15" s="46" customFormat="1" ht="31.5" outlineLevel="1">
      <c r="A392" s="170" t="s">
        <v>855</v>
      </c>
      <c r="B392" s="229" t="s">
        <v>338</v>
      </c>
      <c r="C392" s="167" t="s">
        <v>133</v>
      </c>
      <c r="D392" s="168" t="s">
        <v>1763</v>
      </c>
      <c r="E392" s="169">
        <v>161.92784999999998</v>
      </c>
      <c r="F392" s="166" t="s">
        <v>4607</v>
      </c>
      <c r="G392" s="169" t="s">
        <v>3199</v>
      </c>
      <c r="H392" s="169" t="s">
        <v>4638</v>
      </c>
      <c r="I392" s="169" t="s">
        <v>4524</v>
      </c>
      <c r="J392" s="119" t="s">
        <v>1764</v>
      </c>
      <c r="K392" s="122">
        <v>41498</v>
      </c>
      <c r="L392" s="166" t="s">
        <v>1765</v>
      </c>
      <c r="M392" s="170">
        <v>32</v>
      </c>
      <c r="N392" s="166" t="s">
        <v>4647</v>
      </c>
    </row>
    <row r="393" spans="1:15" s="46" customFormat="1" ht="31.5" outlineLevel="1">
      <c r="A393" s="170" t="s">
        <v>856</v>
      </c>
      <c r="B393" s="229" t="s">
        <v>339</v>
      </c>
      <c r="C393" s="167" t="s">
        <v>133</v>
      </c>
      <c r="D393" s="168" t="s">
        <v>4648</v>
      </c>
      <c r="E393" s="169">
        <v>579.30050000000006</v>
      </c>
      <c r="F393" s="166" t="s">
        <v>4607</v>
      </c>
      <c r="G393" s="169" t="s">
        <v>3199</v>
      </c>
      <c r="H393" s="169" t="s">
        <v>4638</v>
      </c>
      <c r="I393" s="169" t="s">
        <v>4524</v>
      </c>
      <c r="J393" s="119">
        <v>492</v>
      </c>
      <c r="K393" s="122">
        <v>41508</v>
      </c>
      <c r="L393" s="166" t="s">
        <v>4649</v>
      </c>
      <c r="M393" s="170">
        <v>32</v>
      </c>
      <c r="N393" s="166" t="s">
        <v>4650</v>
      </c>
    </row>
    <row r="394" spans="1:15" s="46" customFormat="1" ht="47.25" outlineLevel="1">
      <c r="A394" s="170" t="s">
        <v>857</v>
      </c>
      <c r="B394" s="229" t="s">
        <v>340</v>
      </c>
      <c r="C394" s="167" t="s">
        <v>133</v>
      </c>
      <c r="D394" s="168" t="s">
        <v>4651</v>
      </c>
      <c r="E394" s="169">
        <v>180.77302</v>
      </c>
      <c r="F394" s="166" t="s">
        <v>4607</v>
      </c>
      <c r="G394" s="169" t="s">
        <v>3199</v>
      </c>
      <c r="H394" s="169" t="s">
        <v>4638</v>
      </c>
      <c r="I394" s="169" t="s">
        <v>4524</v>
      </c>
      <c r="J394" s="119">
        <v>506</v>
      </c>
      <c r="K394" s="122">
        <v>41519</v>
      </c>
      <c r="L394" s="166" t="s">
        <v>1769</v>
      </c>
      <c r="M394" s="170">
        <v>32</v>
      </c>
      <c r="N394" s="166" t="s">
        <v>4652</v>
      </c>
    </row>
    <row r="395" spans="1:15" s="134" customFormat="1">
      <c r="A395" s="225" t="s">
        <v>859</v>
      </c>
      <c r="B395" s="283" t="s">
        <v>858</v>
      </c>
      <c r="C395" s="304"/>
      <c r="D395" s="304"/>
      <c r="E395" s="133">
        <f>SUM(E396:E499)</f>
        <v>2386.4727600000006</v>
      </c>
      <c r="F395" s="146"/>
      <c r="G395" s="143"/>
      <c r="H395" s="143"/>
      <c r="I395" s="143"/>
      <c r="J395" s="144"/>
      <c r="K395" s="145"/>
      <c r="L395" s="146"/>
      <c r="M395" s="228"/>
      <c r="N395" s="206"/>
      <c r="O395" s="147"/>
    </row>
    <row r="396" spans="1:15" s="46" customFormat="1" ht="31.5" outlineLevel="1">
      <c r="A396" s="170" t="s">
        <v>860</v>
      </c>
      <c r="B396" s="210" t="s">
        <v>316</v>
      </c>
      <c r="C396" s="167" t="s">
        <v>133</v>
      </c>
      <c r="D396" s="168" t="s">
        <v>4653</v>
      </c>
      <c r="E396" s="169">
        <v>3.0089999999999999</v>
      </c>
      <c r="F396" s="166" t="s">
        <v>4654</v>
      </c>
      <c r="G396" s="169" t="s">
        <v>4655</v>
      </c>
      <c r="H396" s="169" t="s">
        <v>3543</v>
      </c>
      <c r="I396" s="169" t="s">
        <v>441</v>
      </c>
      <c r="J396" s="119">
        <v>347</v>
      </c>
      <c r="K396" s="122">
        <v>41456</v>
      </c>
      <c r="L396" s="166" t="s">
        <v>1714</v>
      </c>
      <c r="M396" s="170">
        <v>32</v>
      </c>
      <c r="N396" s="166" t="s">
        <v>4656</v>
      </c>
    </row>
    <row r="397" spans="1:15" s="46" customFormat="1" ht="31.5" outlineLevel="1">
      <c r="A397" s="170" t="s">
        <v>861</v>
      </c>
      <c r="B397" s="119" t="s">
        <v>317</v>
      </c>
      <c r="C397" s="167" t="s">
        <v>133</v>
      </c>
      <c r="D397" s="168" t="s">
        <v>4657</v>
      </c>
      <c r="E397" s="169">
        <v>0</v>
      </c>
      <c r="F397" s="166" t="s">
        <v>441</v>
      </c>
      <c r="G397" s="169" t="s">
        <v>441</v>
      </c>
      <c r="H397" s="169" t="s">
        <v>441</v>
      </c>
      <c r="I397" s="169" t="s">
        <v>441</v>
      </c>
      <c r="J397" s="119">
        <v>3709</v>
      </c>
      <c r="K397" s="122">
        <v>41124</v>
      </c>
      <c r="L397" s="166" t="s">
        <v>4552</v>
      </c>
      <c r="M397" s="170">
        <v>32</v>
      </c>
      <c r="N397" s="166" t="s">
        <v>4658</v>
      </c>
    </row>
    <row r="398" spans="1:15" s="46" customFormat="1" ht="35.25" customHeight="1" outlineLevel="1">
      <c r="A398" s="170" t="s">
        <v>862</v>
      </c>
      <c r="B398" s="119" t="s">
        <v>318</v>
      </c>
      <c r="C398" s="167" t="s">
        <v>133</v>
      </c>
      <c r="D398" s="183" t="s">
        <v>4659</v>
      </c>
      <c r="E398" s="169">
        <v>15.66108</v>
      </c>
      <c r="F398" s="173" t="s">
        <v>1318</v>
      </c>
      <c r="G398" s="169" t="s">
        <v>3171</v>
      </c>
      <c r="H398" s="169" t="s">
        <v>3037</v>
      </c>
      <c r="I398" s="169" t="s">
        <v>3223</v>
      </c>
      <c r="J398" s="119">
        <v>4350</v>
      </c>
      <c r="K398" s="122">
        <v>41568</v>
      </c>
      <c r="L398" s="166" t="s">
        <v>4660</v>
      </c>
      <c r="M398" s="170">
        <v>32</v>
      </c>
      <c r="N398" s="288" t="s">
        <v>4661</v>
      </c>
    </row>
    <row r="399" spans="1:15" s="46" customFormat="1" ht="31.5" outlineLevel="1">
      <c r="A399" s="170" t="s">
        <v>863</v>
      </c>
      <c r="B399" s="119" t="s">
        <v>318</v>
      </c>
      <c r="C399" s="167" t="s">
        <v>133</v>
      </c>
      <c r="D399" s="168" t="s">
        <v>4662</v>
      </c>
      <c r="E399" s="169">
        <v>36.828589999999998</v>
      </c>
      <c r="F399" s="173" t="s">
        <v>1318</v>
      </c>
      <c r="G399" s="169" t="s">
        <v>3171</v>
      </c>
      <c r="H399" s="169" t="s">
        <v>3037</v>
      </c>
      <c r="I399" s="169" t="s">
        <v>3223</v>
      </c>
      <c r="J399" s="119">
        <v>4375</v>
      </c>
      <c r="K399" s="122">
        <v>41577</v>
      </c>
      <c r="L399" s="166" t="s">
        <v>4663</v>
      </c>
      <c r="M399" s="170">
        <v>32</v>
      </c>
      <c r="N399" s="288"/>
    </row>
    <row r="400" spans="1:15" s="46" customFormat="1" ht="31.5" outlineLevel="1">
      <c r="A400" s="170" t="s">
        <v>864</v>
      </c>
      <c r="B400" s="119" t="s">
        <v>318</v>
      </c>
      <c r="C400" s="167" t="s">
        <v>133</v>
      </c>
      <c r="D400" s="168" t="s">
        <v>4664</v>
      </c>
      <c r="E400" s="169">
        <v>28.78668</v>
      </c>
      <c r="F400" s="173" t="s">
        <v>1318</v>
      </c>
      <c r="G400" s="169" t="s">
        <v>3171</v>
      </c>
      <c r="H400" s="169" t="s">
        <v>3037</v>
      </c>
      <c r="I400" s="169" t="s">
        <v>3223</v>
      </c>
      <c r="J400" s="119">
        <v>4406</v>
      </c>
      <c r="K400" s="122">
        <v>41590</v>
      </c>
      <c r="L400" s="166" t="s">
        <v>3213</v>
      </c>
      <c r="M400" s="170">
        <v>32</v>
      </c>
      <c r="N400" s="288"/>
    </row>
    <row r="401" spans="1:14" s="46" customFormat="1" ht="38.25" customHeight="1" outlineLevel="1">
      <c r="A401" s="170" t="s">
        <v>865</v>
      </c>
      <c r="B401" s="119" t="s">
        <v>318</v>
      </c>
      <c r="C401" s="167" t="s">
        <v>133</v>
      </c>
      <c r="D401" s="183" t="s">
        <v>4665</v>
      </c>
      <c r="E401" s="169">
        <v>25.417290000000001</v>
      </c>
      <c r="F401" s="173" t="s">
        <v>1318</v>
      </c>
      <c r="G401" s="169" t="s">
        <v>3171</v>
      </c>
      <c r="H401" s="169" t="s">
        <v>3037</v>
      </c>
      <c r="I401" s="169" t="s">
        <v>3223</v>
      </c>
      <c r="J401" s="119">
        <v>4414</v>
      </c>
      <c r="K401" s="122">
        <v>41592</v>
      </c>
      <c r="L401" s="166" t="s">
        <v>4666</v>
      </c>
      <c r="M401" s="170">
        <v>32</v>
      </c>
      <c r="N401" s="288"/>
    </row>
    <row r="402" spans="1:14" s="46" customFormat="1" ht="47.25" outlineLevel="1">
      <c r="A402" s="170" t="s">
        <v>866</v>
      </c>
      <c r="B402" s="210" t="s">
        <v>319</v>
      </c>
      <c r="C402" s="167" t="s">
        <v>133</v>
      </c>
      <c r="D402" s="168" t="s">
        <v>4667</v>
      </c>
      <c r="E402" s="169">
        <v>35.802040000000034</v>
      </c>
      <c r="F402" s="166" t="s">
        <v>1318</v>
      </c>
      <c r="G402" s="169" t="s">
        <v>4668</v>
      </c>
      <c r="H402" s="169" t="s">
        <v>4669</v>
      </c>
      <c r="I402" s="169" t="s">
        <v>4670</v>
      </c>
      <c r="J402" s="119">
        <v>4583</v>
      </c>
      <c r="K402" s="122">
        <v>41662</v>
      </c>
      <c r="L402" s="166" t="s">
        <v>4671</v>
      </c>
      <c r="M402" s="170">
        <v>32</v>
      </c>
      <c r="N402" s="166" t="s">
        <v>4672</v>
      </c>
    </row>
    <row r="403" spans="1:14" s="46" customFormat="1" ht="47.25" customHeight="1" outlineLevel="1">
      <c r="A403" s="170" t="s">
        <v>867</v>
      </c>
      <c r="B403" s="119" t="s">
        <v>320</v>
      </c>
      <c r="C403" s="167" t="s">
        <v>133</v>
      </c>
      <c r="D403" s="168" t="s">
        <v>4673</v>
      </c>
      <c r="E403" s="169">
        <v>32.040790000000001</v>
      </c>
      <c r="F403" s="173" t="s">
        <v>3652</v>
      </c>
      <c r="G403" s="169" t="s">
        <v>3173</v>
      </c>
      <c r="H403" s="169" t="s">
        <v>3174</v>
      </c>
      <c r="I403" s="169" t="s">
        <v>3221</v>
      </c>
      <c r="J403" s="119">
        <v>482</v>
      </c>
      <c r="K403" s="122">
        <v>41501</v>
      </c>
      <c r="L403" s="166" t="s">
        <v>4674</v>
      </c>
      <c r="M403" s="170">
        <v>32</v>
      </c>
      <c r="N403" s="288" t="s">
        <v>4675</v>
      </c>
    </row>
    <row r="404" spans="1:14" s="46" customFormat="1" ht="31.5" outlineLevel="1">
      <c r="A404" s="170" t="s">
        <v>868</v>
      </c>
      <c r="B404" s="119" t="s">
        <v>320</v>
      </c>
      <c r="C404" s="167" t="s">
        <v>133</v>
      </c>
      <c r="D404" s="168" t="s">
        <v>4676</v>
      </c>
      <c r="E404" s="169">
        <v>16.065149999999999</v>
      </c>
      <c r="F404" s="173" t="s">
        <v>3652</v>
      </c>
      <c r="G404" s="169" t="s">
        <v>3173</v>
      </c>
      <c r="H404" s="169" t="s">
        <v>3174</v>
      </c>
      <c r="I404" s="169" t="s">
        <v>3221</v>
      </c>
      <c r="J404" s="119">
        <v>4426</v>
      </c>
      <c r="K404" s="122">
        <v>41596</v>
      </c>
      <c r="L404" s="166" t="s">
        <v>4677</v>
      </c>
      <c r="M404" s="170">
        <v>32</v>
      </c>
      <c r="N404" s="288"/>
    </row>
    <row r="405" spans="1:14" s="46" customFormat="1" ht="31.5" outlineLevel="1">
      <c r="A405" s="170" t="s">
        <v>869</v>
      </c>
      <c r="B405" s="119" t="s">
        <v>320</v>
      </c>
      <c r="C405" s="167" t="s">
        <v>133</v>
      </c>
      <c r="D405" s="168" t="s">
        <v>4678</v>
      </c>
      <c r="E405" s="169">
        <v>16.065149999999999</v>
      </c>
      <c r="F405" s="173" t="s">
        <v>3652</v>
      </c>
      <c r="G405" s="169" t="s">
        <v>3173</v>
      </c>
      <c r="H405" s="169" t="s">
        <v>3174</v>
      </c>
      <c r="I405" s="169" t="s">
        <v>3221</v>
      </c>
      <c r="J405" s="119">
        <v>4427</v>
      </c>
      <c r="K405" s="122">
        <v>41596</v>
      </c>
      <c r="L405" s="166" t="s">
        <v>4679</v>
      </c>
      <c r="M405" s="170">
        <v>32</v>
      </c>
      <c r="N405" s="288"/>
    </row>
    <row r="406" spans="1:14" s="46" customFormat="1" ht="31.5" outlineLevel="1">
      <c r="A406" s="170" t="s">
        <v>870</v>
      </c>
      <c r="B406" s="119" t="s">
        <v>320</v>
      </c>
      <c r="C406" s="167" t="s">
        <v>133</v>
      </c>
      <c r="D406" s="168" t="s">
        <v>4680</v>
      </c>
      <c r="E406" s="169">
        <v>28.092120000000001</v>
      </c>
      <c r="F406" s="173" t="s">
        <v>3652</v>
      </c>
      <c r="G406" s="169" t="s">
        <v>3173</v>
      </c>
      <c r="H406" s="169" t="s">
        <v>3174</v>
      </c>
      <c r="I406" s="169" t="s">
        <v>3221</v>
      </c>
      <c r="J406" s="119">
        <v>4432</v>
      </c>
      <c r="K406" s="122">
        <v>41597</v>
      </c>
      <c r="L406" s="166" t="s">
        <v>4681</v>
      </c>
      <c r="M406" s="170">
        <v>32</v>
      </c>
      <c r="N406" s="288"/>
    </row>
    <row r="407" spans="1:14" s="46" customFormat="1" ht="31.5" outlineLevel="1">
      <c r="A407" s="170" t="s">
        <v>871</v>
      </c>
      <c r="B407" s="119" t="s">
        <v>320</v>
      </c>
      <c r="C407" s="167" t="s">
        <v>133</v>
      </c>
      <c r="D407" s="168" t="s">
        <v>4682</v>
      </c>
      <c r="E407" s="169">
        <v>13.900779999999999</v>
      </c>
      <c r="F407" s="173" t="s">
        <v>3652</v>
      </c>
      <c r="G407" s="169" t="s">
        <v>3173</v>
      </c>
      <c r="H407" s="169" t="s">
        <v>3174</v>
      </c>
      <c r="I407" s="169" t="s">
        <v>3221</v>
      </c>
      <c r="J407" s="119">
        <v>4438</v>
      </c>
      <c r="K407" s="122">
        <v>41603</v>
      </c>
      <c r="L407" s="166" t="s">
        <v>4683</v>
      </c>
      <c r="M407" s="170">
        <v>32</v>
      </c>
      <c r="N407" s="288"/>
    </row>
    <row r="408" spans="1:14" s="46" customFormat="1" ht="31.5" outlineLevel="1">
      <c r="A408" s="170" t="s">
        <v>872</v>
      </c>
      <c r="B408" s="119" t="s">
        <v>320</v>
      </c>
      <c r="C408" s="167" t="s">
        <v>133</v>
      </c>
      <c r="D408" s="168" t="s">
        <v>4684</v>
      </c>
      <c r="E408" s="169">
        <v>24.39002</v>
      </c>
      <c r="F408" s="173" t="s">
        <v>3652</v>
      </c>
      <c r="G408" s="169" t="s">
        <v>3173</v>
      </c>
      <c r="H408" s="169" t="s">
        <v>3174</v>
      </c>
      <c r="I408" s="169" t="s">
        <v>3221</v>
      </c>
      <c r="J408" s="119">
        <v>4451</v>
      </c>
      <c r="K408" s="122">
        <v>41610</v>
      </c>
      <c r="L408" s="166" t="s">
        <v>1749</v>
      </c>
      <c r="M408" s="170">
        <v>32</v>
      </c>
      <c r="N408" s="288"/>
    </row>
    <row r="409" spans="1:14" s="46" customFormat="1" ht="31.5" outlineLevel="1">
      <c r="A409" s="170" t="s">
        <v>873</v>
      </c>
      <c r="B409" s="119" t="s">
        <v>320</v>
      </c>
      <c r="C409" s="167" t="s">
        <v>133</v>
      </c>
      <c r="D409" s="168" t="s">
        <v>4685</v>
      </c>
      <c r="E409" s="169">
        <v>30.560179999999999</v>
      </c>
      <c r="F409" s="173" t="s">
        <v>3652</v>
      </c>
      <c r="G409" s="169" t="s">
        <v>3173</v>
      </c>
      <c r="H409" s="169" t="s">
        <v>3174</v>
      </c>
      <c r="I409" s="169" t="s">
        <v>3221</v>
      </c>
      <c r="J409" s="119">
        <v>4452</v>
      </c>
      <c r="K409" s="122">
        <v>41610</v>
      </c>
      <c r="L409" s="166" t="s">
        <v>1753</v>
      </c>
      <c r="M409" s="170">
        <v>32</v>
      </c>
      <c r="N409" s="288"/>
    </row>
    <row r="410" spans="1:14" s="46" customFormat="1" ht="31.5" outlineLevel="1">
      <c r="A410" s="170" t="s">
        <v>874</v>
      </c>
      <c r="B410" s="119" t="s">
        <v>320</v>
      </c>
      <c r="C410" s="167" t="s">
        <v>133</v>
      </c>
      <c r="D410" s="183" t="s">
        <v>4686</v>
      </c>
      <c r="E410" s="169">
        <v>13.57671</v>
      </c>
      <c r="F410" s="173" t="s">
        <v>3652</v>
      </c>
      <c r="G410" s="169" t="s">
        <v>3173</v>
      </c>
      <c r="H410" s="169" t="s">
        <v>3174</v>
      </c>
      <c r="I410" s="169" t="s">
        <v>3221</v>
      </c>
      <c r="J410" s="119">
        <v>4470</v>
      </c>
      <c r="K410" s="122">
        <v>41614</v>
      </c>
      <c r="L410" s="166" t="s">
        <v>4687</v>
      </c>
      <c r="M410" s="170">
        <v>32</v>
      </c>
      <c r="N410" s="288"/>
    </row>
    <row r="411" spans="1:14" s="46" customFormat="1" ht="31.5" outlineLevel="1">
      <c r="A411" s="170" t="s">
        <v>875</v>
      </c>
      <c r="B411" s="119" t="s">
        <v>320</v>
      </c>
      <c r="C411" s="167" t="s">
        <v>133</v>
      </c>
      <c r="D411" s="183" t="s">
        <v>4688</v>
      </c>
      <c r="E411" s="169">
        <v>36.113289999999999</v>
      </c>
      <c r="F411" s="173" t="s">
        <v>3652</v>
      </c>
      <c r="G411" s="169" t="s">
        <v>3173</v>
      </c>
      <c r="H411" s="169" t="s">
        <v>3174</v>
      </c>
      <c r="I411" s="169" t="s">
        <v>3221</v>
      </c>
      <c r="J411" s="119">
        <v>4472</v>
      </c>
      <c r="K411" s="122">
        <v>41614</v>
      </c>
      <c r="L411" s="166" t="s">
        <v>4689</v>
      </c>
      <c r="M411" s="170">
        <v>32</v>
      </c>
      <c r="N411" s="288"/>
    </row>
    <row r="412" spans="1:14" s="46" customFormat="1" ht="31.5" customHeight="1" outlineLevel="1">
      <c r="A412" s="170" t="s">
        <v>876</v>
      </c>
      <c r="B412" s="119" t="s">
        <v>320</v>
      </c>
      <c r="C412" s="167" t="s">
        <v>133</v>
      </c>
      <c r="D412" s="168" t="s">
        <v>4690</v>
      </c>
      <c r="E412" s="169">
        <v>34.90204</v>
      </c>
      <c r="F412" s="173" t="s">
        <v>3652</v>
      </c>
      <c r="G412" s="169" t="s">
        <v>3173</v>
      </c>
      <c r="H412" s="169" t="s">
        <v>3174</v>
      </c>
      <c r="I412" s="169" t="s">
        <v>3221</v>
      </c>
      <c r="J412" s="119">
        <v>4515</v>
      </c>
      <c r="K412" s="122">
        <v>41631</v>
      </c>
      <c r="L412" s="166" t="s">
        <v>4691</v>
      </c>
      <c r="M412" s="170">
        <v>32</v>
      </c>
      <c r="N412" s="288"/>
    </row>
    <row r="413" spans="1:14" s="46" customFormat="1" ht="31.5" outlineLevel="1">
      <c r="A413" s="170" t="s">
        <v>877</v>
      </c>
      <c r="B413" s="119" t="s">
        <v>320</v>
      </c>
      <c r="C413" s="167" t="s">
        <v>133</v>
      </c>
      <c r="D413" s="168" t="s">
        <v>4692</v>
      </c>
      <c r="E413" s="169">
        <v>16.065149999999999</v>
      </c>
      <c r="F413" s="173" t="s">
        <v>3652</v>
      </c>
      <c r="G413" s="169" t="s">
        <v>3173</v>
      </c>
      <c r="H413" s="169" t="s">
        <v>3174</v>
      </c>
      <c r="I413" s="169" t="s">
        <v>3221</v>
      </c>
      <c r="J413" s="119">
        <v>4519</v>
      </c>
      <c r="K413" s="122">
        <v>41634</v>
      </c>
      <c r="L413" s="166" t="s">
        <v>3222</v>
      </c>
      <c r="M413" s="170">
        <v>32</v>
      </c>
      <c r="N413" s="288"/>
    </row>
    <row r="414" spans="1:14" s="46" customFormat="1" ht="31.5" outlineLevel="1">
      <c r="A414" s="170" t="s">
        <v>878</v>
      </c>
      <c r="B414" s="119" t="s">
        <v>320</v>
      </c>
      <c r="C414" s="167" t="s">
        <v>133</v>
      </c>
      <c r="D414" s="168" t="s">
        <v>4693</v>
      </c>
      <c r="E414" s="169">
        <v>32.102710000000002</v>
      </c>
      <c r="F414" s="173" t="s">
        <v>3652</v>
      </c>
      <c r="G414" s="169" t="s">
        <v>3173</v>
      </c>
      <c r="H414" s="169" t="s">
        <v>3174</v>
      </c>
      <c r="I414" s="169" t="s">
        <v>3221</v>
      </c>
      <c r="J414" s="119">
        <v>4526</v>
      </c>
      <c r="K414" s="122">
        <v>41635</v>
      </c>
      <c r="L414" s="166" t="s">
        <v>4694</v>
      </c>
      <c r="M414" s="170">
        <v>32</v>
      </c>
      <c r="N414" s="288"/>
    </row>
    <row r="415" spans="1:14" s="46" customFormat="1" ht="31.5" outlineLevel="1">
      <c r="A415" s="170" t="s">
        <v>879</v>
      </c>
      <c r="B415" s="119" t="s">
        <v>321</v>
      </c>
      <c r="C415" s="167" t="s">
        <v>133</v>
      </c>
      <c r="D415" s="168" t="s">
        <v>4695</v>
      </c>
      <c r="E415" s="169">
        <v>1140.3169700000001</v>
      </c>
      <c r="F415" s="166" t="s">
        <v>491</v>
      </c>
      <c r="G415" s="169" t="s">
        <v>4696</v>
      </c>
      <c r="H415" s="169" t="s">
        <v>3424</v>
      </c>
      <c r="I415" s="169" t="s">
        <v>4697</v>
      </c>
      <c r="J415" s="119">
        <v>879</v>
      </c>
      <c r="K415" s="122" t="s">
        <v>4698</v>
      </c>
      <c r="L415" s="166" t="s">
        <v>288</v>
      </c>
      <c r="M415" s="170">
        <v>32</v>
      </c>
      <c r="N415" s="166" t="s">
        <v>4699</v>
      </c>
    </row>
    <row r="416" spans="1:14" s="46" customFormat="1" ht="47.25" customHeight="1" outlineLevel="1">
      <c r="A416" s="170" t="s">
        <v>880</v>
      </c>
      <c r="B416" s="210" t="s">
        <v>322</v>
      </c>
      <c r="C416" s="167" t="s">
        <v>133</v>
      </c>
      <c r="D416" s="168" t="s">
        <v>4700</v>
      </c>
      <c r="E416" s="169">
        <v>29.038229999999999</v>
      </c>
      <c r="F416" s="173" t="s">
        <v>1318</v>
      </c>
      <c r="G416" s="169" t="s">
        <v>3175</v>
      </c>
      <c r="H416" s="169" t="s">
        <v>3176</v>
      </c>
      <c r="I416" s="169" t="s">
        <v>548</v>
      </c>
      <c r="J416" s="119">
        <v>4630</v>
      </c>
      <c r="K416" s="122">
        <v>41709</v>
      </c>
      <c r="L416" s="166" t="s">
        <v>4701</v>
      </c>
      <c r="M416" s="170">
        <v>32</v>
      </c>
      <c r="N416" s="288" t="s">
        <v>4702</v>
      </c>
    </row>
    <row r="417" spans="1:14" s="46" customFormat="1" ht="31.5" outlineLevel="1">
      <c r="A417" s="170" t="s">
        <v>881</v>
      </c>
      <c r="B417" s="210" t="s">
        <v>322</v>
      </c>
      <c r="C417" s="167" t="s">
        <v>133</v>
      </c>
      <c r="D417" s="168" t="s">
        <v>4703</v>
      </c>
      <c r="E417" s="169">
        <v>32.308329999999998</v>
      </c>
      <c r="F417" s="173" t="s">
        <v>1318</v>
      </c>
      <c r="G417" s="169" t="s">
        <v>3175</v>
      </c>
      <c r="H417" s="169" t="s">
        <v>3176</v>
      </c>
      <c r="I417" s="169" t="s">
        <v>548</v>
      </c>
      <c r="J417" s="119">
        <v>4650</v>
      </c>
      <c r="K417" s="122">
        <v>41715</v>
      </c>
      <c r="L417" s="166" t="s">
        <v>4704</v>
      </c>
      <c r="M417" s="170">
        <v>32</v>
      </c>
      <c r="N417" s="288"/>
    </row>
    <row r="418" spans="1:14" s="46" customFormat="1" ht="34.5" customHeight="1" outlineLevel="1">
      <c r="A418" s="170" t="s">
        <v>882</v>
      </c>
      <c r="B418" s="119" t="s">
        <v>323</v>
      </c>
      <c r="C418" s="167" t="s">
        <v>133</v>
      </c>
      <c r="D418" s="168" t="s">
        <v>4705</v>
      </c>
      <c r="E418" s="169">
        <v>0</v>
      </c>
      <c r="F418" s="166" t="s">
        <v>4654</v>
      </c>
      <c r="G418" s="169" t="s">
        <v>4655</v>
      </c>
      <c r="H418" s="169" t="s">
        <v>3543</v>
      </c>
      <c r="I418" s="169" t="s">
        <v>441</v>
      </c>
      <c r="J418" s="119">
        <v>4638</v>
      </c>
      <c r="K418" s="122">
        <v>41771</v>
      </c>
      <c r="L418" s="166" t="s">
        <v>1607</v>
      </c>
      <c r="M418" s="170">
        <v>32</v>
      </c>
      <c r="N418" s="166" t="s">
        <v>4706</v>
      </c>
    </row>
    <row r="419" spans="1:14" s="46" customFormat="1" ht="47.25" customHeight="1" outlineLevel="1">
      <c r="A419" s="170" t="s">
        <v>883</v>
      </c>
      <c r="B419" s="210" t="s">
        <v>324</v>
      </c>
      <c r="C419" s="167" t="s">
        <v>133</v>
      </c>
      <c r="D419" s="168" t="s">
        <v>4707</v>
      </c>
      <c r="E419" s="169">
        <v>19.133489999999998</v>
      </c>
      <c r="F419" s="173" t="s">
        <v>4563</v>
      </c>
      <c r="G419" s="169" t="s">
        <v>3178</v>
      </c>
      <c r="H419" s="169" t="s">
        <v>3179</v>
      </c>
      <c r="I419" s="169" t="s">
        <v>3224</v>
      </c>
      <c r="J419" s="119">
        <v>4618</v>
      </c>
      <c r="K419" s="122">
        <v>41712</v>
      </c>
      <c r="L419" s="166" t="s">
        <v>4708</v>
      </c>
      <c r="M419" s="170">
        <v>32</v>
      </c>
      <c r="N419" s="288" t="s">
        <v>4709</v>
      </c>
    </row>
    <row r="420" spans="1:14" s="46" customFormat="1" ht="31.5" outlineLevel="1">
      <c r="A420" s="170" t="s">
        <v>884</v>
      </c>
      <c r="B420" s="210" t="s">
        <v>324</v>
      </c>
      <c r="C420" s="167" t="s">
        <v>133</v>
      </c>
      <c r="D420" s="168" t="s">
        <v>4710</v>
      </c>
      <c r="E420" s="169">
        <v>35.980449999999998</v>
      </c>
      <c r="F420" s="173" t="s">
        <v>4563</v>
      </c>
      <c r="G420" s="169" t="s">
        <v>3178</v>
      </c>
      <c r="H420" s="169" t="s">
        <v>3179</v>
      </c>
      <c r="I420" s="169" t="s">
        <v>3224</v>
      </c>
      <c r="J420" s="119">
        <v>4653</v>
      </c>
      <c r="K420" s="122">
        <v>41719</v>
      </c>
      <c r="L420" s="166" t="s">
        <v>4711</v>
      </c>
      <c r="M420" s="170">
        <v>32</v>
      </c>
      <c r="N420" s="288"/>
    </row>
    <row r="421" spans="1:14" s="46" customFormat="1" ht="31.5" outlineLevel="1">
      <c r="A421" s="170" t="s">
        <v>885</v>
      </c>
      <c r="B421" s="210" t="s">
        <v>324</v>
      </c>
      <c r="C421" s="167" t="s">
        <v>133</v>
      </c>
      <c r="D421" s="168" t="s">
        <v>4712</v>
      </c>
      <c r="E421" s="169">
        <v>45.591880000000003</v>
      </c>
      <c r="F421" s="173" t="s">
        <v>4563</v>
      </c>
      <c r="G421" s="169" t="s">
        <v>3178</v>
      </c>
      <c r="H421" s="169" t="s">
        <v>3179</v>
      </c>
      <c r="I421" s="169" t="s">
        <v>3224</v>
      </c>
      <c r="J421" s="119">
        <v>4675</v>
      </c>
      <c r="K421" s="122">
        <v>41746</v>
      </c>
      <c r="L421" s="166" t="s">
        <v>4713</v>
      </c>
      <c r="M421" s="170">
        <v>32</v>
      </c>
      <c r="N421" s="288"/>
    </row>
    <row r="422" spans="1:14" s="46" customFormat="1" ht="31.5" outlineLevel="1">
      <c r="A422" s="170" t="s">
        <v>886</v>
      </c>
      <c r="B422" s="210" t="s">
        <v>324</v>
      </c>
      <c r="C422" s="167" t="s">
        <v>133</v>
      </c>
      <c r="D422" s="168" t="s">
        <v>4714</v>
      </c>
      <c r="E422" s="169">
        <v>16.96651</v>
      </c>
      <c r="F422" s="173" t="s">
        <v>4563</v>
      </c>
      <c r="G422" s="169" t="s">
        <v>3178</v>
      </c>
      <c r="H422" s="169" t="s">
        <v>3179</v>
      </c>
      <c r="I422" s="169" t="s">
        <v>3224</v>
      </c>
      <c r="J422" s="119">
        <v>4679</v>
      </c>
      <c r="K422" s="122">
        <v>41737</v>
      </c>
      <c r="L422" s="166" t="s">
        <v>4715</v>
      </c>
      <c r="M422" s="170">
        <v>32</v>
      </c>
      <c r="N422" s="288"/>
    </row>
    <row r="423" spans="1:14" s="46" customFormat="1" ht="47.25" outlineLevel="1">
      <c r="A423" s="170" t="s">
        <v>887</v>
      </c>
      <c r="B423" s="210" t="s">
        <v>324</v>
      </c>
      <c r="C423" s="167" t="s">
        <v>133</v>
      </c>
      <c r="D423" s="168" t="s">
        <v>4716</v>
      </c>
      <c r="E423" s="169">
        <v>51.044550000000001</v>
      </c>
      <c r="F423" s="173" t="s">
        <v>4563</v>
      </c>
      <c r="G423" s="169" t="s">
        <v>3178</v>
      </c>
      <c r="H423" s="169" t="s">
        <v>3179</v>
      </c>
      <c r="I423" s="169" t="s">
        <v>3224</v>
      </c>
      <c r="J423" s="119">
        <v>4700</v>
      </c>
      <c r="K423" s="122">
        <v>41744</v>
      </c>
      <c r="L423" s="166" t="s">
        <v>4717</v>
      </c>
      <c r="M423" s="170">
        <v>32</v>
      </c>
      <c r="N423" s="288"/>
    </row>
    <row r="424" spans="1:14" s="46" customFormat="1" ht="31.5" outlineLevel="1">
      <c r="A424" s="170" t="s">
        <v>888</v>
      </c>
      <c r="B424" s="210" t="s">
        <v>324</v>
      </c>
      <c r="C424" s="167" t="s">
        <v>133</v>
      </c>
      <c r="D424" s="168" t="s">
        <v>4718</v>
      </c>
      <c r="E424" s="169">
        <v>51.044550000000001</v>
      </c>
      <c r="F424" s="173" t="s">
        <v>4563</v>
      </c>
      <c r="G424" s="169" t="s">
        <v>3178</v>
      </c>
      <c r="H424" s="169" t="s">
        <v>3179</v>
      </c>
      <c r="I424" s="169" t="s">
        <v>3224</v>
      </c>
      <c r="J424" s="119">
        <v>4701</v>
      </c>
      <c r="K424" s="122">
        <v>41745</v>
      </c>
      <c r="L424" s="166" t="s">
        <v>4719</v>
      </c>
      <c r="M424" s="170">
        <v>32</v>
      </c>
      <c r="N424" s="288"/>
    </row>
    <row r="425" spans="1:14" s="46" customFormat="1" ht="31.5" outlineLevel="1">
      <c r="A425" s="170" t="s">
        <v>889</v>
      </c>
      <c r="B425" s="210" t="s">
        <v>324</v>
      </c>
      <c r="C425" s="167" t="s">
        <v>133</v>
      </c>
      <c r="D425" s="168" t="s">
        <v>4720</v>
      </c>
      <c r="E425" s="169">
        <v>24.27955</v>
      </c>
      <c r="F425" s="173" t="s">
        <v>4563</v>
      </c>
      <c r="G425" s="169" t="s">
        <v>3178</v>
      </c>
      <c r="H425" s="169" t="s">
        <v>3179</v>
      </c>
      <c r="I425" s="169" t="s">
        <v>3224</v>
      </c>
      <c r="J425" s="119">
        <v>4724</v>
      </c>
      <c r="K425" s="122">
        <v>41745</v>
      </c>
      <c r="L425" s="166" t="s">
        <v>4721</v>
      </c>
      <c r="M425" s="170">
        <v>32</v>
      </c>
      <c r="N425" s="288"/>
    </row>
    <row r="426" spans="1:14" s="46" customFormat="1" ht="47.25" customHeight="1" outlineLevel="1">
      <c r="A426" s="170" t="s">
        <v>890</v>
      </c>
      <c r="B426" s="210" t="s">
        <v>325</v>
      </c>
      <c r="C426" s="167" t="s">
        <v>133</v>
      </c>
      <c r="D426" s="168" t="s">
        <v>4722</v>
      </c>
      <c r="E426" s="169">
        <v>61.073889999999999</v>
      </c>
      <c r="F426" s="173" t="s">
        <v>4563</v>
      </c>
      <c r="G426" s="169" t="s">
        <v>3214</v>
      </c>
      <c r="H426" s="169" t="s">
        <v>3215</v>
      </c>
      <c r="I426" s="169" t="s">
        <v>3218</v>
      </c>
      <c r="J426" s="119">
        <v>4740</v>
      </c>
      <c r="K426" s="122">
        <v>41754</v>
      </c>
      <c r="L426" s="166" t="s">
        <v>4723</v>
      </c>
      <c r="M426" s="170">
        <v>32</v>
      </c>
      <c r="N426" s="288" t="s">
        <v>4724</v>
      </c>
    </row>
    <row r="427" spans="1:14" s="46" customFormat="1" ht="31.5" outlineLevel="1">
      <c r="A427" s="170" t="s">
        <v>891</v>
      </c>
      <c r="B427" s="210" t="s">
        <v>325</v>
      </c>
      <c r="C427" s="167" t="s">
        <v>133</v>
      </c>
      <c r="D427" s="168" t="s">
        <v>4725</v>
      </c>
      <c r="E427" s="169">
        <v>0</v>
      </c>
      <c r="F427" s="173" t="s">
        <v>4563</v>
      </c>
      <c r="G427" s="169" t="s">
        <v>3214</v>
      </c>
      <c r="H427" s="169" t="s">
        <v>3215</v>
      </c>
      <c r="I427" s="169" t="s">
        <v>3218</v>
      </c>
      <c r="J427" s="119">
        <v>4761</v>
      </c>
      <c r="K427" s="122">
        <v>41766</v>
      </c>
      <c r="L427" s="166" t="s">
        <v>4726</v>
      </c>
      <c r="M427" s="170">
        <v>32</v>
      </c>
      <c r="N427" s="288"/>
    </row>
    <row r="428" spans="1:14" s="46" customFormat="1" ht="31.5" outlineLevel="1">
      <c r="A428" s="170" t="s">
        <v>892</v>
      </c>
      <c r="B428" s="210" t="s">
        <v>325</v>
      </c>
      <c r="C428" s="167" t="s">
        <v>133</v>
      </c>
      <c r="D428" s="168" t="s">
        <v>4727</v>
      </c>
      <c r="E428" s="169">
        <v>0</v>
      </c>
      <c r="F428" s="173" t="s">
        <v>4563</v>
      </c>
      <c r="G428" s="169" t="s">
        <v>3214</v>
      </c>
      <c r="H428" s="169" t="s">
        <v>3215</v>
      </c>
      <c r="I428" s="169" t="s">
        <v>3218</v>
      </c>
      <c r="J428" s="119">
        <v>4765</v>
      </c>
      <c r="K428" s="122">
        <v>41764</v>
      </c>
      <c r="L428" s="166" t="s">
        <v>4728</v>
      </c>
      <c r="M428" s="170">
        <v>32</v>
      </c>
      <c r="N428" s="288"/>
    </row>
    <row r="429" spans="1:14" s="46" customFormat="1" ht="31.5" outlineLevel="1">
      <c r="A429" s="170" t="s">
        <v>893</v>
      </c>
      <c r="B429" s="210" t="s">
        <v>325</v>
      </c>
      <c r="C429" s="167" t="s">
        <v>133</v>
      </c>
      <c r="D429" s="168" t="s">
        <v>4729</v>
      </c>
      <c r="E429" s="169">
        <v>0</v>
      </c>
      <c r="F429" s="173" t="s">
        <v>4563</v>
      </c>
      <c r="G429" s="169" t="s">
        <v>3214</v>
      </c>
      <c r="H429" s="169" t="s">
        <v>3215</v>
      </c>
      <c r="I429" s="169" t="s">
        <v>3218</v>
      </c>
      <c r="J429" s="119">
        <v>4787</v>
      </c>
      <c r="K429" s="122">
        <v>41788</v>
      </c>
      <c r="L429" s="166" t="s">
        <v>4730</v>
      </c>
      <c r="M429" s="170">
        <v>32</v>
      </c>
      <c r="N429" s="288"/>
    </row>
    <row r="430" spans="1:14" s="46" customFormat="1" ht="31.5" outlineLevel="1">
      <c r="A430" s="170" t="s">
        <v>894</v>
      </c>
      <c r="B430" s="210" t="s">
        <v>325</v>
      </c>
      <c r="C430" s="167" t="s">
        <v>133</v>
      </c>
      <c r="D430" s="168" t="s">
        <v>4731</v>
      </c>
      <c r="E430" s="169">
        <v>0</v>
      </c>
      <c r="F430" s="166" t="s">
        <v>441</v>
      </c>
      <c r="G430" s="169" t="s">
        <v>441</v>
      </c>
      <c r="H430" s="169" t="s">
        <v>441</v>
      </c>
      <c r="I430" s="169" t="s">
        <v>441</v>
      </c>
      <c r="J430" s="119">
        <v>6300004831</v>
      </c>
      <c r="K430" s="122">
        <v>41795</v>
      </c>
      <c r="L430" s="166" t="s">
        <v>4732</v>
      </c>
      <c r="M430" s="170">
        <v>32</v>
      </c>
      <c r="N430" s="288"/>
    </row>
    <row r="431" spans="1:14" s="46" customFormat="1" ht="31.5" outlineLevel="1">
      <c r="A431" s="170" t="s">
        <v>895</v>
      </c>
      <c r="B431" s="210" t="s">
        <v>325</v>
      </c>
      <c r="C431" s="167" t="s">
        <v>133</v>
      </c>
      <c r="D431" s="168" t="s">
        <v>4733</v>
      </c>
      <c r="E431" s="169">
        <v>0</v>
      </c>
      <c r="F431" s="166" t="s">
        <v>441</v>
      </c>
      <c r="G431" s="169" t="s">
        <v>441</v>
      </c>
      <c r="H431" s="169" t="s">
        <v>441</v>
      </c>
      <c r="I431" s="169" t="s">
        <v>441</v>
      </c>
      <c r="J431" s="119">
        <v>6300004838</v>
      </c>
      <c r="K431" s="122">
        <v>41794</v>
      </c>
      <c r="L431" s="166" t="s">
        <v>4734</v>
      </c>
      <c r="M431" s="170">
        <v>32</v>
      </c>
      <c r="N431" s="288"/>
    </row>
    <row r="432" spans="1:14" s="46" customFormat="1" ht="31.5" outlineLevel="1">
      <c r="A432" s="170" t="s">
        <v>896</v>
      </c>
      <c r="B432" s="210" t="s">
        <v>325</v>
      </c>
      <c r="C432" s="167" t="s">
        <v>133</v>
      </c>
      <c r="D432" s="168" t="s">
        <v>4735</v>
      </c>
      <c r="E432" s="169">
        <v>0</v>
      </c>
      <c r="F432" s="166" t="s">
        <v>441</v>
      </c>
      <c r="G432" s="169" t="s">
        <v>441</v>
      </c>
      <c r="H432" s="169" t="s">
        <v>441</v>
      </c>
      <c r="I432" s="169" t="s">
        <v>441</v>
      </c>
      <c r="J432" s="119">
        <v>6300004863</v>
      </c>
      <c r="K432" s="122">
        <v>41795</v>
      </c>
      <c r="L432" s="166" t="s">
        <v>4736</v>
      </c>
      <c r="M432" s="170">
        <v>32</v>
      </c>
      <c r="N432" s="288"/>
    </row>
    <row r="433" spans="1:14" s="46" customFormat="1" ht="47.25" customHeight="1" outlineLevel="1">
      <c r="A433" s="170" t="s">
        <v>897</v>
      </c>
      <c r="B433" s="210" t="s">
        <v>326</v>
      </c>
      <c r="C433" s="167" t="s">
        <v>133</v>
      </c>
      <c r="D433" s="168" t="s">
        <v>4737</v>
      </c>
      <c r="E433" s="169">
        <v>0</v>
      </c>
      <c r="F433" s="166" t="s">
        <v>441</v>
      </c>
      <c r="G433" s="169" t="s">
        <v>441</v>
      </c>
      <c r="H433" s="169" t="s">
        <v>441</v>
      </c>
      <c r="I433" s="169" t="s">
        <v>441</v>
      </c>
      <c r="J433" s="119">
        <v>351</v>
      </c>
      <c r="K433" s="122">
        <v>41456</v>
      </c>
      <c r="L433" s="166" t="s">
        <v>289</v>
      </c>
      <c r="M433" s="170">
        <v>32</v>
      </c>
      <c r="N433" s="288" t="s">
        <v>4738</v>
      </c>
    </row>
    <row r="434" spans="1:14" s="46" customFormat="1" ht="47.25" outlineLevel="1">
      <c r="A434" s="170" t="s">
        <v>898</v>
      </c>
      <c r="B434" s="210" t="s">
        <v>326</v>
      </c>
      <c r="C434" s="167" t="s">
        <v>133</v>
      </c>
      <c r="D434" s="168" t="s">
        <v>4739</v>
      </c>
      <c r="E434" s="169">
        <v>7.2215999999999996</v>
      </c>
      <c r="F434" s="166" t="s">
        <v>4654</v>
      </c>
      <c r="G434" s="169" t="s">
        <v>4655</v>
      </c>
      <c r="H434" s="169" t="s">
        <v>3543</v>
      </c>
      <c r="I434" s="169" t="s">
        <v>441</v>
      </c>
      <c r="J434" s="119">
        <v>479</v>
      </c>
      <c r="K434" s="122">
        <v>41501</v>
      </c>
      <c r="L434" s="166" t="s">
        <v>3411</v>
      </c>
      <c r="M434" s="170">
        <v>32</v>
      </c>
      <c r="N434" s="288"/>
    </row>
    <row r="435" spans="1:14" s="46" customFormat="1" ht="31.5" outlineLevel="1">
      <c r="A435" s="170" t="s">
        <v>899</v>
      </c>
      <c r="B435" s="210" t="s">
        <v>326</v>
      </c>
      <c r="C435" s="167" t="s">
        <v>133</v>
      </c>
      <c r="D435" s="168" t="s">
        <v>4740</v>
      </c>
      <c r="E435" s="169">
        <v>4.2126000000000001</v>
      </c>
      <c r="F435" s="166" t="s">
        <v>4654</v>
      </c>
      <c r="G435" s="169" t="s">
        <v>4655</v>
      </c>
      <c r="H435" s="169" t="s">
        <v>3543</v>
      </c>
      <c r="I435" s="169" t="s">
        <v>441</v>
      </c>
      <c r="J435" s="119">
        <v>4490</v>
      </c>
      <c r="K435" s="122">
        <v>41626</v>
      </c>
      <c r="L435" s="166" t="s">
        <v>4741</v>
      </c>
      <c r="M435" s="170">
        <v>32</v>
      </c>
      <c r="N435" s="288"/>
    </row>
    <row r="436" spans="1:14" s="46" customFormat="1" ht="47.25" customHeight="1" outlineLevel="1">
      <c r="A436" s="170" t="s">
        <v>900</v>
      </c>
      <c r="B436" s="119" t="s">
        <v>327</v>
      </c>
      <c r="C436" s="167" t="s">
        <v>133</v>
      </c>
      <c r="D436" s="183" t="s">
        <v>4742</v>
      </c>
      <c r="E436" s="169">
        <v>0</v>
      </c>
      <c r="F436" s="173" t="s">
        <v>4654</v>
      </c>
      <c r="G436" s="169" t="s">
        <v>4655</v>
      </c>
      <c r="H436" s="169" t="s">
        <v>3543</v>
      </c>
      <c r="I436" s="169" t="s">
        <v>441</v>
      </c>
      <c r="J436" s="119">
        <v>453</v>
      </c>
      <c r="K436" s="122">
        <v>41493</v>
      </c>
      <c r="L436" s="166" t="s">
        <v>4743</v>
      </c>
      <c r="M436" s="170">
        <v>32</v>
      </c>
      <c r="N436" s="288" t="s">
        <v>4744</v>
      </c>
    </row>
    <row r="437" spans="1:14" s="46" customFormat="1" ht="47.25" outlineLevel="1">
      <c r="A437" s="170" t="s">
        <v>901</v>
      </c>
      <c r="B437" s="119" t="s">
        <v>327</v>
      </c>
      <c r="C437" s="167" t="s">
        <v>133</v>
      </c>
      <c r="D437" s="168" t="s">
        <v>4745</v>
      </c>
      <c r="E437" s="169">
        <v>15.045</v>
      </c>
      <c r="F437" s="173" t="s">
        <v>4654</v>
      </c>
      <c r="G437" s="169" t="s">
        <v>4655</v>
      </c>
      <c r="H437" s="169" t="s">
        <v>3543</v>
      </c>
      <c r="I437" s="169" t="s">
        <v>441</v>
      </c>
      <c r="J437" s="119">
        <v>4262</v>
      </c>
      <c r="K437" s="122">
        <v>41543</v>
      </c>
      <c r="L437" s="166" t="s">
        <v>3216</v>
      </c>
      <c r="M437" s="170">
        <v>32</v>
      </c>
      <c r="N437" s="288"/>
    </row>
    <row r="438" spans="1:14" s="46" customFormat="1" ht="48" customHeight="1" outlineLevel="1">
      <c r="A438" s="170" t="s">
        <v>902</v>
      </c>
      <c r="B438" s="119" t="s">
        <v>327</v>
      </c>
      <c r="C438" s="167" t="s">
        <v>133</v>
      </c>
      <c r="D438" s="168" t="s">
        <v>4746</v>
      </c>
      <c r="E438" s="169">
        <v>18.053999999999998</v>
      </c>
      <c r="F438" s="173" t="s">
        <v>4654</v>
      </c>
      <c r="G438" s="169" t="s">
        <v>4655</v>
      </c>
      <c r="H438" s="169" t="s">
        <v>3543</v>
      </c>
      <c r="I438" s="169" t="s">
        <v>441</v>
      </c>
      <c r="J438" s="119">
        <v>4584</v>
      </c>
      <c r="K438" s="122">
        <v>41662</v>
      </c>
      <c r="L438" s="166" t="s">
        <v>4747</v>
      </c>
      <c r="M438" s="170">
        <v>32</v>
      </c>
      <c r="N438" s="288"/>
    </row>
    <row r="439" spans="1:14" s="46" customFormat="1" ht="47.25" customHeight="1" outlineLevel="1">
      <c r="A439" s="170" t="s">
        <v>903</v>
      </c>
      <c r="B439" s="210" t="s">
        <v>328</v>
      </c>
      <c r="C439" s="167" t="s">
        <v>133</v>
      </c>
      <c r="D439" s="168" t="s">
        <v>4748</v>
      </c>
      <c r="E439" s="169">
        <v>0</v>
      </c>
      <c r="F439" s="166" t="s">
        <v>441</v>
      </c>
      <c r="G439" s="169" t="s">
        <v>441</v>
      </c>
      <c r="H439" s="169" t="s">
        <v>441</v>
      </c>
      <c r="I439" s="169" t="s">
        <v>441</v>
      </c>
      <c r="J439" s="119">
        <v>753</v>
      </c>
      <c r="K439" s="122">
        <v>41179</v>
      </c>
      <c r="L439" s="166" t="s">
        <v>4749</v>
      </c>
      <c r="M439" s="170">
        <v>32</v>
      </c>
      <c r="N439" s="288" t="s">
        <v>4750</v>
      </c>
    </row>
    <row r="440" spans="1:14" s="46" customFormat="1" ht="31.5" outlineLevel="1">
      <c r="A440" s="170" t="s">
        <v>904</v>
      </c>
      <c r="B440" s="210" t="s">
        <v>328</v>
      </c>
      <c r="C440" s="167" t="s">
        <v>133</v>
      </c>
      <c r="D440" s="168" t="s">
        <v>4751</v>
      </c>
      <c r="E440" s="169">
        <v>0</v>
      </c>
      <c r="F440" s="166" t="s">
        <v>441</v>
      </c>
      <c r="G440" s="169" t="s">
        <v>441</v>
      </c>
      <c r="H440" s="169" t="s">
        <v>441</v>
      </c>
      <c r="I440" s="169" t="s">
        <v>441</v>
      </c>
      <c r="J440" s="119">
        <v>6300004927</v>
      </c>
      <c r="K440" s="122">
        <v>41830</v>
      </c>
      <c r="L440" s="166" t="s">
        <v>4752</v>
      </c>
      <c r="M440" s="170">
        <v>32</v>
      </c>
      <c r="N440" s="288"/>
    </row>
    <row r="441" spans="1:14" s="46" customFormat="1" ht="31.5" outlineLevel="1">
      <c r="A441" s="170" t="s">
        <v>1320</v>
      </c>
      <c r="B441" s="210" t="s">
        <v>328</v>
      </c>
      <c r="C441" s="167" t="s">
        <v>133</v>
      </c>
      <c r="D441" s="168" t="s">
        <v>4753</v>
      </c>
      <c r="E441" s="169">
        <v>0</v>
      </c>
      <c r="F441" s="166" t="s">
        <v>441</v>
      </c>
      <c r="G441" s="169" t="s">
        <v>441</v>
      </c>
      <c r="H441" s="169" t="s">
        <v>441</v>
      </c>
      <c r="I441" s="169" t="s">
        <v>441</v>
      </c>
      <c r="J441" s="119">
        <v>6300004930</v>
      </c>
      <c r="K441" s="122">
        <v>41836</v>
      </c>
      <c r="L441" s="166" t="s">
        <v>4754</v>
      </c>
      <c r="M441" s="170">
        <v>32</v>
      </c>
      <c r="N441" s="288"/>
    </row>
    <row r="442" spans="1:14" s="46" customFormat="1" ht="31.5" outlineLevel="1">
      <c r="A442" s="170" t="s">
        <v>4755</v>
      </c>
      <c r="B442" s="210" t="s">
        <v>328</v>
      </c>
      <c r="C442" s="167" t="s">
        <v>133</v>
      </c>
      <c r="D442" s="168" t="s">
        <v>4756</v>
      </c>
      <c r="E442" s="169">
        <v>0</v>
      </c>
      <c r="F442" s="166" t="s">
        <v>441</v>
      </c>
      <c r="G442" s="169" t="s">
        <v>441</v>
      </c>
      <c r="H442" s="169" t="s">
        <v>441</v>
      </c>
      <c r="I442" s="169" t="s">
        <v>441</v>
      </c>
      <c r="J442" s="119">
        <v>6300004945</v>
      </c>
      <c r="K442" s="122">
        <v>41837</v>
      </c>
      <c r="L442" s="166" t="s">
        <v>4757</v>
      </c>
      <c r="M442" s="170">
        <v>32</v>
      </c>
      <c r="N442" s="288"/>
    </row>
    <row r="443" spans="1:14" s="46" customFormat="1" ht="31.5" outlineLevel="1">
      <c r="A443" s="170" t="s">
        <v>4758</v>
      </c>
      <c r="B443" s="210" t="s">
        <v>328</v>
      </c>
      <c r="C443" s="167" t="s">
        <v>133</v>
      </c>
      <c r="D443" s="168" t="s">
        <v>4759</v>
      </c>
      <c r="E443" s="169">
        <v>0</v>
      </c>
      <c r="F443" s="166" t="s">
        <v>441</v>
      </c>
      <c r="G443" s="169" t="s">
        <v>441</v>
      </c>
      <c r="H443" s="169" t="s">
        <v>441</v>
      </c>
      <c r="I443" s="169" t="s">
        <v>441</v>
      </c>
      <c r="J443" s="119">
        <v>6300004956</v>
      </c>
      <c r="K443" s="122">
        <v>41849</v>
      </c>
      <c r="L443" s="166" t="s">
        <v>4760</v>
      </c>
      <c r="M443" s="170">
        <v>32</v>
      </c>
      <c r="N443" s="288"/>
    </row>
    <row r="444" spans="1:14" s="46" customFormat="1" ht="31.5" outlineLevel="1">
      <c r="A444" s="170" t="s">
        <v>4761</v>
      </c>
      <c r="B444" s="210" t="s">
        <v>328</v>
      </c>
      <c r="C444" s="167" t="s">
        <v>133</v>
      </c>
      <c r="D444" s="168" t="s">
        <v>4762</v>
      </c>
      <c r="E444" s="169">
        <v>0</v>
      </c>
      <c r="F444" s="166" t="s">
        <v>441</v>
      </c>
      <c r="G444" s="169" t="s">
        <v>441</v>
      </c>
      <c r="H444" s="169" t="s">
        <v>441</v>
      </c>
      <c r="I444" s="169" t="s">
        <v>441</v>
      </c>
      <c r="J444" s="119">
        <v>6300004970</v>
      </c>
      <c r="K444" s="122">
        <v>41859</v>
      </c>
      <c r="L444" s="166" t="s">
        <v>4763</v>
      </c>
      <c r="M444" s="170">
        <v>32</v>
      </c>
      <c r="N444" s="288"/>
    </row>
    <row r="445" spans="1:14" s="46" customFormat="1" ht="94.5" outlineLevel="1">
      <c r="A445" s="170" t="s">
        <v>4764</v>
      </c>
      <c r="B445" s="210" t="s">
        <v>328</v>
      </c>
      <c r="C445" s="167" t="s">
        <v>133</v>
      </c>
      <c r="D445" s="168" t="s">
        <v>4765</v>
      </c>
      <c r="E445" s="169">
        <v>0</v>
      </c>
      <c r="F445" s="166" t="s">
        <v>441</v>
      </c>
      <c r="G445" s="169" t="s">
        <v>441</v>
      </c>
      <c r="H445" s="169" t="s">
        <v>441</v>
      </c>
      <c r="I445" s="169" t="s">
        <v>441</v>
      </c>
      <c r="J445" s="119">
        <v>6300004993</v>
      </c>
      <c r="K445" s="122">
        <v>41878</v>
      </c>
      <c r="L445" s="166" t="s">
        <v>4766</v>
      </c>
      <c r="M445" s="170">
        <v>32</v>
      </c>
      <c r="N445" s="288"/>
    </row>
    <row r="446" spans="1:14" s="46" customFormat="1" ht="31.5" outlineLevel="1">
      <c r="A446" s="170" t="s">
        <v>4767</v>
      </c>
      <c r="B446" s="210" t="s">
        <v>328</v>
      </c>
      <c r="C446" s="167" t="s">
        <v>133</v>
      </c>
      <c r="D446" s="168" t="s">
        <v>4768</v>
      </c>
      <c r="E446" s="169">
        <v>0</v>
      </c>
      <c r="F446" s="166" t="s">
        <v>441</v>
      </c>
      <c r="G446" s="169" t="s">
        <v>441</v>
      </c>
      <c r="H446" s="169" t="s">
        <v>441</v>
      </c>
      <c r="I446" s="169" t="s">
        <v>441</v>
      </c>
      <c r="J446" s="119">
        <v>6300005001</v>
      </c>
      <c r="K446" s="122">
        <v>41872</v>
      </c>
      <c r="L446" s="166" t="s">
        <v>4769</v>
      </c>
      <c r="M446" s="170">
        <v>32</v>
      </c>
      <c r="N446" s="288"/>
    </row>
    <row r="447" spans="1:14" s="46" customFormat="1" ht="31.5" outlineLevel="1">
      <c r="A447" s="170" t="s">
        <v>4770</v>
      </c>
      <c r="B447" s="210" t="s">
        <v>328</v>
      </c>
      <c r="C447" s="167" t="s">
        <v>133</v>
      </c>
      <c r="D447" s="168" t="s">
        <v>4771</v>
      </c>
      <c r="E447" s="169">
        <v>0</v>
      </c>
      <c r="F447" s="166" t="s">
        <v>441</v>
      </c>
      <c r="G447" s="169" t="s">
        <v>441</v>
      </c>
      <c r="H447" s="169" t="s">
        <v>441</v>
      </c>
      <c r="I447" s="169" t="s">
        <v>441</v>
      </c>
      <c r="J447" s="119">
        <v>6300005011</v>
      </c>
      <c r="K447" s="122">
        <v>41869</v>
      </c>
      <c r="L447" s="166" t="s">
        <v>4772</v>
      </c>
      <c r="M447" s="170">
        <v>32</v>
      </c>
      <c r="N447" s="288"/>
    </row>
    <row r="448" spans="1:14" s="46" customFormat="1" ht="31.5" outlineLevel="1">
      <c r="A448" s="170" t="s">
        <v>4773</v>
      </c>
      <c r="B448" s="210" t="s">
        <v>328</v>
      </c>
      <c r="C448" s="167" t="s">
        <v>133</v>
      </c>
      <c r="D448" s="168" t="s">
        <v>4774</v>
      </c>
      <c r="E448" s="169">
        <v>0</v>
      </c>
      <c r="F448" s="166" t="s">
        <v>441</v>
      </c>
      <c r="G448" s="169" t="s">
        <v>441</v>
      </c>
      <c r="H448" s="169" t="s">
        <v>441</v>
      </c>
      <c r="I448" s="169" t="s">
        <v>441</v>
      </c>
      <c r="J448" s="119">
        <v>6300005015</v>
      </c>
      <c r="K448" s="122">
        <v>41872</v>
      </c>
      <c r="L448" s="166" t="s">
        <v>4775</v>
      </c>
      <c r="M448" s="170">
        <v>32</v>
      </c>
      <c r="N448" s="288"/>
    </row>
    <row r="449" spans="1:14" s="46" customFormat="1" ht="31.5" outlineLevel="1">
      <c r="A449" s="170" t="s">
        <v>4776</v>
      </c>
      <c r="B449" s="210" t="s">
        <v>328</v>
      </c>
      <c r="C449" s="167" t="s">
        <v>133</v>
      </c>
      <c r="D449" s="168" t="s">
        <v>4777</v>
      </c>
      <c r="E449" s="169">
        <v>0</v>
      </c>
      <c r="F449" s="166" t="s">
        <v>441</v>
      </c>
      <c r="G449" s="169" t="s">
        <v>441</v>
      </c>
      <c r="H449" s="169" t="s">
        <v>441</v>
      </c>
      <c r="I449" s="169" t="s">
        <v>441</v>
      </c>
      <c r="J449" s="119">
        <v>6300005017</v>
      </c>
      <c r="K449" s="122">
        <v>41872</v>
      </c>
      <c r="L449" s="166" t="s">
        <v>4778</v>
      </c>
      <c r="M449" s="170">
        <v>32</v>
      </c>
      <c r="N449" s="288"/>
    </row>
    <row r="450" spans="1:14" s="46" customFormat="1" ht="31.5" outlineLevel="1">
      <c r="A450" s="170" t="s">
        <v>4779</v>
      </c>
      <c r="B450" s="210" t="s">
        <v>328</v>
      </c>
      <c r="C450" s="167" t="s">
        <v>133</v>
      </c>
      <c r="D450" s="168" t="s">
        <v>4780</v>
      </c>
      <c r="E450" s="169">
        <v>0</v>
      </c>
      <c r="F450" s="166" t="s">
        <v>441</v>
      </c>
      <c r="G450" s="169" t="s">
        <v>441</v>
      </c>
      <c r="H450" s="169" t="s">
        <v>441</v>
      </c>
      <c r="I450" s="169" t="s">
        <v>441</v>
      </c>
      <c r="J450" s="119">
        <v>6300005027</v>
      </c>
      <c r="K450" s="122">
        <v>41886</v>
      </c>
      <c r="L450" s="166" t="s">
        <v>4781</v>
      </c>
      <c r="M450" s="170">
        <v>32</v>
      </c>
      <c r="N450" s="288"/>
    </row>
    <row r="451" spans="1:14" s="46" customFormat="1" outlineLevel="1">
      <c r="A451" s="170" t="s">
        <v>4782</v>
      </c>
      <c r="B451" s="210" t="s">
        <v>328</v>
      </c>
      <c r="C451" s="167" t="s">
        <v>133</v>
      </c>
      <c r="D451" s="168" t="s">
        <v>4783</v>
      </c>
      <c r="E451" s="169">
        <v>0</v>
      </c>
      <c r="F451" s="166" t="s">
        <v>441</v>
      </c>
      <c r="G451" s="169" t="s">
        <v>441</v>
      </c>
      <c r="H451" s="169" t="s">
        <v>441</v>
      </c>
      <c r="I451" s="169" t="s">
        <v>441</v>
      </c>
      <c r="J451" s="119">
        <v>6300005040</v>
      </c>
      <c r="K451" s="122">
        <v>41907</v>
      </c>
      <c r="L451" s="166" t="s">
        <v>4784</v>
      </c>
      <c r="M451" s="170">
        <v>32</v>
      </c>
      <c r="N451" s="288"/>
    </row>
    <row r="452" spans="1:14" s="46" customFormat="1" outlineLevel="1">
      <c r="A452" s="170" t="s">
        <v>4785</v>
      </c>
      <c r="B452" s="210" t="s">
        <v>328</v>
      </c>
      <c r="C452" s="167" t="s">
        <v>133</v>
      </c>
      <c r="D452" s="168" t="s">
        <v>4786</v>
      </c>
      <c r="E452" s="169">
        <v>0</v>
      </c>
      <c r="F452" s="166" t="s">
        <v>441</v>
      </c>
      <c r="G452" s="169" t="s">
        <v>441</v>
      </c>
      <c r="H452" s="169" t="s">
        <v>441</v>
      </c>
      <c r="I452" s="169" t="s">
        <v>441</v>
      </c>
      <c r="J452" s="119">
        <v>6300005044</v>
      </c>
      <c r="K452" s="122">
        <v>41885</v>
      </c>
      <c r="L452" s="166" t="s">
        <v>4787</v>
      </c>
      <c r="M452" s="170">
        <v>32</v>
      </c>
      <c r="N452" s="288"/>
    </row>
    <row r="453" spans="1:14" s="46" customFormat="1" outlineLevel="1">
      <c r="A453" s="170" t="s">
        <v>4788</v>
      </c>
      <c r="B453" s="210" t="s">
        <v>328</v>
      </c>
      <c r="C453" s="167" t="s">
        <v>133</v>
      </c>
      <c r="D453" s="168" t="s">
        <v>4789</v>
      </c>
      <c r="E453" s="169">
        <v>0</v>
      </c>
      <c r="F453" s="166" t="s">
        <v>441</v>
      </c>
      <c r="G453" s="169" t="s">
        <v>441</v>
      </c>
      <c r="H453" s="169" t="s">
        <v>441</v>
      </c>
      <c r="I453" s="169" t="s">
        <v>441</v>
      </c>
      <c r="J453" s="119">
        <v>6300005082</v>
      </c>
      <c r="K453" s="122">
        <v>41907</v>
      </c>
      <c r="L453" s="166" t="s">
        <v>4790</v>
      </c>
      <c r="M453" s="170">
        <v>32</v>
      </c>
      <c r="N453" s="288"/>
    </row>
    <row r="454" spans="1:14" s="46" customFormat="1" outlineLevel="1">
      <c r="A454" s="170" t="s">
        <v>4791</v>
      </c>
      <c r="B454" s="210" t="s">
        <v>328</v>
      </c>
      <c r="C454" s="167" t="s">
        <v>133</v>
      </c>
      <c r="D454" s="168" t="s">
        <v>4792</v>
      </c>
      <c r="E454" s="169">
        <v>0</v>
      </c>
      <c r="F454" s="166" t="s">
        <v>441</v>
      </c>
      <c r="G454" s="169" t="s">
        <v>441</v>
      </c>
      <c r="H454" s="169" t="s">
        <v>441</v>
      </c>
      <c r="I454" s="169" t="s">
        <v>441</v>
      </c>
      <c r="J454" s="119">
        <v>6300005106</v>
      </c>
      <c r="K454" s="122">
        <v>41912</v>
      </c>
      <c r="L454" s="166" t="s">
        <v>4793</v>
      </c>
      <c r="M454" s="170">
        <v>32</v>
      </c>
      <c r="N454" s="288"/>
    </row>
    <row r="455" spans="1:14" s="46" customFormat="1" outlineLevel="1">
      <c r="A455" s="170" t="s">
        <v>4794</v>
      </c>
      <c r="B455" s="210" t="s">
        <v>328</v>
      </c>
      <c r="C455" s="167" t="s">
        <v>133</v>
      </c>
      <c r="D455" s="168" t="s">
        <v>4795</v>
      </c>
      <c r="E455" s="169">
        <v>0</v>
      </c>
      <c r="F455" s="166" t="s">
        <v>441</v>
      </c>
      <c r="G455" s="169" t="s">
        <v>441</v>
      </c>
      <c r="H455" s="169" t="s">
        <v>441</v>
      </c>
      <c r="I455" s="169" t="s">
        <v>441</v>
      </c>
      <c r="J455" s="119">
        <v>6300005106</v>
      </c>
      <c r="K455" s="122">
        <v>41912</v>
      </c>
      <c r="L455" s="166" t="s">
        <v>4793</v>
      </c>
      <c r="M455" s="170">
        <v>32</v>
      </c>
      <c r="N455" s="288"/>
    </row>
    <row r="456" spans="1:14" s="46" customFormat="1" ht="47.25" outlineLevel="1">
      <c r="A456" s="170" t="s">
        <v>4796</v>
      </c>
      <c r="B456" s="210" t="s">
        <v>329</v>
      </c>
      <c r="C456" s="167" t="s">
        <v>133</v>
      </c>
      <c r="D456" s="168" t="s">
        <v>4797</v>
      </c>
      <c r="E456" s="169">
        <v>21.062999999999999</v>
      </c>
      <c r="F456" s="166" t="s">
        <v>4654</v>
      </c>
      <c r="G456" s="169" t="s">
        <v>4655</v>
      </c>
      <c r="H456" s="169" t="s">
        <v>3543</v>
      </c>
      <c r="I456" s="169" t="s">
        <v>441</v>
      </c>
      <c r="J456" s="119">
        <v>4297</v>
      </c>
      <c r="K456" s="122">
        <v>41550</v>
      </c>
      <c r="L456" s="166" t="s">
        <v>4798</v>
      </c>
      <c r="M456" s="170">
        <v>32</v>
      </c>
      <c r="N456" s="166" t="s">
        <v>4799</v>
      </c>
    </row>
    <row r="457" spans="1:14" s="46" customFormat="1" ht="31.5" outlineLevel="1">
      <c r="A457" s="170" t="s">
        <v>4800</v>
      </c>
      <c r="B457" s="210" t="s">
        <v>330</v>
      </c>
      <c r="C457" s="167" t="s">
        <v>133</v>
      </c>
      <c r="D457" s="168" t="s">
        <v>4801</v>
      </c>
      <c r="E457" s="169">
        <v>0</v>
      </c>
      <c r="F457" s="166" t="s">
        <v>441</v>
      </c>
      <c r="G457" s="169" t="s">
        <v>441</v>
      </c>
      <c r="H457" s="169" t="s">
        <v>441</v>
      </c>
      <c r="I457" s="169" t="s">
        <v>441</v>
      </c>
      <c r="J457" s="119">
        <v>4739</v>
      </c>
      <c r="K457" s="122">
        <v>41765</v>
      </c>
      <c r="L457" s="166" t="s">
        <v>4802</v>
      </c>
      <c r="M457" s="170">
        <v>32</v>
      </c>
      <c r="N457" s="166" t="s">
        <v>4803</v>
      </c>
    </row>
    <row r="458" spans="1:14" s="46" customFormat="1" ht="31.5" outlineLevel="1">
      <c r="A458" s="170" t="s">
        <v>4804</v>
      </c>
      <c r="B458" s="210" t="s">
        <v>331</v>
      </c>
      <c r="C458" s="167" t="s">
        <v>133</v>
      </c>
      <c r="D458" s="231" t="s">
        <v>4805</v>
      </c>
      <c r="E458" s="169">
        <v>0</v>
      </c>
      <c r="F458" s="166" t="s">
        <v>441</v>
      </c>
      <c r="G458" s="169" t="s">
        <v>441</v>
      </c>
      <c r="H458" s="169" t="s">
        <v>441</v>
      </c>
      <c r="I458" s="169" t="s">
        <v>441</v>
      </c>
      <c r="J458" s="119">
        <v>891</v>
      </c>
      <c r="K458" s="122">
        <v>41227</v>
      </c>
      <c r="L458" s="166" t="s">
        <v>1578</v>
      </c>
      <c r="M458" s="170">
        <v>32</v>
      </c>
      <c r="N458" s="166" t="s">
        <v>4806</v>
      </c>
    </row>
    <row r="459" spans="1:14" s="46" customFormat="1" ht="31.5" outlineLevel="1">
      <c r="A459" s="170" t="s">
        <v>4807</v>
      </c>
      <c r="B459" s="210" t="s">
        <v>332</v>
      </c>
      <c r="C459" s="167" t="s">
        <v>133</v>
      </c>
      <c r="D459" s="168" t="s">
        <v>4808</v>
      </c>
      <c r="E459" s="169">
        <v>56.30198</v>
      </c>
      <c r="F459" s="166" t="s">
        <v>4611</v>
      </c>
      <c r="G459" s="169" t="s">
        <v>547</v>
      </c>
      <c r="H459" s="169" t="s">
        <v>464</v>
      </c>
      <c r="I459" s="169" t="s">
        <v>465</v>
      </c>
      <c r="J459" s="119">
        <v>981</v>
      </c>
      <c r="K459" s="122" t="s">
        <v>4809</v>
      </c>
      <c r="L459" s="166" t="s">
        <v>291</v>
      </c>
      <c r="M459" s="170">
        <v>32</v>
      </c>
      <c r="N459" s="166" t="s">
        <v>4810</v>
      </c>
    </row>
    <row r="460" spans="1:14" s="46" customFormat="1" ht="31.5" outlineLevel="1">
      <c r="A460" s="170" t="s">
        <v>4811</v>
      </c>
      <c r="B460" s="210" t="s">
        <v>333</v>
      </c>
      <c r="C460" s="167" t="s">
        <v>133</v>
      </c>
      <c r="D460" s="168" t="s">
        <v>4812</v>
      </c>
      <c r="E460" s="169">
        <v>44.128729999999997</v>
      </c>
      <c r="F460" s="166" t="s">
        <v>4611</v>
      </c>
      <c r="G460" s="169" t="s">
        <v>549</v>
      </c>
      <c r="H460" s="169" t="s">
        <v>459</v>
      </c>
      <c r="I460" s="169" t="s">
        <v>460</v>
      </c>
      <c r="J460" s="119">
        <v>346</v>
      </c>
      <c r="K460" s="122" t="s">
        <v>3419</v>
      </c>
      <c r="L460" s="166" t="s">
        <v>4813</v>
      </c>
      <c r="M460" s="170">
        <v>32</v>
      </c>
      <c r="N460" s="166" t="s">
        <v>4814</v>
      </c>
    </row>
    <row r="461" spans="1:14" s="46" customFormat="1" ht="78.75" outlineLevel="1">
      <c r="A461" s="170" t="s">
        <v>4815</v>
      </c>
      <c r="B461" s="210" t="s">
        <v>334</v>
      </c>
      <c r="C461" s="167" t="s">
        <v>133</v>
      </c>
      <c r="D461" s="168" t="s">
        <v>4816</v>
      </c>
      <c r="E461" s="169">
        <v>15.045</v>
      </c>
      <c r="F461" s="166" t="s">
        <v>4654</v>
      </c>
      <c r="G461" s="169" t="s">
        <v>4655</v>
      </c>
      <c r="H461" s="169" t="s">
        <v>3543</v>
      </c>
      <c r="I461" s="169" t="s">
        <v>441</v>
      </c>
      <c r="J461" s="119">
        <v>18</v>
      </c>
      <c r="K461" s="122">
        <v>41289</v>
      </c>
      <c r="L461" s="166" t="s">
        <v>4817</v>
      </c>
      <c r="M461" s="170">
        <v>32</v>
      </c>
      <c r="N461" s="166" t="s">
        <v>4818</v>
      </c>
    </row>
    <row r="462" spans="1:14" s="46" customFormat="1" ht="31.5" outlineLevel="1">
      <c r="A462" s="170" t="s">
        <v>4819</v>
      </c>
      <c r="B462" s="119" t="s">
        <v>335</v>
      </c>
      <c r="C462" s="167" t="s">
        <v>133</v>
      </c>
      <c r="D462" s="183" t="s">
        <v>4820</v>
      </c>
      <c r="E462" s="169">
        <v>15.045</v>
      </c>
      <c r="F462" s="166" t="s">
        <v>441</v>
      </c>
      <c r="G462" s="169" t="s">
        <v>441</v>
      </c>
      <c r="H462" s="169" t="s">
        <v>441</v>
      </c>
      <c r="I462" s="169" t="s">
        <v>441</v>
      </c>
      <c r="J462" s="119">
        <v>244</v>
      </c>
      <c r="K462" s="122">
        <v>41414</v>
      </c>
      <c r="L462" s="166" t="s">
        <v>4821</v>
      </c>
      <c r="M462" s="170">
        <v>32</v>
      </c>
      <c r="N462" s="166" t="s">
        <v>4822</v>
      </c>
    </row>
    <row r="463" spans="1:14" s="46" customFormat="1" ht="31.5" outlineLevel="1">
      <c r="A463" s="170" t="s">
        <v>4823</v>
      </c>
      <c r="B463" s="210" t="s">
        <v>336</v>
      </c>
      <c r="C463" s="167" t="s">
        <v>133</v>
      </c>
      <c r="D463" s="168" t="s">
        <v>4824</v>
      </c>
      <c r="E463" s="169">
        <v>21.354340000000001</v>
      </c>
      <c r="F463" s="166" t="s">
        <v>4563</v>
      </c>
      <c r="G463" s="169" t="s">
        <v>3178</v>
      </c>
      <c r="H463" s="169" t="s">
        <v>3179</v>
      </c>
      <c r="I463" s="169" t="s">
        <v>3224</v>
      </c>
      <c r="J463" s="119" t="s">
        <v>4825</v>
      </c>
      <c r="K463" s="122">
        <v>41039</v>
      </c>
      <c r="L463" s="166" t="s">
        <v>4826</v>
      </c>
      <c r="M463" s="170">
        <v>32</v>
      </c>
      <c r="N463" s="166" t="s">
        <v>4827</v>
      </c>
    </row>
    <row r="464" spans="1:14" s="46" customFormat="1" ht="31.5" outlineLevel="1">
      <c r="A464" s="170" t="s">
        <v>4828</v>
      </c>
      <c r="B464" s="119" t="s">
        <v>337</v>
      </c>
      <c r="C464" s="167" t="s">
        <v>133</v>
      </c>
      <c r="D464" s="183" t="s">
        <v>4829</v>
      </c>
      <c r="E464" s="169">
        <v>0</v>
      </c>
      <c r="F464" s="166" t="s">
        <v>441</v>
      </c>
      <c r="G464" s="169" t="s">
        <v>441</v>
      </c>
      <c r="H464" s="169" t="s">
        <v>441</v>
      </c>
      <c r="I464" s="169" t="s">
        <v>441</v>
      </c>
      <c r="J464" s="119">
        <v>408</v>
      </c>
      <c r="K464" s="122">
        <v>41460</v>
      </c>
      <c r="L464" s="166" t="s">
        <v>4830</v>
      </c>
      <c r="M464" s="170">
        <v>32</v>
      </c>
      <c r="N464" s="166" t="s">
        <v>4831</v>
      </c>
    </row>
    <row r="465" spans="1:15" s="46" customFormat="1" ht="31.5" outlineLevel="1">
      <c r="A465" s="170" t="s">
        <v>4832</v>
      </c>
      <c r="B465" s="119" t="s">
        <v>338</v>
      </c>
      <c r="C465" s="167" t="s">
        <v>133</v>
      </c>
      <c r="D465" s="183" t="s">
        <v>4833</v>
      </c>
      <c r="E465" s="169">
        <v>0</v>
      </c>
      <c r="F465" s="166" t="s">
        <v>441</v>
      </c>
      <c r="G465" s="169" t="s">
        <v>441</v>
      </c>
      <c r="H465" s="169" t="s">
        <v>441</v>
      </c>
      <c r="I465" s="169" t="s">
        <v>441</v>
      </c>
      <c r="J465" s="119">
        <v>457</v>
      </c>
      <c r="K465" s="122">
        <v>41493</v>
      </c>
      <c r="L465" s="166" t="s">
        <v>1733</v>
      </c>
      <c r="M465" s="170">
        <v>32</v>
      </c>
      <c r="N465" s="166" t="s">
        <v>4834</v>
      </c>
    </row>
    <row r="466" spans="1:15" s="46" customFormat="1" ht="31.5" outlineLevel="1">
      <c r="A466" s="170" t="s">
        <v>4835</v>
      </c>
      <c r="B466" s="119" t="s">
        <v>339</v>
      </c>
      <c r="C466" s="167" t="s">
        <v>133</v>
      </c>
      <c r="D466" s="183" t="s">
        <v>4836</v>
      </c>
      <c r="E466" s="169">
        <v>16.2486</v>
      </c>
      <c r="F466" s="166" t="s">
        <v>4654</v>
      </c>
      <c r="G466" s="169" t="s">
        <v>4655</v>
      </c>
      <c r="H466" s="169" t="s">
        <v>3543</v>
      </c>
      <c r="I466" s="169" t="s">
        <v>441</v>
      </c>
      <c r="J466" s="119">
        <v>458</v>
      </c>
      <c r="K466" s="122">
        <v>41493</v>
      </c>
      <c r="L466" s="166" t="s">
        <v>4837</v>
      </c>
      <c r="M466" s="170">
        <v>32</v>
      </c>
      <c r="N466" s="166" t="s">
        <v>4838</v>
      </c>
    </row>
    <row r="467" spans="1:15" s="46" customFormat="1" ht="31.5" outlineLevel="1">
      <c r="A467" s="170" t="s">
        <v>4839</v>
      </c>
      <c r="B467" s="210" t="s">
        <v>340</v>
      </c>
      <c r="C467" s="167" t="s">
        <v>133</v>
      </c>
      <c r="D467" s="168" t="s">
        <v>4840</v>
      </c>
      <c r="E467" s="169">
        <v>6.0179999999999998</v>
      </c>
      <c r="F467" s="166" t="s">
        <v>4654</v>
      </c>
      <c r="G467" s="169" t="s">
        <v>4655</v>
      </c>
      <c r="H467" s="169" t="s">
        <v>3543</v>
      </c>
      <c r="I467" s="169" t="s">
        <v>441</v>
      </c>
      <c r="J467" s="119">
        <v>477</v>
      </c>
      <c r="K467" s="122">
        <v>41501</v>
      </c>
      <c r="L467" s="166" t="s">
        <v>1728</v>
      </c>
      <c r="M467" s="170">
        <v>32</v>
      </c>
      <c r="N467" s="166" t="s">
        <v>4841</v>
      </c>
    </row>
    <row r="468" spans="1:15" s="46" customFormat="1" ht="47.25" outlineLevel="1">
      <c r="A468" s="170" t="s">
        <v>4842</v>
      </c>
      <c r="B468" s="210" t="s">
        <v>341</v>
      </c>
      <c r="C468" s="167" t="s">
        <v>133</v>
      </c>
      <c r="D468" s="168" t="s">
        <v>4843</v>
      </c>
      <c r="E468" s="169">
        <v>6.0179999999999998</v>
      </c>
      <c r="F468" s="166" t="s">
        <v>4654</v>
      </c>
      <c r="G468" s="169" t="s">
        <v>4655</v>
      </c>
      <c r="H468" s="169" t="s">
        <v>3543</v>
      </c>
      <c r="I468" s="169" t="s">
        <v>441</v>
      </c>
      <c r="J468" s="119">
        <v>485</v>
      </c>
      <c r="K468" s="122" t="s">
        <v>4844</v>
      </c>
      <c r="L468" s="166" t="s">
        <v>3217</v>
      </c>
      <c r="M468" s="170">
        <v>32</v>
      </c>
      <c r="N468" s="166" t="s">
        <v>4845</v>
      </c>
    </row>
    <row r="469" spans="1:15" s="46" customFormat="1" ht="47.25" outlineLevel="1">
      <c r="A469" s="170" t="s">
        <v>4846</v>
      </c>
      <c r="B469" s="210" t="s">
        <v>342</v>
      </c>
      <c r="C469" s="167" t="s">
        <v>133</v>
      </c>
      <c r="D469" s="168" t="s">
        <v>4847</v>
      </c>
      <c r="E469" s="169">
        <v>7.2215999999999996</v>
      </c>
      <c r="F469" s="166" t="s">
        <v>4654</v>
      </c>
      <c r="G469" s="169" t="s">
        <v>4655</v>
      </c>
      <c r="H469" s="169" t="s">
        <v>3543</v>
      </c>
      <c r="I469" s="169" t="s">
        <v>441</v>
      </c>
      <c r="J469" s="119">
        <v>4315</v>
      </c>
      <c r="K469" s="122">
        <v>41556</v>
      </c>
      <c r="L469" s="166" t="s">
        <v>4848</v>
      </c>
      <c r="M469" s="170">
        <v>32</v>
      </c>
      <c r="N469" s="166" t="s">
        <v>4849</v>
      </c>
    </row>
    <row r="470" spans="1:15" s="46" customFormat="1" ht="47.25" outlineLevel="1">
      <c r="A470" s="170" t="s">
        <v>4850</v>
      </c>
      <c r="B470" s="210" t="s">
        <v>343</v>
      </c>
      <c r="C470" s="167" t="s">
        <v>133</v>
      </c>
      <c r="D470" s="168" t="s">
        <v>4851</v>
      </c>
      <c r="E470" s="169">
        <v>7.2215999999999996</v>
      </c>
      <c r="F470" s="166" t="s">
        <v>4654</v>
      </c>
      <c r="G470" s="169" t="s">
        <v>4655</v>
      </c>
      <c r="H470" s="169" t="s">
        <v>3543</v>
      </c>
      <c r="I470" s="169" t="s">
        <v>441</v>
      </c>
      <c r="J470" s="119">
        <v>4374</v>
      </c>
      <c r="K470" s="122">
        <v>41577</v>
      </c>
      <c r="L470" s="166" t="s">
        <v>4852</v>
      </c>
      <c r="M470" s="170">
        <v>32</v>
      </c>
      <c r="N470" s="166" t="s">
        <v>4853</v>
      </c>
    </row>
    <row r="471" spans="1:15" ht="47.25" outlineLevel="1">
      <c r="A471" s="170" t="s">
        <v>4854</v>
      </c>
      <c r="B471" s="210" t="s">
        <v>344</v>
      </c>
      <c r="C471" s="167" t="s">
        <v>133</v>
      </c>
      <c r="D471" s="168" t="s">
        <v>4855</v>
      </c>
      <c r="E471" s="169">
        <v>4.8144</v>
      </c>
      <c r="F471" s="166" t="s">
        <v>4654</v>
      </c>
      <c r="G471" s="169" t="s">
        <v>4655</v>
      </c>
      <c r="H471" s="169" t="s">
        <v>3543</v>
      </c>
      <c r="I471" s="169" t="s">
        <v>441</v>
      </c>
      <c r="J471" s="119">
        <v>4572</v>
      </c>
      <c r="K471" s="122">
        <v>41660</v>
      </c>
      <c r="L471" s="166" t="s">
        <v>4856</v>
      </c>
      <c r="M471" s="170">
        <v>32</v>
      </c>
      <c r="N471" s="166" t="s">
        <v>4857</v>
      </c>
      <c r="O471" s="46"/>
    </row>
    <row r="472" spans="1:15" ht="34.5" customHeight="1" outlineLevel="1">
      <c r="A472" s="170" t="s">
        <v>4858</v>
      </c>
      <c r="B472" s="210" t="s">
        <v>345</v>
      </c>
      <c r="C472" s="167" t="s">
        <v>133</v>
      </c>
      <c r="D472" s="168" t="s">
        <v>4859</v>
      </c>
      <c r="E472" s="169">
        <v>0</v>
      </c>
      <c r="F472" s="166" t="s">
        <v>441</v>
      </c>
      <c r="G472" s="169" t="s">
        <v>441</v>
      </c>
      <c r="H472" s="169" t="s">
        <v>441</v>
      </c>
      <c r="I472" s="169" t="s">
        <v>441</v>
      </c>
      <c r="J472" s="119" t="s">
        <v>4860</v>
      </c>
      <c r="K472" s="122">
        <v>41775</v>
      </c>
      <c r="L472" s="166" t="s">
        <v>4861</v>
      </c>
      <c r="M472" s="170">
        <v>32</v>
      </c>
      <c r="N472" s="166" t="s">
        <v>4862</v>
      </c>
      <c r="O472" s="46"/>
    </row>
    <row r="473" spans="1:15" ht="31.5" outlineLevel="1">
      <c r="A473" s="170" t="s">
        <v>4863</v>
      </c>
      <c r="B473" s="210" t="s">
        <v>346</v>
      </c>
      <c r="C473" s="167" t="s">
        <v>133</v>
      </c>
      <c r="D473" s="168" t="s">
        <v>4864</v>
      </c>
      <c r="E473" s="169">
        <v>17.175450000000001</v>
      </c>
      <c r="F473" s="166" t="s">
        <v>441</v>
      </c>
      <c r="G473" s="169" t="s">
        <v>441</v>
      </c>
      <c r="H473" s="169" t="s">
        <v>441</v>
      </c>
      <c r="I473" s="169" t="s">
        <v>441</v>
      </c>
      <c r="J473" s="119">
        <v>4743</v>
      </c>
      <c r="K473" s="122">
        <v>41753</v>
      </c>
      <c r="L473" s="166" t="s">
        <v>4865</v>
      </c>
      <c r="M473" s="170">
        <v>32</v>
      </c>
      <c r="N473" s="166" t="s">
        <v>4866</v>
      </c>
    </row>
    <row r="474" spans="1:15" ht="31.5" outlineLevel="1">
      <c r="A474" s="170" t="s">
        <v>4867</v>
      </c>
      <c r="B474" s="210" t="s">
        <v>347</v>
      </c>
      <c r="C474" s="167" t="s">
        <v>133</v>
      </c>
      <c r="D474" s="168" t="s">
        <v>4868</v>
      </c>
      <c r="E474" s="169">
        <v>0</v>
      </c>
      <c r="F474" s="166" t="s">
        <v>441</v>
      </c>
      <c r="G474" s="169" t="s">
        <v>441</v>
      </c>
      <c r="H474" s="169" t="s">
        <v>441</v>
      </c>
      <c r="I474" s="169" t="s">
        <v>441</v>
      </c>
      <c r="J474" s="119" t="s">
        <v>4869</v>
      </c>
      <c r="K474" s="122">
        <v>41775</v>
      </c>
      <c r="L474" s="166" t="s">
        <v>4870</v>
      </c>
      <c r="M474" s="170">
        <v>32</v>
      </c>
      <c r="N474" s="166" t="s">
        <v>4871</v>
      </c>
    </row>
    <row r="475" spans="1:15" ht="31.5" outlineLevel="1">
      <c r="A475" s="170" t="s">
        <v>4872</v>
      </c>
      <c r="B475" s="210" t="s">
        <v>348</v>
      </c>
      <c r="C475" s="167" t="s">
        <v>133</v>
      </c>
      <c r="D475" s="168" t="s">
        <v>4873</v>
      </c>
      <c r="E475" s="169">
        <v>38.069890000000001</v>
      </c>
      <c r="F475" s="166" t="s">
        <v>4563</v>
      </c>
      <c r="G475" s="169" t="s">
        <v>3178</v>
      </c>
      <c r="H475" s="169" t="s">
        <v>3179</v>
      </c>
      <c r="I475" s="169" t="s">
        <v>3224</v>
      </c>
      <c r="J475" s="119" t="s">
        <v>4874</v>
      </c>
      <c r="K475" s="122">
        <v>41764</v>
      </c>
      <c r="L475" s="166" t="s">
        <v>4875</v>
      </c>
      <c r="M475" s="170">
        <v>32</v>
      </c>
      <c r="N475" s="166" t="s">
        <v>4876</v>
      </c>
    </row>
    <row r="476" spans="1:15" ht="31.5" outlineLevel="1">
      <c r="A476" s="170" t="s">
        <v>4877</v>
      </c>
      <c r="B476" s="119" t="s">
        <v>349</v>
      </c>
      <c r="C476" s="167" t="s">
        <v>133</v>
      </c>
      <c r="D476" s="230" t="s">
        <v>4878</v>
      </c>
      <c r="E476" s="169">
        <v>0</v>
      </c>
      <c r="F476" s="166" t="s">
        <v>441</v>
      </c>
      <c r="G476" s="169" t="s">
        <v>441</v>
      </c>
      <c r="H476" s="169" t="s">
        <v>441</v>
      </c>
      <c r="I476" s="169" t="s">
        <v>441</v>
      </c>
      <c r="J476" s="119">
        <v>4862</v>
      </c>
      <c r="K476" s="122">
        <v>41383</v>
      </c>
      <c r="L476" s="166" t="s">
        <v>4879</v>
      </c>
      <c r="M476" s="170">
        <v>32</v>
      </c>
      <c r="N476" s="166" t="s">
        <v>4880</v>
      </c>
    </row>
    <row r="477" spans="1:15" ht="21.75" customHeight="1" outlineLevel="1">
      <c r="A477" s="312" t="s">
        <v>4881</v>
      </c>
      <c r="B477" s="306" t="s">
        <v>350</v>
      </c>
      <c r="C477" s="291" t="s">
        <v>133</v>
      </c>
      <c r="D477" s="292" t="s">
        <v>1755</v>
      </c>
      <c r="E477" s="293">
        <v>35.8048</v>
      </c>
      <c r="F477" s="288" t="s">
        <v>3652</v>
      </c>
      <c r="G477" s="293" t="s">
        <v>3173</v>
      </c>
      <c r="H477" s="293" t="s">
        <v>3174</v>
      </c>
      <c r="I477" s="293" t="s">
        <v>3221</v>
      </c>
      <c r="J477" s="119">
        <v>4443</v>
      </c>
      <c r="K477" s="122">
        <v>41607</v>
      </c>
      <c r="L477" s="166" t="s">
        <v>1757</v>
      </c>
      <c r="M477" s="170">
        <v>32</v>
      </c>
      <c r="N477" s="288" t="s">
        <v>4882</v>
      </c>
    </row>
    <row r="478" spans="1:15" outlineLevel="1">
      <c r="A478" s="312"/>
      <c r="B478" s="306"/>
      <c r="C478" s="291"/>
      <c r="D478" s="292"/>
      <c r="E478" s="293"/>
      <c r="F478" s="288"/>
      <c r="G478" s="293"/>
      <c r="H478" s="293"/>
      <c r="I478" s="293"/>
      <c r="J478" s="119">
        <v>4481</v>
      </c>
      <c r="K478" s="122">
        <v>41618</v>
      </c>
      <c r="L478" s="166" t="s">
        <v>4883</v>
      </c>
      <c r="M478" s="170">
        <v>32</v>
      </c>
      <c r="N478" s="288"/>
    </row>
    <row r="479" spans="1:15" ht="31.5" outlineLevel="1">
      <c r="A479" s="170" t="s">
        <v>4884</v>
      </c>
      <c r="B479" s="210" t="s">
        <v>351</v>
      </c>
      <c r="C479" s="167" t="s">
        <v>133</v>
      </c>
      <c r="D479" s="168" t="s">
        <v>4885</v>
      </c>
      <c r="E479" s="169">
        <v>0</v>
      </c>
      <c r="F479" s="166" t="s">
        <v>441</v>
      </c>
      <c r="G479" s="169" t="s">
        <v>441</v>
      </c>
      <c r="H479" s="169" t="s">
        <v>441</v>
      </c>
      <c r="I479" s="169" t="s">
        <v>441</v>
      </c>
      <c r="J479" s="119" t="s">
        <v>4886</v>
      </c>
      <c r="K479" s="122">
        <v>41793</v>
      </c>
      <c r="L479" s="166" t="s">
        <v>4887</v>
      </c>
      <c r="M479" s="170">
        <v>32</v>
      </c>
      <c r="N479" s="166" t="s">
        <v>4888</v>
      </c>
    </row>
    <row r="480" spans="1:15" ht="31.5" outlineLevel="1">
      <c r="A480" s="170" t="s">
        <v>4889</v>
      </c>
      <c r="B480" s="210" t="s">
        <v>352</v>
      </c>
      <c r="C480" s="167" t="s">
        <v>133</v>
      </c>
      <c r="D480" s="168" t="s">
        <v>4890</v>
      </c>
      <c r="E480" s="169">
        <v>0</v>
      </c>
      <c r="F480" s="166" t="s">
        <v>441</v>
      </c>
      <c r="G480" s="169" t="s">
        <v>441</v>
      </c>
      <c r="H480" s="169" t="s">
        <v>441</v>
      </c>
      <c r="I480" s="169" t="s">
        <v>441</v>
      </c>
      <c r="J480" s="119" t="s">
        <v>4891</v>
      </c>
      <c r="K480" s="122">
        <v>41807</v>
      </c>
      <c r="L480" s="166" t="s">
        <v>4892</v>
      </c>
      <c r="M480" s="170">
        <v>32</v>
      </c>
      <c r="N480" s="166" t="s">
        <v>4893</v>
      </c>
    </row>
    <row r="481" spans="1:14" ht="31.5" outlineLevel="1">
      <c r="A481" s="170" t="s">
        <v>4894</v>
      </c>
      <c r="B481" s="210" t="s">
        <v>353</v>
      </c>
      <c r="C481" s="167" t="s">
        <v>133</v>
      </c>
      <c r="D481" s="168" t="s">
        <v>4895</v>
      </c>
      <c r="E481" s="169">
        <v>0</v>
      </c>
      <c r="F481" s="166" t="s">
        <v>441</v>
      </c>
      <c r="G481" s="169" t="s">
        <v>441</v>
      </c>
      <c r="H481" s="169" t="s">
        <v>441</v>
      </c>
      <c r="I481" s="169" t="s">
        <v>441</v>
      </c>
      <c r="J481" s="119" t="s">
        <v>4896</v>
      </c>
      <c r="K481" s="122">
        <v>41808</v>
      </c>
      <c r="L481" s="166" t="s">
        <v>4897</v>
      </c>
      <c r="M481" s="170">
        <v>32</v>
      </c>
      <c r="N481" s="166" t="s">
        <v>4898</v>
      </c>
    </row>
    <row r="482" spans="1:14" ht="31.5" outlineLevel="1">
      <c r="A482" s="170" t="s">
        <v>4899</v>
      </c>
      <c r="B482" s="210" t="s">
        <v>354</v>
      </c>
      <c r="C482" s="167" t="s">
        <v>133</v>
      </c>
      <c r="D482" s="168" t="s">
        <v>4900</v>
      </c>
      <c r="E482" s="169">
        <v>0</v>
      </c>
      <c r="F482" s="166" t="s">
        <v>4563</v>
      </c>
      <c r="G482" s="169" t="s">
        <v>3214</v>
      </c>
      <c r="H482" s="169" t="s">
        <v>3215</v>
      </c>
      <c r="I482" s="169" t="s">
        <v>3218</v>
      </c>
      <c r="J482" s="119" t="s">
        <v>4901</v>
      </c>
      <c r="K482" s="122">
        <v>41799</v>
      </c>
      <c r="L482" s="166" t="s">
        <v>4902</v>
      </c>
      <c r="M482" s="170">
        <v>32</v>
      </c>
      <c r="N482" s="166" t="s">
        <v>4903</v>
      </c>
    </row>
    <row r="483" spans="1:14" ht="31.5" outlineLevel="1">
      <c r="A483" s="170" t="s">
        <v>4904</v>
      </c>
      <c r="B483" s="210" t="s">
        <v>355</v>
      </c>
      <c r="C483" s="167" t="s">
        <v>133</v>
      </c>
      <c r="D483" s="168" t="s">
        <v>4905</v>
      </c>
      <c r="E483" s="169">
        <v>0</v>
      </c>
      <c r="F483" s="166" t="s">
        <v>4563</v>
      </c>
      <c r="G483" s="169" t="s">
        <v>3214</v>
      </c>
      <c r="H483" s="169" t="s">
        <v>3215</v>
      </c>
      <c r="I483" s="169" t="s">
        <v>3218</v>
      </c>
      <c r="J483" s="119" t="s">
        <v>4906</v>
      </c>
      <c r="K483" s="122">
        <v>41820</v>
      </c>
      <c r="L483" s="166" t="s">
        <v>4907</v>
      </c>
      <c r="M483" s="170">
        <v>32</v>
      </c>
      <c r="N483" s="166" t="s">
        <v>4908</v>
      </c>
    </row>
    <row r="484" spans="1:14" ht="47.25" outlineLevel="1">
      <c r="A484" s="170" t="s">
        <v>4909</v>
      </c>
      <c r="B484" s="119" t="s">
        <v>356</v>
      </c>
      <c r="C484" s="167" t="s">
        <v>133</v>
      </c>
      <c r="D484" s="168" t="s">
        <v>4910</v>
      </c>
      <c r="E484" s="169">
        <v>36.108000000000011</v>
      </c>
      <c r="F484" s="166" t="s">
        <v>441</v>
      </c>
      <c r="G484" s="169" t="s">
        <v>441</v>
      </c>
      <c r="H484" s="169" t="s">
        <v>441</v>
      </c>
      <c r="I484" s="169" t="s">
        <v>441</v>
      </c>
      <c r="J484" s="119">
        <v>6300004995</v>
      </c>
      <c r="K484" s="122">
        <v>41871</v>
      </c>
      <c r="L484" s="166" t="s">
        <v>4911</v>
      </c>
      <c r="M484" s="170">
        <v>32</v>
      </c>
      <c r="N484" s="166" t="s">
        <v>4912</v>
      </c>
    </row>
    <row r="485" spans="1:14" ht="31.5" outlineLevel="1">
      <c r="A485" s="170" t="s">
        <v>4913</v>
      </c>
      <c r="B485" s="210" t="s">
        <v>357</v>
      </c>
      <c r="C485" s="167" t="s">
        <v>133</v>
      </c>
      <c r="D485" s="168" t="s">
        <v>4914</v>
      </c>
      <c r="E485" s="169">
        <v>0</v>
      </c>
      <c r="F485" s="166" t="s">
        <v>441</v>
      </c>
      <c r="G485" s="169" t="s">
        <v>441</v>
      </c>
      <c r="H485" s="169" t="s">
        <v>441</v>
      </c>
      <c r="I485" s="169" t="s">
        <v>441</v>
      </c>
      <c r="J485" s="119" t="s">
        <v>4915</v>
      </c>
      <c r="K485" s="122">
        <v>41919</v>
      </c>
      <c r="L485" s="166" t="s">
        <v>4916</v>
      </c>
      <c r="M485" s="170">
        <v>32</v>
      </c>
      <c r="N485" s="166" t="s">
        <v>4917</v>
      </c>
    </row>
    <row r="486" spans="1:14" ht="47.25" outlineLevel="1">
      <c r="A486" s="170" t="s">
        <v>4918</v>
      </c>
      <c r="B486" s="210" t="s">
        <v>358</v>
      </c>
      <c r="C486" s="167" t="s">
        <v>133</v>
      </c>
      <c r="D486" s="168" t="s">
        <v>4919</v>
      </c>
      <c r="E486" s="169">
        <v>0</v>
      </c>
      <c r="F486" s="166" t="s">
        <v>441</v>
      </c>
      <c r="G486" s="169" t="s">
        <v>441</v>
      </c>
      <c r="H486" s="169" t="s">
        <v>441</v>
      </c>
      <c r="I486" s="169" t="s">
        <v>441</v>
      </c>
      <c r="J486" s="119">
        <v>6300005119</v>
      </c>
      <c r="K486" s="122">
        <v>41954</v>
      </c>
      <c r="L486" s="166" t="s">
        <v>4920</v>
      </c>
      <c r="M486" s="170">
        <v>32</v>
      </c>
      <c r="N486" s="166" t="s">
        <v>4921</v>
      </c>
    </row>
    <row r="487" spans="1:14" ht="31.5" outlineLevel="1">
      <c r="A487" s="170" t="s">
        <v>4922</v>
      </c>
      <c r="B487" s="119" t="s">
        <v>359</v>
      </c>
      <c r="C487" s="167" t="s">
        <v>133</v>
      </c>
      <c r="D487" s="168" t="s">
        <v>4923</v>
      </c>
      <c r="E487" s="169">
        <v>0</v>
      </c>
      <c r="F487" s="166" t="s">
        <v>441</v>
      </c>
      <c r="G487" s="169" t="s">
        <v>441</v>
      </c>
      <c r="H487" s="169" t="s">
        <v>441</v>
      </c>
      <c r="I487" s="169" t="s">
        <v>441</v>
      </c>
      <c r="J487" s="119">
        <v>6300005124</v>
      </c>
      <c r="K487" s="122">
        <v>41927</v>
      </c>
      <c r="L487" s="166" t="s">
        <v>4924</v>
      </c>
      <c r="M487" s="170">
        <v>32</v>
      </c>
      <c r="N487" s="166" t="s">
        <v>4925</v>
      </c>
    </row>
    <row r="488" spans="1:14" ht="31.5" outlineLevel="1">
      <c r="A488" s="170" t="s">
        <v>4926</v>
      </c>
      <c r="B488" s="210" t="s">
        <v>360</v>
      </c>
      <c r="C488" s="167" t="s">
        <v>133</v>
      </c>
      <c r="D488" s="168" t="s">
        <v>4927</v>
      </c>
      <c r="E488" s="169">
        <v>0</v>
      </c>
      <c r="F488" s="166" t="s">
        <v>441</v>
      </c>
      <c r="G488" s="169" t="s">
        <v>441</v>
      </c>
      <c r="H488" s="169" t="s">
        <v>441</v>
      </c>
      <c r="I488" s="169" t="s">
        <v>441</v>
      </c>
      <c r="J488" s="119">
        <v>6300005230</v>
      </c>
      <c r="K488" s="122">
        <v>41960</v>
      </c>
      <c r="L488" s="166" t="s">
        <v>4928</v>
      </c>
      <c r="M488" s="170">
        <v>32</v>
      </c>
      <c r="N488" s="166" t="s">
        <v>4929</v>
      </c>
    </row>
    <row r="489" spans="1:14" ht="31.5" outlineLevel="1">
      <c r="A489" s="170" t="s">
        <v>4930</v>
      </c>
      <c r="B489" s="210" t="s">
        <v>361</v>
      </c>
      <c r="C489" s="167" t="s">
        <v>133</v>
      </c>
      <c r="D489" s="168" t="s">
        <v>4931</v>
      </c>
      <c r="E489" s="169">
        <v>0</v>
      </c>
      <c r="F489" s="166" t="s">
        <v>441</v>
      </c>
      <c r="G489" s="169" t="s">
        <v>441</v>
      </c>
      <c r="H489" s="169" t="s">
        <v>441</v>
      </c>
      <c r="I489" s="169" t="s">
        <v>441</v>
      </c>
      <c r="J489" s="119">
        <v>6300005231</v>
      </c>
      <c r="K489" s="122">
        <v>41963</v>
      </c>
      <c r="L489" s="166" t="s">
        <v>4932</v>
      </c>
      <c r="M489" s="170">
        <v>32</v>
      </c>
      <c r="N489" s="166" t="s">
        <v>4933</v>
      </c>
    </row>
    <row r="490" spans="1:14" ht="31.5" outlineLevel="1">
      <c r="A490" s="170" t="s">
        <v>4934</v>
      </c>
      <c r="B490" s="210" t="s">
        <v>362</v>
      </c>
      <c r="C490" s="167" t="s">
        <v>133</v>
      </c>
      <c r="D490" s="168" t="s">
        <v>4935</v>
      </c>
      <c r="E490" s="169">
        <v>0</v>
      </c>
      <c r="F490" s="166" t="s">
        <v>441</v>
      </c>
      <c r="G490" s="169" t="s">
        <v>441</v>
      </c>
      <c r="H490" s="169" t="s">
        <v>441</v>
      </c>
      <c r="I490" s="169" t="s">
        <v>441</v>
      </c>
      <c r="J490" s="119">
        <v>6300005241</v>
      </c>
      <c r="K490" s="122">
        <v>41953</v>
      </c>
      <c r="L490" s="166" t="s">
        <v>4936</v>
      </c>
      <c r="M490" s="170">
        <v>32</v>
      </c>
      <c r="N490" s="166" t="s">
        <v>4937</v>
      </c>
    </row>
    <row r="491" spans="1:14" ht="31.5" outlineLevel="1">
      <c r="A491" s="170" t="s">
        <v>4938</v>
      </c>
      <c r="B491" s="210" t="s">
        <v>363</v>
      </c>
      <c r="C491" s="167" t="s">
        <v>133</v>
      </c>
      <c r="D491" s="168" t="s">
        <v>4939</v>
      </c>
      <c r="E491" s="169">
        <v>0</v>
      </c>
      <c r="F491" s="166" t="s">
        <v>441</v>
      </c>
      <c r="G491" s="169" t="s">
        <v>441</v>
      </c>
      <c r="H491" s="169" t="s">
        <v>441</v>
      </c>
      <c r="I491" s="169" t="s">
        <v>441</v>
      </c>
      <c r="J491" s="119" t="s">
        <v>4940</v>
      </c>
      <c r="K491" s="122">
        <v>41969</v>
      </c>
      <c r="L491" s="166" t="s">
        <v>4941</v>
      </c>
      <c r="M491" s="170">
        <v>32</v>
      </c>
      <c r="N491" s="166" t="s">
        <v>4942</v>
      </c>
    </row>
    <row r="492" spans="1:14" ht="47.25" outlineLevel="1">
      <c r="A492" s="170" t="s">
        <v>4943</v>
      </c>
      <c r="B492" s="119" t="s">
        <v>364</v>
      </c>
      <c r="C492" s="167" t="s">
        <v>133</v>
      </c>
      <c r="D492" s="168" t="s">
        <v>4944</v>
      </c>
      <c r="E492" s="169">
        <v>0</v>
      </c>
      <c r="F492" s="166" t="s">
        <v>441</v>
      </c>
      <c r="G492" s="169" t="s">
        <v>441</v>
      </c>
      <c r="H492" s="169" t="s">
        <v>441</v>
      </c>
      <c r="I492" s="169" t="s">
        <v>441</v>
      </c>
      <c r="J492" s="119" t="s">
        <v>4945</v>
      </c>
      <c r="K492" s="122">
        <v>41982</v>
      </c>
      <c r="L492" s="166" t="s">
        <v>4946</v>
      </c>
      <c r="M492" s="170">
        <v>32</v>
      </c>
      <c r="N492" s="166" t="s">
        <v>4947</v>
      </c>
    </row>
    <row r="493" spans="1:14" ht="18.75" customHeight="1" outlineLevel="1">
      <c r="A493" s="312" t="s">
        <v>4948</v>
      </c>
      <c r="B493" s="305" t="s">
        <v>365</v>
      </c>
      <c r="C493" s="291" t="s">
        <v>133</v>
      </c>
      <c r="D493" s="307" t="s">
        <v>4949</v>
      </c>
      <c r="E493" s="293">
        <v>0</v>
      </c>
      <c r="F493" s="166" t="s">
        <v>441</v>
      </c>
      <c r="G493" s="169" t="s">
        <v>441</v>
      </c>
      <c r="H493" s="169" t="s">
        <v>441</v>
      </c>
      <c r="I493" s="169" t="s">
        <v>441</v>
      </c>
      <c r="J493" s="170" t="s">
        <v>4950</v>
      </c>
      <c r="K493" s="170" t="s">
        <v>4951</v>
      </c>
      <c r="L493" s="166" t="s">
        <v>4952</v>
      </c>
      <c r="M493" s="170">
        <v>32</v>
      </c>
      <c r="N493" s="288" t="s">
        <v>4953</v>
      </c>
    </row>
    <row r="494" spans="1:14" outlineLevel="1">
      <c r="A494" s="312"/>
      <c r="B494" s="305"/>
      <c r="C494" s="291"/>
      <c r="D494" s="307"/>
      <c r="E494" s="293"/>
      <c r="F494" s="166"/>
      <c r="G494" s="169"/>
      <c r="H494" s="169"/>
      <c r="I494" s="169"/>
      <c r="J494" s="170" t="s">
        <v>4954</v>
      </c>
      <c r="K494" s="170" t="s">
        <v>3198</v>
      </c>
      <c r="L494" s="166" t="s">
        <v>4955</v>
      </c>
      <c r="M494" s="170">
        <v>32</v>
      </c>
      <c r="N494" s="288"/>
    </row>
    <row r="495" spans="1:14" outlineLevel="1">
      <c r="A495" s="312"/>
      <c r="B495" s="305"/>
      <c r="C495" s="291"/>
      <c r="D495" s="307"/>
      <c r="E495" s="293"/>
      <c r="F495" s="166"/>
      <c r="G495" s="169"/>
      <c r="H495" s="169"/>
      <c r="I495" s="169"/>
      <c r="J495" s="170" t="s">
        <v>203</v>
      </c>
      <c r="K495" s="170" t="s">
        <v>4951</v>
      </c>
      <c r="L495" s="166" t="s">
        <v>4956</v>
      </c>
      <c r="M495" s="170">
        <v>32</v>
      </c>
      <c r="N495" s="288"/>
    </row>
    <row r="496" spans="1:14" outlineLevel="1">
      <c r="A496" s="312"/>
      <c r="B496" s="305"/>
      <c r="C496" s="291"/>
      <c r="D496" s="307"/>
      <c r="E496" s="293"/>
      <c r="F496" s="166"/>
      <c r="G496" s="169"/>
      <c r="H496" s="169"/>
      <c r="I496" s="169"/>
      <c r="J496" s="170" t="s">
        <v>4957</v>
      </c>
      <c r="K496" s="170" t="s">
        <v>4951</v>
      </c>
      <c r="L496" s="166" t="s">
        <v>4958</v>
      </c>
      <c r="M496" s="170">
        <v>32</v>
      </c>
      <c r="N496" s="288"/>
    </row>
    <row r="497" spans="1:14" outlineLevel="1">
      <c r="A497" s="312"/>
      <c r="B497" s="305"/>
      <c r="C497" s="291"/>
      <c r="D497" s="307"/>
      <c r="E497" s="293"/>
      <c r="F497" s="166"/>
      <c r="G497" s="169"/>
      <c r="H497" s="169"/>
      <c r="I497" s="169"/>
      <c r="J497" s="170" t="s">
        <v>4959</v>
      </c>
      <c r="K497" s="170" t="s">
        <v>4844</v>
      </c>
      <c r="L497" s="166" t="s">
        <v>4960</v>
      </c>
      <c r="M497" s="170">
        <v>32</v>
      </c>
      <c r="N497" s="288"/>
    </row>
    <row r="498" spans="1:14" ht="25.5" customHeight="1" outlineLevel="1">
      <c r="A498" s="312" t="s">
        <v>4961</v>
      </c>
      <c r="B498" s="305" t="s">
        <v>366</v>
      </c>
      <c r="C498" s="291" t="s">
        <v>133</v>
      </c>
      <c r="D498" s="307" t="s">
        <v>4962</v>
      </c>
      <c r="E498" s="293">
        <v>48.143999999999998</v>
      </c>
      <c r="F498" s="173" t="s">
        <v>4654</v>
      </c>
      <c r="G498" s="169" t="s">
        <v>4655</v>
      </c>
      <c r="H498" s="169" t="s">
        <v>3543</v>
      </c>
      <c r="I498" s="169" t="s">
        <v>441</v>
      </c>
      <c r="J498" s="119">
        <v>4440</v>
      </c>
      <c r="K498" s="122">
        <v>41605</v>
      </c>
      <c r="L498" s="166" t="s">
        <v>4963</v>
      </c>
      <c r="M498" s="170">
        <v>32</v>
      </c>
      <c r="N498" s="288" t="s">
        <v>4964</v>
      </c>
    </row>
    <row r="499" spans="1:14" ht="24" customHeight="1" outlineLevel="1">
      <c r="A499" s="312"/>
      <c r="B499" s="305"/>
      <c r="C499" s="291"/>
      <c r="D499" s="307"/>
      <c r="E499" s="293"/>
      <c r="F499" s="173" t="s">
        <v>4654</v>
      </c>
      <c r="G499" s="169" t="s">
        <v>4655</v>
      </c>
      <c r="H499" s="169" t="s">
        <v>3543</v>
      </c>
      <c r="I499" s="169"/>
      <c r="J499" s="119">
        <v>4586</v>
      </c>
      <c r="K499" s="122">
        <v>41662</v>
      </c>
      <c r="L499" s="166" t="s">
        <v>3219</v>
      </c>
      <c r="M499" s="170">
        <v>32</v>
      </c>
      <c r="N499" s="288"/>
    </row>
    <row r="500" spans="1:14" s="151" customFormat="1">
      <c r="A500" s="223" t="s">
        <v>905</v>
      </c>
      <c r="B500" s="281" t="s">
        <v>132</v>
      </c>
      <c r="C500" s="282"/>
      <c r="D500" s="282"/>
      <c r="E500" s="130">
        <f>E501+E779</f>
        <v>53831.249310000014</v>
      </c>
      <c r="F500" s="224"/>
      <c r="G500" s="176"/>
      <c r="H500" s="176"/>
      <c r="I500" s="176"/>
      <c r="J500" s="148"/>
      <c r="K500" s="149"/>
      <c r="L500" s="150"/>
      <c r="M500" s="235"/>
      <c r="N500" s="204"/>
    </row>
    <row r="501" spans="1:14" s="147" customFormat="1" ht="15.75" customHeight="1">
      <c r="A501" s="225" t="s">
        <v>906</v>
      </c>
      <c r="B501" s="283" t="s">
        <v>4965</v>
      </c>
      <c r="C501" s="283"/>
      <c r="D501" s="283"/>
      <c r="E501" s="133">
        <f>SUM(E502:E778)</f>
        <v>35058.495840000011</v>
      </c>
      <c r="F501" s="226"/>
      <c r="G501" s="177"/>
      <c r="H501" s="177"/>
      <c r="I501" s="177"/>
      <c r="J501" s="144"/>
      <c r="K501" s="145"/>
      <c r="L501" s="146"/>
      <c r="M501" s="228"/>
      <c r="N501" s="206"/>
    </row>
    <row r="502" spans="1:14" ht="36.75" customHeight="1" outlineLevel="1">
      <c r="A502" s="174" t="s">
        <v>910</v>
      </c>
      <c r="B502" s="119" t="s">
        <v>316</v>
      </c>
      <c r="C502" s="167" t="s">
        <v>132</v>
      </c>
      <c r="D502" s="183" t="s">
        <v>4966</v>
      </c>
      <c r="E502" s="169">
        <v>16.452110000000001</v>
      </c>
      <c r="F502" s="166" t="s">
        <v>3026</v>
      </c>
      <c r="G502" s="169" t="s">
        <v>3227</v>
      </c>
      <c r="H502" s="169" t="s">
        <v>561</v>
      </c>
      <c r="I502" s="169" t="s">
        <v>3228</v>
      </c>
      <c r="J502" s="119">
        <v>6100008891</v>
      </c>
      <c r="K502" s="122">
        <v>40905</v>
      </c>
      <c r="L502" s="166" t="s">
        <v>301</v>
      </c>
      <c r="M502" s="170">
        <v>34</v>
      </c>
      <c r="N502" s="166" t="s">
        <v>4967</v>
      </c>
    </row>
    <row r="503" spans="1:14" ht="31.5" outlineLevel="1">
      <c r="A503" s="174" t="s">
        <v>911</v>
      </c>
      <c r="B503" s="210" t="s">
        <v>317</v>
      </c>
      <c r="C503" s="167" t="s">
        <v>132</v>
      </c>
      <c r="D503" s="168" t="s">
        <v>4968</v>
      </c>
      <c r="E503" s="169">
        <v>18.871790000000001</v>
      </c>
      <c r="F503" s="166" t="s">
        <v>3026</v>
      </c>
      <c r="G503" s="169" t="s">
        <v>3229</v>
      </c>
      <c r="H503" s="169" t="s">
        <v>561</v>
      </c>
      <c r="I503" s="169" t="s">
        <v>3230</v>
      </c>
      <c r="J503" s="119">
        <v>6100003793</v>
      </c>
      <c r="K503" s="122">
        <v>40471</v>
      </c>
      <c r="L503" s="166" t="s">
        <v>3231</v>
      </c>
      <c r="M503" s="170">
        <v>34</v>
      </c>
      <c r="N503" s="166" t="s">
        <v>4969</v>
      </c>
    </row>
    <row r="504" spans="1:14" ht="18" customHeight="1" outlineLevel="1">
      <c r="A504" s="174" t="s">
        <v>912</v>
      </c>
      <c r="B504" s="210" t="s">
        <v>318</v>
      </c>
      <c r="C504" s="167" t="s">
        <v>132</v>
      </c>
      <c r="D504" s="168" t="s">
        <v>4970</v>
      </c>
      <c r="E504" s="169">
        <v>23.415430000000001</v>
      </c>
      <c r="F504" s="288" t="s">
        <v>3225</v>
      </c>
      <c r="G504" s="293" t="s">
        <v>560</v>
      </c>
      <c r="H504" s="293" t="s">
        <v>561</v>
      </c>
      <c r="I504" s="293" t="s">
        <v>3234</v>
      </c>
      <c r="J504" s="119">
        <v>6100007742</v>
      </c>
      <c r="K504" s="122" t="s">
        <v>4971</v>
      </c>
      <c r="L504" s="166" t="s">
        <v>3235</v>
      </c>
      <c r="M504" s="170">
        <v>34</v>
      </c>
      <c r="N504" s="288" t="s">
        <v>4972</v>
      </c>
    </row>
    <row r="505" spans="1:14" ht="47.25" outlineLevel="1">
      <c r="A505" s="174" t="s">
        <v>913</v>
      </c>
      <c r="B505" s="210" t="s">
        <v>318</v>
      </c>
      <c r="C505" s="167" t="s">
        <v>132</v>
      </c>
      <c r="D505" s="183" t="s">
        <v>1917</v>
      </c>
      <c r="E505" s="169">
        <v>10.67543</v>
      </c>
      <c r="F505" s="288"/>
      <c r="G505" s="293"/>
      <c r="H505" s="293"/>
      <c r="I505" s="293"/>
      <c r="J505" s="119">
        <v>6100008419</v>
      </c>
      <c r="K505" s="122">
        <v>40869</v>
      </c>
      <c r="L505" s="166" t="s">
        <v>210</v>
      </c>
      <c r="M505" s="170">
        <v>34</v>
      </c>
      <c r="N505" s="288"/>
    </row>
    <row r="506" spans="1:14" ht="23.25" customHeight="1" outlineLevel="1">
      <c r="A506" s="174" t="s">
        <v>914</v>
      </c>
      <c r="B506" s="119" t="s">
        <v>319</v>
      </c>
      <c r="C506" s="167" t="s">
        <v>132</v>
      </c>
      <c r="D506" s="183" t="s">
        <v>4973</v>
      </c>
      <c r="E506" s="169">
        <v>24.11</v>
      </c>
      <c r="F506" s="173" t="s">
        <v>3225</v>
      </c>
      <c r="G506" s="169" t="s">
        <v>3236</v>
      </c>
      <c r="H506" s="169" t="s">
        <v>561</v>
      </c>
      <c r="I506" s="169" t="s">
        <v>3237</v>
      </c>
      <c r="J506" s="119">
        <v>6100008198</v>
      </c>
      <c r="K506" s="122">
        <v>40850</v>
      </c>
      <c r="L506" s="166" t="s">
        <v>4974</v>
      </c>
      <c r="M506" s="170">
        <v>34</v>
      </c>
      <c r="N506" s="288" t="s">
        <v>4975</v>
      </c>
    </row>
    <row r="507" spans="1:14" ht="31.5" outlineLevel="1">
      <c r="A507" s="174" t="s">
        <v>915</v>
      </c>
      <c r="B507" s="119" t="s">
        <v>319</v>
      </c>
      <c r="C507" s="167" t="s">
        <v>132</v>
      </c>
      <c r="D507" s="183" t="s">
        <v>4976</v>
      </c>
      <c r="E507" s="169">
        <v>13.781359999999999</v>
      </c>
      <c r="F507" s="173" t="s">
        <v>3225</v>
      </c>
      <c r="G507" s="169" t="s">
        <v>3236</v>
      </c>
      <c r="H507" s="169" t="s">
        <v>561</v>
      </c>
      <c r="I507" s="169" t="s">
        <v>3237</v>
      </c>
      <c r="J507" s="119">
        <v>6100008748</v>
      </c>
      <c r="K507" s="122">
        <v>40897</v>
      </c>
      <c r="L507" s="166" t="s">
        <v>3238</v>
      </c>
      <c r="M507" s="170">
        <v>34</v>
      </c>
      <c r="N507" s="288"/>
    </row>
    <row r="508" spans="1:14" ht="31.5" outlineLevel="1">
      <c r="A508" s="174" t="s">
        <v>916</v>
      </c>
      <c r="B508" s="119" t="s">
        <v>320</v>
      </c>
      <c r="C508" s="167" t="s">
        <v>132</v>
      </c>
      <c r="D508" s="183" t="s">
        <v>4977</v>
      </c>
      <c r="E508" s="169">
        <v>10.719989999999999</v>
      </c>
      <c r="F508" s="166" t="s">
        <v>3225</v>
      </c>
      <c r="G508" s="169" t="s">
        <v>579</v>
      </c>
      <c r="H508" s="169" t="s">
        <v>561</v>
      </c>
      <c r="I508" s="169" t="s">
        <v>3239</v>
      </c>
      <c r="J508" s="119">
        <v>6100008907</v>
      </c>
      <c r="K508" s="122">
        <v>40904</v>
      </c>
      <c r="L508" s="166" t="s">
        <v>4978</v>
      </c>
      <c r="M508" s="170">
        <v>34</v>
      </c>
      <c r="N508" s="166" t="s">
        <v>4979</v>
      </c>
    </row>
    <row r="509" spans="1:14" ht="47.25" outlineLevel="1">
      <c r="A509" s="174" t="s">
        <v>917</v>
      </c>
      <c r="B509" s="119" t="s">
        <v>321</v>
      </c>
      <c r="C509" s="167" t="s">
        <v>132</v>
      </c>
      <c r="D509" s="183" t="s">
        <v>4980</v>
      </c>
      <c r="E509" s="169">
        <v>15.35</v>
      </c>
      <c r="F509" s="166" t="s">
        <v>3225</v>
      </c>
      <c r="G509" s="169" t="s">
        <v>563</v>
      </c>
      <c r="H509" s="169" t="s">
        <v>561</v>
      </c>
      <c r="I509" s="169" t="s">
        <v>584</v>
      </c>
      <c r="J509" s="119">
        <v>6100008284</v>
      </c>
      <c r="K509" s="122">
        <v>40857</v>
      </c>
      <c r="L509" s="166" t="s">
        <v>4981</v>
      </c>
      <c r="M509" s="170">
        <v>34</v>
      </c>
      <c r="N509" s="166" t="s">
        <v>4982</v>
      </c>
    </row>
    <row r="510" spans="1:14" ht="31.5" outlineLevel="1">
      <c r="A510" s="174" t="s">
        <v>918</v>
      </c>
      <c r="B510" s="119" t="s">
        <v>322</v>
      </c>
      <c r="C510" s="167" t="s">
        <v>132</v>
      </c>
      <c r="D510" s="168" t="s">
        <v>4983</v>
      </c>
      <c r="E510" s="169">
        <v>21.811520000000002</v>
      </c>
      <c r="F510" s="166" t="s">
        <v>3240</v>
      </c>
      <c r="G510" s="169" t="s">
        <v>3241</v>
      </c>
      <c r="H510" s="169" t="s">
        <v>558</v>
      </c>
      <c r="I510" s="169" t="s">
        <v>3242</v>
      </c>
      <c r="J510" s="119">
        <v>6100011743</v>
      </c>
      <c r="K510" s="122">
        <v>41116</v>
      </c>
      <c r="L510" s="166" t="s">
        <v>4984</v>
      </c>
      <c r="M510" s="170">
        <v>34</v>
      </c>
      <c r="N510" s="166" t="s">
        <v>4985</v>
      </c>
    </row>
    <row r="511" spans="1:14" ht="31.5" outlineLevel="1">
      <c r="A511" s="174" t="s">
        <v>919</v>
      </c>
      <c r="B511" s="210" t="s">
        <v>323</v>
      </c>
      <c r="C511" s="167" t="s">
        <v>132</v>
      </c>
      <c r="D511" s="168" t="s">
        <v>4986</v>
      </c>
      <c r="E511" s="169">
        <v>3.7900100000000001</v>
      </c>
      <c r="F511" s="166" t="s">
        <v>3240</v>
      </c>
      <c r="G511" s="169" t="s">
        <v>3243</v>
      </c>
      <c r="H511" s="169" t="s">
        <v>558</v>
      </c>
      <c r="I511" s="169" t="s">
        <v>3244</v>
      </c>
      <c r="J511" s="119">
        <v>6100010199</v>
      </c>
      <c r="K511" s="122">
        <v>41026</v>
      </c>
      <c r="L511" s="166" t="s">
        <v>3245</v>
      </c>
      <c r="M511" s="170">
        <v>34</v>
      </c>
      <c r="N511" s="166" t="s">
        <v>4987</v>
      </c>
    </row>
    <row r="512" spans="1:14" ht="47.25" outlineLevel="1">
      <c r="A512" s="174" t="s">
        <v>920</v>
      </c>
      <c r="B512" s="119" t="s">
        <v>324</v>
      </c>
      <c r="C512" s="167" t="s">
        <v>132</v>
      </c>
      <c r="D512" s="183" t="s">
        <v>2116</v>
      </c>
      <c r="E512" s="169">
        <v>29.95</v>
      </c>
      <c r="F512" s="173" t="s">
        <v>3240</v>
      </c>
      <c r="G512" s="169" t="s">
        <v>3246</v>
      </c>
      <c r="H512" s="169" t="s">
        <v>558</v>
      </c>
      <c r="I512" s="169" t="s">
        <v>3247</v>
      </c>
      <c r="J512" s="119">
        <v>610009411</v>
      </c>
      <c r="K512" s="122">
        <v>40968</v>
      </c>
      <c r="L512" s="166" t="s">
        <v>2118</v>
      </c>
      <c r="M512" s="170">
        <v>34</v>
      </c>
      <c r="N512" s="288" t="s">
        <v>4988</v>
      </c>
    </row>
    <row r="513" spans="1:14" ht="36.75" customHeight="1" outlineLevel="1">
      <c r="A513" s="174" t="s">
        <v>921</v>
      </c>
      <c r="B513" s="119" t="s">
        <v>324</v>
      </c>
      <c r="C513" s="167" t="s">
        <v>132</v>
      </c>
      <c r="D513" s="183" t="s">
        <v>1786</v>
      </c>
      <c r="E513" s="169">
        <v>30.07</v>
      </c>
      <c r="F513" s="173" t="s">
        <v>3240</v>
      </c>
      <c r="G513" s="169" t="s">
        <v>3246</v>
      </c>
      <c r="H513" s="169" t="s">
        <v>558</v>
      </c>
      <c r="I513" s="169" t="s">
        <v>3247</v>
      </c>
      <c r="J513" s="119">
        <v>6100010604</v>
      </c>
      <c r="K513" s="122">
        <v>41050</v>
      </c>
      <c r="L513" s="166" t="s">
        <v>1792</v>
      </c>
      <c r="M513" s="170">
        <v>34</v>
      </c>
      <c r="N513" s="288"/>
    </row>
    <row r="514" spans="1:14" ht="30" customHeight="1" outlineLevel="1">
      <c r="A514" s="174" t="s">
        <v>922</v>
      </c>
      <c r="B514" s="119" t="s">
        <v>324</v>
      </c>
      <c r="C514" s="167" t="s">
        <v>132</v>
      </c>
      <c r="D514" s="168" t="s">
        <v>2124</v>
      </c>
      <c r="E514" s="169">
        <v>41.69</v>
      </c>
      <c r="F514" s="173" t="s">
        <v>3240</v>
      </c>
      <c r="G514" s="169" t="s">
        <v>3246</v>
      </c>
      <c r="H514" s="169" t="s">
        <v>558</v>
      </c>
      <c r="I514" s="169" t="s">
        <v>3247</v>
      </c>
      <c r="J514" s="119">
        <v>6100011758</v>
      </c>
      <c r="K514" s="122">
        <v>41113</v>
      </c>
      <c r="L514" s="166" t="s">
        <v>2126</v>
      </c>
      <c r="M514" s="170">
        <v>34</v>
      </c>
      <c r="N514" s="288"/>
    </row>
    <row r="515" spans="1:14" ht="31.5" outlineLevel="1">
      <c r="A515" s="174" t="s">
        <v>923</v>
      </c>
      <c r="B515" s="210" t="s">
        <v>325</v>
      </c>
      <c r="C515" s="167" t="s">
        <v>132</v>
      </c>
      <c r="D515" s="168" t="s">
        <v>4989</v>
      </c>
      <c r="E515" s="169">
        <v>12.057639999999999</v>
      </c>
      <c r="F515" s="166" t="s">
        <v>574</v>
      </c>
      <c r="G515" s="169" t="s">
        <v>4990</v>
      </c>
      <c r="H515" s="169" t="s">
        <v>565</v>
      </c>
      <c r="I515" s="169" t="s">
        <v>4991</v>
      </c>
      <c r="J515" s="119">
        <v>6100012418</v>
      </c>
      <c r="K515" s="122">
        <v>41149</v>
      </c>
      <c r="L515" s="166" t="s">
        <v>298</v>
      </c>
      <c r="M515" s="170">
        <v>34</v>
      </c>
      <c r="N515" s="166" t="s">
        <v>4992</v>
      </c>
    </row>
    <row r="516" spans="1:14" ht="31.5" outlineLevel="1">
      <c r="A516" s="174" t="s">
        <v>924</v>
      </c>
      <c r="B516" s="119" t="s">
        <v>326</v>
      </c>
      <c r="C516" s="167" t="s">
        <v>132</v>
      </c>
      <c r="D516" s="183" t="s">
        <v>4993</v>
      </c>
      <c r="E516" s="169">
        <v>20.624569999999999</v>
      </c>
      <c r="F516" s="166" t="s">
        <v>3248</v>
      </c>
      <c r="G516" s="169" t="s">
        <v>3249</v>
      </c>
      <c r="H516" s="169" t="s">
        <v>566</v>
      </c>
      <c r="I516" s="169" t="s">
        <v>3250</v>
      </c>
      <c r="J516" s="119">
        <v>6100010739</v>
      </c>
      <c r="K516" s="122">
        <v>41050</v>
      </c>
      <c r="L516" s="166" t="s">
        <v>208</v>
      </c>
      <c r="M516" s="170">
        <v>34</v>
      </c>
      <c r="N516" s="166" t="s">
        <v>4994</v>
      </c>
    </row>
    <row r="517" spans="1:14" ht="31.5" outlineLevel="1">
      <c r="A517" s="174" t="s">
        <v>925</v>
      </c>
      <c r="B517" s="119" t="s">
        <v>327</v>
      </c>
      <c r="C517" s="167" t="s">
        <v>132</v>
      </c>
      <c r="D517" s="183" t="s">
        <v>4995</v>
      </c>
      <c r="E517" s="169">
        <v>74.2</v>
      </c>
      <c r="F517" s="166" t="s">
        <v>3248</v>
      </c>
      <c r="G517" s="169" t="s">
        <v>4996</v>
      </c>
      <c r="H517" s="169" t="s">
        <v>565</v>
      </c>
      <c r="I517" s="169" t="s">
        <v>4997</v>
      </c>
      <c r="J517" s="119">
        <v>6100011665</v>
      </c>
      <c r="K517" s="122" t="s">
        <v>3015</v>
      </c>
      <c r="L517" s="166" t="s">
        <v>4998</v>
      </c>
      <c r="M517" s="170">
        <v>34</v>
      </c>
      <c r="N517" s="166" t="s">
        <v>4999</v>
      </c>
    </row>
    <row r="518" spans="1:14" ht="31.5" outlineLevel="1">
      <c r="A518" s="174" t="s">
        <v>926</v>
      </c>
      <c r="B518" s="119" t="s">
        <v>328</v>
      </c>
      <c r="C518" s="167" t="s">
        <v>132</v>
      </c>
      <c r="D518" s="183" t="s">
        <v>5000</v>
      </c>
      <c r="E518" s="169">
        <v>92.764259999999993</v>
      </c>
      <c r="F518" s="166" t="s">
        <v>3026</v>
      </c>
      <c r="G518" s="169" t="s">
        <v>5001</v>
      </c>
      <c r="H518" s="169" t="s">
        <v>1889</v>
      </c>
      <c r="I518" s="169" t="s">
        <v>583</v>
      </c>
      <c r="J518" s="119">
        <v>6100013203</v>
      </c>
      <c r="K518" s="122">
        <v>41194</v>
      </c>
      <c r="L518" s="166" t="s">
        <v>295</v>
      </c>
      <c r="M518" s="170">
        <v>34</v>
      </c>
      <c r="N518" s="166" t="s">
        <v>5002</v>
      </c>
    </row>
    <row r="519" spans="1:14" ht="31.5" outlineLevel="1">
      <c r="A519" s="174" t="s">
        <v>927</v>
      </c>
      <c r="B519" s="210" t="s">
        <v>329</v>
      </c>
      <c r="C519" s="167" t="s">
        <v>132</v>
      </c>
      <c r="D519" s="168" t="s">
        <v>1932</v>
      </c>
      <c r="E519" s="169">
        <v>65.75</v>
      </c>
      <c r="F519" s="166" t="s">
        <v>3240</v>
      </c>
      <c r="G519" s="169" t="s">
        <v>5003</v>
      </c>
      <c r="H519" s="169" t="s">
        <v>562</v>
      </c>
      <c r="I519" s="169" t="s">
        <v>3234</v>
      </c>
      <c r="J519" s="119">
        <v>6100011113</v>
      </c>
      <c r="K519" s="122">
        <v>41068</v>
      </c>
      <c r="L519" s="166" t="s">
        <v>1934</v>
      </c>
      <c r="M519" s="170">
        <v>34</v>
      </c>
      <c r="N519" s="166" t="s">
        <v>5004</v>
      </c>
    </row>
    <row r="520" spans="1:14" ht="31.5" outlineLevel="1">
      <c r="A520" s="174" t="s">
        <v>928</v>
      </c>
      <c r="B520" s="210" t="s">
        <v>330</v>
      </c>
      <c r="C520" s="167" t="s">
        <v>132</v>
      </c>
      <c r="D520" s="168" t="s">
        <v>5005</v>
      </c>
      <c r="E520" s="169">
        <v>29.58</v>
      </c>
      <c r="F520" s="166" t="s">
        <v>3026</v>
      </c>
      <c r="G520" s="169" t="s">
        <v>3253</v>
      </c>
      <c r="H520" s="169" t="s">
        <v>567</v>
      </c>
      <c r="I520" s="169" t="s">
        <v>3252</v>
      </c>
      <c r="J520" s="119">
        <v>6100009052</v>
      </c>
      <c r="K520" s="122">
        <v>40904</v>
      </c>
      <c r="L520" s="166" t="s">
        <v>5006</v>
      </c>
      <c r="M520" s="170">
        <v>34</v>
      </c>
      <c r="N520" s="166" t="s">
        <v>5007</v>
      </c>
    </row>
    <row r="521" spans="1:14" ht="47.25" outlineLevel="1">
      <c r="A521" s="174" t="s">
        <v>929</v>
      </c>
      <c r="B521" s="119" t="s">
        <v>331</v>
      </c>
      <c r="C521" s="167" t="s">
        <v>132</v>
      </c>
      <c r="D521" s="183" t="s">
        <v>5008</v>
      </c>
      <c r="E521" s="169">
        <v>124.76039999999999</v>
      </c>
      <c r="F521" s="166" t="s">
        <v>574</v>
      </c>
      <c r="G521" s="169" t="s">
        <v>5009</v>
      </c>
      <c r="H521" s="169" t="s">
        <v>445</v>
      </c>
      <c r="I521" s="169" t="s">
        <v>495</v>
      </c>
      <c r="J521" s="119">
        <v>6100013132</v>
      </c>
      <c r="K521" s="122">
        <v>41186</v>
      </c>
      <c r="L521" s="166" t="s">
        <v>5010</v>
      </c>
      <c r="M521" s="170">
        <v>34</v>
      </c>
      <c r="N521" s="166" t="s">
        <v>5011</v>
      </c>
    </row>
    <row r="522" spans="1:14" ht="37.5" customHeight="1" outlineLevel="1">
      <c r="A522" s="174" t="s">
        <v>930</v>
      </c>
      <c r="B522" s="210" t="s">
        <v>332</v>
      </c>
      <c r="C522" s="167" t="s">
        <v>132</v>
      </c>
      <c r="D522" s="168" t="s">
        <v>5012</v>
      </c>
      <c r="E522" s="169">
        <v>67.243690000000001</v>
      </c>
      <c r="F522" s="173" t="s">
        <v>574</v>
      </c>
      <c r="G522" s="169" t="s">
        <v>3254</v>
      </c>
      <c r="H522" s="169" t="s">
        <v>2061</v>
      </c>
      <c r="I522" s="169" t="s">
        <v>2062</v>
      </c>
      <c r="J522" s="119">
        <v>6100013871</v>
      </c>
      <c r="K522" s="122">
        <v>41234</v>
      </c>
      <c r="L522" s="166" t="s">
        <v>309</v>
      </c>
      <c r="M522" s="170">
        <v>34</v>
      </c>
      <c r="N522" s="288" t="s">
        <v>5013</v>
      </c>
    </row>
    <row r="523" spans="1:14" ht="31.5" outlineLevel="1">
      <c r="A523" s="174" t="s">
        <v>931</v>
      </c>
      <c r="B523" s="210" t="s">
        <v>332</v>
      </c>
      <c r="C523" s="167" t="s">
        <v>132</v>
      </c>
      <c r="D523" s="183" t="s">
        <v>5014</v>
      </c>
      <c r="E523" s="169">
        <v>21.999600000000001</v>
      </c>
      <c r="F523" s="173" t="s">
        <v>574</v>
      </c>
      <c r="G523" s="169" t="s">
        <v>3254</v>
      </c>
      <c r="H523" s="169" t="s">
        <v>2061</v>
      </c>
      <c r="I523" s="169" t="s">
        <v>2062</v>
      </c>
      <c r="J523" s="119">
        <v>6100014123</v>
      </c>
      <c r="K523" s="122" t="s">
        <v>146</v>
      </c>
      <c r="L523" s="166" t="s">
        <v>279</v>
      </c>
      <c r="M523" s="170">
        <v>34</v>
      </c>
      <c r="N523" s="288"/>
    </row>
    <row r="524" spans="1:14" ht="36.75" customHeight="1" outlineLevel="1">
      <c r="A524" s="174" t="s">
        <v>932</v>
      </c>
      <c r="B524" s="210" t="s">
        <v>332</v>
      </c>
      <c r="C524" s="167" t="s">
        <v>132</v>
      </c>
      <c r="D524" s="183" t="s">
        <v>5015</v>
      </c>
      <c r="E524" s="169">
        <v>34.489379999999997</v>
      </c>
      <c r="F524" s="173" t="s">
        <v>574</v>
      </c>
      <c r="G524" s="169" t="s">
        <v>3254</v>
      </c>
      <c r="H524" s="169" t="s">
        <v>2061</v>
      </c>
      <c r="I524" s="169" t="s">
        <v>2062</v>
      </c>
      <c r="J524" s="119">
        <v>6100014130</v>
      </c>
      <c r="K524" s="122" t="s">
        <v>146</v>
      </c>
      <c r="L524" s="166" t="s">
        <v>5016</v>
      </c>
      <c r="M524" s="170">
        <v>34</v>
      </c>
      <c r="N524" s="288"/>
    </row>
    <row r="525" spans="1:14" ht="38.25" customHeight="1" outlineLevel="1">
      <c r="A525" s="174" t="s">
        <v>933</v>
      </c>
      <c r="B525" s="210" t="s">
        <v>332</v>
      </c>
      <c r="C525" s="167" t="s">
        <v>132</v>
      </c>
      <c r="D525" s="168" t="s">
        <v>2059</v>
      </c>
      <c r="E525" s="169">
        <v>18.301880000000001</v>
      </c>
      <c r="F525" s="173" t="s">
        <v>574</v>
      </c>
      <c r="G525" s="169" t="s">
        <v>3254</v>
      </c>
      <c r="H525" s="169" t="s">
        <v>2061</v>
      </c>
      <c r="I525" s="169" t="s">
        <v>2062</v>
      </c>
      <c r="J525" s="119">
        <v>6100014137</v>
      </c>
      <c r="K525" s="122">
        <v>41247</v>
      </c>
      <c r="L525" s="166" t="s">
        <v>2063</v>
      </c>
      <c r="M525" s="170">
        <v>34</v>
      </c>
      <c r="N525" s="288"/>
    </row>
    <row r="526" spans="1:14" ht="47.25" outlineLevel="1">
      <c r="A526" s="174" t="s">
        <v>934</v>
      </c>
      <c r="B526" s="119" t="s">
        <v>333</v>
      </c>
      <c r="C526" s="167" t="s">
        <v>132</v>
      </c>
      <c r="D526" s="183" t="s">
        <v>5017</v>
      </c>
      <c r="E526" s="169">
        <v>67.110900000000001</v>
      </c>
      <c r="F526" s="173" t="s">
        <v>3026</v>
      </c>
      <c r="G526" s="169" t="s">
        <v>3255</v>
      </c>
      <c r="H526" s="169" t="s">
        <v>3256</v>
      </c>
      <c r="I526" s="169" t="s">
        <v>3257</v>
      </c>
      <c r="J526" s="119">
        <v>6100013596</v>
      </c>
      <c r="K526" s="122" t="s">
        <v>145</v>
      </c>
      <c r="L526" s="166" t="s">
        <v>307</v>
      </c>
      <c r="M526" s="170">
        <v>34</v>
      </c>
      <c r="N526" s="288" t="s">
        <v>5018</v>
      </c>
    </row>
    <row r="527" spans="1:14" ht="47.25" outlineLevel="1">
      <c r="A527" s="174" t="s">
        <v>935</v>
      </c>
      <c r="B527" s="119" t="s">
        <v>333</v>
      </c>
      <c r="C527" s="167" t="s">
        <v>132</v>
      </c>
      <c r="D527" s="183" t="s">
        <v>5019</v>
      </c>
      <c r="E527" s="169">
        <v>16.765070000000001</v>
      </c>
      <c r="F527" s="173" t="s">
        <v>3026</v>
      </c>
      <c r="G527" s="169" t="s">
        <v>3255</v>
      </c>
      <c r="H527" s="169" t="s">
        <v>3256</v>
      </c>
      <c r="I527" s="169" t="s">
        <v>3257</v>
      </c>
      <c r="J527" s="119">
        <v>6100014190</v>
      </c>
      <c r="K527" s="122" t="s">
        <v>147</v>
      </c>
      <c r="L527" s="166" t="s">
        <v>5020</v>
      </c>
      <c r="M527" s="170">
        <v>34</v>
      </c>
      <c r="N527" s="288"/>
    </row>
    <row r="528" spans="1:14" ht="47.25" outlineLevel="1">
      <c r="A528" s="174" t="s">
        <v>936</v>
      </c>
      <c r="B528" s="119" t="s">
        <v>334</v>
      </c>
      <c r="C528" s="167" t="s">
        <v>132</v>
      </c>
      <c r="D528" s="183" t="s">
        <v>5021</v>
      </c>
      <c r="E528" s="169">
        <v>20.015219999999999</v>
      </c>
      <c r="F528" s="166" t="s">
        <v>3260</v>
      </c>
      <c r="G528" s="169" t="s">
        <v>3261</v>
      </c>
      <c r="H528" s="169" t="s">
        <v>479</v>
      </c>
      <c r="I528" s="169" t="s">
        <v>3262</v>
      </c>
      <c r="J528" s="119">
        <v>6100008793</v>
      </c>
      <c r="K528" s="122">
        <v>40903</v>
      </c>
      <c r="L528" s="166" t="s">
        <v>5022</v>
      </c>
      <c r="M528" s="170">
        <v>34</v>
      </c>
      <c r="N528" s="166" t="s">
        <v>5023</v>
      </c>
    </row>
    <row r="529" spans="1:14" ht="48" customHeight="1" outlineLevel="1">
      <c r="A529" s="174" t="s">
        <v>937</v>
      </c>
      <c r="B529" s="210" t="s">
        <v>335</v>
      </c>
      <c r="C529" s="167" t="s">
        <v>132</v>
      </c>
      <c r="D529" s="168" t="s">
        <v>5024</v>
      </c>
      <c r="E529" s="169">
        <v>1.05999</v>
      </c>
      <c r="F529" s="173" t="s">
        <v>3260</v>
      </c>
      <c r="G529" s="169" t="s">
        <v>3263</v>
      </c>
      <c r="H529" s="169" t="s">
        <v>479</v>
      </c>
      <c r="I529" s="169" t="s">
        <v>3264</v>
      </c>
      <c r="J529" s="119">
        <v>6100007639</v>
      </c>
      <c r="K529" s="122">
        <v>40793</v>
      </c>
      <c r="L529" s="166" t="s">
        <v>305</v>
      </c>
      <c r="M529" s="170">
        <v>34</v>
      </c>
      <c r="N529" s="288" t="s">
        <v>5025</v>
      </c>
    </row>
    <row r="530" spans="1:14" ht="31.5" outlineLevel="1">
      <c r="A530" s="174" t="s">
        <v>938</v>
      </c>
      <c r="B530" s="210" t="s">
        <v>335</v>
      </c>
      <c r="C530" s="167" t="s">
        <v>132</v>
      </c>
      <c r="D530" s="183" t="s">
        <v>5026</v>
      </c>
      <c r="E530" s="169">
        <v>13.882730000000002</v>
      </c>
      <c r="F530" s="173" t="s">
        <v>3260</v>
      </c>
      <c r="G530" s="169" t="s">
        <v>3263</v>
      </c>
      <c r="H530" s="169" t="s">
        <v>479</v>
      </c>
      <c r="I530" s="169" t="s">
        <v>3264</v>
      </c>
      <c r="J530" s="119">
        <v>6100007838</v>
      </c>
      <c r="K530" s="122">
        <v>40813</v>
      </c>
      <c r="L530" s="166" t="s">
        <v>5027</v>
      </c>
      <c r="M530" s="170">
        <v>34</v>
      </c>
      <c r="N530" s="288"/>
    </row>
    <row r="531" spans="1:14" ht="47.25" outlineLevel="1">
      <c r="A531" s="174" t="s">
        <v>939</v>
      </c>
      <c r="B531" s="210" t="s">
        <v>336</v>
      </c>
      <c r="C531" s="167" t="s">
        <v>132</v>
      </c>
      <c r="D531" s="168" t="s">
        <v>5028</v>
      </c>
      <c r="E531" s="169">
        <v>1.0535000000000001</v>
      </c>
      <c r="F531" s="166" t="s">
        <v>3260</v>
      </c>
      <c r="G531" s="169" t="s">
        <v>3265</v>
      </c>
      <c r="H531" s="169" t="s">
        <v>479</v>
      </c>
      <c r="I531" s="169" t="s">
        <v>3266</v>
      </c>
      <c r="J531" s="119">
        <v>6100006420</v>
      </c>
      <c r="K531" s="122">
        <v>40730</v>
      </c>
      <c r="L531" s="166" t="s">
        <v>205</v>
      </c>
      <c r="M531" s="170">
        <v>34</v>
      </c>
      <c r="N531" s="166" t="s">
        <v>5029</v>
      </c>
    </row>
    <row r="532" spans="1:14" ht="31.5" customHeight="1" outlineLevel="1">
      <c r="A532" s="174" t="s">
        <v>940</v>
      </c>
      <c r="B532" s="119" t="s">
        <v>337</v>
      </c>
      <c r="C532" s="167" t="s">
        <v>132</v>
      </c>
      <c r="D532" s="183" t="s">
        <v>5030</v>
      </c>
      <c r="E532" s="169">
        <v>9.3324800000000003</v>
      </c>
      <c r="F532" s="166" t="s">
        <v>574</v>
      </c>
      <c r="G532" s="169" t="s">
        <v>3267</v>
      </c>
      <c r="H532" s="169" t="s">
        <v>519</v>
      </c>
      <c r="I532" s="169" t="s">
        <v>551</v>
      </c>
      <c r="J532" s="119">
        <v>6100014523</v>
      </c>
      <c r="K532" s="122" t="s">
        <v>157</v>
      </c>
      <c r="L532" s="166" t="s">
        <v>5031</v>
      </c>
      <c r="M532" s="170">
        <v>34</v>
      </c>
      <c r="N532" s="288" t="s">
        <v>5032</v>
      </c>
    </row>
    <row r="533" spans="1:14" ht="21.75" customHeight="1" outlineLevel="1">
      <c r="A533" s="301" t="s">
        <v>941</v>
      </c>
      <c r="B533" s="306" t="s">
        <v>337</v>
      </c>
      <c r="C533" s="291" t="s">
        <v>132</v>
      </c>
      <c r="D533" s="292" t="s">
        <v>5033</v>
      </c>
      <c r="E533" s="293">
        <v>224.26398</v>
      </c>
      <c r="F533" s="166" t="s">
        <v>574</v>
      </c>
      <c r="G533" s="126">
        <v>20952</v>
      </c>
      <c r="H533" s="170" t="s">
        <v>519</v>
      </c>
      <c r="I533" s="126">
        <v>455</v>
      </c>
      <c r="J533" s="306">
        <v>6100014578</v>
      </c>
      <c r="K533" s="311" t="s">
        <v>150</v>
      </c>
      <c r="L533" s="288" t="s">
        <v>3578</v>
      </c>
      <c r="M533" s="312">
        <v>34</v>
      </c>
      <c r="N533" s="288"/>
    </row>
    <row r="534" spans="1:14" outlineLevel="1">
      <c r="A534" s="301"/>
      <c r="B534" s="306"/>
      <c r="C534" s="291"/>
      <c r="D534" s="292"/>
      <c r="E534" s="293"/>
      <c r="F534" s="166" t="s">
        <v>4611</v>
      </c>
      <c r="G534" s="126">
        <v>23532</v>
      </c>
      <c r="H534" s="170" t="s">
        <v>3952</v>
      </c>
      <c r="I534" s="126">
        <v>455</v>
      </c>
      <c r="J534" s="306"/>
      <c r="K534" s="311"/>
      <c r="L534" s="288"/>
      <c r="M534" s="312"/>
      <c r="N534" s="288"/>
    </row>
    <row r="535" spans="1:14" ht="47.25" outlineLevel="1">
      <c r="A535" s="174" t="s">
        <v>942</v>
      </c>
      <c r="B535" s="119" t="s">
        <v>337</v>
      </c>
      <c r="C535" s="167" t="s">
        <v>132</v>
      </c>
      <c r="D535" s="183" t="s">
        <v>2127</v>
      </c>
      <c r="E535" s="169">
        <v>8.8438199999999991</v>
      </c>
      <c r="F535" s="173" t="s">
        <v>574</v>
      </c>
      <c r="G535" s="169" t="s">
        <v>3267</v>
      </c>
      <c r="H535" s="169" t="s">
        <v>519</v>
      </c>
      <c r="I535" s="169" t="s">
        <v>551</v>
      </c>
      <c r="J535" s="119">
        <v>6100014582</v>
      </c>
      <c r="K535" s="122" t="s">
        <v>150</v>
      </c>
      <c r="L535" s="166" t="s">
        <v>5034</v>
      </c>
      <c r="M535" s="170">
        <v>34</v>
      </c>
      <c r="N535" s="288"/>
    </row>
    <row r="536" spans="1:14" ht="47.25" outlineLevel="1">
      <c r="A536" s="174" t="s">
        <v>943</v>
      </c>
      <c r="B536" s="119" t="s">
        <v>337</v>
      </c>
      <c r="C536" s="167" t="s">
        <v>132</v>
      </c>
      <c r="D536" s="183" t="s">
        <v>5030</v>
      </c>
      <c r="E536" s="169">
        <v>90.740819999999999</v>
      </c>
      <c r="F536" s="173" t="s">
        <v>574</v>
      </c>
      <c r="G536" s="169" t="s">
        <v>3267</v>
      </c>
      <c r="H536" s="169" t="s">
        <v>519</v>
      </c>
      <c r="I536" s="169" t="s">
        <v>551</v>
      </c>
      <c r="J536" s="119">
        <v>6100014666</v>
      </c>
      <c r="K536" s="122" t="s">
        <v>150</v>
      </c>
      <c r="L536" s="166" t="s">
        <v>5035</v>
      </c>
      <c r="M536" s="170">
        <v>34</v>
      </c>
      <c r="N536" s="288"/>
    </row>
    <row r="537" spans="1:14" ht="33.75" customHeight="1" outlineLevel="1">
      <c r="A537" s="174" t="s">
        <v>944</v>
      </c>
      <c r="B537" s="119" t="s">
        <v>338</v>
      </c>
      <c r="C537" s="167" t="s">
        <v>132</v>
      </c>
      <c r="D537" s="183" t="s">
        <v>5036</v>
      </c>
      <c r="E537" s="169">
        <v>57.084249999999997</v>
      </c>
      <c r="F537" s="173" t="s">
        <v>574</v>
      </c>
      <c r="G537" s="169" t="s">
        <v>3269</v>
      </c>
      <c r="H537" s="169" t="s">
        <v>519</v>
      </c>
      <c r="I537" s="169" t="s">
        <v>3270</v>
      </c>
      <c r="J537" s="119">
        <v>6100013204</v>
      </c>
      <c r="K537" s="122" t="s">
        <v>3259</v>
      </c>
      <c r="L537" s="166" t="s">
        <v>3271</v>
      </c>
      <c r="M537" s="170">
        <v>34</v>
      </c>
      <c r="N537" s="288" t="s">
        <v>5037</v>
      </c>
    </row>
    <row r="538" spans="1:14" ht="33.75" customHeight="1" outlineLevel="1">
      <c r="A538" s="174" t="s">
        <v>945</v>
      </c>
      <c r="B538" s="119" t="s">
        <v>338</v>
      </c>
      <c r="C538" s="167" t="s">
        <v>132</v>
      </c>
      <c r="D538" s="183" t="s">
        <v>2110</v>
      </c>
      <c r="E538" s="169">
        <v>25.061119999999999</v>
      </c>
      <c r="F538" s="173" t="s">
        <v>574</v>
      </c>
      <c r="G538" s="169" t="s">
        <v>3269</v>
      </c>
      <c r="H538" s="169" t="s">
        <v>519</v>
      </c>
      <c r="I538" s="169" t="s">
        <v>3270</v>
      </c>
      <c r="J538" s="119">
        <v>6100014270</v>
      </c>
      <c r="K538" s="122" t="s">
        <v>158</v>
      </c>
      <c r="L538" s="166" t="s">
        <v>5038</v>
      </c>
      <c r="M538" s="170">
        <v>34</v>
      </c>
      <c r="N538" s="288"/>
    </row>
    <row r="539" spans="1:14" ht="31.5" customHeight="1" outlineLevel="1">
      <c r="A539" s="174" t="s">
        <v>946</v>
      </c>
      <c r="B539" s="119" t="s">
        <v>338</v>
      </c>
      <c r="C539" s="167" t="s">
        <v>132</v>
      </c>
      <c r="D539" s="183" t="s">
        <v>1786</v>
      </c>
      <c r="E539" s="169">
        <v>61.763840000000002</v>
      </c>
      <c r="F539" s="173" t="s">
        <v>574</v>
      </c>
      <c r="G539" s="169" t="s">
        <v>3269</v>
      </c>
      <c r="H539" s="169" t="s">
        <v>519</v>
      </c>
      <c r="I539" s="169" t="s">
        <v>3270</v>
      </c>
      <c r="J539" s="119">
        <v>6100014469</v>
      </c>
      <c r="K539" s="122" t="s">
        <v>159</v>
      </c>
      <c r="L539" s="166" t="s">
        <v>5039</v>
      </c>
      <c r="M539" s="170">
        <v>34</v>
      </c>
      <c r="N539" s="288"/>
    </row>
    <row r="540" spans="1:14" ht="33" customHeight="1" outlineLevel="1">
      <c r="A540" s="174" t="s">
        <v>947</v>
      </c>
      <c r="B540" s="119" t="s">
        <v>339</v>
      </c>
      <c r="C540" s="167" t="s">
        <v>132</v>
      </c>
      <c r="D540" s="183" t="s">
        <v>5040</v>
      </c>
      <c r="E540" s="169">
        <v>47.032440000000001</v>
      </c>
      <c r="F540" s="166" t="s">
        <v>574</v>
      </c>
      <c r="G540" s="169" t="s">
        <v>3272</v>
      </c>
      <c r="H540" s="169" t="s">
        <v>2243</v>
      </c>
      <c r="I540" s="169" t="s">
        <v>581</v>
      </c>
      <c r="J540" s="119">
        <v>6100014769</v>
      </c>
      <c r="K540" s="122" t="s">
        <v>149</v>
      </c>
      <c r="L540" s="166" t="s">
        <v>5041</v>
      </c>
      <c r="M540" s="170">
        <v>34</v>
      </c>
      <c r="N540" s="166" t="s">
        <v>5042</v>
      </c>
    </row>
    <row r="541" spans="1:14" ht="38.25" customHeight="1" outlineLevel="1">
      <c r="A541" s="174" t="s">
        <v>948</v>
      </c>
      <c r="B541" s="119" t="s">
        <v>340</v>
      </c>
      <c r="C541" s="167" t="s">
        <v>132</v>
      </c>
      <c r="D541" s="183" t="s">
        <v>1913</v>
      </c>
      <c r="E541" s="169">
        <v>27.993849999999998</v>
      </c>
      <c r="F541" s="173" t="s">
        <v>574</v>
      </c>
      <c r="G541" s="169" t="s">
        <v>3273</v>
      </c>
      <c r="H541" s="169" t="s">
        <v>2243</v>
      </c>
      <c r="I541" s="169" t="s">
        <v>3242</v>
      </c>
      <c r="J541" s="119">
        <v>6100014397</v>
      </c>
      <c r="K541" s="122" t="s">
        <v>141</v>
      </c>
      <c r="L541" s="166" t="s">
        <v>5043</v>
      </c>
      <c r="M541" s="170">
        <v>34</v>
      </c>
      <c r="N541" s="288" t="s">
        <v>5044</v>
      </c>
    </row>
    <row r="542" spans="1:14" ht="34.5" customHeight="1" outlineLevel="1">
      <c r="A542" s="301" t="s">
        <v>949</v>
      </c>
      <c r="B542" s="306" t="s">
        <v>340</v>
      </c>
      <c r="C542" s="291" t="s">
        <v>132</v>
      </c>
      <c r="D542" s="292" t="s">
        <v>5045</v>
      </c>
      <c r="E542" s="293">
        <v>392.34690000000001</v>
      </c>
      <c r="F542" s="173" t="s">
        <v>574</v>
      </c>
      <c r="G542" s="169" t="s">
        <v>3273</v>
      </c>
      <c r="H542" s="169" t="s">
        <v>2243</v>
      </c>
      <c r="I542" s="169" t="s">
        <v>3242</v>
      </c>
      <c r="J542" s="306">
        <v>6100014402</v>
      </c>
      <c r="K542" s="311" t="s">
        <v>141</v>
      </c>
      <c r="L542" s="288" t="s">
        <v>3274</v>
      </c>
      <c r="M542" s="312">
        <v>34</v>
      </c>
      <c r="N542" s="288"/>
    </row>
    <row r="543" spans="1:14" outlineLevel="1">
      <c r="A543" s="301"/>
      <c r="B543" s="306"/>
      <c r="C543" s="291"/>
      <c r="D543" s="292"/>
      <c r="E543" s="293"/>
      <c r="F543" s="173" t="s">
        <v>574</v>
      </c>
      <c r="G543" s="126">
        <v>24823</v>
      </c>
      <c r="H543" s="170" t="s">
        <v>5046</v>
      </c>
      <c r="I543" s="126">
        <v>451</v>
      </c>
      <c r="J543" s="306"/>
      <c r="K543" s="311"/>
      <c r="L543" s="288"/>
      <c r="M543" s="312"/>
      <c r="N543" s="288"/>
    </row>
    <row r="544" spans="1:14" ht="31.5" customHeight="1" outlineLevel="1">
      <c r="A544" s="174" t="s">
        <v>950</v>
      </c>
      <c r="B544" s="119" t="s">
        <v>341</v>
      </c>
      <c r="C544" s="167" t="s">
        <v>132</v>
      </c>
      <c r="D544" s="183" t="s">
        <v>5047</v>
      </c>
      <c r="E544" s="169">
        <v>68.476070000000007</v>
      </c>
      <c r="F544" s="173" t="s">
        <v>574</v>
      </c>
      <c r="G544" s="169" t="s">
        <v>3276</v>
      </c>
      <c r="H544" s="169" t="s">
        <v>2243</v>
      </c>
      <c r="I544" s="169" t="s">
        <v>2244</v>
      </c>
      <c r="J544" s="119">
        <v>6100014135</v>
      </c>
      <c r="K544" s="122" t="s">
        <v>146</v>
      </c>
      <c r="L544" s="166" t="s">
        <v>2249</v>
      </c>
      <c r="M544" s="170">
        <v>34</v>
      </c>
      <c r="N544" s="288" t="s">
        <v>5048</v>
      </c>
    </row>
    <row r="545" spans="1:14" ht="22.5" customHeight="1" outlineLevel="1">
      <c r="A545" s="301" t="s">
        <v>951</v>
      </c>
      <c r="B545" s="306" t="s">
        <v>341</v>
      </c>
      <c r="C545" s="291" t="s">
        <v>132</v>
      </c>
      <c r="D545" s="292" t="s">
        <v>5049</v>
      </c>
      <c r="E545" s="293">
        <v>62.97475</v>
      </c>
      <c r="F545" s="173" t="s">
        <v>574</v>
      </c>
      <c r="G545" s="169" t="s">
        <v>3276</v>
      </c>
      <c r="H545" s="169" t="s">
        <v>2243</v>
      </c>
      <c r="I545" s="169" t="s">
        <v>2244</v>
      </c>
      <c r="J545" s="306">
        <v>6100014185</v>
      </c>
      <c r="K545" s="311" t="s">
        <v>147</v>
      </c>
      <c r="L545" s="288" t="s">
        <v>5050</v>
      </c>
      <c r="M545" s="312">
        <v>34</v>
      </c>
      <c r="N545" s="288"/>
    </row>
    <row r="546" spans="1:14" ht="18.75" customHeight="1" outlineLevel="1">
      <c r="A546" s="301"/>
      <c r="B546" s="306"/>
      <c r="C546" s="291"/>
      <c r="D546" s="292"/>
      <c r="E546" s="293"/>
      <c r="F546" s="173" t="s">
        <v>574</v>
      </c>
      <c r="G546" s="126">
        <v>23668</v>
      </c>
      <c r="H546" s="170" t="s">
        <v>5051</v>
      </c>
      <c r="I546" s="126">
        <v>476</v>
      </c>
      <c r="J546" s="306"/>
      <c r="K546" s="311"/>
      <c r="L546" s="288"/>
      <c r="M546" s="312"/>
      <c r="N546" s="288"/>
    </row>
    <row r="547" spans="1:14" ht="46.5" customHeight="1" outlineLevel="1">
      <c r="A547" s="174" t="s">
        <v>952</v>
      </c>
      <c r="B547" s="119" t="s">
        <v>341</v>
      </c>
      <c r="C547" s="167" t="s">
        <v>132</v>
      </c>
      <c r="D547" s="183" t="s">
        <v>5052</v>
      </c>
      <c r="E547" s="169">
        <v>114.33271999999999</v>
      </c>
      <c r="F547" s="173" t="s">
        <v>574</v>
      </c>
      <c r="G547" s="169" t="s">
        <v>3276</v>
      </c>
      <c r="H547" s="169" t="s">
        <v>2243</v>
      </c>
      <c r="I547" s="169" t="s">
        <v>2244</v>
      </c>
      <c r="J547" s="119">
        <v>6100014232</v>
      </c>
      <c r="K547" s="122" t="s">
        <v>3258</v>
      </c>
      <c r="L547" s="166" t="s">
        <v>5053</v>
      </c>
      <c r="M547" s="170">
        <v>34</v>
      </c>
      <c r="N547" s="288"/>
    </row>
    <row r="548" spans="1:14" ht="39" customHeight="1" outlineLevel="1">
      <c r="A548" s="174" t="s">
        <v>953</v>
      </c>
      <c r="B548" s="119" t="s">
        <v>341</v>
      </c>
      <c r="C548" s="167" t="s">
        <v>132</v>
      </c>
      <c r="D548" s="183" t="s">
        <v>5054</v>
      </c>
      <c r="E548" s="169">
        <v>10.94359</v>
      </c>
      <c r="F548" s="173" t="s">
        <v>574</v>
      </c>
      <c r="G548" s="169" t="s">
        <v>3276</v>
      </c>
      <c r="H548" s="169" t="s">
        <v>2243</v>
      </c>
      <c r="I548" s="169" t="s">
        <v>2244</v>
      </c>
      <c r="J548" s="119">
        <v>6100014548</v>
      </c>
      <c r="K548" s="122" t="s">
        <v>150</v>
      </c>
      <c r="L548" s="166" t="s">
        <v>2246</v>
      </c>
      <c r="M548" s="170">
        <v>34</v>
      </c>
      <c r="N548" s="288"/>
    </row>
    <row r="549" spans="1:14" ht="35.25" customHeight="1" outlineLevel="1">
      <c r="A549" s="174" t="s">
        <v>954</v>
      </c>
      <c r="B549" s="119" t="s">
        <v>341</v>
      </c>
      <c r="C549" s="167" t="s">
        <v>132</v>
      </c>
      <c r="D549" s="183" t="s">
        <v>5055</v>
      </c>
      <c r="E549" s="169">
        <v>31.77244</v>
      </c>
      <c r="F549" s="173" t="s">
        <v>574</v>
      </c>
      <c r="G549" s="169" t="s">
        <v>3276</v>
      </c>
      <c r="H549" s="169" t="s">
        <v>2243</v>
      </c>
      <c r="I549" s="169" t="s">
        <v>2244</v>
      </c>
      <c r="J549" s="119">
        <v>6100014559</v>
      </c>
      <c r="K549" s="122" t="s">
        <v>150</v>
      </c>
      <c r="L549" s="166" t="s">
        <v>5056</v>
      </c>
      <c r="M549" s="170">
        <v>34</v>
      </c>
      <c r="N549" s="288"/>
    </row>
    <row r="550" spans="1:14" ht="40.5" customHeight="1" outlineLevel="1">
      <c r="A550" s="174" t="s">
        <v>955</v>
      </c>
      <c r="B550" s="119" t="s">
        <v>341</v>
      </c>
      <c r="C550" s="167" t="s">
        <v>132</v>
      </c>
      <c r="D550" s="183" t="s">
        <v>5057</v>
      </c>
      <c r="E550" s="169">
        <v>31.516159999999999</v>
      </c>
      <c r="F550" s="173" t="s">
        <v>574</v>
      </c>
      <c r="G550" s="169" t="s">
        <v>3276</v>
      </c>
      <c r="H550" s="169" t="s">
        <v>2243</v>
      </c>
      <c r="I550" s="169" t="s">
        <v>2244</v>
      </c>
      <c r="J550" s="119">
        <v>6100014807</v>
      </c>
      <c r="K550" s="122" t="s">
        <v>169</v>
      </c>
      <c r="L550" s="166" t="s">
        <v>3277</v>
      </c>
      <c r="M550" s="170">
        <v>34</v>
      </c>
      <c r="N550" s="288"/>
    </row>
    <row r="551" spans="1:14" ht="47.25" outlineLevel="1">
      <c r="A551" s="174" t="s">
        <v>956</v>
      </c>
      <c r="B551" s="119" t="s">
        <v>341</v>
      </c>
      <c r="C551" s="167" t="s">
        <v>132</v>
      </c>
      <c r="D551" s="183" t="s">
        <v>5058</v>
      </c>
      <c r="E551" s="169">
        <v>14.055619999999999</v>
      </c>
      <c r="F551" s="173" t="s">
        <v>574</v>
      </c>
      <c r="G551" s="169" t="s">
        <v>3276</v>
      </c>
      <c r="H551" s="169" t="s">
        <v>2243</v>
      </c>
      <c r="I551" s="169" t="s">
        <v>2244</v>
      </c>
      <c r="J551" s="119">
        <v>6100015125</v>
      </c>
      <c r="K551" s="122" t="s">
        <v>183</v>
      </c>
      <c r="L551" s="166" t="s">
        <v>3278</v>
      </c>
      <c r="M551" s="170">
        <v>34</v>
      </c>
      <c r="N551" s="288"/>
    </row>
    <row r="552" spans="1:14" ht="47.25" outlineLevel="1">
      <c r="A552" s="174" t="s">
        <v>957</v>
      </c>
      <c r="B552" s="119" t="s">
        <v>342</v>
      </c>
      <c r="C552" s="167" t="s">
        <v>132</v>
      </c>
      <c r="D552" s="183" t="s">
        <v>5059</v>
      </c>
      <c r="E552" s="169">
        <v>78.212689999999995</v>
      </c>
      <c r="F552" s="166" t="s">
        <v>574</v>
      </c>
      <c r="G552" s="169" t="s">
        <v>3279</v>
      </c>
      <c r="H552" s="169" t="s">
        <v>2243</v>
      </c>
      <c r="I552" s="169" t="s">
        <v>3251</v>
      </c>
      <c r="J552" s="119">
        <v>6100014141</v>
      </c>
      <c r="K552" s="122" t="s">
        <v>160</v>
      </c>
      <c r="L552" s="166" t="s">
        <v>3280</v>
      </c>
      <c r="M552" s="170">
        <v>34</v>
      </c>
      <c r="N552" s="166" t="s">
        <v>5060</v>
      </c>
    </row>
    <row r="553" spans="1:14" ht="21" customHeight="1" outlineLevel="1">
      <c r="A553" s="301" t="s">
        <v>958</v>
      </c>
      <c r="B553" s="306" t="s">
        <v>343</v>
      </c>
      <c r="C553" s="291" t="s">
        <v>132</v>
      </c>
      <c r="D553" s="292" t="s">
        <v>5061</v>
      </c>
      <c r="E553" s="293">
        <v>447.80188999999996</v>
      </c>
      <c r="F553" s="173" t="s">
        <v>574</v>
      </c>
      <c r="G553" s="126">
        <v>21304</v>
      </c>
      <c r="H553" s="170" t="s">
        <v>2243</v>
      </c>
      <c r="I553" s="126">
        <v>4547</v>
      </c>
      <c r="J553" s="306">
        <v>6100014192</v>
      </c>
      <c r="K553" s="311" t="s">
        <v>147</v>
      </c>
      <c r="L553" s="288" t="s">
        <v>5062</v>
      </c>
      <c r="M553" s="312">
        <v>34</v>
      </c>
      <c r="N553" s="288" t="s">
        <v>5063</v>
      </c>
    </row>
    <row r="554" spans="1:14" outlineLevel="1">
      <c r="A554" s="301"/>
      <c r="B554" s="306"/>
      <c r="C554" s="291"/>
      <c r="D554" s="292"/>
      <c r="E554" s="293"/>
      <c r="F554" s="173" t="s">
        <v>574</v>
      </c>
      <c r="G554" s="126">
        <v>23668</v>
      </c>
      <c r="H554" s="170" t="s">
        <v>5051</v>
      </c>
      <c r="I554" s="126">
        <v>4547</v>
      </c>
      <c r="J554" s="306"/>
      <c r="K554" s="311"/>
      <c r="L554" s="288"/>
      <c r="M554" s="312"/>
      <c r="N554" s="288"/>
    </row>
    <row r="555" spans="1:14" outlineLevel="1">
      <c r="A555" s="301" t="s">
        <v>959</v>
      </c>
      <c r="B555" s="306" t="s">
        <v>343</v>
      </c>
      <c r="C555" s="291" t="s">
        <v>132</v>
      </c>
      <c r="D555" s="292" t="s">
        <v>5064</v>
      </c>
      <c r="E555" s="293">
        <v>422.98623999999995</v>
      </c>
      <c r="F555" s="173" t="s">
        <v>574</v>
      </c>
      <c r="G555" s="126">
        <v>21304</v>
      </c>
      <c r="H555" s="170" t="s">
        <v>2243</v>
      </c>
      <c r="I555" s="126">
        <v>4547</v>
      </c>
      <c r="J555" s="306">
        <v>6100014464</v>
      </c>
      <c r="K555" s="311" t="s">
        <v>159</v>
      </c>
      <c r="L555" s="288" t="s">
        <v>5065</v>
      </c>
      <c r="M555" s="312">
        <v>34</v>
      </c>
      <c r="N555" s="288"/>
    </row>
    <row r="556" spans="1:14" outlineLevel="1">
      <c r="A556" s="301"/>
      <c r="B556" s="306"/>
      <c r="C556" s="291"/>
      <c r="D556" s="292"/>
      <c r="E556" s="293"/>
      <c r="F556" s="173" t="s">
        <v>574</v>
      </c>
      <c r="G556" s="126">
        <v>23668</v>
      </c>
      <c r="H556" s="170" t="s">
        <v>5051</v>
      </c>
      <c r="I556" s="126">
        <v>4547</v>
      </c>
      <c r="J556" s="306"/>
      <c r="K556" s="311"/>
      <c r="L556" s="288"/>
      <c r="M556" s="312"/>
      <c r="N556" s="288"/>
    </row>
    <row r="557" spans="1:14" ht="18.75" customHeight="1" outlineLevel="1">
      <c r="A557" s="301" t="s">
        <v>960</v>
      </c>
      <c r="B557" s="306" t="s">
        <v>343</v>
      </c>
      <c r="C557" s="291" t="s">
        <v>132</v>
      </c>
      <c r="D557" s="292" t="s">
        <v>5066</v>
      </c>
      <c r="E557" s="293">
        <v>104.96472</v>
      </c>
      <c r="F557" s="173" t="s">
        <v>574</v>
      </c>
      <c r="G557" s="126">
        <v>21304</v>
      </c>
      <c r="H557" s="170" t="s">
        <v>2243</v>
      </c>
      <c r="I557" s="126">
        <v>4547</v>
      </c>
      <c r="J557" s="306">
        <v>6100014467</v>
      </c>
      <c r="K557" s="311" t="s">
        <v>159</v>
      </c>
      <c r="L557" s="288" t="s">
        <v>5067</v>
      </c>
      <c r="M557" s="312">
        <v>34</v>
      </c>
      <c r="N557" s="288"/>
    </row>
    <row r="558" spans="1:14" ht="18.75" customHeight="1" outlineLevel="1">
      <c r="A558" s="301"/>
      <c r="B558" s="306"/>
      <c r="C558" s="291"/>
      <c r="D558" s="292"/>
      <c r="E558" s="293"/>
      <c r="F558" s="173" t="s">
        <v>574</v>
      </c>
      <c r="G558" s="126">
        <v>23668</v>
      </c>
      <c r="H558" s="170" t="s">
        <v>5051</v>
      </c>
      <c r="I558" s="126">
        <v>4547</v>
      </c>
      <c r="J558" s="306"/>
      <c r="K558" s="311"/>
      <c r="L558" s="288"/>
      <c r="M558" s="312"/>
      <c r="N558" s="288"/>
    </row>
    <row r="559" spans="1:14" ht="47.25" outlineLevel="1">
      <c r="A559" s="174" t="s">
        <v>961</v>
      </c>
      <c r="B559" s="119" t="s">
        <v>343</v>
      </c>
      <c r="C559" s="167" t="s">
        <v>132</v>
      </c>
      <c r="D559" s="183" t="s">
        <v>5068</v>
      </c>
      <c r="E559" s="169">
        <v>57.549500000000002</v>
      </c>
      <c r="F559" s="166" t="s">
        <v>574</v>
      </c>
      <c r="G559" s="169" t="s">
        <v>3281</v>
      </c>
      <c r="H559" s="169" t="s">
        <v>2243</v>
      </c>
      <c r="I559" s="169" t="s">
        <v>3282</v>
      </c>
      <c r="J559" s="119">
        <v>6100014520</v>
      </c>
      <c r="K559" s="122" t="s">
        <v>157</v>
      </c>
      <c r="L559" s="166" t="s">
        <v>5069</v>
      </c>
      <c r="M559" s="170">
        <v>34</v>
      </c>
      <c r="N559" s="288"/>
    </row>
    <row r="560" spans="1:14" ht="45.75" customHeight="1" outlineLevel="1">
      <c r="A560" s="174" t="s">
        <v>962</v>
      </c>
      <c r="B560" s="119" t="s">
        <v>344</v>
      </c>
      <c r="C560" s="167" t="s">
        <v>132</v>
      </c>
      <c r="D560" s="183" t="s">
        <v>5070</v>
      </c>
      <c r="E560" s="169">
        <v>321.65474999999998</v>
      </c>
      <c r="F560" s="173" t="s">
        <v>3284</v>
      </c>
      <c r="G560" s="169" t="s">
        <v>3285</v>
      </c>
      <c r="H560" s="169" t="s">
        <v>3286</v>
      </c>
      <c r="I560" s="169" t="s">
        <v>526</v>
      </c>
      <c r="J560" s="119">
        <v>6100009255</v>
      </c>
      <c r="K560" s="122">
        <v>40955</v>
      </c>
      <c r="L560" s="166" t="s">
        <v>304</v>
      </c>
      <c r="M560" s="170">
        <v>34</v>
      </c>
      <c r="N560" s="288" t="s">
        <v>5071</v>
      </c>
    </row>
    <row r="561" spans="1:14" ht="50.25" customHeight="1" outlineLevel="1">
      <c r="A561" s="174" t="s">
        <v>963</v>
      </c>
      <c r="B561" s="119" t="s">
        <v>344</v>
      </c>
      <c r="C561" s="167" t="s">
        <v>132</v>
      </c>
      <c r="D561" s="183" t="s">
        <v>5072</v>
      </c>
      <c r="E561" s="169">
        <v>359.27632</v>
      </c>
      <c r="F561" s="173" t="s">
        <v>3284</v>
      </c>
      <c r="G561" s="169" t="s">
        <v>3285</v>
      </c>
      <c r="H561" s="169" t="s">
        <v>3286</v>
      </c>
      <c r="I561" s="169" t="s">
        <v>526</v>
      </c>
      <c r="J561" s="119">
        <v>6100009467</v>
      </c>
      <c r="K561" s="122">
        <v>40974</v>
      </c>
      <c r="L561" s="166" t="s">
        <v>5073</v>
      </c>
      <c r="M561" s="170">
        <v>34</v>
      </c>
      <c r="N561" s="288"/>
    </row>
    <row r="562" spans="1:14" ht="49.5" customHeight="1" outlineLevel="1">
      <c r="A562" s="174" t="s">
        <v>964</v>
      </c>
      <c r="B562" s="119" t="s">
        <v>344</v>
      </c>
      <c r="C562" s="167" t="s">
        <v>132</v>
      </c>
      <c r="D562" s="183" t="s">
        <v>5074</v>
      </c>
      <c r="E562" s="169">
        <v>327.59692000000001</v>
      </c>
      <c r="F562" s="173" t="s">
        <v>3284</v>
      </c>
      <c r="G562" s="169" t="s">
        <v>3285</v>
      </c>
      <c r="H562" s="169" t="s">
        <v>3286</v>
      </c>
      <c r="I562" s="169" t="s">
        <v>526</v>
      </c>
      <c r="J562" s="119">
        <v>6100010482</v>
      </c>
      <c r="K562" s="122">
        <v>41039</v>
      </c>
      <c r="L562" s="166" t="s">
        <v>5075</v>
      </c>
      <c r="M562" s="170">
        <v>34</v>
      </c>
      <c r="N562" s="288"/>
    </row>
    <row r="563" spans="1:14" ht="55.5" customHeight="1" outlineLevel="1">
      <c r="A563" s="174" t="s">
        <v>965</v>
      </c>
      <c r="B563" s="119" t="s">
        <v>344</v>
      </c>
      <c r="C563" s="167" t="s">
        <v>132</v>
      </c>
      <c r="D563" s="183" t="s">
        <v>5076</v>
      </c>
      <c r="E563" s="169">
        <v>127.04933</v>
      </c>
      <c r="F563" s="173" t="s">
        <v>3284</v>
      </c>
      <c r="G563" s="169" t="s">
        <v>3285</v>
      </c>
      <c r="H563" s="169" t="s">
        <v>3286</v>
      </c>
      <c r="I563" s="169" t="s">
        <v>526</v>
      </c>
      <c r="J563" s="119">
        <v>6100012657</v>
      </c>
      <c r="K563" s="122">
        <v>41182</v>
      </c>
      <c r="L563" s="166" t="s">
        <v>216</v>
      </c>
      <c r="M563" s="170">
        <v>34</v>
      </c>
      <c r="N563" s="288"/>
    </row>
    <row r="564" spans="1:14" ht="17.25" customHeight="1" outlineLevel="1">
      <c r="A564" s="174" t="s">
        <v>966</v>
      </c>
      <c r="B564" s="119" t="s">
        <v>345</v>
      </c>
      <c r="C564" s="167" t="s">
        <v>132</v>
      </c>
      <c r="D564" s="183" t="s">
        <v>5077</v>
      </c>
      <c r="E564" s="169">
        <v>23.007269999999998</v>
      </c>
      <c r="F564" s="173" t="s">
        <v>3026</v>
      </c>
      <c r="G564" s="169" t="s">
        <v>3290</v>
      </c>
      <c r="H564" s="169" t="s">
        <v>3291</v>
      </c>
      <c r="I564" s="169" t="s">
        <v>528</v>
      </c>
      <c r="J564" s="119">
        <v>6100009403</v>
      </c>
      <c r="K564" s="122">
        <v>40979</v>
      </c>
      <c r="L564" s="166" t="s">
        <v>257</v>
      </c>
      <c r="M564" s="170">
        <v>34</v>
      </c>
      <c r="N564" s="288" t="s">
        <v>5078</v>
      </c>
    </row>
    <row r="565" spans="1:14" ht="26.25" customHeight="1" outlineLevel="1">
      <c r="A565" s="301" t="s">
        <v>967</v>
      </c>
      <c r="B565" s="306" t="s">
        <v>345</v>
      </c>
      <c r="C565" s="291" t="s">
        <v>132</v>
      </c>
      <c r="D565" s="292" t="s">
        <v>5079</v>
      </c>
      <c r="E565" s="293">
        <v>19.290700000000001</v>
      </c>
      <c r="F565" s="173" t="s">
        <v>3026</v>
      </c>
      <c r="G565" s="126">
        <v>21396</v>
      </c>
      <c r="H565" s="170" t="s">
        <v>3291</v>
      </c>
      <c r="I565" s="126">
        <v>5708</v>
      </c>
      <c r="J565" s="306">
        <v>6100009416</v>
      </c>
      <c r="K565" s="311" t="s">
        <v>3292</v>
      </c>
      <c r="L565" s="288" t="s">
        <v>5080</v>
      </c>
      <c r="M565" s="312">
        <v>34</v>
      </c>
      <c r="N565" s="288"/>
    </row>
    <row r="566" spans="1:14" outlineLevel="1">
      <c r="A566" s="301"/>
      <c r="B566" s="306"/>
      <c r="C566" s="291"/>
      <c r="D566" s="292"/>
      <c r="E566" s="293"/>
      <c r="F566" s="173" t="s">
        <v>3026</v>
      </c>
      <c r="G566" s="126">
        <v>16371</v>
      </c>
      <c r="H566" s="170" t="s">
        <v>3275</v>
      </c>
      <c r="I566" s="126">
        <v>351</v>
      </c>
      <c r="J566" s="306"/>
      <c r="K566" s="311"/>
      <c r="L566" s="288"/>
      <c r="M566" s="312"/>
      <c r="N566" s="288"/>
    </row>
    <row r="567" spans="1:14" ht="31.5" outlineLevel="1">
      <c r="A567" s="174" t="s">
        <v>968</v>
      </c>
      <c r="B567" s="119" t="s">
        <v>345</v>
      </c>
      <c r="C567" s="167" t="s">
        <v>132</v>
      </c>
      <c r="D567" s="183" t="s">
        <v>5081</v>
      </c>
      <c r="E567" s="169">
        <v>482.25673</v>
      </c>
      <c r="F567" s="173" t="s">
        <v>3026</v>
      </c>
      <c r="G567" s="169" t="s">
        <v>3290</v>
      </c>
      <c r="H567" s="169" t="s">
        <v>3291</v>
      </c>
      <c r="I567" s="169" t="s">
        <v>528</v>
      </c>
      <c r="J567" s="119">
        <v>6100009884</v>
      </c>
      <c r="K567" s="122">
        <v>41012</v>
      </c>
      <c r="L567" s="166" t="s">
        <v>5082</v>
      </c>
      <c r="M567" s="170">
        <v>34</v>
      </c>
      <c r="N567" s="288"/>
    </row>
    <row r="568" spans="1:14" outlineLevel="1">
      <c r="A568" s="174" t="s">
        <v>969</v>
      </c>
      <c r="B568" s="119" t="s">
        <v>345</v>
      </c>
      <c r="C568" s="167" t="s">
        <v>132</v>
      </c>
      <c r="D568" s="183" t="s">
        <v>5083</v>
      </c>
      <c r="E568" s="169">
        <v>471.48473000000001</v>
      </c>
      <c r="F568" s="173" t="s">
        <v>3026</v>
      </c>
      <c r="G568" s="169" t="s">
        <v>3290</v>
      </c>
      <c r="H568" s="169" t="s">
        <v>3291</v>
      </c>
      <c r="I568" s="169" t="s">
        <v>528</v>
      </c>
      <c r="J568" s="119">
        <v>6100010500</v>
      </c>
      <c r="K568" s="122">
        <v>41045</v>
      </c>
      <c r="L568" s="166" t="s">
        <v>5084</v>
      </c>
      <c r="M568" s="170">
        <v>34</v>
      </c>
      <c r="N568" s="288"/>
    </row>
    <row r="569" spans="1:14" ht="31.5" outlineLevel="1">
      <c r="A569" s="174" t="s">
        <v>970</v>
      </c>
      <c r="B569" s="119" t="s">
        <v>345</v>
      </c>
      <c r="C569" s="167" t="s">
        <v>132</v>
      </c>
      <c r="D569" s="183" t="s">
        <v>5085</v>
      </c>
      <c r="E569" s="169">
        <v>49.911940000000001</v>
      </c>
      <c r="F569" s="173" t="s">
        <v>3026</v>
      </c>
      <c r="G569" s="169" t="s">
        <v>3290</v>
      </c>
      <c r="H569" s="169" t="s">
        <v>3291</v>
      </c>
      <c r="I569" s="169" t="s">
        <v>528</v>
      </c>
      <c r="J569" s="119">
        <v>6100010715</v>
      </c>
      <c r="K569" s="122">
        <v>41050</v>
      </c>
      <c r="L569" s="166" t="s">
        <v>5086</v>
      </c>
      <c r="M569" s="170">
        <v>34</v>
      </c>
      <c r="N569" s="288"/>
    </row>
    <row r="570" spans="1:14" ht="31.5" outlineLevel="1">
      <c r="A570" s="174" t="s">
        <v>971</v>
      </c>
      <c r="B570" s="119" t="s">
        <v>345</v>
      </c>
      <c r="C570" s="167" t="s">
        <v>132</v>
      </c>
      <c r="D570" s="183" t="s">
        <v>5087</v>
      </c>
      <c r="E570" s="169">
        <v>169.59630999999999</v>
      </c>
      <c r="F570" s="173" t="s">
        <v>3026</v>
      </c>
      <c r="G570" s="169" t="s">
        <v>3290</v>
      </c>
      <c r="H570" s="169" t="s">
        <v>3291</v>
      </c>
      <c r="I570" s="169" t="s">
        <v>528</v>
      </c>
      <c r="J570" s="119">
        <v>6100012076</v>
      </c>
      <c r="K570" s="122">
        <v>41131</v>
      </c>
      <c r="L570" s="166" t="s">
        <v>296</v>
      </c>
      <c r="M570" s="170">
        <v>34</v>
      </c>
      <c r="N570" s="288"/>
    </row>
    <row r="571" spans="1:14" ht="31.5" outlineLevel="1">
      <c r="A571" s="174" t="s">
        <v>972</v>
      </c>
      <c r="B571" s="119" t="s">
        <v>345</v>
      </c>
      <c r="C571" s="167" t="s">
        <v>132</v>
      </c>
      <c r="D571" s="183" t="s">
        <v>5088</v>
      </c>
      <c r="E571" s="169">
        <v>24.874089999999999</v>
      </c>
      <c r="F571" s="173" t="s">
        <v>3026</v>
      </c>
      <c r="G571" s="169" t="s">
        <v>3290</v>
      </c>
      <c r="H571" s="169" t="s">
        <v>3291</v>
      </c>
      <c r="I571" s="169" t="s">
        <v>528</v>
      </c>
      <c r="J571" s="119">
        <v>6100012449</v>
      </c>
      <c r="K571" s="122">
        <v>41156</v>
      </c>
      <c r="L571" s="166" t="s">
        <v>5089</v>
      </c>
      <c r="M571" s="170">
        <v>34</v>
      </c>
      <c r="N571" s="288"/>
    </row>
    <row r="572" spans="1:14" ht="47.25" customHeight="1" outlineLevel="1">
      <c r="A572" s="174" t="s">
        <v>973</v>
      </c>
      <c r="B572" s="119" t="s">
        <v>346</v>
      </c>
      <c r="C572" s="167" t="s">
        <v>132</v>
      </c>
      <c r="D572" s="183" t="s">
        <v>5090</v>
      </c>
      <c r="E572" s="169">
        <v>227.65783999999999</v>
      </c>
      <c r="F572" s="166" t="s">
        <v>574</v>
      </c>
      <c r="G572" s="169" t="s">
        <v>3299</v>
      </c>
      <c r="H572" s="169" t="s">
        <v>3300</v>
      </c>
      <c r="I572" s="169" t="s">
        <v>3298</v>
      </c>
      <c r="J572" s="119">
        <v>6100015365</v>
      </c>
      <c r="K572" s="122">
        <v>40980</v>
      </c>
      <c r="L572" s="166" t="s">
        <v>5091</v>
      </c>
      <c r="M572" s="170">
        <v>34</v>
      </c>
      <c r="N572" s="288" t="s">
        <v>5092</v>
      </c>
    </row>
    <row r="573" spans="1:14" ht="45" customHeight="1" outlineLevel="1">
      <c r="A573" s="301" t="s">
        <v>974</v>
      </c>
      <c r="B573" s="306" t="s">
        <v>346</v>
      </c>
      <c r="C573" s="291" t="s">
        <v>132</v>
      </c>
      <c r="D573" s="292" t="s">
        <v>5093</v>
      </c>
      <c r="E573" s="293">
        <v>122.92685</v>
      </c>
      <c r="F573" s="173" t="s">
        <v>574</v>
      </c>
      <c r="G573" s="126">
        <v>21694</v>
      </c>
      <c r="H573" s="170" t="s">
        <v>3300</v>
      </c>
      <c r="I573" s="169" t="s">
        <v>3298</v>
      </c>
      <c r="J573" s="306">
        <v>6100015375</v>
      </c>
      <c r="K573" s="311" t="s">
        <v>173</v>
      </c>
      <c r="L573" s="288" t="s">
        <v>3301</v>
      </c>
      <c r="M573" s="312">
        <v>34</v>
      </c>
      <c r="N573" s="288"/>
    </row>
    <row r="574" spans="1:14" outlineLevel="1">
      <c r="A574" s="301"/>
      <c r="B574" s="306"/>
      <c r="C574" s="291"/>
      <c r="D574" s="292"/>
      <c r="E574" s="293"/>
      <c r="F574" s="173" t="s">
        <v>574</v>
      </c>
      <c r="G574" s="126">
        <v>22311</v>
      </c>
      <c r="H574" s="170" t="s">
        <v>5094</v>
      </c>
      <c r="I574" s="126">
        <v>3657</v>
      </c>
      <c r="J574" s="306"/>
      <c r="K574" s="311"/>
      <c r="L574" s="288"/>
      <c r="M574" s="312"/>
      <c r="N574" s="288"/>
    </row>
    <row r="575" spans="1:14" ht="47.25" outlineLevel="1">
      <c r="A575" s="174" t="s">
        <v>975</v>
      </c>
      <c r="B575" s="119" t="s">
        <v>347</v>
      </c>
      <c r="C575" s="167" t="s">
        <v>132</v>
      </c>
      <c r="D575" s="183" t="s">
        <v>5095</v>
      </c>
      <c r="E575" s="169">
        <v>218.649</v>
      </c>
      <c r="F575" s="173" t="s">
        <v>4611</v>
      </c>
      <c r="G575" s="126">
        <v>21945</v>
      </c>
      <c r="H575" s="170" t="s">
        <v>5096</v>
      </c>
      <c r="I575" s="126">
        <v>47200</v>
      </c>
      <c r="J575" s="119">
        <v>6100019454</v>
      </c>
      <c r="K575" s="122">
        <v>41526</v>
      </c>
      <c r="L575" s="166" t="s">
        <v>5097</v>
      </c>
      <c r="M575" s="170">
        <v>34</v>
      </c>
      <c r="N575" s="288" t="s">
        <v>5098</v>
      </c>
    </row>
    <row r="576" spans="1:14" ht="47.25" outlineLevel="1">
      <c r="A576" s="174" t="s">
        <v>976</v>
      </c>
      <c r="B576" s="119" t="s">
        <v>347</v>
      </c>
      <c r="C576" s="167" t="s">
        <v>132</v>
      </c>
      <c r="D576" s="168" t="s">
        <v>5099</v>
      </c>
      <c r="E576" s="169">
        <v>193.20593000000002</v>
      </c>
      <c r="F576" s="173" t="s">
        <v>4611</v>
      </c>
      <c r="G576" s="126">
        <v>21945</v>
      </c>
      <c r="H576" s="170" t="s">
        <v>5096</v>
      </c>
      <c r="I576" s="126">
        <v>47200</v>
      </c>
      <c r="J576" s="119">
        <v>6100019612</v>
      </c>
      <c r="K576" s="122">
        <v>41548</v>
      </c>
      <c r="L576" s="166" t="s">
        <v>5100</v>
      </c>
      <c r="M576" s="170">
        <v>34</v>
      </c>
      <c r="N576" s="288"/>
    </row>
    <row r="577" spans="1:14" ht="47.25" outlineLevel="1">
      <c r="A577" s="174" t="s">
        <v>977</v>
      </c>
      <c r="B577" s="119" t="s">
        <v>347</v>
      </c>
      <c r="C577" s="167" t="s">
        <v>132</v>
      </c>
      <c r="D577" s="183" t="s">
        <v>5101</v>
      </c>
      <c r="E577" s="169">
        <v>535.86122999999998</v>
      </c>
      <c r="F577" s="173" t="s">
        <v>4611</v>
      </c>
      <c r="G577" s="126">
        <v>21945</v>
      </c>
      <c r="H577" s="170" t="s">
        <v>5096</v>
      </c>
      <c r="I577" s="126">
        <v>47200</v>
      </c>
      <c r="J577" s="119">
        <v>6100021077</v>
      </c>
      <c r="K577" s="122">
        <v>41597</v>
      </c>
      <c r="L577" s="166" t="s">
        <v>5102</v>
      </c>
      <c r="M577" s="170">
        <v>34</v>
      </c>
      <c r="N577" s="288"/>
    </row>
    <row r="578" spans="1:14" ht="47.25" outlineLevel="1">
      <c r="A578" s="174" t="s">
        <v>978</v>
      </c>
      <c r="B578" s="119" t="s">
        <v>348</v>
      </c>
      <c r="C578" s="167" t="s">
        <v>132</v>
      </c>
      <c r="D578" s="183" t="s">
        <v>5103</v>
      </c>
      <c r="E578" s="169">
        <v>35.348039999999997</v>
      </c>
      <c r="F578" s="166" t="s">
        <v>3284</v>
      </c>
      <c r="G578" s="169" t="s">
        <v>3304</v>
      </c>
      <c r="H578" s="169" t="s">
        <v>3305</v>
      </c>
      <c r="I578" s="169" t="s">
        <v>3306</v>
      </c>
      <c r="J578" s="119">
        <v>6100014907</v>
      </c>
      <c r="K578" s="122">
        <v>41303</v>
      </c>
      <c r="L578" s="166" t="s">
        <v>5104</v>
      </c>
      <c r="M578" s="170">
        <v>34</v>
      </c>
      <c r="N578" s="166" t="s">
        <v>5105</v>
      </c>
    </row>
    <row r="579" spans="1:14" ht="47.25" outlineLevel="1">
      <c r="A579" s="174" t="s">
        <v>979</v>
      </c>
      <c r="B579" s="210" t="s">
        <v>349</v>
      </c>
      <c r="C579" s="167" t="s">
        <v>132</v>
      </c>
      <c r="D579" s="168" t="s">
        <v>5106</v>
      </c>
      <c r="E579" s="169">
        <v>50.519010000000002</v>
      </c>
      <c r="F579" s="173" t="s">
        <v>3026</v>
      </c>
      <c r="G579" s="169" t="s">
        <v>3307</v>
      </c>
      <c r="H579" s="169" t="s">
        <v>3308</v>
      </c>
      <c r="I579" s="169" t="s">
        <v>3309</v>
      </c>
      <c r="J579" s="119">
        <v>6100009481</v>
      </c>
      <c r="K579" s="122" t="s">
        <v>5107</v>
      </c>
      <c r="L579" s="166" t="s">
        <v>3310</v>
      </c>
      <c r="M579" s="170">
        <v>34</v>
      </c>
      <c r="N579" s="288" t="s">
        <v>5108</v>
      </c>
    </row>
    <row r="580" spans="1:14" ht="31.5" outlineLevel="1">
      <c r="A580" s="174" t="s">
        <v>980</v>
      </c>
      <c r="B580" s="210" t="s">
        <v>349</v>
      </c>
      <c r="C580" s="167" t="s">
        <v>132</v>
      </c>
      <c r="D580" s="183" t="s">
        <v>5109</v>
      </c>
      <c r="E580" s="169">
        <v>45.984259999999999</v>
      </c>
      <c r="F580" s="173" t="s">
        <v>3026</v>
      </c>
      <c r="G580" s="169" t="s">
        <v>3307</v>
      </c>
      <c r="H580" s="169" t="s">
        <v>3308</v>
      </c>
      <c r="I580" s="169" t="s">
        <v>3309</v>
      </c>
      <c r="J580" s="119">
        <v>6100012143</v>
      </c>
      <c r="K580" s="122" t="s">
        <v>3311</v>
      </c>
      <c r="L580" s="166" t="s">
        <v>3312</v>
      </c>
      <c r="M580" s="170">
        <v>34</v>
      </c>
      <c r="N580" s="288"/>
    </row>
    <row r="581" spans="1:14" ht="48.75" customHeight="1" outlineLevel="1">
      <c r="A581" s="301" t="s">
        <v>981</v>
      </c>
      <c r="B581" s="305" t="s">
        <v>349</v>
      </c>
      <c r="C581" s="291" t="s">
        <v>132</v>
      </c>
      <c r="D581" s="307" t="s">
        <v>5110</v>
      </c>
      <c r="E581" s="293">
        <v>1785.4216000000001</v>
      </c>
      <c r="F581" s="173" t="s">
        <v>3026</v>
      </c>
      <c r="G581" s="126">
        <v>22022</v>
      </c>
      <c r="H581" s="170" t="s">
        <v>3308</v>
      </c>
      <c r="I581" s="126">
        <v>2207</v>
      </c>
      <c r="J581" s="306">
        <v>6100014747</v>
      </c>
      <c r="K581" s="311" t="s">
        <v>149</v>
      </c>
      <c r="L581" s="288" t="s">
        <v>5111</v>
      </c>
      <c r="M581" s="312">
        <v>34</v>
      </c>
      <c r="N581" s="288"/>
    </row>
    <row r="582" spans="1:14" outlineLevel="1">
      <c r="A582" s="301"/>
      <c r="B582" s="305"/>
      <c r="C582" s="291"/>
      <c r="D582" s="307"/>
      <c r="E582" s="293"/>
      <c r="F582" s="173" t="s">
        <v>3026</v>
      </c>
      <c r="G582" s="126">
        <v>23773</v>
      </c>
      <c r="H582" s="170" t="s">
        <v>5112</v>
      </c>
      <c r="I582" s="126">
        <v>2207</v>
      </c>
      <c r="J582" s="306"/>
      <c r="K582" s="311"/>
      <c r="L582" s="288"/>
      <c r="M582" s="312"/>
      <c r="N582" s="288"/>
    </row>
    <row r="583" spans="1:14" ht="36.75" customHeight="1" outlineLevel="1">
      <c r="A583" s="301" t="s">
        <v>982</v>
      </c>
      <c r="B583" s="305" t="s">
        <v>349</v>
      </c>
      <c r="C583" s="291" t="s">
        <v>132</v>
      </c>
      <c r="D583" s="307" t="s">
        <v>5113</v>
      </c>
      <c r="E583" s="293">
        <v>222.33276999999998</v>
      </c>
      <c r="F583" s="173" t="s">
        <v>3026</v>
      </c>
      <c r="G583" s="126">
        <v>22022</v>
      </c>
      <c r="H583" s="170" t="s">
        <v>3308</v>
      </c>
      <c r="I583" s="126">
        <v>2207</v>
      </c>
      <c r="J583" s="306">
        <v>6100015276</v>
      </c>
      <c r="K583" s="311" t="s">
        <v>177</v>
      </c>
      <c r="L583" s="288" t="s">
        <v>3314</v>
      </c>
      <c r="M583" s="312">
        <v>34</v>
      </c>
      <c r="N583" s="288"/>
    </row>
    <row r="584" spans="1:14" outlineLevel="1">
      <c r="A584" s="301"/>
      <c r="B584" s="305"/>
      <c r="C584" s="291"/>
      <c r="D584" s="307"/>
      <c r="E584" s="293"/>
      <c r="F584" s="173" t="s">
        <v>3026</v>
      </c>
      <c r="G584" s="126">
        <v>24240</v>
      </c>
      <c r="H584" s="170" t="s">
        <v>5114</v>
      </c>
      <c r="I584" s="126">
        <v>2207</v>
      </c>
      <c r="J584" s="306"/>
      <c r="K584" s="311"/>
      <c r="L584" s="288"/>
      <c r="M584" s="312"/>
      <c r="N584" s="288"/>
    </row>
    <row r="585" spans="1:14" ht="21" customHeight="1" outlineLevel="1">
      <c r="A585" s="301" t="s">
        <v>983</v>
      </c>
      <c r="B585" s="306" t="s">
        <v>350</v>
      </c>
      <c r="C585" s="291" t="s">
        <v>132</v>
      </c>
      <c r="D585" s="292" t="s">
        <v>5115</v>
      </c>
      <c r="E585" s="293">
        <v>264.20555999999999</v>
      </c>
      <c r="F585" s="288" t="s">
        <v>5116</v>
      </c>
      <c r="G585" s="126">
        <v>22035</v>
      </c>
      <c r="H585" s="170" t="s">
        <v>3318</v>
      </c>
      <c r="I585" s="126">
        <v>1307</v>
      </c>
      <c r="J585" s="306">
        <v>6100012343</v>
      </c>
      <c r="K585" s="311" t="s">
        <v>3395</v>
      </c>
      <c r="L585" s="288" t="s">
        <v>3396</v>
      </c>
      <c r="M585" s="312">
        <v>34</v>
      </c>
      <c r="N585" s="288" t="s">
        <v>5117</v>
      </c>
    </row>
    <row r="586" spans="1:14" outlineLevel="1">
      <c r="A586" s="301"/>
      <c r="B586" s="306"/>
      <c r="C586" s="291"/>
      <c r="D586" s="292"/>
      <c r="E586" s="293"/>
      <c r="F586" s="288"/>
      <c r="G586" s="126">
        <v>22738</v>
      </c>
      <c r="H586" s="170" t="s">
        <v>5118</v>
      </c>
      <c r="I586" s="126">
        <v>1307</v>
      </c>
      <c r="J586" s="306"/>
      <c r="K586" s="311"/>
      <c r="L586" s="288"/>
      <c r="M586" s="312"/>
      <c r="N586" s="288"/>
    </row>
    <row r="587" spans="1:14" ht="34.5" customHeight="1" outlineLevel="1">
      <c r="A587" s="174" t="s">
        <v>984</v>
      </c>
      <c r="B587" s="119" t="s">
        <v>350</v>
      </c>
      <c r="C587" s="167" t="s">
        <v>132</v>
      </c>
      <c r="D587" s="183" t="s">
        <v>5119</v>
      </c>
      <c r="E587" s="169">
        <v>11.275090000000001</v>
      </c>
      <c r="F587" s="166" t="s">
        <v>3026</v>
      </c>
      <c r="G587" s="169" t="s">
        <v>3317</v>
      </c>
      <c r="H587" s="169" t="s">
        <v>3318</v>
      </c>
      <c r="I587" s="169" t="s">
        <v>3316</v>
      </c>
      <c r="J587" s="119">
        <v>6100014178</v>
      </c>
      <c r="K587" s="122" t="s">
        <v>147</v>
      </c>
      <c r="L587" s="166" t="s">
        <v>3382</v>
      </c>
      <c r="M587" s="170">
        <v>34</v>
      </c>
      <c r="N587" s="288"/>
    </row>
    <row r="588" spans="1:14" ht="33.75" customHeight="1" outlineLevel="1">
      <c r="A588" s="174" t="s">
        <v>985</v>
      </c>
      <c r="B588" s="119" t="s">
        <v>350</v>
      </c>
      <c r="C588" s="167" t="s">
        <v>132</v>
      </c>
      <c r="D588" s="183" t="s">
        <v>5120</v>
      </c>
      <c r="E588" s="169">
        <v>16.33417</v>
      </c>
      <c r="F588" s="166" t="s">
        <v>3026</v>
      </c>
      <c r="G588" s="169" t="s">
        <v>3317</v>
      </c>
      <c r="H588" s="169" t="s">
        <v>3318</v>
      </c>
      <c r="I588" s="169" t="s">
        <v>3316</v>
      </c>
      <c r="J588" s="119">
        <v>6100014227</v>
      </c>
      <c r="K588" s="122" t="s">
        <v>3258</v>
      </c>
      <c r="L588" s="166" t="s">
        <v>5121</v>
      </c>
      <c r="M588" s="170">
        <v>34</v>
      </c>
      <c r="N588" s="288"/>
    </row>
    <row r="589" spans="1:14" ht="17.25" customHeight="1" outlineLevel="1">
      <c r="A589" s="301" t="s">
        <v>986</v>
      </c>
      <c r="B589" s="306" t="s">
        <v>350</v>
      </c>
      <c r="C589" s="291" t="s">
        <v>132</v>
      </c>
      <c r="D589" s="292" t="s">
        <v>5122</v>
      </c>
      <c r="E589" s="293">
        <v>69.886129999999994</v>
      </c>
      <c r="F589" s="288" t="s">
        <v>5116</v>
      </c>
      <c r="G589" s="126">
        <v>22035</v>
      </c>
      <c r="H589" s="170" t="s">
        <v>3318</v>
      </c>
      <c r="I589" s="126">
        <v>1307</v>
      </c>
      <c r="J589" s="306">
        <v>6100014299</v>
      </c>
      <c r="K589" s="311" t="s">
        <v>3293</v>
      </c>
      <c r="L589" s="288" t="s">
        <v>3294</v>
      </c>
      <c r="M589" s="312">
        <v>34</v>
      </c>
      <c r="N589" s="288"/>
    </row>
    <row r="590" spans="1:14" ht="19.5" customHeight="1" outlineLevel="1">
      <c r="A590" s="301"/>
      <c r="B590" s="306"/>
      <c r="C590" s="291"/>
      <c r="D590" s="292"/>
      <c r="E590" s="293"/>
      <c r="F590" s="288"/>
      <c r="G590" s="126">
        <v>21396</v>
      </c>
      <c r="H590" s="170" t="s">
        <v>5123</v>
      </c>
      <c r="I590" s="126">
        <v>1307</v>
      </c>
      <c r="J590" s="306"/>
      <c r="K590" s="311"/>
      <c r="L590" s="288"/>
      <c r="M590" s="312"/>
      <c r="N590" s="288"/>
    </row>
    <row r="591" spans="1:14" ht="34.5" customHeight="1" outlineLevel="1">
      <c r="A591" s="174" t="s">
        <v>987</v>
      </c>
      <c r="B591" s="119" t="s">
        <v>350</v>
      </c>
      <c r="C591" s="167" t="s">
        <v>132</v>
      </c>
      <c r="D591" s="183" t="s">
        <v>5124</v>
      </c>
      <c r="E591" s="169">
        <v>27.178059999999999</v>
      </c>
      <c r="F591" s="166" t="s">
        <v>3026</v>
      </c>
      <c r="G591" s="169" t="s">
        <v>3317</v>
      </c>
      <c r="H591" s="169" t="s">
        <v>3318</v>
      </c>
      <c r="I591" s="169" t="s">
        <v>3316</v>
      </c>
      <c r="J591" s="119">
        <v>6100014535</v>
      </c>
      <c r="K591" s="122" t="s">
        <v>150</v>
      </c>
      <c r="L591" s="166" t="s">
        <v>5125</v>
      </c>
      <c r="M591" s="170">
        <v>34</v>
      </c>
      <c r="N591" s="288"/>
    </row>
    <row r="592" spans="1:14" ht="17.25" customHeight="1" outlineLevel="1">
      <c r="A592" s="301" t="s">
        <v>988</v>
      </c>
      <c r="B592" s="306" t="s">
        <v>350</v>
      </c>
      <c r="C592" s="291" t="s">
        <v>132</v>
      </c>
      <c r="D592" s="292" t="s">
        <v>5126</v>
      </c>
      <c r="E592" s="293">
        <v>277.30644999999998</v>
      </c>
      <c r="F592" s="288" t="s">
        <v>5116</v>
      </c>
      <c r="G592" s="126">
        <v>22035</v>
      </c>
      <c r="H592" s="170" t="s">
        <v>3318</v>
      </c>
      <c r="I592" s="126">
        <v>1307</v>
      </c>
      <c r="J592" s="306">
        <v>6100014537</v>
      </c>
      <c r="K592" s="311" t="s">
        <v>150</v>
      </c>
      <c r="L592" s="288" t="s">
        <v>5127</v>
      </c>
      <c r="M592" s="312">
        <v>34</v>
      </c>
      <c r="N592" s="288"/>
    </row>
    <row r="593" spans="1:14" ht="14.25" customHeight="1" outlineLevel="1">
      <c r="A593" s="301"/>
      <c r="B593" s="306"/>
      <c r="C593" s="291"/>
      <c r="D593" s="292"/>
      <c r="E593" s="293"/>
      <c r="F593" s="288"/>
      <c r="G593" s="126">
        <v>24538</v>
      </c>
      <c r="H593" s="170" t="s">
        <v>5128</v>
      </c>
      <c r="I593" s="126">
        <v>1307</v>
      </c>
      <c r="J593" s="306"/>
      <c r="K593" s="311"/>
      <c r="L593" s="288"/>
      <c r="M593" s="312"/>
      <c r="N593" s="288"/>
    </row>
    <row r="594" spans="1:14" ht="31.5" customHeight="1" outlineLevel="1">
      <c r="A594" s="174" t="s">
        <v>989</v>
      </c>
      <c r="B594" s="119" t="s">
        <v>350</v>
      </c>
      <c r="C594" s="167" t="s">
        <v>132</v>
      </c>
      <c r="D594" s="183" t="s">
        <v>5129</v>
      </c>
      <c r="E594" s="169">
        <v>27.903790000000001</v>
      </c>
      <c r="F594" s="166" t="s">
        <v>3026</v>
      </c>
      <c r="G594" s="169" t="s">
        <v>3317</v>
      </c>
      <c r="H594" s="169" t="s">
        <v>3318</v>
      </c>
      <c r="I594" s="169" t="s">
        <v>3316</v>
      </c>
      <c r="J594" s="119">
        <v>6100014573</v>
      </c>
      <c r="K594" s="122" t="s">
        <v>150</v>
      </c>
      <c r="L594" s="166" t="s">
        <v>3321</v>
      </c>
      <c r="M594" s="170">
        <v>34</v>
      </c>
      <c r="N594" s="288"/>
    </row>
    <row r="595" spans="1:14" ht="15.75" customHeight="1" outlineLevel="1">
      <c r="A595" s="301" t="s">
        <v>990</v>
      </c>
      <c r="B595" s="306" t="s">
        <v>350</v>
      </c>
      <c r="C595" s="291" t="s">
        <v>132</v>
      </c>
      <c r="D595" s="292" t="s">
        <v>5130</v>
      </c>
      <c r="E595" s="293">
        <v>317.10504000000003</v>
      </c>
      <c r="F595" s="288" t="s">
        <v>5116</v>
      </c>
      <c r="G595" s="126">
        <v>22035</v>
      </c>
      <c r="H595" s="170" t="s">
        <v>3318</v>
      </c>
      <c r="I595" s="169" t="s">
        <v>3316</v>
      </c>
      <c r="J595" s="306">
        <v>6100014748</v>
      </c>
      <c r="K595" s="311" t="s">
        <v>149</v>
      </c>
      <c r="L595" s="288" t="s">
        <v>5131</v>
      </c>
      <c r="M595" s="312">
        <v>34</v>
      </c>
      <c r="N595" s="288"/>
    </row>
    <row r="596" spans="1:14" outlineLevel="1">
      <c r="A596" s="301"/>
      <c r="B596" s="306"/>
      <c r="C596" s="291"/>
      <c r="D596" s="292"/>
      <c r="E596" s="293"/>
      <c r="F596" s="288"/>
      <c r="G596" s="126">
        <v>21396</v>
      </c>
      <c r="H596" s="170" t="s">
        <v>5123</v>
      </c>
      <c r="I596" s="169" t="s">
        <v>3316</v>
      </c>
      <c r="J596" s="306"/>
      <c r="K596" s="311"/>
      <c r="L596" s="288"/>
      <c r="M596" s="312"/>
      <c r="N596" s="288"/>
    </row>
    <row r="597" spans="1:14" ht="33" customHeight="1" outlineLevel="1">
      <c r="A597" s="174" t="s">
        <v>991</v>
      </c>
      <c r="B597" s="119" t="s">
        <v>350</v>
      </c>
      <c r="C597" s="167" t="s">
        <v>132</v>
      </c>
      <c r="D597" s="183" t="s">
        <v>5132</v>
      </c>
      <c r="E597" s="169">
        <v>10.549379999999999</v>
      </c>
      <c r="F597" s="166" t="s">
        <v>3026</v>
      </c>
      <c r="G597" s="169" t="s">
        <v>3317</v>
      </c>
      <c r="H597" s="169" t="s">
        <v>3318</v>
      </c>
      <c r="I597" s="169" t="s">
        <v>3316</v>
      </c>
      <c r="J597" s="119">
        <v>6100014768</v>
      </c>
      <c r="K597" s="122" t="s">
        <v>149</v>
      </c>
      <c r="L597" s="166" t="s">
        <v>308</v>
      </c>
      <c r="M597" s="170">
        <v>34</v>
      </c>
      <c r="N597" s="288"/>
    </row>
    <row r="598" spans="1:14" ht="21.75" customHeight="1" outlineLevel="1">
      <c r="A598" s="301" t="s">
        <v>992</v>
      </c>
      <c r="B598" s="306" t="s">
        <v>350</v>
      </c>
      <c r="C598" s="291" t="s">
        <v>132</v>
      </c>
      <c r="D598" s="310" t="s">
        <v>5133</v>
      </c>
      <c r="E598" s="293">
        <v>372.36663999999996</v>
      </c>
      <c r="F598" s="288" t="s">
        <v>5116</v>
      </c>
      <c r="G598" s="126">
        <v>22035</v>
      </c>
      <c r="H598" s="170" t="s">
        <v>3318</v>
      </c>
      <c r="I598" s="169" t="s">
        <v>3316</v>
      </c>
      <c r="J598" s="306">
        <v>6100014902</v>
      </c>
      <c r="K598" s="311" t="s">
        <v>153</v>
      </c>
      <c r="L598" s="288" t="s">
        <v>3320</v>
      </c>
      <c r="M598" s="312">
        <v>34</v>
      </c>
      <c r="N598" s="288"/>
    </row>
    <row r="599" spans="1:14" outlineLevel="1">
      <c r="A599" s="301"/>
      <c r="B599" s="306"/>
      <c r="C599" s="291"/>
      <c r="D599" s="310"/>
      <c r="E599" s="293"/>
      <c r="F599" s="288"/>
      <c r="G599" s="126">
        <v>24572</v>
      </c>
      <c r="H599" s="170" t="s">
        <v>5128</v>
      </c>
      <c r="I599" s="169" t="s">
        <v>3316</v>
      </c>
      <c r="J599" s="306"/>
      <c r="K599" s="311"/>
      <c r="L599" s="288"/>
      <c r="M599" s="312"/>
      <c r="N599" s="288"/>
    </row>
    <row r="600" spans="1:14" ht="19.5" customHeight="1" outlineLevel="1">
      <c r="A600" s="301" t="s">
        <v>993</v>
      </c>
      <c r="B600" s="306" t="s">
        <v>350</v>
      </c>
      <c r="C600" s="291" t="s">
        <v>132</v>
      </c>
      <c r="D600" s="292" t="s">
        <v>5134</v>
      </c>
      <c r="E600" s="293">
        <v>113.48475999999999</v>
      </c>
      <c r="F600" s="173" t="s">
        <v>5116</v>
      </c>
      <c r="G600" s="170" t="s">
        <v>3317</v>
      </c>
      <c r="H600" s="170" t="s">
        <v>3318</v>
      </c>
      <c r="I600" s="169" t="s">
        <v>3316</v>
      </c>
      <c r="J600" s="306">
        <v>6100015208</v>
      </c>
      <c r="K600" s="311" t="s">
        <v>177</v>
      </c>
      <c r="L600" s="288" t="s">
        <v>5135</v>
      </c>
      <c r="M600" s="312">
        <v>34</v>
      </c>
      <c r="N600" s="288"/>
    </row>
    <row r="601" spans="1:14" ht="20.25" customHeight="1" outlineLevel="1">
      <c r="A601" s="301"/>
      <c r="B601" s="306"/>
      <c r="C601" s="291"/>
      <c r="D601" s="292"/>
      <c r="E601" s="293"/>
      <c r="F601" s="173" t="s">
        <v>5116</v>
      </c>
      <c r="G601" s="170" t="s">
        <v>5136</v>
      </c>
      <c r="H601" s="170" t="s">
        <v>5128</v>
      </c>
      <c r="I601" s="169" t="s">
        <v>3316</v>
      </c>
      <c r="J601" s="306"/>
      <c r="K601" s="311"/>
      <c r="L601" s="288"/>
      <c r="M601" s="312"/>
      <c r="N601" s="288"/>
    </row>
    <row r="602" spans="1:14" ht="50.25" customHeight="1" outlineLevel="1">
      <c r="A602" s="174" t="s">
        <v>994</v>
      </c>
      <c r="B602" s="119" t="s">
        <v>351</v>
      </c>
      <c r="C602" s="167" t="s">
        <v>132</v>
      </c>
      <c r="D602" s="183" t="s">
        <v>5137</v>
      </c>
      <c r="E602" s="169">
        <v>665.79342999999994</v>
      </c>
      <c r="F602" s="166" t="s">
        <v>3302</v>
      </c>
      <c r="G602" s="169" t="s">
        <v>3322</v>
      </c>
      <c r="H602" s="169" t="s">
        <v>3308</v>
      </c>
      <c r="I602" s="169" t="s">
        <v>3323</v>
      </c>
      <c r="J602" s="119">
        <v>6100009140</v>
      </c>
      <c r="K602" s="122">
        <v>40949</v>
      </c>
      <c r="L602" s="166" t="s">
        <v>5138</v>
      </c>
      <c r="M602" s="170" t="s">
        <v>5139</v>
      </c>
      <c r="N602" s="288" t="s">
        <v>5140</v>
      </c>
    </row>
    <row r="603" spans="1:14" ht="47.25" outlineLevel="1">
      <c r="A603" s="174" t="s">
        <v>995</v>
      </c>
      <c r="B603" s="119" t="s">
        <v>351</v>
      </c>
      <c r="C603" s="167" t="s">
        <v>132</v>
      </c>
      <c r="D603" s="183" t="s">
        <v>5141</v>
      </c>
      <c r="E603" s="169">
        <v>256.06876999999997</v>
      </c>
      <c r="F603" s="166" t="s">
        <v>3302</v>
      </c>
      <c r="G603" s="169" t="s">
        <v>3322</v>
      </c>
      <c r="H603" s="169" t="s">
        <v>3308</v>
      </c>
      <c r="I603" s="169" t="s">
        <v>3323</v>
      </c>
      <c r="J603" s="119">
        <v>6100009472</v>
      </c>
      <c r="K603" s="122">
        <v>40974</v>
      </c>
      <c r="L603" s="166" t="s">
        <v>5142</v>
      </c>
      <c r="M603" s="170" t="s">
        <v>5139</v>
      </c>
      <c r="N603" s="288"/>
    </row>
    <row r="604" spans="1:14" ht="47.25" outlineLevel="1">
      <c r="A604" s="174" t="s">
        <v>996</v>
      </c>
      <c r="B604" s="119" t="s">
        <v>351</v>
      </c>
      <c r="C604" s="167" t="s">
        <v>132</v>
      </c>
      <c r="D604" s="183" t="s">
        <v>5143</v>
      </c>
      <c r="E604" s="169">
        <v>245.36913999999999</v>
      </c>
      <c r="F604" s="166" t="s">
        <v>3302</v>
      </c>
      <c r="G604" s="169" t="s">
        <v>3322</v>
      </c>
      <c r="H604" s="169" t="s">
        <v>3308</v>
      </c>
      <c r="I604" s="169" t="s">
        <v>3323</v>
      </c>
      <c r="J604" s="119">
        <v>6100009551</v>
      </c>
      <c r="K604" s="122">
        <v>40982</v>
      </c>
      <c r="L604" s="166" t="s">
        <v>5144</v>
      </c>
      <c r="M604" s="170" t="s">
        <v>5139</v>
      </c>
      <c r="N604" s="288"/>
    </row>
    <row r="605" spans="1:14" ht="47.25" outlineLevel="1">
      <c r="A605" s="174" t="s">
        <v>997</v>
      </c>
      <c r="B605" s="119" t="s">
        <v>352</v>
      </c>
      <c r="C605" s="167" t="s">
        <v>132</v>
      </c>
      <c r="D605" s="183" t="s">
        <v>5145</v>
      </c>
      <c r="E605" s="169">
        <v>238.47568000000001</v>
      </c>
      <c r="F605" s="166" t="s">
        <v>574</v>
      </c>
      <c r="G605" s="169" t="s">
        <v>3324</v>
      </c>
      <c r="H605" s="169" t="s">
        <v>3325</v>
      </c>
      <c r="I605" s="169" t="s">
        <v>3326</v>
      </c>
      <c r="J605" s="119">
        <v>6100009940</v>
      </c>
      <c r="K605" s="122">
        <v>41012</v>
      </c>
      <c r="L605" s="166" t="s">
        <v>5146</v>
      </c>
      <c r="M605" s="170" t="s">
        <v>5139</v>
      </c>
      <c r="N605" s="288" t="s">
        <v>5147</v>
      </c>
    </row>
    <row r="606" spans="1:14" ht="32.25" customHeight="1" outlineLevel="1">
      <c r="A606" s="174" t="s">
        <v>998</v>
      </c>
      <c r="B606" s="119" t="s">
        <v>352</v>
      </c>
      <c r="C606" s="167" t="s">
        <v>132</v>
      </c>
      <c r="D606" s="168" t="s">
        <v>5148</v>
      </c>
      <c r="E606" s="169">
        <v>306.02548000000002</v>
      </c>
      <c r="F606" s="166" t="s">
        <v>574</v>
      </c>
      <c r="G606" s="169" t="s">
        <v>3324</v>
      </c>
      <c r="H606" s="169" t="s">
        <v>3325</v>
      </c>
      <c r="I606" s="169" t="s">
        <v>3326</v>
      </c>
      <c r="J606" s="119">
        <v>6100010133</v>
      </c>
      <c r="K606" s="122">
        <v>41025</v>
      </c>
      <c r="L606" s="166" t="s">
        <v>267</v>
      </c>
      <c r="M606" s="170" t="s">
        <v>5139</v>
      </c>
      <c r="N606" s="288"/>
    </row>
    <row r="607" spans="1:14" ht="36.75" customHeight="1" outlineLevel="1">
      <c r="A607" s="174" t="s">
        <v>999</v>
      </c>
      <c r="B607" s="119" t="s">
        <v>352</v>
      </c>
      <c r="C607" s="167" t="s">
        <v>132</v>
      </c>
      <c r="D607" s="183" t="s">
        <v>5149</v>
      </c>
      <c r="E607" s="169">
        <v>89.462670000000003</v>
      </c>
      <c r="F607" s="166" t="s">
        <v>574</v>
      </c>
      <c r="G607" s="169" t="s">
        <v>3324</v>
      </c>
      <c r="H607" s="169" t="s">
        <v>3325</v>
      </c>
      <c r="I607" s="169" t="s">
        <v>3326</v>
      </c>
      <c r="J607" s="119">
        <v>6100011037</v>
      </c>
      <c r="K607" s="122">
        <v>41073</v>
      </c>
      <c r="L607" s="166" t="s">
        <v>3327</v>
      </c>
      <c r="M607" s="170" t="s">
        <v>5139</v>
      </c>
      <c r="N607" s="288"/>
    </row>
    <row r="608" spans="1:14" ht="19.5" customHeight="1" outlineLevel="1">
      <c r="A608" s="301" t="s">
        <v>1000</v>
      </c>
      <c r="B608" s="306" t="s">
        <v>352</v>
      </c>
      <c r="C608" s="291" t="s">
        <v>132</v>
      </c>
      <c r="D608" s="292" t="s">
        <v>5150</v>
      </c>
      <c r="E608" s="293">
        <v>331.34074000000004</v>
      </c>
      <c r="F608" s="166" t="s">
        <v>574</v>
      </c>
      <c r="G608" s="170" t="s">
        <v>3324</v>
      </c>
      <c r="H608" s="170" t="s">
        <v>3325</v>
      </c>
      <c r="I608" s="293" t="s">
        <v>3326</v>
      </c>
      <c r="J608" s="306">
        <v>6100011169</v>
      </c>
      <c r="K608" s="311">
        <v>41078</v>
      </c>
      <c r="L608" s="288" t="s">
        <v>5151</v>
      </c>
      <c r="M608" s="312" t="s">
        <v>5139</v>
      </c>
      <c r="N608" s="288"/>
    </row>
    <row r="609" spans="1:14" ht="19.5" customHeight="1" outlineLevel="1">
      <c r="A609" s="301"/>
      <c r="B609" s="306"/>
      <c r="C609" s="291"/>
      <c r="D609" s="292"/>
      <c r="E609" s="293"/>
      <c r="F609" s="166" t="s">
        <v>5152</v>
      </c>
      <c r="G609" s="170" t="s">
        <v>5153</v>
      </c>
      <c r="H609" s="170" t="s">
        <v>5154</v>
      </c>
      <c r="I609" s="293"/>
      <c r="J609" s="306"/>
      <c r="K609" s="311"/>
      <c r="L609" s="288"/>
      <c r="M609" s="312"/>
      <c r="N609" s="288"/>
    </row>
    <row r="610" spans="1:14" ht="47.25" outlineLevel="1">
      <c r="A610" s="174" t="s">
        <v>1001</v>
      </c>
      <c r="B610" s="119" t="s">
        <v>352</v>
      </c>
      <c r="C610" s="167" t="s">
        <v>132</v>
      </c>
      <c r="D610" s="183" t="s">
        <v>5155</v>
      </c>
      <c r="E610" s="169">
        <v>106.88087</v>
      </c>
      <c r="F610" s="166" t="s">
        <v>574</v>
      </c>
      <c r="G610" s="169" t="s">
        <v>3324</v>
      </c>
      <c r="H610" s="169" t="s">
        <v>3325</v>
      </c>
      <c r="I610" s="169" t="s">
        <v>3326</v>
      </c>
      <c r="J610" s="119">
        <v>6100012157</v>
      </c>
      <c r="K610" s="122">
        <v>41142</v>
      </c>
      <c r="L610" s="166" t="s">
        <v>5156</v>
      </c>
      <c r="M610" s="170" t="s">
        <v>5139</v>
      </c>
      <c r="N610" s="288"/>
    </row>
    <row r="611" spans="1:14" ht="47.25" outlineLevel="1">
      <c r="A611" s="174" t="s">
        <v>1003</v>
      </c>
      <c r="B611" s="119" t="s">
        <v>352</v>
      </c>
      <c r="C611" s="167" t="s">
        <v>132</v>
      </c>
      <c r="D611" s="183" t="s">
        <v>5157</v>
      </c>
      <c r="E611" s="169">
        <v>215.44111000000001</v>
      </c>
      <c r="F611" s="166" t="s">
        <v>574</v>
      </c>
      <c r="G611" s="169" t="s">
        <v>3324</v>
      </c>
      <c r="H611" s="169" t="s">
        <v>3325</v>
      </c>
      <c r="I611" s="169" t="s">
        <v>3326</v>
      </c>
      <c r="J611" s="119">
        <v>6100012637</v>
      </c>
      <c r="K611" s="122">
        <v>41156</v>
      </c>
      <c r="L611" s="166" t="s">
        <v>5158</v>
      </c>
      <c r="M611" s="170" t="s">
        <v>5139</v>
      </c>
      <c r="N611" s="288"/>
    </row>
    <row r="612" spans="1:14" ht="47.25" outlineLevel="1">
      <c r="A612" s="174" t="s">
        <v>1004</v>
      </c>
      <c r="B612" s="119" t="s">
        <v>352</v>
      </c>
      <c r="C612" s="167" t="s">
        <v>132</v>
      </c>
      <c r="D612" s="183" t="s">
        <v>2124</v>
      </c>
      <c r="E612" s="169">
        <v>389.1832</v>
      </c>
      <c r="F612" s="166" t="s">
        <v>574</v>
      </c>
      <c r="G612" s="169" t="s">
        <v>3324</v>
      </c>
      <c r="H612" s="169" t="s">
        <v>3325</v>
      </c>
      <c r="I612" s="169" t="s">
        <v>3326</v>
      </c>
      <c r="J612" s="119">
        <v>6100013236</v>
      </c>
      <c r="K612" s="122">
        <v>41194</v>
      </c>
      <c r="L612" s="166" t="s">
        <v>5159</v>
      </c>
      <c r="M612" s="170" t="s">
        <v>5139</v>
      </c>
      <c r="N612" s="288"/>
    </row>
    <row r="613" spans="1:14" ht="47.25" outlineLevel="1">
      <c r="A613" s="174" t="s">
        <v>1005</v>
      </c>
      <c r="B613" s="119" t="s">
        <v>353</v>
      </c>
      <c r="C613" s="167" t="s">
        <v>132</v>
      </c>
      <c r="D613" s="168" t="s">
        <v>5160</v>
      </c>
      <c r="E613" s="169">
        <v>39.362630000000003</v>
      </c>
      <c r="F613" s="166" t="s">
        <v>3284</v>
      </c>
      <c r="G613" s="169" t="s">
        <v>3328</v>
      </c>
      <c r="H613" s="169" t="s">
        <v>3329</v>
      </c>
      <c r="I613" s="169" t="s">
        <v>3330</v>
      </c>
      <c r="J613" s="119">
        <v>6100016308</v>
      </c>
      <c r="K613" s="122" t="s">
        <v>181</v>
      </c>
      <c r="L613" s="166" t="s">
        <v>5161</v>
      </c>
      <c r="M613" s="170" t="s">
        <v>5139</v>
      </c>
      <c r="N613" s="166" t="s">
        <v>5162</v>
      </c>
    </row>
    <row r="614" spans="1:14" s="156" customFormat="1" ht="47.25" outlineLevel="1">
      <c r="A614" s="174" t="s">
        <v>1006</v>
      </c>
      <c r="B614" s="119" t="s">
        <v>354</v>
      </c>
      <c r="C614" s="154" t="s">
        <v>132</v>
      </c>
      <c r="D614" s="182" t="s">
        <v>5163</v>
      </c>
      <c r="E614" s="169">
        <v>9.3929500000000008</v>
      </c>
      <c r="F614" s="166" t="s">
        <v>3333</v>
      </c>
      <c r="G614" s="169" t="s">
        <v>3334</v>
      </c>
      <c r="H614" s="169" t="s">
        <v>3335</v>
      </c>
      <c r="I614" s="169" t="s">
        <v>3336</v>
      </c>
      <c r="J614" s="119">
        <v>6100016199</v>
      </c>
      <c r="K614" s="122" t="s">
        <v>3331</v>
      </c>
      <c r="L614" s="166" t="s">
        <v>5164</v>
      </c>
      <c r="M614" s="170" t="s">
        <v>5139</v>
      </c>
      <c r="N614" s="166" t="s">
        <v>5165</v>
      </c>
    </row>
    <row r="615" spans="1:14" ht="47.25" outlineLevel="1">
      <c r="A615" s="174" t="s">
        <v>1007</v>
      </c>
      <c r="B615" s="119" t="s">
        <v>355</v>
      </c>
      <c r="C615" s="167" t="s">
        <v>132</v>
      </c>
      <c r="D615" s="168" t="s">
        <v>5166</v>
      </c>
      <c r="E615" s="169">
        <v>11.53186</v>
      </c>
      <c r="F615" s="166" t="s">
        <v>3026</v>
      </c>
      <c r="G615" s="169" t="s">
        <v>3338</v>
      </c>
      <c r="H615" s="169" t="s">
        <v>3339</v>
      </c>
      <c r="I615" s="169" t="s">
        <v>3340</v>
      </c>
      <c r="J615" s="119">
        <v>6100018932</v>
      </c>
      <c r="K615" s="122">
        <v>41507</v>
      </c>
      <c r="L615" s="166" t="s">
        <v>5167</v>
      </c>
      <c r="M615" s="170" t="s">
        <v>5139</v>
      </c>
      <c r="N615" s="288" t="s">
        <v>5168</v>
      </c>
    </row>
    <row r="616" spans="1:14" ht="47.25" outlineLevel="1">
      <c r="A616" s="174" t="s">
        <v>1008</v>
      </c>
      <c r="B616" s="119" t="s">
        <v>355</v>
      </c>
      <c r="C616" s="167" t="s">
        <v>132</v>
      </c>
      <c r="D616" s="168" t="s">
        <v>5169</v>
      </c>
      <c r="E616" s="169">
        <v>11.53186</v>
      </c>
      <c r="F616" s="166" t="s">
        <v>3026</v>
      </c>
      <c r="G616" s="169" t="s">
        <v>3338</v>
      </c>
      <c r="H616" s="169" t="s">
        <v>3339</v>
      </c>
      <c r="I616" s="169" t="s">
        <v>3340</v>
      </c>
      <c r="J616" s="119">
        <v>6100019422</v>
      </c>
      <c r="K616" s="122">
        <v>41537</v>
      </c>
      <c r="L616" s="166" t="s">
        <v>5170</v>
      </c>
      <c r="M616" s="170" t="s">
        <v>5139</v>
      </c>
      <c r="N616" s="288"/>
    </row>
    <row r="617" spans="1:14" ht="63" outlineLevel="1">
      <c r="A617" s="174" t="s">
        <v>1009</v>
      </c>
      <c r="B617" s="119" t="s">
        <v>355</v>
      </c>
      <c r="C617" s="167" t="s">
        <v>132</v>
      </c>
      <c r="D617" s="168" t="s">
        <v>5171</v>
      </c>
      <c r="E617" s="169">
        <v>11.53186</v>
      </c>
      <c r="F617" s="166" t="s">
        <v>3026</v>
      </c>
      <c r="G617" s="169" t="s">
        <v>3338</v>
      </c>
      <c r="H617" s="169" t="s">
        <v>3339</v>
      </c>
      <c r="I617" s="169" t="s">
        <v>3340</v>
      </c>
      <c r="J617" s="119">
        <v>6100019499</v>
      </c>
      <c r="K617" s="122">
        <v>41537</v>
      </c>
      <c r="L617" s="166" t="s">
        <v>5172</v>
      </c>
      <c r="M617" s="170" t="s">
        <v>5139</v>
      </c>
      <c r="N617" s="288"/>
    </row>
    <row r="618" spans="1:14" ht="47.25" outlineLevel="1">
      <c r="A618" s="174" t="s">
        <v>1010</v>
      </c>
      <c r="B618" s="119" t="s">
        <v>355</v>
      </c>
      <c r="C618" s="167" t="s">
        <v>132</v>
      </c>
      <c r="D618" s="168" t="s">
        <v>5173</v>
      </c>
      <c r="E618" s="169">
        <v>9.9837000000000007</v>
      </c>
      <c r="F618" s="166" t="s">
        <v>3026</v>
      </c>
      <c r="G618" s="169" t="s">
        <v>3338</v>
      </c>
      <c r="H618" s="169" t="s">
        <v>3339</v>
      </c>
      <c r="I618" s="169" t="s">
        <v>3340</v>
      </c>
      <c r="J618" s="119">
        <v>6100019633</v>
      </c>
      <c r="K618" s="122">
        <v>41542</v>
      </c>
      <c r="L618" s="166" t="s">
        <v>5174</v>
      </c>
      <c r="M618" s="170" t="s">
        <v>5139</v>
      </c>
      <c r="N618" s="288"/>
    </row>
    <row r="619" spans="1:14" ht="47.25" outlineLevel="1">
      <c r="A619" s="174" t="s">
        <v>1011</v>
      </c>
      <c r="B619" s="119" t="s">
        <v>355</v>
      </c>
      <c r="C619" s="167" t="s">
        <v>132</v>
      </c>
      <c r="D619" s="168" t="s">
        <v>5175</v>
      </c>
      <c r="E619" s="169">
        <v>11.53186</v>
      </c>
      <c r="F619" s="166" t="s">
        <v>3026</v>
      </c>
      <c r="G619" s="169" t="s">
        <v>3338</v>
      </c>
      <c r="H619" s="169" t="s">
        <v>3339</v>
      </c>
      <c r="I619" s="169" t="s">
        <v>3340</v>
      </c>
      <c r="J619" s="119">
        <v>6100019768</v>
      </c>
      <c r="K619" s="122">
        <v>41551</v>
      </c>
      <c r="L619" s="166" t="s">
        <v>5176</v>
      </c>
      <c r="M619" s="170" t="s">
        <v>5139</v>
      </c>
      <c r="N619" s="288"/>
    </row>
    <row r="620" spans="1:14" ht="33" customHeight="1" outlineLevel="1">
      <c r="A620" s="301" t="s">
        <v>1012</v>
      </c>
      <c r="B620" s="305" t="s">
        <v>356</v>
      </c>
      <c r="C620" s="291" t="s">
        <v>132</v>
      </c>
      <c r="D620" s="307" t="s">
        <v>5177</v>
      </c>
      <c r="E620" s="293">
        <v>225.93914000000001</v>
      </c>
      <c r="F620" s="288" t="s">
        <v>3284</v>
      </c>
      <c r="G620" s="126">
        <v>22328</v>
      </c>
      <c r="H620" s="170" t="s">
        <v>3342</v>
      </c>
      <c r="I620" s="126">
        <v>812</v>
      </c>
      <c r="J620" s="306">
        <v>6100016148</v>
      </c>
      <c r="K620" s="311" t="s">
        <v>3331</v>
      </c>
      <c r="L620" s="288" t="s">
        <v>5178</v>
      </c>
      <c r="M620" s="312" t="s">
        <v>5139</v>
      </c>
      <c r="N620" s="288" t="s">
        <v>5179</v>
      </c>
    </row>
    <row r="621" spans="1:14" outlineLevel="1">
      <c r="A621" s="301"/>
      <c r="B621" s="305"/>
      <c r="C621" s="291"/>
      <c r="D621" s="307"/>
      <c r="E621" s="293"/>
      <c r="F621" s="288"/>
      <c r="G621" s="126">
        <v>21945</v>
      </c>
      <c r="H621" s="170" t="s">
        <v>5180</v>
      </c>
      <c r="I621" s="126">
        <v>812</v>
      </c>
      <c r="J621" s="306"/>
      <c r="K621" s="311"/>
      <c r="L621" s="288"/>
      <c r="M621" s="312"/>
      <c r="N621" s="288"/>
    </row>
    <row r="622" spans="1:14" ht="49.5" customHeight="1" outlineLevel="1">
      <c r="A622" s="174" t="s">
        <v>1013</v>
      </c>
      <c r="B622" s="210" t="s">
        <v>356</v>
      </c>
      <c r="C622" s="167" t="s">
        <v>132</v>
      </c>
      <c r="D622" s="168" t="s">
        <v>5181</v>
      </c>
      <c r="E622" s="169">
        <v>86.073120000000003</v>
      </c>
      <c r="F622" s="166" t="s">
        <v>3284</v>
      </c>
      <c r="G622" s="169" t="s">
        <v>3341</v>
      </c>
      <c r="H622" s="169" t="s">
        <v>3342</v>
      </c>
      <c r="I622" s="169" t="s">
        <v>3343</v>
      </c>
      <c r="J622" s="119">
        <v>6100016321</v>
      </c>
      <c r="K622" s="122" t="s">
        <v>181</v>
      </c>
      <c r="L622" s="166" t="s">
        <v>3344</v>
      </c>
      <c r="M622" s="170" t="s">
        <v>5139</v>
      </c>
      <c r="N622" s="288"/>
    </row>
    <row r="623" spans="1:14" ht="47.25" outlineLevel="1">
      <c r="A623" s="174" t="s">
        <v>1014</v>
      </c>
      <c r="B623" s="119" t="s">
        <v>357</v>
      </c>
      <c r="C623" s="167" t="s">
        <v>132</v>
      </c>
      <c r="D623" s="183" t="s">
        <v>5182</v>
      </c>
      <c r="E623" s="169">
        <v>52.874560000000002</v>
      </c>
      <c r="F623" s="166" t="s">
        <v>3026</v>
      </c>
      <c r="G623" s="169" t="s">
        <v>3348</v>
      </c>
      <c r="H623" s="169" t="s">
        <v>3342</v>
      </c>
      <c r="I623" s="169" t="s">
        <v>3345</v>
      </c>
      <c r="J623" s="119">
        <v>6100016290</v>
      </c>
      <c r="K623" s="122" t="s">
        <v>3346</v>
      </c>
      <c r="L623" s="166" t="s">
        <v>3347</v>
      </c>
      <c r="M623" s="170" t="s">
        <v>5139</v>
      </c>
      <c r="N623" s="166" t="s">
        <v>5183</v>
      </c>
    </row>
    <row r="624" spans="1:14" ht="47.25" outlineLevel="1">
      <c r="A624" s="174" t="s">
        <v>1015</v>
      </c>
      <c r="B624" s="210" t="s">
        <v>358</v>
      </c>
      <c r="C624" s="167" t="s">
        <v>132</v>
      </c>
      <c r="D624" s="168" t="s">
        <v>5184</v>
      </c>
      <c r="E624" s="169">
        <v>4.8923399999999999</v>
      </c>
      <c r="F624" s="166" t="s">
        <v>3026</v>
      </c>
      <c r="G624" s="169" t="s">
        <v>3350</v>
      </c>
      <c r="H624" s="169" t="s">
        <v>3342</v>
      </c>
      <c r="I624" s="169" t="s">
        <v>3351</v>
      </c>
      <c r="J624" s="119">
        <v>6100012960</v>
      </c>
      <c r="K624" s="122">
        <v>41543</v>
      </c>
      <c r="L624" s="166" t="s">
        <v>2306</v>
      </c>
      <c r="M624" s="170" t="s">
        <v>5139</v>
      </c>
      <c r="N624" s="288" t="s">
        <v>5185</v>
      </c>
    </row>
    <row r="625" spans="1:14" ht="47.25" outlineLevel="1">
      <c r="A625" s="174" t="s">
        <v>1016</v>
      </c>
      <c r="B625" s="210" t="s">
        <v>358</v>
      </c>
      <c r="C625" s="167" t="s">
        <v>132</v>
      </c>
      <c r="D625" s="168" t="s">
        <v>5186</v>
      </c>
      <c r="E625" s="169">
        <v>647.07539999999995</v>
      </c>
      <c r="F625" s="166" t="s">
        <v>3026</v>
      </c>
      <c r="G625" s="169" t="s">
        <v>3350</v>
      </c>
      <c r="H625" s="169" t="s">
        <v>3342</v>
      </c>
      <c r="I625" s="169" t="s">
        <v>3351</v>
      </c>
      <c r="J625" s="119">
        <v>6100016651</v>
      </c>
      <c r="K625" s="122">
        <v>41423</v>
      </c>
      <c r="L625" s="166" t="s">
        <v>5187</v>
      </c>
      <c r="M625" s="170" t="s">
        <v>5139</v>
      </c>
      <c r="N625" s="288"/>
    </row>
    <row r="626" spans="1:14" ht="47.25" outlineLevel="1">
      <c r="A626" s="174" t="s">
        <v>1017</v>
      </c>
      <c r="B626" s="210" t="s">
        <v>358</v>
      </c>
      <c r="C626" s="167" t="s">
        <v>132</v>
      </c>
      <c r="D626" s="168" t="s">
        <v>5188</v>
      </c>
      <c r="E626" s="169">
        <v>4.8923399999999999</v>
      </c>
      <c r="F626" s="166" t="s">
        <v>3026</v>
      </c>
      <c r="G626" s="169" t="s">
        <v>3350</v>
      </c>
      <c r="H626" s="169" t="s">
        <v>3342</v>
      </c>
      <c r="I626" s="169" t="s">
        <v>3351</v>
      </c>
      <c r="J626" s="119">
        <v>6100018092</v>
      </c>
      <c r="K626" s="122">
        <v>41494</v>
      </c>
      <c r="L626" s="166" t="s">
        <v>3515</v>
      </c>
      <c r="M626" s="170" t="s">
        <v>5139</v>
      </c>
      <c r="N626" s="288"/>
    </row>
    <row r="627" spans="1:14" ht="63" outlineLevel="1">
      <c r="A627" s="174" t="s">
        <v>1018</v>
      </c>
      <c r="B627" s="210" t="s">
        <v>358</v>
      </c>
      <c r="C627" s="167" t="s">
        <v>132</v>
      </c>
      <c r="D627" s="168" t="s">
        <v>5189</v>
      </c>
      <c r="E627" s="169">
        <v>4.8923399999999999</v>
      </c>
      <c r="F627" s="166" t="s">
        <v>3026</v>
      </c>
      <c r="G627" s="169" t="s">
        <v>3350</v>
      </c>
      <c r="H627" s="169" t="s">
        <v>3342</v>
      </c>
      <c r="I627" s="169" t="s">
        <v>3351</v>
      </c>
      <c r="J627" s="119">
        <v>6100018493</v>
      </c>
      <c r="K627" s="122">
        <v>41515</v>
      </c>
      <c r="L627" s="166" t="s">
        <v>3355</v>
      </c>
      <c r="M627" s="170" t="s">
        <v>5139</v>
      </c>
      <c r="N627" s="288"/>
    </row>
    <row r="628" spans="1:14" ht="47.25" outlineLevel="1">
      <c r="A628" s="174" t="s">
        <v>1019</v>
      </c>
      <c r="B628" s="210" t="s">
        <v>358</v>
      </c>
      <c r="C628" s="167" t="s">
        <v>132</v>
      </c>
      <c r="D628" s="168" t="s">
        <v>5190</v>
      </c>
      <c r="E628" s="169">
        <v>71.55286000000001</v>
      </c>
      <c r="F628" s="166" t="s">
        <v>3232</v>
      </c>
      <c r="G628" s="169" t="s">
        <v>3352</v>
      </c>
      <c r="H628" s="169" t="s">
        <v>3353</v>
      </c>
      <c r="I628" s="169" t="s">
        <v>5191</v>
      </c>
      <c r="J628" s="119">
        <v>6100018752</v>
      </c>
      <c r="K628" s="122">
        <v>41507</v>
      </c>
      <c r="L628" s="166" t="s">
        <v>3354</v>
      </c>
      <c r="M628" s="170" t="s">
        <v>5139</v>
      </c>
      <c r="N628" s="288"/>
    </row>
    <row r="629" spans="1:14" ht="63" outlineLevel="1">
      <c r="A629" s="174" t="s">
        <v>1020</v>
      </c>
      <c r="B629" s="210" t="s">
        <v>358</v>
      </c>
      <c r="C629" s="167" t="s">
        <v>132</v>
      </c>
      <c r="D629" s="168" t="s">
        <v>5192</v>
      </c>
      <c r="E629" s="169">
        <v>4.8923399999999999</v>
      </c>
      <c r="F629" s="166" t="s">
        <v>3026</v>
      </c>
      <c r="G629" s="169" t="s">
        <v>3350</v>
      </c>
      <c r="H629" s="169" t="s">
        <v>3342</v>
      </c>
      <c r="I629" s="169" t="s">
        <v>3351</v>
      </c>
      <c r="J629" s="119">
        <v>6100019453</v>
      </c>
      <c r="K629" s="122">
        <v>41526</v>
      </c>
      <c r="L629" s="166" t="s">
        <v>5193</v>
      </c>
      <c r="M629" s="170" t="s">
        <v>5139</v>
      </c>
      <c r="N629" s="288"/>
    </row>
    <row r="630" spans="1:14" ht="47.25" outlineLevel="1">
      <c r="A630" s="174" t="s">
        <v>1021</v>
      </c>
      <c r="B630" s="119" t="s">
        <v>359</v>
      </c>
      <c r="C630" s="167" t="s">
        <v>132</v>
      </c>
      <c r="D630" s="183" t="s">
        <v>5194</v>
      </c>
      <c r="E630" s="169">
        <v>10.65676</v>
      </c>
      <c r="F630" s="166" t="s">
        <v>3026</v>
      </c>
      <c r="G630" s="169" t="s">
        <v>3357</v>
      </c>
      <c r="H630" s="169" t="s">
        <v>3358</v>
      </c>
      <c r="I630" s="169" t="s">
        <v>3359</v>
      </c>
      <c r="J630" s="119">
        <v>6100015926</v>
      </c>
      <c r="K630" s="122" t="s">
        <v>164</v>
      </c>
      <c r="L630" s="166" t="s">
        <v>3361</v>
      </c>
      <c r="M630" s="170" t="s">
        <v>5139</v>
      </c>
      <c r="N630" s="288" t="s">
        <v>5195</v>
      </c>
    </row>
    <row r="631" spans="1:14" ht="47.25" outlineLevel="1">
      <c r="A631" s="174" t="s">
        <v>1022</v>
      </c>
      <c r="B631" s="119" t="s">
        <v>359</v>
      </c>
      <c r="C631" s="167" t="s">
        <v>132</v>
      </c>
      <c r="D631" s="183" t="s">
        <v>5196</v>
      </c>
      <c r="E631" s="169">
        <v>16.18337</v>
      </c>
      <c r="F631" s="166" t="s">
        <v>3026</v>
      </c>
      <c r="G631" s="169" t="s">
        <v>3357</v>
      </c>
      <c r="H631" s="169" t="s">
        <v>3358</v>
      </c>
      <c r="I631" s="169" t="s">
        <v>3359</v>
      </c>
      <c r="J631" s="119">
        <v>6100016472</v>
      </c>
      <c r="K631" s="122" t="s">
        <v>180</v>
      </c>
      <c r="L631" s="166" t="s">
        <v>5197</v>
      </c>
      <c r="M631" s="170" t="s">
        <v>5139</v>
      </c>
      <c r="N631" s="288"/>
    </row>
    <row r="632" spans="1:14" ht="47.25" outlineLevel="1">
      <c r="A632" s="174" t="s">
        <v>1023</v>
      </c>
      <c r="B632" s="119" t="s">
        <v>359</v>
      </c>
      <c r="C632" s="167" t="s">
        <v>132</v>
      </c>
      <c r="D632" s="168" t="s">
        <v>5198</v>
      </c>
      <c r="E632" s="169">
        <v>16.18337</v>
      </c>
      <c r="F632" s="166" t="s">
        <v>3026</v>
      </c>
      <c r="G632" s="169" t="s">
        <v>3357</v>
      </c>
      <c r="H632" s="169" t="s">
        <v>3358</v>
      </c>
      <c r="I632" s="169" t="s">
        <v>3359</v>
      </c>
      <c r="J632" s="119">
        <v>6100016764</v>
      </c>
      <c r="K632" s="122" t="s">
        <v>3422</v>
      </c>
      <c r="L632" s="166" t="s">
        <v>5199</v>
      </c>
      <c r="M632" s="170" t="s">
        <v>5139</v>
      </c>
      <c r="N632" s="288"/>
    </row>
    <row r="633" spans="1:14" ht="47.25" outlineLevel="1">
      <c r="A633" s="174" t="s">
        <v>1024</v>
      </c>
      <c r="B633" s="119" t="s">
        <v>359</v>
      </c>
      <c r="C633" s="167" t="s">
        <v>132</v>
      </c>
      <c r="D633" s="183" t="s">
        <v>5200</v>
      </c>
      <c r="E633" s="169">
        <v>21.709980000000002</v>
      </c>
      <c r="F633" s="166" t="s">
        <v>3026</v>
      </c>
      <c r="G633" s="169" t="s">
        <v>3357</v>
      </c>
      <c r="H633" s="169" t="s">
        <v>3358</v>
      </c>
      <c r="I633" s="169" t="s">
        <v>3359</v>
      </c>
      <c r="J633" s="119">
        <v>6100016964</v>
      </c>
      <c r="K633" s="122" t="s">
        <v>3360</v>
      </c>
      <c r="L633" s="166" t="s">
        <v>5201</v>
      </c>
      <c r="M633" s="170" t="s">
        <v>5139</v>
      </c>
      <c r="N633" s="288"/>
    </row>
    <row r="634" spans="1:14" ht="47.25" outlineLevel="1">
      <c r="A634" s="174" t="s">
        <v>1025</v>
      </c>
      <c r="B634" s="119" t="s">
        <v>360</v>
      </c>
      <c r="C634" s="167" t="s">
        <v>132</v>
      </c>
      <c r="D634" s="183" t="s">
        <v>5202</v>
      </c>
      <c r="E634" s="169">
        <v>124.93069</v>
      </c>
      <c r="F634" s="166" t="s">
        <v>3026</v>
      </c>
      <c r="G634" s="169" t="s">
        <v>3362</v>
      </c>
      <c r="H634" s="169" t="s">
        <v>3363</v>
      </c>
      <c r="I634" s="169" t="s">
        <v>3364</v>
      </c>
      <c r="J634" s="119">
        <v>6100010030</v>
      </c>
      <c r="K634" s="122">
        <v>41018</v>
      </c>
      <c r="L634" s="166" t="s">
        <v>258</v>
      </c>
      <c r="M634" s="170" t="s">
        <v>5139</v>
      </c>
      <c r="N634" s="288" t="s">
        <v>5203</v>
      </c>
    </row>
    <row r="635" spans="1:14" ht="47.25" outlineLevel="1">
      <c r="A635" s="174" t="s">
        <v>1026</v>
      </c>
      <c r="B635" s="119" t="s">
        <v>360</v>
      </c>
      <c r="C635" s="167" t="s">
        <v>132</v>
      </c>
      <c r="D635" s="183" t="s">
        <v>5134</v>
      </c>
      <c r="E635" s="169">
        <v>100.48129</v>
      </c>
      <c r="F635" s="166" t="s">
        <v>5204</v>
      </c>
      <c r="G635" s="169" t="s">
        <v>5205</v>
      </c>
      <c r="H635" s="169" t="s">
        <v>5206</v>
      </c>
      <c r="I635" s="169" t="s">
        <v>3364</v>
      </c>
      <c r="J635" s="119">
        <v>6100012461</v>
      </c>
      <c r="K635" s="122">
        <v>41149</v>
      </c>
      <c r="L635" s="166" t="s">
        <v>297</v>
      </c>
      <c r="M635" s="170" t="s">
        <v>5139</v>
      </c>
      <c r="N635" s="288"/>
    </row>
    <row r="636" spans="1:14" ht="47.25" outlineLevel="1">
      <c r="A636" s="174" t="s">
        <v>1027</v>
      </c>
      <c r="B636" s="210" t="s">
        <v>361</v>
      </c>
      <c r="C636" s="167" t="s">
        <v>132</v>
      </c>
      <c r="D636" s="168" t="s">
        <v>5207</v>
      </c>
      <c r="E636" s="169">
        <v>26.498860000000001</v>
      </c>
      <c r="F636" s="166" t="s">
        <v>3026</v>
      </c>
      <c r="G636" s="169" t="s">
        <v>3367</v>
      </c>
      <c r="H636" s="169" t="s">
        <v>3342</v>
      </c>
      <c r="I636" s="169" t="s">
        <v>3368</v>
      </c>
      <c r="J636" s="119">
        <v>6100015284</v>
      </c>
      <c r="K636" s="122" t="s">
        <v>177</v>
      </c>
      <c r="L636" s="166" t="s">
        <v>3370</v>
      </c>
      <c r="M636" s="170" t="s">
        <v>5139</v>
      </c>
      <c r="N636" s="288" t="s">
        <v>5208</v>
      </c>
    </row>
    <row r="637" spans="1:14" ht="47.25" outlineLevel="1">
      <c r="A637" s="174" t="s">
        <v>1028</v>
      </c>
      <c r="B637" s="210" t="s">
        <v>361</v>
      </c>
      <c r="C637" s="167" t="s">
        <v>132</v>
      </c>
      <c r="D637" s="168" t="s">
        <v>5209</v>
      </c>
      <c r="E637" s="169">
        <v>58.324130000000004</v>
      </c>
      <c r="F637" s="166" t="s">
        <v>3232</v>
      </c>
      <c r="G637" s="169" t="s">
        <v>5210</v>
      </c>
      <c r="H637" s="169" t="s">
        <v>5211</v>
      </c>
      <c r="I637" s="169" t="s">
        <v>5212</v>
      </c>
      <c r="J637" s="119">
        <v>6100015403</v>
      </c>
      <c r="K637" s="122" t="s">
        <v>177</v>
      </c>
      <c r="L637" s="166" t="s">
        <v>5213</v>
      </c>
      <c r="M637" s="170" t="s">
        <v>5139</v>
      </c>
      <c r="N637" s="288"/>
    </row>
    <row r="638" spans="1:14" ht="47.25" outlineLevel="1">
      <c r="A638" s="174" t="s">
        <v>1029</v>
      </c>
      <c r="B638" s="210" t="s">
        <v>361</v>
      </c>
      <c r="C638" s="167" t="s">
        <v>132</v>
      </c>
      <c r="D638" s="168" t="s">
        <v>5214</v>
      </c>
      <c r="E638" s="169">
        <v>725.34773000000007</v>
      </c>
      <c r="F638" s="166" t="s">
        <v>3232</v>
      </c>
      <c r="G638" s="169" t="s">
        <v>5215</v>
      </c>
      <c r="H638" s="169" t="s">
        <v>3349</v>
      </c>
      <c r="I638" s="169" t="s">
        <v>5212</v>
      </c>
      <c r="J638" s="119">
        <v>6100015578</v>
      </c>
      <c r="K638" s="122" t="s">
        <v>2294</v>
      </c>
      <c r="L638" s="166" t="s">
        <v>5216</v>
      </c>
      <c r="M638" s="170" t="s">
        <v>5139</v>
      </c>
      <c r="N638" s="288"/>
    </row>
    <row r="639" spans="1:14" ht="47.25" outlineLevel="1">
      <c r="A639" s="174" t="s">
        <v>1030</v>
      </c>
      <c r="B639" s="210" t="s">
        <v>361</v>
      </c>
      <c r="C639" s="167" t="s">
        <v>132</v>
      </c>
      <c r="D639" s="168" t="s">
        <v>5217</v>
      </c>
      <c r="E639" s="169">
        <v>7.9979199999999997</v>
      </c>
      <c r="F639" s="166" t="s">
        <v>3026</v>
      </c>
      <c r="G639" s="169" t="s">
        <v>3367</v>
      </c>
      <c r="H639" s="169" t="s">
        <v>3342</v>
      </c>
      <c r="I639" s="169" t="s">
        <v>3368</v>
      </c>
      <c r="J639" s="119">
        <v>6100015581</v>
      </c>
      <c r="K639" s="122" t="s">
        <v>2294</v>
      </c>
      <c r="L639" s="166" t="s">
        <v>2295</v>
      </c>
      <c r="M639" s="170" t="s">
        <v>5139</v>
      </c>
      <c r="N639" s="288"/>
    </row>
    <row r="640" spans="1:14" ht="53.25" customHeight="1" outlineLevel="1">
      <c r="A640" s="174" t="s">
        <v>1031</v>
      </c>
      <c r="B640" s="210" t="s">
        <v>361</v>
      </c>
      <c r="C640" s="167" t="s">
        <v>132</v>
      </c>
      <c r="D640" s="183" t="s">
        <v>5218</v>
      </c>
      <c r="E640" s="169">
        <v>31.177720000000001</v>
      </c>
      <c r="F640" s="166" t="s">
        <v>3026</v>
      </c>
      <c r="G640" s="169" t="s">
        <v>3367</v>
      </c>
      <c r="H640" s="169" t="s">
        <v>3342</v>
      </c>
      <c r="I640" s="169" t="s">
        <v>3368</v>
      </c>
      <c r="J640" s="119">
        <v>6100015796</v>
      </c>
      <c r="K640" s="122" t="s">
        <v>166</v>
      </c>
      <c r="L640" s="166" t="s">
        <v>5219</v>
      </c>
      <c r="M640" s="170" t="s">
        <v>5139</v>
      </c>
      <c r="N640" s="288"/>
    </row>
    <row r="641" spans="1:14" ht="31.5" outlineLevel="1">
      <c r="A641" s="174" t="s">
        <v>1032</v>
      </c>
      <c r="B641" s="210" t="s">
        <v>361</v>
      </c>
      <c r="C641" s="167" t="s">
        <v>132</v>
      </c>
      <c r="D641" s="168" t="s">
        <v>1839</v>
      </c>
      <c r="E641" s="169">
        <v>35.92062</v>
      </c>
      <c r="F641" s="166" t="s">
        <v>3026</v>
      </c>
      <c r="G641" s="169" t="s">
        <v>3367</v>
      </c>
      <c r="H641" s="169" t="s">
        <v>3342</v>
      </c>
      <c r="I641" s="169" t="s">
        <v>3368</v>
      </c>
      <c r="J641" s="119">
        <v>6100015835</v>
      </c>
      <c r="K641" s="122" t="s">
        <v>3369</v>
      </c>
      <c r="L641" s="166" t="s">
        <v>5220</v>
      </c>
      <c r="M641" s="170" t="s">
        <v>5139</v>
      </c>
      <c r="N641" s="288"/>
    </row>
    <row r="642" spans="1:14" ht="35.25" customHeight="1" outlineLevel="1">
      <c r="A642" s="174" t="s">
        <v>1033</v>
      </c>
      <c r="B642" s="210" t="s">
        <v>361</v>
      </c>
      <c r="C642" s="167" t="s">
        <v>132</v>
      </c>
      <c r="D642" s="183" t="s">
        <v>5221</v>
      </c>
      <c r="E642" s="169">
        <v>56.653820000000003</v>
      </c>
      <c r="F642" s="166" t="s">
        <v>3232</v>
      </c>
      <c r="G642" s="169" t="s">
        <v>5222</v>
      </c>
      <c r="H642" s="169" t="s">
        <v>3366</v>
      </c>
      <c r="I642" s="169" t="s">
        <v>5212</v>
      </c>
      <c r="J642" s="119">
        <v>6100015892</v>
      </c>
      <c r="K642" s="122" t="s">
        <v>164</v>
      </c>
      <c r="L642" s="166" t="s">
        <v>5223</v>
      </c>
      <c r="M642" s="170" t="s">
        <v>5139</v>
      </c>
      <c r="N642" s="288"/>
    </row>
    <row r="643" spans="1:14" ht="40.5" customHeight="1" outlineLevel="1">
      <c r="A643" s="174" t="s">
        <v>1034</v>
      </c>
      <c r="B643" s="210" t="s">
        <v>361</v>
      </c>
      <c r="C643" s="167" t="s">
        <v>132</v>
      </c>
      <c r="D643" s="168" t="s">
        <v>5224</v>
      </c>
      <c r="E643" s="169">
        <v>25.658719999999999</v>
      </c>
      <c r="F643" s="166" t="s">
        <v>3026</v>
      </c>
      <c r="G643" s="169" t="s">
        <v>3367</v>
      </c>
      <c r="H643" s="169" t="s">
        <v>3342</v>
      </c>
      <c r="I643" s="169" t="s">
        <v>3368</v>
      </c>
      <c r="J643" s="119">
        <v>6100015902</v>
      </c>
      <c r="K643" s="122" t="s">
        <v>164</v>
      </c>
      <c r="L643" s="166" t="s">
        <v>5225</v>
      </c>
      <c r="M643" s="170" t="s">
        <v>5139</v>
      </c>
      <c r="N643" s="288"/>
    </row>
    <row r="644" spans="1:14" ht="47.25" outlineLevel="1">
      <c r="A644" s="174" t="s">
        <v>1035</v>
      </c>
      <c r="B644" s="210" t="s">
        <v>361</v>
      </c>
      <c r="C644" s="167" t="s">
        <v>132</v>
      </c>
      <c r="D644" s="168" t="s">
        <v>5226</v>
      </c>
      <c r="E644" s="169">
        <v>161.83351999999999</v>
      </c>
      <c r="F644" s="166" t="s">
        <v>3232</v>
      </c>
      <c r="G644" s="169" t="s">
        <v>5227</v>
      </c>
      <c r="H644" s="169" t="s">
        <v>3366</v>
      </c>
      <c r="I644" s="169" t="s">
        <v>5212</v>
      </c>
      <c r="J644" s="119">
        <v>6100015902</v>
      </c>
      <c r="K644" s="122">
        <v>41836</v>
      </c>
      <c r="L644" s="166" t="s">
        <v>5228</v>
      </c>
      <c r="M644" s="170" t="s">
        <v>5139</v>
      </c>
      <c r="N644" s="288"/>
    </row>
    <row r="645" spans="1:14" ht="47.25" outlineLevel="1">
      <c r="A645" s="174" t="s">
        <v>1036</v>
      </c>
      <c r="B645" s="210" t="s">
        <v>361</v>
      </c>
      <c r="C645" s="167" t="s">
        <v>132</v>
      </c>
      <c r="D645" s="183" t="s">
        <v>5229</v>
      </c>
      <c r="E645" s="169">
        <v>36.696730000000002</v>
      </c>
      <c r="F645" s="166" t="s">
        <v>3026</v>
      </c>
      <c r="G645" s="169" t="s">
        <v>3367</v>
      </c>
      <c r="H645" s="169" t="s">
        <v>3342</v>
      </c>
      <c r="I645" s="169" t="s">
        <v>3368</v>
      </c>
      <c r="J645" s="119">
        <v>6100015967</v>
      </c>
      <c r="K645" s="122" t="s">
        <v>142</v>
      </c>
      <c r="L645" s="166" t="s">
        <v>5230</v>
      </c>
      <c r="M645" s="170" t="s">
        <v>5139</v>
      </c>
      <c r="N645" s="288"/>
    </row>
    <row r="646" spans="1:14" ht="47.25" outlineLevel="1">
      <c r="A646" s="174" t="s">
        <v>1037</v>
      </c>
      <c r="B646" s="210" t="s">
        <v>361</v>
      </c>
      <c r="C646" s="167" t="s">
        <v>132</v>
      </c>
      <c r="D646" s="183" t="s">
        <v>5231</v>
      </c>
      <c r="E646" s="169">
        <v>14.62072</v>
      </c>
      <c r="F646" s="166" t="s">
        <v>3026</v>
      </c>
      <c r="G646" s="169" t="s">
        <v>3367</v>
      </c>
      <c r="H646" s="169" t="s">
        <v>3342</v>
      </c>
      <c r="I646" s="169" t="s">
        <v>3368</v>
      </c>
      <c r="J646" s="119">
        <v>6100016072</v>
      </c>
      <c r="K646" s="122" t="s">
        <v>154</v>
      </c>
      <c r="L646" s="166" t="s">
        <v>5232</v>
      </c>
      <c r="M646" s="170" t="s">
        <v>5139</v>
      </c>
      <c r="N646" s="288"/>
    </row>
    <row r="647" spans="1:14" ht="47.25" outlineLevel="1">
      <c r="A647" s="174" t="s">
        <v>1038</v>
      </c>
      <c r="B647" s="210" t="s">
        <v>361</v>
      </c>
      <c r="C647" s="167" t="s">
        <v>132</v>
      </c>
      <c r="D647" s="183" t="s">
        <v>5233</v>
      </c>
      <c r="E647" s="169">
        <v>47.734729999999999</v>
      </c>
      <c r="F647" s="166" t="s">
        <v>3026</v>
      </c>
      <c r="G647" s="169" t="s">
        <v>3367</v>
      </c>
      <c r="H647" s="169" t="s">
        <v>3342</v>
      </c>
      <c r="I647" s="169" t="s">
        <v>3368</v>
      </c>
      <c r="J647" s="119">
        <v>6100016299</v>
      </c>
      <c r="K647" s="122" t="s">
        <v>181</v>
      </c>
      <c r="L647" s="166" t="s">
        <v>5234</v>
      </c>
      <c r="M647" s="170" t="s">
        <v>5139</v>
      </c>
      <c r="N647" s="288"/>
    </row>
    <row r="648" spans="1:14" ht="47.25" outlineLevel="1">
      <c r="A648" s="174" t="s">
        <v>1039</v>
      </c>
      <c r="B648" s="210" t="s">
        <v>361</v>
      </c>
      <c r="C648" s="167" t="s">
        <v>132</v>
      </c>
      <c r="D648" s="168" t="s">
        <v>5235</v>
      </c>
      <c r="E648" s="169">
        <v>82.88449</v>
      </c>
      <c r="F648" s="166" t="s">
        <v>3232</v>
      </c>
      <c r="G648" s="169" t="s">
        <v>3365</v>
      </c>
      <c r="H648" s="169" t="s">
        <v>3366</v>
      </c>
      <c r="I648" s="169" t="s">
        <v>5212</v>
      </c>
      <c r="J648" s="119">
        <v>6100016318</v>
      </c>
      <c r="K648" s="122" t="s">
        <v>181</v>
      </c>
      <c r="L648" s="166" t="s">
        <v>5236</v>
      </c>
      <c r="M648" s="170" t="s">
        <v>5139</v>
      </c>
      <c r="N648" s="288"/>
    </row>
    <row r="649" spans="1:14" ht="47.25" customHeight="1" outlineLevel="1">
      <c r="A649" s="174" t="s">
        <v>1040</v>
      </c>
      <c r="B649" s="210" t="s">
        <v>362</v>
      </c>
      <c r="C649" s="167" t="s">
        <v>132</v>
      </c>
      <c r="D649" s="168" t="s">
        <v>2300</v>
      </c>
      <c r="E649" s="169">
        <v>0</v>
      </c>
      <c r="F649" s="166" t="s">
        <v>3026</v>
      </c>
      <c r="G649" s="169" t="s">
        <v>3371</v>
      </c>
      <c r="H649" s="169" t="s">
        <v>3372</v>
      </c>
      <c r="I649" s="169" t="s">
        <v>3373</v>
      </c>
      <c r="J649" s="119">
        <v>6100013667</v>
      </c>
      <c r="K649" s="122" t="s">
        <v>2302</v>
      </c>
      <c r="L649" s="166" t="s">
        <v>2303</v>
      </c>
      <c r="M649" s="170" t="s">
        <v>5139</v>
      </c>
      <c r="N649" s="288" t="s">
        <v>5237</v>
      </c>
    </row>
    <row r="650" spans="1:14" ht="54" customHeight="1" outlineLevel="1">
      <c r="A650" s="174" t="s">
        <v>1041</v>
      </c>
      <c r="B650" s="210" t="s">
        <v>362</v>
      </c>
      <c r="C650" s="167" t="s">
        <v>132</v>
      </c>
      <c r="D650" s="168" t="s">
        <v>5238</v>
      </c>
      <c r="E650" s="169">
        <v>69.416690000000003</v>
      </c>
      <c r="F650" s="166" t="s">
        <v>3026</v>
      </c>
      <c r="G650" s="169" t="s">
        <v>3371</v>
      </c>
      <c r="H650" s="169" t="s">
        <v>3372</v>
      </c>
      <c r="I650" s="169" t="s">
        <v>3373</v>
      </c>
      <c r="J650" s="119">
        <v>6100016280</v>
      </c>
      <c r="K650" s="122" t="s">
        <v>181</v>
      </c>
      <c r="L650" s="166" t="s">
        <v>5239</v>
      </c>
      <c r="M650" s="170" t="s">
        <v>5139</v>
      </c>
      <c r="N650" s="288"/>
    </row>
    <row r="651" spans="1:14" ht="63" outlineLevel="1">
      <c r="A651" s="174" t="s">
        <v>1042</v>
      </c>
      <c r="B651" s="210" t="s">
        <v>362</v>
      </c>
      <c r="C651" s="167" t="s">
        <v>132</v>
      </c>
      <c r="D651" s="168" t="s">
        <v>5240</v>
      </c>
      <c r="E651" s="169">
        <v>31.997859999999999</v>
      </c>
      <c r="F651" s="166" t="s">
        <v>3026</v>
      </c>
      <c r="G651" s="169" t="s">
        <v>3371</v>
      </c>
      <c r="H651" s="169" t="s">
        <v>3372</v>
      </c>
      <c r="I651" s="169" t="s">
        <v>3373</v>
      </c>
      <c r="J651" s="119">
        <v>6100017262</v>
      </c>
      <c r="K651" s="122" t="s">
        <v>167</v>
      </c>
      <c r="L651" s="166" t="s">
        <v>5241</v>
      </c>
      <c r="M651" s="170" t="s">
        <v>5139</v>
      </c>
      <c r="N651" s="288"/>
    </row>
    <row r="652" spans="1:14" ht="47.25" outlineLevel="1">
      <c r="A652" s="174" t="s">
        <v>1043</v>
      </c>
      <c r="B652" s="210" t="s">
        <v>362</v>
      </c>
      <c r="C652" s="167" t="s">
        <v>132</v>
      </c>
      <c r="D652" s="168" t="s">
        <v>5242</v>
      </c>
      <c r="E652" s="169">
        <v>15.2239</v>
      </c>
      <c r="F652" s="166" t="s">
        <v>3026</v>
      </c>
      <c r="G652" s="169" t="s">
        <v>3371</v>
      </c>
      <c r="H652" s="169" t="s">
        <v>3372</v>
      </c>
      <c r="I652" s="169" t="s">
        <v>3373</v>
      </c>
      <c r="J652" s="119">
        <v>6100017393</v>
      </c>
      <c r="K652" s="122" t="s">
        <v>167</v>
      </c>
      <c r="L652" s="166" t="s">
        <v>5243</v>
      </c>
      <c r="M652" s="170" t="s">
        <v>5139</v>
      </c>
      <c r="N652" s="288"/>
    </row>
    <row r="653" spans="1:14" ht="47.25" outlineLevel="1">
      <c r="A653" s="174" t="s">
        <v>1044</v>
      </c>
      <c r="B653" s="210" t="s">
        <v>362</v>
      </c>
      <c r="C653" s="167" t="s">
        <v>132</v>
      </c>
      <c r="D653" s="168" t="s">
        <v>5244</v>
      </c>
      <c r="E653" s="169">
        <v>17.804500000000001</v>
      </c>
      <c r="F653" s="166" t="s">
        <v>3026</v>
      </c>
      <c r="G653" s="169" t="s">
        <v>3371</v>
      </c>
      <c r="H653" s="169" t="s">
        <v>3372</v>
      </c>
      <c r="I653" s="169" t="s">
        <v>3373</v>
      </c>
      <c r="J653" s="119">
        <v>6100017512</v>
      </c>
      <c r="K653" s="122" t="s">
        <v>167</v>
      </c>
      <c r="L653" s="166" t="s">
        <v>5245</v>
      </c>
      <c r="M653" s="170" t="s">
        <v>5139</v>
      </c>
      <c r="N653" s="288"/>
    </row>
    <row r="654" spans="1:14" ht="47.25" outlineLevel="1">
      <c r="A654" s="174" t="s">
        <v>1045</v>
      </c>
      <c r="B654" s="210" t="s">
        <v>362</v>
      </c>
      <c r="C654" s="167" t="s">
        <v>132</v>
      </c>
      <c r="D654" s="168" t="s">
        <v>5246</v>
      </c>
      <c r="E654" s="169">
        <v>306.78874000000002</v>
      </c>
      <c r="F654" s="166" t="s">
        <v>3232</v>
      </c>
      <c r="G654" s="169" t="s">
        <v>5247</v>
      </c>
      <c r="H654" s="169" t="s">
        <v>5248</v>
      </c>
      <c r="I654" s="169" t="s">
        <v>5249</v>
      </c>
      <c r="J654" s="119">
        <v>6100017759</v>
      </c>
      <c r="K654" s="122" t="s">
        <v>167</v>
      </c>
      <c r="L654" s="166" t="s">
        <v>3375</v>
      </c>
      <c r="M654" s="170" t="s">
        <v>5139</v>
      </c>
      <c r="N654" s="288"/>
    </row>
    <row r="655" spans="1:14" ht="47.25" outlineLevel="1">
      <c r="A655" s="174" t="s">
        <v>1046</v>
      </c>
      <c r="B655" s="210" t="s">
        <v>362</v>
      </c>
      <c r="C655" s="167" t="s">
        <v>132</v>
      </c>
      <c r="D655" s="168" t="s">
        <v>5250</v>
      </c>
      <c r="E655" s="169">
        <v>69.416690000000003</v>
      </c>
      <c r="F655" s="166" t="s">
        <v>3026</v>
      </c>
      <c r="G655" s="169" t="s">
        <v>3371</v>
      </c>
      <c r="H655" s="169" t="s">
        <v>3372</v>
      </c>
      <c r="I655" s="169" t="s">
        <v>3373</v>
      </c>
      <c r="J655" s="119">
        <v>6100017964</v>
      </c>
      <c r="K655" s="122" t="s">
        <v>165</v>
      </c>
      <c r="L655" s="166" t="s">
        <v>5251</v>
      </c>
      <c r="M655" s="170" t="s">
        <v>5139</v>
      </c>
      <c r="N655" s="288"/>
    </row>
    <row r="656" spans="1:14" ht="63" outlineLevel="1">
      <c r="A656" s="174" t="s">
        <v>1047</v>
      </c>
      <c r="B656" s="210" t="s">
        <v>362</v>
      </c>
      <c r="C656" s="167" t="s">
        <v>132</v>
      </c>
      <c r="D656" s="168" t="s">
        <v>5252</v>
      </c>
      <c r="E656" s="169">
        <v>22.255929999999999</v>
      </c>
      <c r="F656" s="166" t="s">
        <v>3026</v>
      </c>
      <c r="G656" s="169" t="s">
        <v>3371</v>
      </c>
      <c r="H656" s="169" t="s">
        <v>3372</v>
      </c>
      <c r="I656" s="169" t="s">
        <v>3373</v>
      </c>
      <c r="J656" s="119">
        <v>6100017987</v>
      </c>
      <c r="K656" s="122" t="s">
        <v>165</v>
      </c>
      <c r="L656" s="166" t="s">
        <v>3374</v>
      </c>
      <c r="M656" s="170" t="s">
        <v>5139</v>
      </c>
      <c r="N656" s="288"/>
    </row>
    <row r="657" spans="1:14" ht="47.25" outlineLevel="1">
      <c r="A657" s="174" t="s">
        <v>1048</v>
      </c>
      <c r="B657" s="210" t="s">
        <v>363</v>
      </c>
      <c r="C657" s="167" t="s">
        <v>132</v>
      </c>
      <c r="D657" s="168" t="s">
        <v>5253</v>
      </c>
      <c r="E657" s="169">
        <v>4.6697600000000001</v>
      </c>
      <c r="F657" s="166" t="s">
        <v>3026</v>
      </c>
      <c r="G657" s="169" t="s">
        <v>3376</v>
      </c>
      <c r="H657" s="169" t="s">
        <v>3342</v>
      </c>
      <c r="I657" s="169" t="s">
        <v>3377</v>
      </c>
      <c r="J657" s="119">
        <v>6100014160</v>
      </c>
      <c r="K657" s="122">
        <v>41247</v>
      </c>
      <c r="L657" s="166" t="s">
        <v>5254</v>
      </c>
      <c r="M657" s="170" t="s">
        <v>5139</v>
      </c>
      <c r="N657" s="288" t="s">
        <v>5255</v>
      </c>
    </row>
    <row r="658" spans="1:14" ht="47.25" outlineLevel="1">
      <c r="A658" s="174" t="s">
        <v>1049</v>
      </c>
      <c r="B658" s="210" t="s">
        <v>363</v>
      </c>
      <c r="C658" s="167" t="s">
        <v>132</v>
      </c>
      <c r="D658" s="168" t="s">
        <v>5256</v>
      </c>
      <c r="E658" s="169">
        <v>4.6697600000000001</v>
      </c>
      <c r="F658" s="166" t="s">
        <v>3026</v>
      </c>
      <c r="G658" s="169" t="s">
        <v>3376</v>
      </c>
      <c r="H658" s="169" t="s">
        <v>3342</v>
      </c>
      <c r="I658" s="169" t="s">
        <v>3377</v>
      </c>
      <c r="J658" s="119">
        <v>6100017760</v>
      </c>
      <c r="K658" s="122">
        <v>41453</v>
      </c>
      <c r="L658" s="166" t="s">
        <v>5257</v>
      </c>
      <c r="M658" s="170" t="s">
        <v>5139</v>
      </c>
      <c r="N658" s="288"/>
    </row>
    <row r="659" spans="1:14" ht="47.25" outlineLevel="1">
      <c r="A659" s="174" t="s">
        <v>1050</v>
      </c>
      <c r="B659" s="210" t="s">
        <v>363</v>
      </c>
      <c r="C659" s="167" t="s">
        <v>132</v>
      </c>
      <c r="D659" s="168" t="s">
        <v>5258</v>
      </c>
      <c r="E659" s="169">
        <v>4.6697600000000001</v>
      </c>
      <c r="F659" s="166" t="s">
        <v>3026</v>
      </c>
      <c r="G659" s="169" t="s">
        <v>3376</v>
      </c>
      <c r="H659" s="169" t="s">
        <v>3342</v>
      </c>
      <c r="I659" s="169" t="s">
        <v>3377</v>
      </c>
      <c r="J659" s="119">
        <v>6100018352</v>
      </c>
      <c r="K659" s="122">
        <v>41507</v>
      </c>
      <c r="L659" s="166" t="s">
        <v>3534</v>
      </c>
      <c r="M659" s="170" t="s">
        <v>5139</v>
      </c>
      <c r="N659" s="288"/>
    </row>
    <row r="660" spans="1:14" ht="47.25" outlineLevel="1">
      <c r="A660" s="174" t="s">
        <v>1051</v>
      </c>
      <c r="B660" s="210" t="s">
        <v>363</v>
      </c>
      <c r="C660" s="167" t="s">
        <v>132</v>
      </c>
      <c r="D660" s="168" t="s">
        <v>5259</v>
      </c>
      <c r="E660" s="169">
        <v>4.6697600000000001</v>
      </c>
      <c r="F660" s="166" t="s">
        <v>3026</v>
      </c>
      <c r="G660" s="169" t="s">
        <v>3376</v>
      </c>
      <c r="H660" s="169" t="s">
        <v>3342</v>
      </c>
      <c r="I660" s="169" t="s">
        <v>3377</v>
      </c>
      <c r="J660" s="119">
        <v>6100018699</v>
      </c>
      <c r="K660" s="122">
        <v>41507</v>
      </c>
      <c r="L660" s="166" t="s">
        <v>5260</v>
      </c>
      <c r="M660" s="170" t="s">
        <v>5139</v>
      </c>
      <c r="N660" s="288"/>
    </row>
    <row r="661" spans="1:14" ht="31.5" outlineLevel="1">
      <c r="A661" s="174" t="s">
        <v>1052</v>
      </c>
      <c r="B661" s="210" t="s">
        <v>364</v>
      </c>
      <c r="C661" s="167" t="s">
        <v>132</v>
      </c>
      <c r="D661" s="168" t="s">
        <v>5261</v>
      </c>
      <c r="E661" s="169">
        <v>307.94936999999999</v>
      </c>
      <c r="F661" s="166" t="s">
        <v>3232</v>
      </c>
      <c r="G661" s="169" t="s">
        <v>3379</v>
      </c>
      <c r="H661" s="169" t="s">
        <v>3380</v>
      </c>
      <c r="I661" s="169" t="s">
        <v>3378</v>
      </c>
      <c r="J661" s="119">
        <v>6100014054</v>
      </c>
      <c r="K661" s="122">
        <v>41247</v>
      </c>
      <c r="L661" s="166" t="s">
        <v>3381</v>
      </c>
      <c r="M661" s="170" t="s">
        <v>5139</v>
      </c>
      <c r="N661" s="166" t="s">
        <v>5262</v>
      </c>
    </row>
    <row r="662" spans="1:14" ht="47.25" outlineLevel="1">
      <c r="A662" s="174" t="s">
        <v>1053</v>
      </c>
      <c r="B662" s="210" t="s">
        <v>365</v>
      </c>
      <c r="C662" s="167" t="s">
        <v>132</v>
      </c>
      <c r="D662" s="168" t="s">
        <v>5263</v>
      </c>
      <c r="E662" s="169">
        <v>111.94623</v>
      </c>
      <c r="F662" s="166" t="s">
        <v>3284</v>
      </c>
      <c r="G662" s="169" t="s">
        <v>3383</v>
      </c>
      <c r="H662" s="169" t="s">
        <v>3384</v>
      </c>
      <c r="I662" s="169" t="s">
        <v>3385</v>
      </c>
      <c r="J662" s="119">
        <v>6100017910</v>
      </c>
      <c r="K662" s="122" t="s">
        <v>172</v>
      </c>
      <c r="L662" s="166" t="s">
        <v>5264</v>
      </c>
      <c r="M662" s="170" t="s">
        <v>5139</v>
      </c>
      <c r="N662" s="166" t="s">
        <v>5265</v>
      </c>
    </row>
    <row r="663" spans="1:14" ht="47.25" outlineLevel="1">
      <c r="A663" s="174" t="s">
        <v>1054</v>
      </c>
      <c r="B663" s="119" t="s">
        <v>366</v>
      </c>
      <c r="C663" s="167" t="s">
        <v>132</v>
      </c>
      <c r="D663" s="183" t="s">
        <v>5266</v>
      </c>
      <c r="E663" s="169">
        <v>136.47049000000001</v>
      </c>
      <c r="F663" s="166" t="s">
        <v>574</v>
      </c>
      <c r="G663" s="169" t="s">
        <v>3388</v>
      </c>
      <c r="H663" s="169" t="s">
        <v>3389</v>
      </c>
      <c r="I663" s="169" t="s">
        <v>3390</v>
      </c>
      <c r="J663" s="119">
        <v>6100013722</v>
      </c>
      <c r="K663" s="122" t="s">
        <v>3391</v>
      </c>
      <c r="L663" s="166" t="s">
        <v>263</v>
      </c>
      <c r="M663" s="170" t="s">
        <v>5139</v>
      </c>
      <c r="N663" s="288" t="s">
        <v>5267</v>
      </c>
    </row>
    <row r="664" spans="1:14" ht="47.25" outlineLevel="1">
      <c r="A664" s="174" t="s">
        <v>1055</v>
      </c>
      <c r="B664" s="119" t="s">
        <v>366</v>
      </c>
      <c r="C664" s="167" t="s">
        <v>132</v>
      </c>
      <c r="D664" s="168" t="s">
        <v>5268</v>
      </c>
      <c r="E664" s="169">
        <v>614.87036000000001</v>
      </c>
      <c r="F664" s="166" t="s">
        <v>574</v>
      </c>
      <c r="G664" s="169" t="s">
        <v>3388</v>
      </c>
      <c r="H664" s="169" t="s">
        <v>3389</v>
      </c>
      <c r="I664" s="169" t="s">
        <v>3390</v>
      </c>
      <c r="J664" s="119">
        <v>6100016869</v>
      </c>
      <c r="K664" s="122" t="s">
        <v>3393</v>
      </c>
      <c r="L664" s="166" t="s">
        <v>3394</v>
      </c>
      <c r="M664" s="170" t="s">
        <v>5139</v>
      </c>
      <c r="N664" s="288"/>
    </row>
    <row r="665" spans="1:14" ht="47.25" outlineLevel="1">
      <c r="A665" s="174" t="s">
        <v>1056</v>
      </c>
      <c r="B665" s="119" t="s">
        <v>367</v>
      </c>
      <c r="C665" s="167" t="s">
        <v>132</v>
      </c>
      <c r="D665" s="168" t="s">
        <v>5269</v>
      </c>
      <c r="E665" s="169">
        <v>61.689590000000003</v>
      </c>
      <c r="F665" s="166" t="s">
        <v>3026</v>
      </c>
      <c r="G665" s="169" t="s">
        <v>5270</v>
      </c>
      <c r="H665" s="169" t="s">
        <v>5271</v>
      </c>
      <c r="I665" s="169" t="s">
        <v>5272</v>
      </c>
      <c r="J665" s="119">
        <v>6100016479</v>
      </c>
      <c r="K665" s="122">
        <v>41414</v>
      </c>
      <c r="L665" s="166" t="s">
        <v>5273</v>
      </c>
      <c r="M665" s="170" t="s">
        <v>5139</v>
      </c>
      <c r="N665" s="166" t="s">
        <v>5274</v>
      </c>
    </row>
    <row r="666" spans="1:14" ht="47.25" outlineLevel="1">
      <c r="A666" s="174" t="s">
        <v>1057</v>
      </c>
      <c r="B666" s="119" t="s">
        <v>368</v>
      </c>
      <c r="C666" s="167" t="s">
        <v>132</v>
      </c>
      <c r="D666" s="168" t="s">
        <v>5275</v>
      </c>
      <c r="E666" s="169">
        <v>16.091550000000002</v>
      </c>
      <c r="F666" s="166" t="s">
        <v>3026</v>
      </c>
      <c r="G666" s="169" t="s">
        <v>3397</v>
      </c>
      <c r="H666" s="169" t="s">
        <v>3389</v>
      </c>
      <c r="I666" s="169" t="s">
        <v>3398</v>
      </c>
      <c r="J666" s="119">
        <v>6100016019</v>
      </c>
      <c r="K666" s="122" t="s">
        <v>163</v>
      </c>
      <c r="L666" s="166" t="s">
        <v>3528</v>
      </c>
      <c r="M666" s="170" t="s">
        <v>5139</v>
      </c>
      <c r="N666" s="288" t="s">
        <v>5276</v>
      </c>
    </row>
    <row r="667" spans="1:14" ht="63" outlineLevel="1">
      <c r="A667" s="174" t="s">
        <v>1058</v>
      </c>
      <c r="B667" s="119" t="s">
        <v>368</v>
      </c>
      <c r="C667" s="167" t="s">
        <v>132</v>
      </c>
      <c r="D667" s="168" t="s">
        <v>5277</v>
      </c>
      <c r="E667" s="169">
        <v>19.85971</v>
      </c>
      <c r="F667" s="166" t="s">
        <v>3026</v>
      </c>
      <c r="G667" s="169" t="s">
        <v>3397</v>
      </c>
      <c r="H667" s="169" t="s">
        <v>3389</v>
      </c>
      <c r="I667" s="169" t="s">
        <v>3398</v>
      </c>
      <c r="J667" s="119">
        <v>6100018266</v>
      </c>
      <c r="K667" s="122" t="s">
        <v>3386</v>
      </c>
      <c r="L667" s="166" t="s">
        <v>5278</v>
      </c>
      <c r="M667" s="170" t="s">
        <v>5139</v>
      </c>
      <c r="N667" s="288"/>
    </row>
    <row r="668" spans="1:14" ht="47.25" outlineLevel="1">
      <c r="A668" s="174" t="s">
        <v>1059</v>
      </c>
      <c r="B668" s="119" t="s">
        <v>368</v>
      </c>
      <c r="C668" s="167" t="s">
        <v>132</v>
      </c>
      <c r="D668" s="168" t="s">
        <v>5279</v>
      </c>
      <c r="E668" s="169">
        <v>48.748820000000002</v>
      </c>
      <c r="F668" s="166" t="s">
        <v>3026</v>
      </c>
      <c r="G668" s="169" t="s">
        <v>3397</v>
      </c>
      <c r="H668" s="169" t="s">
        <v>3389</v>
      </c>
      <c r="I668" s="169" t="s">
        <v>3398</v>
      </c>
      <c r="J668" s="119">
        <v>6100018381</v>
      </c>
      <c r="K668" s="122" t="s">
        <v>3387</v>
      </c>
      <c r="L668" s="166" t="s">
        <v>3399</v>
      </c>
      <c r="M668" s="170" t="s">
        <v>5139</v>
      </c>
      <c r="N668" s="288"/>
    </row>
    <row r="669" spans="1:14" ht="47.25" outlineLevel="1">
      <c r="A669" s="174" t="s">
        <v>1060</v>
      </c>
      <c r="B669" s="119" t="s">
        <v>369</v>
      </c>
      <c r="C669" s="167" t="s">
        <v>132</v>
      </c>
      <c r="D669" s="168" t="s">
        <v>5280</v>
      </c>
      <c r="E669" s="169">
        <v>10.13612</v>
      </c>
      <c r="F669" s="166" t="s">
        <v>3026</v>
      </c>
      <c r="G669" s="169" t="s">
        <v>3400</v>
      </c>
      <c r="H669" s="169" t="s">
        <v>3401</v>
      </c>
      <c r="I669" s="169" t="s">
        <v>3402</v>
      </c>
      <c r="J669" s="119">
        <v>6100009351</v>
      </c>
      <c r="K669" s="122">
        <v>40966</v>
      </c>
      <c r="L669" s="166" t="s">
        <v>260</v>
      </c>
      <c r="M669" s="170" t="s">
        <v>5139</v>
      </c>
      <c r="N669" s="288" t="s">
        <v>5281</v>
      </c>
    </row>
    <row r="670" spans="1:14" ht="47.25" outlineLevel="1">
      <c r="A670" s="174" t="s">
        <v>1061</v>
      </c>
      <c r="B670" s="119" t="s">
        <v>369</v>
      </c>
      <c r="C670" s="167" t="s">
        <v>132</v>
      </c>
      <c r="D670" s="183" t="s">
        <v>1996</v>
      </c>
      <c r="E670" s="169">
        <v>52.16281</v>
      </c>
      <c r="F670" s="166" t="s">
        <v>3026</v>
      </c>
      <c r="G670" s="169" t="s">
        <v>3400</v>
      </c>
      <c r="H670" s="169" t="s">
        <v>3401</v>
      </c>
      <c r="I670" s="169" t="s">
        <v>3402</v>
      </c>
      <c r="J670" s="119">
        <v>6100014273</v>
      </c>
      <c r="K670" s="122" t="s">
        <v>158</v>
      </c>
      <c r="L670" s="166" t="s">
        <v>3403</v>
      </c>
      <c r="M670" s="170" t="s">
        <v>5139</v>
      </c>
      <c r="N670" s="288"/>
    </row>
    <row r="671" spans="1:14" s="156" customFormat="1" ht="47.25" outlineLevel="1">
      <c r="A671" s="174" t="s">
        <v>1062</v>
      </c>
      <c r="B671" s="119" t="s">
        <v>370</v>
      </c>
      <c r="C671" s="154" t="s">
        <v>132</v>
      </c>
      <c r="D671" s="182" t="s">
        <v>5282</v>
      </c>
      <c r="E671" s="169">
        <v>134.65173999999999</v>
      </c>
      <c r="F671" s="166" t="s">
        <v>574</v>
      </c>
      <c r="G671" s="169" t="s">
        <v>3404</v>
      </c>
      <c r="H671" s="169" t="s">
        <v>3401</v>
      </c>
      <c r="I671" s="169" t="s">
        <v>3405</v>
      </c>
      <c r="J671" s="119">
        <v>6100014233</v>
      </c>
      <c r="K671" s="122" t="s">
        <v>3258</v>
      </c>
      <c r="L671" s="166" t="s">
        <v>306</v>
      </c>
      <c r="M671" s="170" t="s">
        <v>5139</v>
      </c>
      <c r="N671" s="166" t="s">
        <v>5283</v>
      </c>
    </row>
    <row r="672" spans="1:14" ht="47.25" outlineLevel="1">
      <c r="A672" s="174" t="s">
        <v>1063</v>
      </c>
      <c r="B672" s="119" t="s">
        <v>371</v>
      </c>
      <c r="C672" s="167" t="s">
        <v>132</v>
      </c>
      <c r="D672" s="183" t="s">
        <v>2127</v>
      </c>
      <c r="E672" s="169">
        <v>185.27903000000001</v>
      </c>
      <c r="F672" s="166" t="s">
        <v>574</v>
      </c>
      <c r="G672" s="169" t="s">
        <v>3406</v>
      </c>
      <c r="H672" s="169" t="s">
        <v>3401</v>
      </c>
      <c r="I672" s="169" t="s">
        <v>3407</v>
      </c>
      <c r="J672" s="119">
        <v>6100013973</v>
      </c>
      <c r="K672" s="122" t="s">
        <v>161</v>
      </c>
      <c r="L672" s="166" t="s">
        <v>5284</v>
      </c>
      <c r="M672" s="170" t="s">
        <v>5139</v>
      </c>
      <c r="N672" s="166" t="s">
        <v>5285</v>
      </c>
    </row>
    <row r="673" spans="1:14" ht="47.25" customHeight="1" outlineLevel="1">
      <c r="A673" s="174" t="s">
        <v>1064</v>
      </c>
      <c r="B673" s="210" t="s">
        <v>372</v>
      </c>
      <c r="C673" s="167" t="s">
        <v>132</v>
      </c>
      <c r="D673" s="168" t="s">
        <v>5286</v>
      </c>
      <c r="E673" s="169">
        <v>71.557079999999999</v>
      </c>
      <c r="F673" s="166" t="s">
        <v>574</v>
      </c>
      <c r="G673" s="169" t="s">
        <v>3408</v>
      </c>
      <c r="H673" s="169" t="s">
        <v>3409</v>
      </c>
      <c r="I673" s="169" t="s">
        <v>3410</v>
      </c>
      <c r="J673" s="119">
        <v>6100011321</v>
      </c>
      <c r="K673" s="122">
        <v>41086</v>
      </c>
      <c r="L673" s="166" t="s">
        <v>233</v>
      </c>
      <c r="M673" s="170" t="s">
        <v>5139</v>
      </c>
      <c r="N673" s="288" t="s">
        <v>5287</v>
      </c>
    </row>
    <row r="674" spans="1:14" ht="47.25" outlineLevel="1">
      <c r="A674" s="174" t="s">
        <v>1065</v>
      </c>
      <c r="B674" s="210" t="s">
        <v>372</v>
      </c>
      <c r="C674" s="167" t="s">
        <v>132</v>
      </c>
      <c r="D674" s="183" t="s">
        <v>5057</v>
      </c>
      <c r="E674" s="169">
        <v>138.52016</v>
      </c>
      <c r="F674" s="166" t="s">
        <v>5288</v>
      </c>
      <c r="G674" s="169" t="s">
        <v>5289</v>
      </c>
      <c r="H674" s="169" t="s">
        <v>5290</v>
      </c>
      <c r="I674" s="169" t="s">
        <v>3410</v>
      </c>
      <c r="J674" s="119">
        <v>6100014134</v>
      </c>
      <c r="K674" s="122" t="s">
        <v>146</v>
      </c>
      <c r="L674" s="166" t="s">
        <v>5291</v>
      </c>
      <c r="M674" s="170" t="s">
        <v>5139</v>
      </c>
      <c r="N674" s="288"/>
    </row>
    <row r="675" spans="1:14" ht="47.25" outlineLevel="1">
      <c r="A675" s="174" t="s">
        <v>1066</v>
      </c>
      <c r="B675" s="210" t="s">
        <v>372</v>
      </c>
      <c r="C675" s="167" t="s">
        <v>132</v>
      </c>
      <c r="D675" s="183" t="s">
        <v>5292</v>
      </c>
      <c r="E675" s="169">
        <v>166.91928000000001</v>
      </c>
      <c r="F675" s="166" t="s">
        <v>3392</v>
      </c>
      <c r="G675" s="169" t="s">
        <v>5293</v>
      </c>
      <c r="H675" s="169" t="s">
        <v>5290</v>
      </c>
      <c r="I675" s="169" t="s">
        <v>3410</v>
      </c>
      <c r="J675" s="119">
        <v>6100014813</v>
      </c>
      <c r="K675" s="122" t="s">
        <v>169</v>
      </c>
      <c r="L675" s="166" t="s">
        <v>5294</v>
      </c>
      <c r="M675" s="170" t="s">
        <v>5139</v>
      </c>
      <c r="N675" s="288"/>
    </row>
    <row r="676" spans="1:14" ht="47.25" outlineLevel="1">
      <c r="A676" s="174" t="s">
        <v>1067</v>
      </c>
      <c r="B676" s="210" t="s">
        <v>373</v>
      </c>
      <c r="C676" s="167" t="s">
        <v>132</v>
      </c>
      <c r="D676" s="168" t="s">
        <v>5295</v>
      </c>
      <c r="E676" s="169">
        <v>78.710509999999999</v>
      </c>
      <c r="F676" s="166" t="s">
        <v>3284</v>
      </c>
      <c r="G676" s="169" t="s">
        <v>3413</v>
      </c>
      <c r="H676" s="169" t="s">
        <v>3414</v>
      </c>
      <c r="I676" s="169" t="s">
        <v>3415</v>
      </c>
      <c r="J676" s="119">
        <v>6100009362</v>
      </c>
      <c r="K676" s="122">
        <v>40966</v>
      </c>
      <c r="L676" s="166" t="s">
        <v>5296</v>
      </c>
      <c r="M676" s="170" t="s">
        <v>5139</v>
      </c>
      <c r="N676" s="288" t="s">
        <v>5297</v>
      </c>
    </row>
    <row r="677" spans="1:14" ht="94.5" outlineLevel="1">
      <c r="A677" s="174" t="s">
        <v>1068</v>
      </c>
      <c r="B677" s="210" t="s">
        <v>373</v>
      </c>
      <c r="C677" s="167" t="s">
        <v>132</v>
      </c>
      <c r="D677" s="168" t="s">
        <v>5298</v>
      </c>
      <c r="E677" s="169">
        <v>165.65355000000002</v>
      </c>
      <c r="F677" s="166" t="s">
        <v>5299</v>
      </c>
      <c r="G677" s="169" t="s">
        <v>5300</v>
      </c>
      <c r="H677" s="169" t="s">
        <v>5301</v>
      </c>
      <c r="I677" s="169" t="s">
        <v>3415</v>
      </c>
      <c r="J677" s="119">
        <v>6100015105</v>
      </c>
      <c r="K677" s="122" t="s">
        <v>152</v>
      </c>
      <c r="L677" s="166" t="s">
        <v>5302</v>
      </c>
      <c r="M677" s="170" t="s">
        <v>5139</v>
      </c>
      <c r="N677" s="288"/>
    </row>
    <row r="678" spans="1:14" ht="47.25" outlineLevel="1">
      <c r="A678" s="174" t="s">
        <v>1069</v>
      </c>
      <c r="B678" s="210" t="s">
        <v>374</v>
      </c>
      <c r="C678" s="167" t="s">
        <v>132</v>
      </c>
      <c r="D678" s="168" t="s">
        <v>5303</v>
      </c>
      <c r="E678" s="169">
        <v>11.86</v>
      </c>
      <c r="F678" s="166" t="s">
        <v>3026</v>
      </c>
      <c r="G678" s="169" t="s">
        <v>3416</v>
      </c>
      <c r="H678" s="169" t="s">
        <v>3417</v>
      </c>
      <c r="I678" s="169" t="s">
        <v>3418</v>
      </c>
      <c r="J678" s="119">
        <v>6100012737</v>
      </c>
      <c r="K678" s="122">
        <v>41165</v>
      </c>
      <c r="L678" s="166" t="s">
        <v>293</v>
      </c>
      <c r="M678" s="170" t="s">
        <v>5139</v>
      </c>
      <c r="N678" s="166" t="s">
        <v>5304</v>
      </c>
    </row>
    <row r="679" spans="1:14" ht="47.25" outlineLevel="1">
      <c r="A679" s="174" t="s">
        <v>1070</v>
      </c>
      <c r="B679" s="119" t="s">
        <v>375</v>
      </c>
      <c r="C679" s="167" t="s">
        <v>132</v>
      </c>
      <c r="D679" s="183" t="s">
        <v>5305</v>
      </c>
      <c r="E679" s="169">
        <v>244.13578999999999</v>
      </c>
      <c r="F679" s="166" t="s">
        <v>578</v>
      </c>
      <c r="G679" s="169" t="s">
        <v>5306</v>
      </c>
      <c r="H679" s="169" t="s">
        <v>5307</v>
      </c>
      <c r="I679" s="169" t="s">
        <v>5308</v>
      </c>
      <c r="J679" s="119">
        <v>6100014674</v>
      </c>
      <c r="K679" s="122" t="s">
        <v>150</v>
      </c>
      <c r="L679" s="166" t="s">
        <v>5309</v>
      </c>
      <c r="M679" s="170" t="s">
        <v>5139</v>
      </c>
      <c r="N679" s="166" t="s">
        <v>5310</v>
      </c>
    </row>
    <row r="680" spans="1:14" ht="47.25" outlineLevel="1">
      <c r="A680" s="174" t="s">
        <v>1071</v>
      </c>
      <c r="B680" s="210" t="s">
        <v>376</v>
      </c>
      <c r="C680" s="167" t="s">
        <v>132</v>
      </c>
      <c r="D680" s="168" t="s">
        <v>5311</v>
      </c>
      <c r="E680" s="169">
        <v>339.38096000000002</v>
      </c>
      <c r="F680" s="166" t="s">
        <v>3026</v>
      </c>
      <c r="G680" s="169" t="s">
        <v>3423</v>
      </c>
      <c r="H680" s="169" t="s">
        <v>3424</v>
      </c>
      <c r="I680" s="169" t="s">
        <v>3425</v>
      </c>
      <c r="J680" s="119">
        <v>6100018515</v>
      </c>
      <c r="K680" s="122">
        <v>41507</v>
      </c>
      <c r="L680" s="166" t="s">
        <v>5312</v>
      </c>
      <c r="M680" s="170" t="s">
        <v>5139</v>
      </c>
      <c r="N680" s="166" t="s">
        <v>5313</v>
      </c>
    </row>
    <row r="681" spans="1:14" ht="47.25" outlineLevel="1">
      <c r="A681" s="174" t="s">
        <v>1072</v>
      </c>
      <c r="B681" s="119" t="s">
        <v>377</v>
      </c>
      <c r="C681" s="167" t="s">
        <v>132</v>
      </c>
      <c r="D681" s="183" t="s">
        <v>5126</v>
      </c>
      <c r="E681" s="169">
        <v>171.80114</v>
      </c>
      <c r="F681" s="166" t="s">
        <v>475</v>
      </c>
      <c r="G681" s="169" t="s">
        <v>5314</v>
      </c>
      <c r="H681" s="169" t="s">
        <v>559</v>
      </c>
      <c r="I681" s="169" t="s">
        <v>5315</v>
      </c>
      <c r="J681" s="119">
        <v>6100013813</v>
      </c>
      <c r="K681" s="122" t="s">
        <v>144</v>
      </c>
      <c r="L681" s="166" t="s">
        <v>5316</v>
      </c>
      <c r="M681" s="170" t="s">
        <v>5139</v>
      </c>
      <c r="N681" s="166" t="s">
        <v>5317</v>
      </c>
    </row>
    <row r="682" spans="1:14" ht="47.25" outlineLevel="1">
      <c r="A682" s="174" t="s">
        <v>1073</v>
      </c>
      <c r="B682" s="119" t="s">
        <v>378</v>
      </c>
      <c r="C682" s="167" t="s">
        <v>132</v>
      </c>
      <c r="D682" s="168" t="s">
        <v>5318</v>
      </c>
      <c r="E682" s="169">
        <v>755.95805999999993</v>
      </c>
      <c r="F682" s="166" t="s">
        <v>5319</v>
      </c>
      <c r="G682" s="169" t="s">
        <v>5320</v>
      </c>
      <c r="H682" s="169" t="s">
        <v>5321</v>
      </c>
      <c r="I682" s="169" t="s">
        <v>1395</v>
      </c>
      <c r="J682" s="119">
        <v>6100007130</v>
      </c>
      <c r="K682" s="122">
        <v>40767</v>
      </c>
      <c r="L682" s="166" t="s">
        <v>5322</v>
      </c>
      <c r="M682" s="170" t="s">
        <v>5139</v>
      </c>
      <c r="N682" s="288" t="s">
        <v>5323</v>
      </c>
    </row>
    <row r="683" spans="1:14" ht="47.25" outlineLevel="1">
      <c r="A683" s="174" t="s">
        <v>1074</v>
      </c>
      <c r="B683" s="119" t="s">
        <v>378</v>
      </c>
      <c r="C683" s="167" t="s">
        <v>132</v>
      </c>
      <c r="D683" s="168" t="s">
        <v>5324</v>
      </c>
      <c r="E683" s="169">
        <v>725.62898000000007</v>
      </c>
      <c r="F683" s="166" t="s">
        <v>5319</v>
      </c>
      <c r="G683" s="169" t="s">
        <v>5320</v>
      </c>
      <c r="H683" s="169" t="s">
        <v>5321</v>
      </c>
      <c r="I683" s="169" t="s">
        <v>1395</v>
      </c>
      <c r="J683" s="119">
        <v>6100007234</v>
      </c>
      <c r="K683" s="122">
        <v>40767</v>
      </c>
      <c r="L683" s="166" t="s">
        <v>5322</v>
      </c>
      <c r="M683" s="170" t="s">
        <v>5139</v>
      </c>
      <c r="N683" s="288"/>
    </row>
    <row r="684" spans="1:14" ht="63" outlineLevel="1">
      <c r="A684" s="174" t="s">
        <v>1075</v>
      </c>
      <c r="B684" s="119" t="s">
        <v>379</v>
      </c>
      <c r="C684" s="167" t="s">
        <v>132</v>
      </c>
      <c r="D684" s="183" t="s">
        <v>5325</v>
      </c>
      <c r="E684" s="169">
        <v>73.356870000000001</v>
      </c>
      <c r="F684" s="166" t="s">
        <v>1779</v>
      </c>
      <c r="G684" s="169" t="s">
        <v>5326</v>
      </c>
      <c r="H684" s="169" t="s">
        <v>5327</v>
      </c>
      <c r="I684" s="169" t="s">
        <v>2422</v>
      </c>
      <c r="J684" s="119">
        <v>6100012024</v>
      </c>
      <c r="K684" s="122">
        <v>41129</v>
      </c>
      <c r="L684" s="166" t="s">
        <v>5328</v>
      </c>
      <c r="M684" s="170" t="s">
        <v>5139</v>
      </c>
      <c r="N684" s="166" t="s">
        <v>5329</v>
      </c>
    </row>
    <row r="685" spans="1:14" ht="31.5" outlineLevel="1">
      <c r="A685" s="174" t="s">
        <v>1076</v>
      </c>
      <c r="B685" s="119" t="s">
        <v>380</v>
      </c>
      <c r="C685" s="167" t="s">
        <v>132</v>
      </c>
      <c r="D685" s="168" t="s">
        <v>5330</v>
      </c>
      <c r="E685" s="169">
        <v>83.403469999999999</v>
      </c>
      <c r="F685" s="166" t="s">
        <v>475</v>
      </c>
      <c r="G685" s="169" t="s">
        <v>5331</v>
      </c>
      <c r="H685" s="169" t="s">
        <v>3256</v>
      </c>
      <c r="I685" s="169" t="s">
        <v>5332</v>
      </c>
      <c r="J685" s="119">
        <v>3729</v>
      </c>
      <c r="K685" s="122">
        <v>41127</v>
      </c>
      <c r="L685" s="166" t="s">
        <v>5333</v>
      </c>
      <c r="M685" s="170" t="s">
        <v>5139</v>
      </c>
      <c r="N685" s="166" t="s">
        <v>5334</v>
      </c>
    </row>
    <row r="686" spans="1:14" ht="47.25" outlineLevel="1">
      <c r="A686" s="174" t="s">
        <v>1077</v>
      </c>
      <c r="B686" s="119" t="s">
        <v>381</v>
      </c>
      <c r="C686" s="167" t="s">
        <v>132</v>
      </c>
      <c r="D686" s="183" t="s">
        <v>5335</v>
      </c>
      <c r="E686" s="169">
        <v>114.91404</v>
      </c>
      <c r="F686" s="166" t="s">
        <v>3496</v>
      </c>
      <c r="G686" s="169" t="s">
        <v>5336</v>
      </c>
      <c r="H686" s="169" t="s">
        <v>5337</v>
      </c>
      <c r="I686" s="169" t="s">
        <v>554</v>
      </c>
      <c r="J686" s="119" t="s">
        <v>5338</v>
      </c>
      <c r="K686" s="122" t="s">
        <v>5339</v>
      </c>
      <c r="L686" s="166" t="s">
        <v>5340</v>
      </c>
      <c r="M686" s="170" t="s">
        <v>5139</v>
      </c>
      <c r="N686" s="166" t="s">
        <v>5341</v>
      </c>
    </row>
    <row r="687" spans="1:14" ht="47.25" outlineLevel="1">
      <c r="A687" s="174" t="s">
        <v>1078</v>
      </c>
      <c r="B687" s="119" t="s">
        <v>382</v>
      </c>
      <c r="C687" s="167" t="s">
        <v>132</v>
      </c>
      <c r="D687" s="168" t="s">
        <v>5342</v>
      </c>
      <c r="E687" s="169">
        <v>56.99615</v>
      </c>
      <c r="F687" s="166" t="s">
        <v>429</v>
      </c>
      <c r="G687" s="169" t="s">
        <v>5343</v>
      </c>
      <c r="H687" s="169" t="s">
        <v>2243</v>
      </c>
      <c r="I687" s="169" t="s">
        <v>3251</v>
      </c>
      <c r="J687" s="119">
        <v>6100014450</v>
      </c>
      <c r="K687" s="122" t="s">
        <v>5344</v>
      </c>
      <c r="L687" s="166" t="s">
        <v>5345</v>
      </c>
      <c r="M687" s="170" t="s">
        <v>5139</v>
      </c>
      <c r="N687" s="166" t="s">
        <v>5346</v>
      </c>
    </row>
    <row r="688" spans="1:14" ht="63" outlineLevel="1">
      <c r="A688" s="174" t="s">
        <v>1079</v>
      </c>
      <c r="B688" s="210" t="s">
        <v>383</v>
      </c>
      <c r="C688" s="167" t="s">
        <v>132</v>
      </c>
      <c r="D688" s="168" t="s">
        <v>5347</v>
      </c>
      <c r="E688" s="169">
        <v>12.716200000000001</v>
      </c>
      <c r="F688" s="166" t="s">
        <v>429</v>
      </c>
      <c r="G688" s="169" t="s">
        <v>3427</v>
      </c>
      <c r="H688" s="169" t="s">
        <v>3428</v>
      </c>
      <c r="I688" s="169" t="s">
        <v>5348</v>
      </c>
      <c r="J688" s="119">
        <v>6100015442</v>
      </c>
      <c r="K688" s="122" t="s">
        <v>171</v>
      </c>
      <c r="L688" s="166" t="s">
        <v>278</v>
      </c>
      <c r="M688" s="170" t="s">
        <v>5139</v>
      </c>
      <c r="N688" s="288" t="s">
        <v>5349</v>
      </c>
    </row>
    <row r="689" spans="1:14" ht="63" outlineLevel="1">
      <c r="A689" s="174" t="s">
        <v>1080</v>
      </c>
      <c r="B689" s="210" t="s">
        <v>383</v>
      </c>
      <c r="C689" s="167" t="s">
        <v>132</v>
      </c>
      <c r="D689" s="168" t="s">
        <v>5350</v>
      </c>
      <c r="E689" s="169">
        <v>31.785309999999999</v>
      </c>
      <c r="F689" s="166" t="s">
        <v>429</v>
      </c>
      <c r="G689" s="169" t="s">
        <v>3427</v>
      </c>
      <c r="H689" s="169" t="s">
        <v>3428</v>
      </c>
      <c r="I689" s="169" t="s">
        <v>5348</v>
      </c>
      <c r="J689" s="119">
        <v>6100016618</v>
      </c>
      <c r="K689" s="122" t="s">
        <v>175</v>
      </c>
      <c r="L689" s="166" t="s">
        <v>280</v>
      </c>
      <c r="M689" s="170" t="s">
        <v>5139</v>
      </c>
      <c r="N689" s="288"/>
    </row>
    <row r="690" spans="1:14" ht="31.5" outlineLevel="1">
      <c r="A690" s="174" t="s">
        <v>1081</v>
      </c>
      <c r="B690" s="210" t="s">
        <v>383</v>
      </c>
      <c r="C690" s="167" t="s">
        <v>132</v>
      </c>
      <c r="D690" s="168" t="s">
        <v>5351</v>
      </c>
      <c r="E690" s="169">
        <v>0</v>
      </c>
      <c r="F690" s="166" t="s">
        <v>429</v>
      </c>
      <c r="G690" s="169" t="s">
        <v>3427</v>
      </c>
      <c r="H690" s="169" t="s">
        <v>3428</v>
      </c>
      <c r="I690" s="169" t="s">
        <v>5348</v>
      </c>
      <c r="J690" s="119">
        <v>6100016773</v>
      </c>
      <c r="K690" s="122" t="s">
        <v>3437</v>
      </c>
      <c r="L690" s="166" t="s">
        <v>5352</v>
      </c>
      <c r="M690" s="170" t="s">
        <v>5139</v>
      </c>
      <c r="N690" s="288"/>
    </row>
    <row r="691" spans="1:14" ht="31.5" outlineLevel="1">
      <c r="A691" s="174" t="s">
        <v>1082</v>
      </c>
      <c r="B691" s="210" t="s">
        <v>383</v>
      </c>
      <c r="C691" s="167" t="s">
        <v>132</v>
      </c>
      <c r="D691" s="168" t="s">
        <v>5353</v>
      </c>
      <c r="E691" s="169">
        <v>6.0573899999999998</v>
      </c>
      <c r="F691" s="166" t="s">
        <v>429</v>
      </c>
      <c r="G691" s="169" t="s">
        <v>3427</v>
      </c>
      <c r="H691" s="169" t="s">
        <v>3428</v>
      </c>
      <c r="I691" s="169" t="s">
        <v>5348</v>
      </c>
      <c r="J691" s="119">
        <v>6100016971</v>
      </c>
      <c r="K691" s="122" t="s">
        <v>3360</v>
      </c>
      <c r="L691" s="166" t="s">
        <v>5354</v>
      </c>
      <c r="M691" s="170" t="s">
        <v>5139</v>
      </c>
      <c r="N691" s="288"/>
    </row>
    <row r="692" spans="1:14" ht="47.25" customHeight="1" outlineLevel="1">
      <c r="A692" s="174" t="s">
        <v>1083</v>
      </c>
      <c r="B692" s="210" t="s">
        <v>384</v>
      </c>
      <c r="C692" s="167" t="s">
        <v>132</v>
      </c>
      <c r="D692" s="168" t="s">
        <v>5355</v>
      </c>
      <c r="E692" s="169">
        <v>4.7631100000000002</v>
      </c>
      <c r="F692" s="166" t="s">
        <v>429</v>
      </c>
      <c r="G692" s="169" t="s">
        <v>3429</v>
      </c>
      <c r="H692" s="169" t="s">
        <v>3028</v>
      </c>
      <c r="I692" s="169" t="s">
        <v>5356</v>
      </c>
      <c r="J692" s="119">
        <v>6100015653</v>
      </c>
      <c r="K692" s="122" t="s">
        <v>3315</v>
      </c>
      <c r="L692" s="166" t="s">
        <v>5357</v>
      </c>
      <c r="M692" s="170" t="s">
        <v>5139</v>
      </c>
      <c r="N692" s="288" t="s">
        <v>5358</v>
      </c>
    </row>
    <row r="693" spans="1:14" ht="47.25" outlineLevel="1">
      <c r="A693" s="174" t="s">
        <v>1084</v>
      </c>
      <c r="B693" s="210" t="s">
        <v>384</v>
      </c>
      <c r="C693" s="167" t="s">
        <v>132</v>
      </c>
      <c r="D693" s="168" t="s">
        <v>5359</v>
      </c>
      <c r="E693" s="169">
        <v>16.104649999999999</v>
      </c>
      <c r="F693" s="166" t="s">
        <v>429</v>
      </c>
      <c r="G693" s="169" t="s">
        <v>3429</v>
      </c>
      <c r="H693" s="169" t="s">
        <v>3028</v>
      </c>
      <c r="I693" s="169" t="s">
        <v>5356</v>
      </c>
      <c r="J693" s="119">
        <v>6100015741</v>
      </c>
      <c r="K693" s="122" t="s">
        <v>174</v>
      </c>
      <c r="L693" s="166" t="s">
        <v>5360</v>
      </c>
      <c r="M693" s="170" t="s">
        <v>5139</v>
      </c>
      <c r="N693" s="288"/>
    </row>
    <row r="694" spans="1:14" ht="47.25" outlineLevel="1">
      <c r="A694" s="174" t="s">
        <v>1085</v>
      </c>
      <c r="B694" s="210" t="s">
        <v>384</v>
      </c>
      <c r="C694" s="167" t="s">
        <v>132</v>
      </c>
      <c r="D694" s="168" t="s">
        <v>5361</v>
      </c>
      <c r="E694" s="169">
        <v>16.104649999999999</v>
      </c>
      <c r="F694" s="166" t="s">
        <v>429</v>
      </c>
      <c r="G694" s="169" t="s">
        <v>3429</v>
      </c>
      <c r="H694" s="169" t="s">
        <v>3028</v>
      </c>
      <c r="I694" s="169" t="s">
        <v>5356</v>
      </c>
      <c r="J694" s="119">
        <v>6100015842</v>
      </c>
      <c r="K694" s="122" t="s">
        <v>3369</v>
      </c>
      <c r="L694" s="166" t="s">
        <v>5362</v>
      </c>
      <c r="M694" s="170" t="s">
        <v>5139</v>
      </c>
      <c r="N694" s="288"/>
    </row>
    <row r="695" spans="1:14" ht="47.25" outlineLevel="1">
      <c r="A695" s="174" t="s">
        <v>1086</v>
      </c>
      <c r="B695" s="210" t="s">
        <v>384</v>
      </c>
      <c r="C695" s="167" t="s">
        <v>132</v>
      </c>
      <c r="D695" s="168" t="s">
        <v>5363</v>
      </c>
      <c r="E695" s="169">
        <v>582.94748000000004</v>
      </c>
      <c r="F695" s="166" t="s">
        <v>472</v>
      </c>
      <c r="G695" s="169" t="s">
        <v>3431</v>
      </c>
      <c r="H695" s="169" t="s">
        <v>3432</v>
      </c>
      <c r="I695" s="169" t="s">
        <v>5356</v>
      </c>
      <c r="J695" s="119">
        <v>6100015935</v>
      </c>
      <c r="K695" s="122" t="s">
        <v>5364</v>
      </c>
      <c r="L695" s="166" t="s">
        <v>5365</v>
      </c>
      <c r="M695" s="170" t="s">
        <v>5139</v>
      </c>
      <c r="N695" s="288"/>
    </row>
    <row r="696" spans="1:14" ht="47.25" outlineLevel="1">
      <c r="A696" s="174" t="s">
        <v>1087</v>
      </c>
      <c r="B696" s="210" t="s">
        <v>384</v>
      </c>
      <c r="C696" s="167" t="s">
        <v>132</v>
      </c>
      <c r="D696" s="168" t="s">
        <v>5366</v>
      </c>
      <c r="E696" s="169">
        <v>647.28105000000005</v>
      </c>
      <c r="F696" s="166" t="s">
        <v>472</v>
      </c>
      <c r="G696" s="169" t="s">
        <v>5367</v>
      </c>
      <c r="H696" s="169" t="s">
        <v>3432</v>
      </c>
      <c r="I696" s="169" t="s">
        <v>5356</v>
      </c>
      <c r="J696" s="119">
        <v>6100016049</v>
      </c>
      <c r="K696" s="122">
        <v>41390</v>
      </c>
      <c r="L696" s="166" t="s">
        <v>5368</v>
      </c>
      <c r="M696" s="170" t="s">
        <v>5139</v>
      </c>
      <c r="N696" s="288"/>
    </row>
    <row r="697" spans="1:14" s="142" customFormat="1" ht="47.25" outlineLevel="1">
      <c r="A697" s="174" t="s">
        <v>1088</v>
      </c>
      <c r="B697" s="210" t="s">
        <v>384</v>
      </c>
      <c r="C697" s="154" t="s">
        <v>132</v>
      </c>
      <c r="D697" s="155" t="s">
        <v>5369</v>
      </c>
      <c r="E697" s="169">
        <v>100.94376</v>
      </c>
      <c r="F697" s="166" t="s">
        <v>3496</v>
      </c>
      <c r="G697" s="169" t="s">
        <v>3431</v>
      </c>
      <c r="H697" s="169" t="s">
        <v>3432</v>
      </c>
      <c r="I697" s="169" t="s">
        <v>5356</v>
      </c>
      <c r="J697" s="119">
        <v>6100015952</v>
      </c>
      <c r="K697" s="122">
        <v>41380</v>
      </c>
      <c r="L697" s="166" t="s">
        <v>5370</v>
      </c>
      <c r="M697" s="170" t="s">
        <v>5139</v>
      </c>
      <c r="N697" s="288"/>
    </row>
    <row r="698" spans="1:14" ht="47.25" outlineLevel="1">
      <c r="A698" s="174" t="s">
        <v>1089</v>
      </c>
      <c r="B698" s="210" t="s">
        <v>385</v>
      </c>
      <c r="C698" s="167" t="s">
        <v>132</v>
      </c>
      <c r="D698" s="168" t="s">
        <v>5371</v>
      </c>
      <c r="E698" s="169">
        <v>457.76673</v>
      </c>
      <c r="F698" s="166" t="s">
        <v>3496</v>
      </c>
      <c r="G698" s="169" t="s">
        <v>3434</v>
      </c>
      <c r="H698" s="169" t="s">
        <v>5372</v>
      </c>
      <c r="I698" s="169" t="s">
        <v>5373</v>
      </c>
      <c r="J698" s="119">
        <v>6100016845</v>
      </c>
      <c r="K698" s="122" t="s">
        <v>182</v>
      </c>
      <c r="L698" s="166" t="s">
        <v>5374</v>
      </c>
      <c r="M698" s="170" t="s">
        <v>5139</v>
      </c>
      <c r="N698" s="288" t="s">
        <v>5375</v>
      </c>
    </row>
    <row r="699" spans="1:14" ht="47.25" outlineLevel="1">
      <c r="A699" s="174" t="s">
        <v>1090</v>
      </c>
      <c r="B699" s="210" t="s">
        <v>385</v>
      </c>
      <c r="C699" s="167" t="s">
        <v>132</v>
      </c>
      <c r="D699" s="168" t="s">
        <v>5376</v>
      </c>
      <c r="E699" s="169">
        <v>31.534949999999998</v>
      </c>
      <c r="F699" s="166" t="s">
        <v>3496</v>
      </c>
      <c r="G699" s="169" t="s">
        <v>3434</v>
      </c>
      <c r="H699" s="169" t="s">
        <v>5372</v>
      </c>
      <c r="I699" s="169" t="s">
        <v>5373</v>
      </c>
      <c r="J699" s="119">
        <v>6100016883</v>
      </c>
      <c r="K699" s="122" t="s">
        <v>3393</v>
      </c>
      <c r="L699" s="166" t="s">
        <v>3435</v>
      </c>
      <c r="M699" s="170" t="s">
        <v>5139</v>
      </c>
      <c r="N699" s="288"/>
    </row>
    <row r="700" spans="1:14" ht="47.25" outlineLevel="1">
      <c r="A700" s="174" t="s">
        <v>1091</v>
      </c>
      <c r="B700" s="210" t="s">
        <v>385</v>
      </c>
      <c r="C700" s="167" t="s">
        <v>132</v>
      </c>
      <c r="D700" s="168" t="s">
        <v>5377</v>
      </c>
      <c r="E700" s="169">
        <v>17.353020000000001</v>
      </c>
      <c r="F700" s="166" t="s">
        <v>5319</v>
      </c>
      <c r="G700" s="169" t="s">
        <v>3434</v>
      </c>
      <c r="H700" s="169" t="s">
        <v>5372</v>
      </c>
      <c r="I700" s="169" t="s">
        <v>5373</v>
      </c>
      <c r="J700" s="119">
        <v>6100016905</v>
      </c>
      <c r="K700" s="122">
        <v>41442</v>
      </c>
      <c r="L700" s="166" t="s">
        <v>5378</v>
      </c>
      <c r="M700" s="170" t="s">
        <v>5139</v>
      </c>
      <c r="N700" s="288"/>
    </row>
    <row r="701" spans="1:14" ht="63" outlineLevel="1">
      <c r="A701" s="174" t="s">
        <v>1092</v>
      </c>
      <c r="B701" s="210" t="s">
        <v>385</v>
      </c>
      <c r="C701" s="167" t="s">
        <v>132</v>
      </c>
      <c r="D701" s="168" t="s">
        <v>5379</v>
      </c>
      <c r="E701" s="169">
        <v>68.578720000000004</v>
      </c>
      <c r="F701" s="166" t="s">
        <v>429</v>
      </c>
      <c r="G701" s="169" t="s">
        <v>3433</v>
      </c>
      <c r="H701" s="169" t="s">
        <v>3358</v>
      </c>
      <c r="I701" s="169" t="s">
        <v>5373</v>
      </c>
      <c r="J701" s="119">
        <v>6100016938</v>
      </c>
      <c r="K701" s="122" t="s">
        <v>3426</v>
      </c>
      <c r="L701" s="166" t="s">
        <v>5380</v>
      </c>
      <c r="M701" s="170" t="s">
        <v>5139</v>
      </c>
      <c r="N701" s="288"/>
    </row>
    <row r="702" spans="1:14" ht="47.25" outlineLevel="1">
      <c r="A702" s="174" t="s">
        <v>1093</v>
      </c>
      <c r="B702" s="210" t="s">
        <v>385</v>
      </c>
      <c r="C702" s="167" t="s">
        <v>132</v>
      </c>
      <c r="D702" s="168" t="s">
        <v>5381</v>
      </c>
      <c r="E702" s="169">
        <v>20.504549999999998</v>
      </c>
      <c r="F702" s="166" t="s">
        <v>3496</v>
      </c>
      <c r="G702" s="169" t="s">
        <v>3434</v>
      </c>
      <c r="H702" s="169" t="s">
        <v>5372</v>
      </c>
      <c r="I702" s="169" t="s">
        <v>5373</v>
      </c>
      <c r="J702" s="119">
        <v>6100016940</v>
      </c>
      <c r="K702" s="122" t="s">
        <v>3426</v>
      </c>
      <c r="L702" s="166" t="s">
        <v>5382</v>
      </c>
      <c r="M702" s="170" t="s">
        <v>5139</v>
      </c>
      <c r="N702" s="288"/>
    </row>
    <row r="703" spans="1:14" ht="31.5" outlineLevel="1">
      <c r="A703" s="174" t="s">
        <v>1094</v>
      </c>
      <c r="B703" s="210" t="s">
        <v>385</v>
      </c>
      <c r="C703" s="167" t="s">
        <v>132</v>
      </c>
      <c r="D703" s="168" t="s">
        <v>5383</v>
      </c>
      <c r="E703" s="169">
        <v>1560.06898</v>
      </c>
      <c r="F703" s="166" t="s">
        <v>3496</v>
      </c>
      <c r="G703" s="169" t="s">
        <v>3434</v>
      </c>
      <c r="H703" s="169" t="s">
        <v>5372</v>
      </c>
      <c r="I703" s="169" t="s">
        <v>5373</v>
      </c>
      <c r="J703" s="119">
        <v>6100017061</v>
      </c>
      <c r="K703" s="122" t="s">
        <v>3356</v>
      </c>
      <c r="L703" s="166" t="s">
        <v>5384</v>
      </c>
      <c r="M703" s="170" t="s">
        <v>5139</v>
      </c>
      <c r="N703" s="288"/>
    </row>
    <row r="704" spans="1:14" ht="31.5" outlineLevel="1">
      <c r="A704" s="174" t="s">
        <v>1095</v>
      </c>
      <c r="B704" s="210" t="s">
        <v>385</v>
      </c>
      <c r="C704" s="167" t="s">
        <v>132</v>
      </c>
      <c r="D704" s="168" t="s">
        <v>5385</v>
      </c>
      <c r="E704" s="169">
        <v>5.49519</v>
      </c>
      <c r="F704" s="166" t="s">
        <v>429</v>
      </c>
      <c r="G704" s="169" t="s">
        <v>3433</v>
      </c>
      <c r="H704" s="169" t="s">
        <v>3358</v>
      </c>
      <c r="I704" s="169" t="s">
        <v>5373</v>
      </c>
      <c r="J704" s="119">
        <v>6100017073</v>
      </c>
      <c r="K704" s="122" t="s">
        <v>3356</v>
      </c>
      <c r="L704" s="166" t="s">
        <v>5386</v>
      </c>
      <c r="M704" s="170" t="s">
        <v>5139</v>
      </c>
      <c r="N704" s="288"/>
    </row>
    <row r="705" spans="1:14" ht="63" outlineLevel="1">
      <c r="A705" s="174" t="s">
        <v>1096</v>
      </c>
      <c r="B705" s="210" t="s">
        <v>385</v>
      </c>
      <c r="C705" s="167" t="s">
        <v>132</v>
      </c>
      <c r="D705" s="168" t="s">
        <v>5387</v>
      </c>
      <c r="E705" s="169">
        <v>11.04993</v>
      </c>
      <c r="F705" s="166" t="s">
        <v>429</v>
      </c>
      <c r="G705" s="169" t="s">
        <v>3433</v>
      </c>
      <c r="H705" s="169" t="s">
        <v>3358</v>
      </c>
      <c r="I705" s="169" t="s">
        <v>5373</v>
      </c>
      <c r="J705" s="119">
        <v>6100017189</v>
      </c>
      <c r="K705" s="122" t="s">
        <v>167</v>
      </c>
      <c r="L705" s="166" t="s">
        <v>5388</v>
      </c>
      <c r="M705" s="170" t="s">
        <v>5139</v>
      </c>
      <c r="N705" s="288"/>
    </row>
    <row r="706" spans="1:14" ht="31.5" outlineLevel="1">
      <c r="A706" s="174" t="s">
        <v>1097</v>
      </c>
      <c r="B706" s="210" t="s">
        <v>385</v>
      </c>
      <c r="C706" s="167" t="s">
        <v>132</v>
      </c>
      <c r="D706" s="168" t="s">
        <v>5389</v>
      </c>
      <c r="E706" s="169">
        <v>5.49519</v>
      </c>
      <c r="F706" s="166" t="s">
        <v>429</v>
      </c>
      <c r="G706" s="169" t="s">
        <v>3433</v>
      </c>
      <c r="H706" s="169" t="s">
        <v>3358</v>
      </c>
      <c r="I706" s="169" t="s">
        <v>5373</v>
      </c>
      <c r="J706" s="119">
        <v>6100017474</v>
      </c>
      <c r="K706" s="122" t="s">
        <v>167</v>
      </c>
      <c r="L706" s="166" t="s">
        <v>5390</v>
      </c>
      <c r="M706" s="170" t="s">
        <v>5139</v>
      </c>
      <c r="N706" s="288"/>
    </row>
    <row r="707" spans="1:14" ht="31.5" outlineLevel="1">
      <c r="A707" s="174" t="s">
        <v>1098</v>
      </c>
      <c r="B707" s="210" t="s">
        <v>386</v>
      </c>
      <c r="C707" s="167" t="s">
        <v>132</v>
      </c>
      <c r="D707" s="168" t="s">
        <v>5391</v>
      </c>
      <c r="E707" s="169">
        <v>0</v>
      </c>
      <c r="F707" s="166" t="s">
        <v>3496</v>
      </c>
      <c r="G707" s="169" t="s">
        <v>5392</v>
      </c>
      <c r="H707" s="169" t="s">
        <v>5393</v>
      </c>
      <c r="I707" s="169" t="s">
        <v>5394</v>
      </c>
      <c r="J707" s="119">
        <v>6100019991</v>
      </c>
      <c r="K707" s="122">
        <v>41558</v>
      </c>
      <c r="L707" s="166" t="s">
        <v>290</v>
      </c>
      <c r="M707" s="170" t="s">
        <v>5395</v>
      </c>
      <c r="N707" s="166" t="s">
        <v>5396</v>
      </c>
    </row>
    <row r="708" spans="1:14" ht="47.25" outlineLevel="1">
      <c r="A708" s="174" t="s">
        <v>1099</v>
      </c>
      <c r="B708" s="210" t="s">
        <v>387</v>
      </c>
      <c r="C708" s="167" t="s">
        <v>132</v>
      </c>
      <c r="D708" s="168" t="s">
        <v>5397</v>
      </c>
      <c r="E708" s="169">
        <v>9.8167200000000001</v>
      </c>
      <c r="F708" s="166" t="s">
        <v>437</v>
      </c>
      <c r="G708" s="169" t="s">
        <v>3438</v>
      </c>
      <c r="H708" s="169" t="s">
        <v>3439</v>
      </c>
      <c r="I708" s="169" t="s">
        <v>5398</v>
      </c>
      <c r="J708" s="119">
        <v>6100018980</v>
      </c>
      <c r="K708" s="122">
        <v>41523</v>
      </c>
      <c r="L708" s="166" t="s">
        <v>5399</v>
      </c>
      <c r="M708" s="170" t="s">
        <v>5395</v>
      </c>
      <c r="N708" s="288" t="s">
        <v>5400</v>
      </c>
    </row>
    <row r="709" spans="1:14" ht="47.25" outlineLevel="1">
      <c r="A709" s="174" t="s">
        <v>1100</v>
      </c>
      <c r="B709" s="210" t="s">
        <v>387</v>
      </c>
      <c r="C709" s="167" t="s">
        <v>132</v>
      </c>
      <c r="D709" s="168" t="s">
        <v>5401</v>
      </c>
      <c r="E709" s="169">
        <v>9.8167200000000001</v>
      </c>
      <c r="F709" s="166" t="s">
        <v>437</v>
      </c>
      <c r="G709" s="169" t="s">
        <v>3438</v>
      </c>
      <c r="H709" s="169" t="s">
        <v>3439</v>
      </c>
      <c r="I709" s="169" t="s">
        <v>5398</v>
      </c>
      <c r="J709" s="119">
        <v>6100019384</v>
      </c>
      <c r="K709" s="122">
        <v>41534</v>
      </c>
      <c r="L709" s="166" t="s">
        <v>5402</v>
      </c>
      <c r="M709" s="170" t="s">
        <v>5395</v>
      </c>
      <c r="N709" s="288"/>
    </row>
    <row r="710" spans="1:14" ht="47.25" outlineLevel="1">
      <c r="A710" s="174" t="s">
        <v>1101</v>
      </c>
      <c r="B710" s="210" t="s">
        <v>388</v>
      </c>
      <c r="C710" s="167" t="s">
        <v>132</v>
      </c>
      <c r="D710" s="168" t="s">
        <v>5403</v>
      </c>
      <c r="E710" s="169">
        <v>13.293369999999999</v>
      </c>
      <c r="F710" s="166" t="s">
        <v>446</v>
      </c>
      <c r="G710" s="169" t="s">
        <v>3440</v>
      </c>
      <c r="H710" s="169" t="s">
        <v>3441</v>
      </c>
      <c r="I710" s="169" t="s">
        <v>5404</v>
      </c>
      <c r="J710" s="119">
        <v>6100017488</v>
      </c>
      <c r="K710" s="122" t="s">
        <v>167</v>
      </c>
      <c r="L710" s="166" t="s">
        <v>3442</v>
      </c>
      <c r="M710" s="170" t="s">
        <v>5395</v>
      </c>
      <c r="N710" s="288" t="s">
        <v>5405</v>
      </c>
    </row>
    <row r="711" spans="1:14" ht="31.5" outlineLevel="1">
      <c r="A711" s="174" t="s">
        <v>1102</v>
      </c>
      <c r="B711" s="210" t="s">
        <v>388</v>
      </c>
      <c r="C711" s="167" t="s">
        <v>132</v>
      </c>
      <c r="D711" s="168" t="s">
        <v>5406</v>
      </c>
      <c r="E711" s="169">
        <v>13.866199999999999</v>
      </c>
      <c r="F711" s="166" t="s">
        <v>446</v>
      </c>
      <c r="G711" s="169" t="s">
        <v>3440</v>
      </c>
      <c r="H711" s="169" t="s">
        <v>3441</v>
      </c>
      <c r="I711" s="169" t="s">
        <v>5404</v>
      </c>
      <c r="J711" s="119">
        <v>6100018129</v>
      </c>
      <c r="K711" s="122" t="s">
        <v>140</v>
      </c>
      <c r="L711" s="166" t="s">
        <v>5407</v>
      </c>
      <c r="M711" s="170" t="s">
        <v>5395</v>
      </c>
      <c r="N711" s="288"/>
    </row>
    <row r="712" spans="1:14" ht="47.25" outlineLevel="1">
      <c r="A712" s="174" t="s">
        <v>1103</v>
      </c>
      <c r="B712" s="210" t="s">
        <v>388</v>
      </c>
      <c r="C712" s="167" t="s">
        <v>132</v>
      </c>
      <c r="D712" s="168" t="s">
        <v>5408</v>
      </c>
      <c r="E712" s="169">
        <v>11.0778</v>
      </c>
      <c r="F712" s="166" t="s">
        <v>446</v>
      </c>
      <c r="G712" s="169" t="s">
        <v>3440</v>
      </c>
      <c r="H712" s="169" t="s">
        <v>3441</v>
      </c>
      <c r="I712" s="169" t="s">
        <v>5404</v>
      </c>
      <c r="J712" s="119">
        <v>6100018231</v>
      </c>
      <c r="K712" s="122" t="s">
        <v>3386</v>
      </c>
      <c r="L712" s="166" t="s">
        <v>5409</v>
      </c>
      <c r="M712" s="170" t="s">
        <v>5395</v>
      </c>
      <c r="N712" s="288"/>
    </row>
    <row r="713" spans="1:14" ht="31.5" outlineLevel="1">
      <c r="A713" s="174" t="s">
        <v>1104</v>
      </c>
      <c r="B713" s="210" t="s">
        <v>388</v>
      </c>
      <c r="C713" s="167" t="s">
        <v>132</v>
      </c>
      <c r="D713" s="168" t="s">
        <v>5410</v>
      </c>
      <c r="E713" s="169">
        <v>15.795339999999999</v>
      </c>
      <c r="F713" s="166" t="s">
        <v>446</v>
      </c>
      <c r="G713" s="169" t="s">
        <v>3440</v>
      </c>
      <c r="H713" s="169" t="s">
        <v>3441</v>
      </c>
      <c r="I713" s="169" t="s">
        <v>5404</v>
      </c>
      <c r="J713" s="119">
        <v>6100018279</v>
      </c>
      <c r="K713" s="122">
        <v>41502</v>
      </c>
      <c r="L713" s="166" t="s">
        <v>3532</v>
      </c>
      <c r="M713" s="170" t="s">
        <v>5395</v>
      </c>
      <c r="N713" s="288"/>
    </row>
    <row r="714" spans="1:14" ht="31.5" outlineLevel="1">
      <c r="A714" s="174" t="s">
        <v>1105</v>
      </c>
      <c r="B714" s="210" t="s">
        <v>388</v>
      </c>
      <c r="C714" s="167" t="s">
        <v>132</v>
      </c>
      <c r="D714" s="168" t="s">
        <v>5411</v>
      </c>
      <c r="E714" s="169">
        <v>22.728490000000001</v>
      </c>
      <c r="F714" s="166" t="s">
        <v>446</v>
      </c>
      <c r="G714" s="169" t="s">
        <v>3440</v>
      </c>
      <c r="H714" s="169" t="s">
        <v>3441</v>
      </c>
      <c r="I714" s="169" t="s">
        <v>5404</v>
      </c>
      <c r="J714" s="119">
        <v>6100018356</v>
      </c>
      <c r="K714" s="122">
        <v>41507</v>
      </c>
      <c r="L714" s="166" t="s">
        <v>3443</v>
      </c>
      <c r="M714" s="170" t="s">
        <v>5395</v>
      </c>
      <c r="N714" s="288"/>
    </row>
    <row r="715" spans="1:14" ht="63" outlineLevel="1">
      <c r="A715" s="174" t="s">
        <v>1106</v>
      </c>
      <c r="B715" s="210" t="s">
        <v>389</v>
      </c>
      <c r="C715" s="167" t="s">
        <v>132</v>
      </c>
      <c r="D715" s="168" t="s">
        <v>5412</v>
      </c>
      <c r="E715" s="169">
        <v>301.14445000000001</v>
      </c>
      <c r="F715" s="166" t="s">
        <v>3496</v>
      </c>
      <c r="G715" s="169" t="s">
        <v>3451</v>
      </c>
      <c r="H715" s="169" t="s">
        <v>3448</v>
      </c>
      <c r="I715" s="169" t="s">
        <v>3445</v>
      </c>
      <c r="J715" s="119">
        <v>6100015583</v>
      </c>
      <c r="K715" s="122" t="s">
        <v>2294</v>
      </c>
      <c r="L715" s="166" t="s">
        <v>5413</v>
      </c>
      <c r="M715" s="170" t="s">
        <v>5395</v>
      </c>
      <c r="N715" s="288" t="s">
        <v>5414</v>
      </c>
    </row>
    <row r="716" spans="1:14" ht="47.25" outlineLevel="1">
      <c r="A716" s="174" t="s">
        <v>1107</v>
      </c>
      <c r="B716" s="210" t="s">
        <v>389</v>
      </c>
      <c r="C716" s="167" t="s">
        <v>132</v>
      </c>
      <c r="D716" s="168" t="s">
        <v>5415</v>
      </c>
      <c r="E716" s="169">
        <v>413.30212999999998</v>
      </c>
      <c r="F716" s="166" t="s">
        <v>5319</v>
      </c>
      <c r="G716" s="169" t="s">
        <v>3451</v>
      </c>
      <c r="H716" s="169" t="s">
        <v>3448</v>
      </c>
      <c r="I716" s="169" t="s">
        <v>3445</v>
      </c>
      <c r="J716" s="119">
        <v>6100017506</v>
      </c>
      <c r="K716" s="122">
        <v>41453</v>
      </c>
      <c r="L716" s="166" t="s">
        <v>5416</v>
      </c>
      <c r="M716" s="170" t="s">
        <v>5395</v>
      </c>
      <c r="N716" s="288"/>
    </row>
    <row r="717" spans="1:14" ht="47.25" outlineLevel="1">
      <c r="A717" s="174" t="s">
        <v>1108</v>
      </c>
      <c r="B717" s="210" t="s">
        <v>389</v>
      </c>
      <c r="C717" s="167" t="s">
        <v>132</v>
      </c>
      <c r="D717" s="168" t="s">
        <v>5417</v>
      </c>
      <c r="E717" s="169">
        <v>251.53142000000003</v>
      </c>
      <c r="F717" s="166" t="s">
        <v>5418</v>
      </c>
      <c r="G717" s="169" t="s">
        <v>3447</v>
      </c>
      <c r="H717" s="169" t="s">
        <v>3448</v>
      </c>
      <c r="I717" s="169" t="s">
        <v>3445</v>
      </c>
      <c r="J717" s="119">
        <v>6100017745</v>
      </c>
      <c r="K717" s="122" t="s">
        <v>168</v>
      </c>
      <c r="L717" s="166" t="s">
        <v>5419</v>
      </c>
      <c r="M717" s="170" t="s">
        <v>5395</v>
      </c>
      <c r="N717" s="288"/>
    </row>
    <row r="718" spans="1:14" ht="31.5" outlineLevel="1">
      <c r="A718" s="174" t="s">
        <v>1109</v>
      </c>
      <c r="B718" s="210" t="s">
        <v>389</v>
      </c>
      <c r="C718" s="167" t="s">
        <v>132</v>
      </c>
      <c r="D718" s="168" t="s">
        <v>5420</v>
      </c>
      <c r="E718" s="169">
        <v>4.7631100000000002</v>
      </c>
      <c r="F718" s="166" t="s">
        <v>5418</v>
      </c>
      <c r="G718" s="169" t="s">
        <v>3447</v>
      </c>
      <c r="H718" s="169" t="s">
        <v>3448</v>
      </c>
      <c r="I718" s="169" t="s">
        <v>3445</v>
      </c>
      <c r="J718" s="119">
        <v>6100017749</v>
      </c>
      <c r="K718" s="122" t="s">
        <v>168</v>
      </c>
      <c r="L718" s="166" t="s">
        <v>3449</v>
      </c>
      <c r="M718" s="170" t="s">
        <v>5395</v>
      </c>
      <c r="N718" s="288"/>
    </row>
    <row r="719" spans="1:14" ht="47.25" outlineLevel="1">
      <c r="A719" s="174" t="s">
        <v>1110</v>
      </c>
      <c r="B719" s="210" t="s">
        <v>390</v>
      </c>
      <c r="C719" s="167" t="s">
        <v>132</v>
      </c>
      <c r="D719" s="168" t="s">
        <v>5421</v>
      </c>
      <c r="E719" s="169">
        <v>22.84036</v>
      </c>
      <c r="F719" s="166" t="s">
        <v>437</v>
      </c>
      <c r="G719" s="169" t="s">
        <v>3455</v>
      </c>
      <c r="H719" s="169" t="s">
        <v>3389</v>
      </c>
      <c r="I719" s="169" t="s">
        <v>3247</v>
      </c>
      <c r="J719" s="119">
        <v>6100013659</v>
      </c>
      <c r="K719" s="122">
        <v>41221</v>
      </c>
      <c r="L719" s="166" t="s">
        <v>2340</v>
      </c>
      <c r="M719" s="170" t="s">
        <v>5395</v>
      </c>
      <c r="N719" s="288" t="s">
        <v>5422</v>
      </c>
    </row>
    <row r="720" spans="1:14" ht="47.25" outlineLevel="1">
      <c r="A720" s="174" t="s">
        <v>1111</v>
      </c>
      <c r="B720" s="210" t="s">
        <v>390</v>
      </c>
      <c r="C720" s="167" t="s">
        <v>132</v>
      </c>
      <c r="D720" s="168" t="s">
        <v>5423</v>
      </c>
      <c r="E720" s="169">
        <v>2.5096400000000001</v>
      </c>
      <c r="F720" s="166" t="s">
        <v>5424</v>
      </c>
      <c r="G720" s="169" t="s">
        <v>3453</v>
      </c>
      <c r="H720" s="169" t="s">
        <v>3454</v>
      </c>
      <c r="I720" s="169" t="s">
        <v>3247</v>
      </c>
      <c r="J720" s="119">
        <v>6100018091</v>
      </c>
      <c r="K720" s="122">
        <v>41494</v>
      </c>
      <c r="L720" s="166" t="s">
        <v>5425</v>
      </c>
      <c r="M720" s="170" t="s">
        <v>5395</v>
      </c>
      <c r="N720" s="288"/>
    </row>
    <row r="721" spans="1:14" ht="47.25" outlineLevel="1">
      <c r="A721" s="174" t="s">
        <v>1112</v>
      </c>
      <c r="B721" s="210" t="s">
        <v>390</v>
      </c>
      <c r="C721" s="167" t="s">
        <v>132</v>
      </c>
      <c r="D721" s="168" t="s">
        <v>5426</v>
      </c>
      <c r="E721" s="169">
        <v>18.49877</v>
      </c>
      <c r="F721" s="166" t="s">
        <v>5424</v>
      </c>
      <c r="G721" s="169" t="s">
        <v>3453</v>
      </c>
      <c r="H721" s="169" t="s">
        <v>3454</v>
      </c>
      <c r="I721" s="169" t="s">
        <v>3247</v>
      </c>
      <c r="J721" s="119">
        <v>6100018652</v>
      </c>
      <c r="K721" s="122">
        <v>41507</v>
      </c>
      <c r="L721" s="166" t="s">
        <v>5427</v>
      </c>
      <c r="M721" s="170" t="s">
        <v>5395</v>
      </c>
      <c r="N721" s="288"/>
    </row>
    <row r="722" spans="1:14" ht="63" outlineLevel="1">
      <c r="A722" s="174" t="s">
        <v>1113</v>
      </c>
      <c r="B722" s="210" t="s">
        <v>390</v>
      </c>
      <c r="C722" s="167" t="s">
        <v>132</v>
      </c>
      <c r="D722" s="168" t="s">
        <v>5428</v>
      </c>
      <c r="E722" s="169">
        <v>2.5095800000000001</v>
      </c>
      <c r="F722" s="166" t="s">
        <v>5424</v>
      </c>
      <c r="G722" s="169" t="s">
        <v>3453</v>
      </c>
      <c r="H722" s="169" t="s">
        <v>3454</v>
      </c>
      <c r="I722" s="169" t="s">
        <v>3247</v>
      </c>
      <c r="J722" s="119">
        <v>6100019746</v>
      </c>
      <c r="K722" s="122">
        <v>41548</v>
      </c>
      <c r="L722" s="166" t="s">
        <v>5429</v>
      </c>
      <c r="M722" s="170" t="s">
        <v>5395</v>
      </c>
      <c r="N722" s="288"/>
    </row>
    <row r="723" spans="1:14" ht="63" outlineLevel="1">
      <c r="A723" s="174" t="s">
        <v>1114</v>
      </c>
      <c r="B723" s="119" t="s">
        <v>391</v>
      </c>
      <c r="C723" s="167" t="s">
        <v>132</v>
      </c>
      <c r="D723" s="168" t="s">
        <v>5430</v>
      </c>
      <c r="E723" s="169">
        <v>42.468580000000003</v>
      </c>
      <c r="F723" s="166" t="s">
        <v>437</v>
      </c>
      <c r="G723" s="169" t="s">
        <v>3456</v>
      </c>
      <c r="H723" s="169" t="s">
        <v>3389</v>
      </c>
      <c r="I723" s="169" t="s">
        <v>3398</v>
      </c>
      <c r="J723" s="119">
        <v>6100017965</v>
      </c>
      <c r="K723" s="122" t="s">
        <v>165</v>
      </c>
      <c r="L723" s="166" t="s">
        <v>3313</v>
      </c>
      <c r="M723" s="170" t="s">
        <v>5395</v>
      </c>
      <c r="N723" s="166" t="s">
        <v>5431</v>
      </c>
    </row>
    <row r="724" spans="1:14" ht="47.25" outlineLevel="1">
      <c r="A724" s="174" t="s">
        <v>1115</v>
      </c>
      <c r="B724" s="210" t="s">
        <v>392</v>
      </c>
      <c r="C724" s="167" t="s">
        <v>132</v>
      </c>
      <c r="D724" s="168" t="s">
        <v>5432</v>
      </c>
      <c r="E724" s="169">
        <v>7.5158199999999997</v>
      </c>
      <c r="F724" s="166" t="s">
        <v>3446</v>
      </c>
      <c r="G724" s="169" t="s">
        <v>3465</v>
      </c>
      <c r="H724" s="169" t="s">
        <v>3466</v>
      </c>
      <c r="I724" s="169" t="s">
        <v>5433</v>
      </c>
      <c r="J724" s="119">
        <v>6100015734</v>
      </c>
      <c r="K724" s="122">
        <v>41368</v>
      </c>
      <c r="L724" s="166" t="s">
        <v>5434</v>
      </c>
      <c r="M724" s="170" t="s">
        <v>5395</v>
      </c>
      <c r="N724" s="288" t="s">
        <v>5435</v>
      </c>
    </row>
    <row r="725" spans="1:14" ht="47.25" outlineLevel="1">
      <c r="A725" s="174" t="s">
        <v>1116</v>
      </c>
      <c r="B725" s="210" t="s">
        <v>392</v>
      </c>
      <c r="C725" s="167" t="s">
        <v>132</v>
      </c>
      <c r="D725" s="168" t="s">
        <v>5436</v>
      </c>
      <c r="E725" s="169">
        <v>70.203369999999993</v>
      </c>
      <c r="F725" s="166" t="s">
        <v>429</v>
      </c>
      <c r="G725" s="169" t="s">
        <v>3457</v>
      </c>
      <c r="H725" s="169" t="s">
        <v>568</v>
      </c>
      <c r="I725" s="169" t="s">
        <v>5433</v>
      </c>
      <c r="J725" s="119">
        <v>6100015875</v>
      </c>
      <c r="K725" s="122">
        <v>41380</v>
      </c>
      <c r="L725" s="166" t="s">
        <v>2358</v>
      </c>
      <c r="M725" s="170" t="s">
        <v>5395</v>
      </c>
      <c r="N725" s="288"/>
    </row>
    <row r="726" spans="1:14" ht="63" outlineLevel="1">
      <c r="A726" s="174" t="s">
        <v>1117</v>
      </c>
      <c r="B726" s="210" t="s">
        <v>392</v>
      </c>
      <c r="C726" s="167" t="s">
        <v>132</v>
      </c>
      <c r="D726" s="168" t="s">
        <v>5437</v>
      </c>
      <c r="E726" s="169">
        <v>220.91771</v>
      </c>
      <c r="F726" s="166" t="s">
        <v>3496</v>
      </c>
      <c r="G726" s="169" t="s">
        <v>3467</v>
      </c>
      <c r="H726" s="169" t="s">
        <v>5438</v>
      </c>
      <c r="I726" s="169" t="s">
        <v>5433</v>
      </c>
      <c r="J726" s="119">
        <v>6100017576</v>
      </c>
      <c r="K726" s="122" t="s">
        <v>3452</v>
      </c>
      <c r="L726" s="166" t="s">
        <v>5439</v>
      </c>
      <c r="M726" s="170" t="s">
        <v>5395</v>
      </c>
      <c r="N726" s="288"/>
    </row>
    <row r="727" spans="1:14" ht="47.25" outlineLevel="1">
      <c r="A727" s="174" t="s">
        <v>1118</v>
      </c>
      <c r="B727" s="210" t="s">
        <v>392</v>
      </c>
      <c r="C727" s="167" t="s">
        <v>132</v>
      </c>
      <c r="D727" s="168" t="s">
        <v>5440</v>
      </c>
      <c r="E727" s="169">
        <v>7.5158199999999997</v>
      </c>
      <c r="F727" s="166" t="s">
        <v>5441</v>
      </c>
      <c r="G727" s="169" t="s">
        <v>3458</v>
      </c>
      <c r="H727" s="169" t="s">
        <v>3466</v>
      </c>
      <c r="I727" s="169" t="s">
        <v>5433</v>
      </c>
      <c r="J727" s="119">
        <v>6100017581</v>
      </c>
      <c r="K727" s="122" t="s">
        <v>167</v>
      </c>
      <c r="L727" s="166" t="s">
        <v>3459</v>
      </c>
      <c r="M727" s="170" t="s">
        <v>5395</v>
      </c>
      <c r="N727" s="288"/>
    </row>
    <row r="728" spans="1:14" ht="47.25" outlineLevel="1">
      <c r="A728" s="174" t="s">
        <v>1119</v>
      </c>
      <c r="B728" s="210" t="s">
        <v>392</v>
      </c>
      <c r="C728" s="167" t="s">
        <v>132</v>
      </c>
      <c r="D728" s="168" t="s">
        <v>5442</v>
      </c>
      <c r="E728" s="169">
        <v>7.5158199999999997</v>
      </c>
      <c r="F728" s="166" t="s">
        <v>3446</v>
      </c>
      <c r="G728" s="169" t="s">
        <v>3465</v>
      </c>
      <c r="H728" s="169" t="s">
        <v>3466</v>
      </c>
      <c r="I728" s="169" t="s">
        <v>5433</v>
      </c>
      <c r="J728" s="119">
        <v>6100017730</v>
      </c>
      <c r="K728" s="122" t="s">
        <v>168</v>
      </c>
      <c r="L728" s="166" t="s">
        <v>5443</v>
      </c>
      <c r="M728" s="170" t="s">
        <v>5395</v>
      </c>
      <c r="N728" s="288"/>
    </row>
    <row r="729" spans="1:14" ht="63" outlineLevel="1">
      <c r="A729" s="174" t="s">
        <v>1120</v>
      </c>
      <c r="B729" s="210" t="s">
        <v>392</v>
      </c>
      <c r="C729" s="167" t="s">
        <v>132</v>
      </c>
      <c r="D729" s="168" t="s">
        <v>5444</v>
      </c>
      <c r="E729" s="169">
        <v>995.49776999999995</v>
      </c>
      <c r="F729" s="166" t="s">
        <v>5441</v>
      </c>
      <c r="G729" s="169" t="s">
        <v>3458</v>
      </c>
      <c r="H729" s="169" t="s">
        <v>3466</v>
      </c>
      <c r="I729" s="169" t="s">
        <v>5433</v>
      </c>
      <c r="J729" s="119">
        <v>6100017926</v>
      </c>
      <c r="K729" s="122" t="s">
        <v>172</v>
      </c>
      <c r="L729" s="166" t="s">
        <v>3460</v>
      </c>
      <c r="M729" s="170" t="s">
        <v>5395</v>
      </c>
      <c r="N729" s="288"/>
    </row>
    <row r="730" spans="1:14" ht="31.5" outlineLevel="1">
      <c r="A730" s="174" t="s">
        <v>1121</v>
      </c>
      <c r="B730" s="210" t="s">
        <v>392</v>
      </c>
      <c r="C730" s="167" t="s">
        <v>132</v>
      </c>
      <c r="D730" s="168" t="s">
        <v>5445</v>
      </c>
      <c r="E730" s="169">
        <v>5.5283699999999998</v>
      </c>
      <c r="F730" s="166" t="s">
        <v>5446</v>
      </c>
      <c r="G730" s="169" t="s">
        <v>3462</v>
      </c>
      <c r="H730" s="169" t="s">
        <v>3463</v>
      </c>
      <c r="I730" s="169" t="s">
        <v>5433</v>
      </c>
      <c r="J730" s="119">
        <v>6100017975</v>
      </c>
      <c r="K730" s="122" t="s">
        <v>165</v>
      </c>
      <c r="L730" s="166" t="s">
        <v>5447</v>
      </c>
      <c r="M730" s="170" t="s">
        <v>5395</v>
      </c>
      <c r="N730" s="288"/>
    </row>
    <row r="731" spans="1:14" ht="47.25" outlineLevel="1">
      <c r="A731" s="174" t="s">
        <v>1122</v>
      </c>
      <c r="B731" s="210" t="s">
        <v>392</v>
      </c>
      <c r="C731" s="167" t="s">
        <v>132</v>
      </c>
      <c r="D731" s="168" t="s">
        <v>5448</v>
      </c>
      <c r="E731" s="169">
        <v>483.05562000000003</v>
      </c>
      <c r="F731" s="166" t="s">
        <v>5441</v>
      </c>
      <c r="G731" s="169" t="s">
        <v>3458</v>
      </c>
      <c r="H731" s="169" t="s">
        <v>3466</v>
      </c>
      <c r="I731" s="169" t="s">
        <v>5433</v>
      </c>
      <c r="J731" s="119">
        <v>6100018119</v>
      </c>
      <c r="K731" s="122">
        <v>41494</v>
      </c>
      <c r="L731" s="166" t="s">
        <v>3461</v>
      </c>
      <c r="M731" s="170" t="s">
        <v>5395</v>
      </c>
      <c r="N731" s="288"/>
    </row>
    <row r="732" spans="1:14" ht="47.25" outlineLevel="1">
      <c r="A732" s="174" t="s">
        <v>1123</v>
      </c>
      <c r="B732" s="210" t="s">
        <v>392</v>
      </c>
      <c r="C732" s="167" t="s">
        <v>132</v>
      </c>
      <c r="D732" s="168" t="s">
        <v>5449</v>
      </c>
      <c r="E732" s="169">
        <v>7.5158199999999997</v>
      </c>
      <c r="F732" s="166" t="s">
        <v>3446</v>
      </c>
      <c r="G732" s="169" t="s">
        <v>3465</v>
      </c>
      <c r="H732" s="169" t="s">
        <v>3466</v>
      </c>
      <c r="I732" s="169" t="s">
        <v>5433</v>
      </c>
      <c r="J732" s="119">
        <v>6100018126</v>
      </c>
      <c r="K732" s="122">
        <v>41495</v>
      </c>
      <c r="L732" s="166" t="s">
        <v>5450</v>
      </c>
      <c r="M732" s="170" t="s">
        <v>5395</v>
      </c>
      <c r="N732" s="288"/>
    </row>
    <row r="733" spans="1:14" ht="47.25" outlineLevel="1">
      <c r="A733" s="174" t="s">
        <v>1124</v>
      </c>
      <c r="B733" s="210" t="s">
        <v>392</v>
      </c>
      <c r="C733" s="167" t="s">
        <v>132</v>
      </c>
      <c r="D733" s="168" t="s">
        <v>5451</v>
      </c>
      <c r="E733" s="169">
        <v>302.78795000000002</v>
      </c>
      <c r="F733" s="166" t="s">
        <v>3496</v>
      </c>
      <c r="G733" s="169" t="s">
        <v>3467</v>
      </c>
      <c r="H733" s="169" t="s">
        <v>3463</v>
      </c>
      <c r="I733" s="169" t="s">
        <v>5433</v>
      </c>
      <c r="J733" s="119">
        <v>6100018662</v>
      </c>
      <c r="K733" s="122">
        <v>41507</v>
      </c>
      <c r="L733" s="166" t="s">
        <v>5452</v>
      </c>
      <c r="M733" s="170" t="s">
        <v>5395</v>
      </c>
      <c r="N733" s="288"/>
    </row>
    <row r="734" spans="1:14" ht="31.5" outlineLevel="1">
      <c r="A734" s="174" t="s">
        <v>1125</v>
      </c>
      <c r="B734" s="210" t="s">
        <v>392</v>
      </c>
      <c r="C734" s="167" t="s">
        <v>132</v>
      </c>
      <c r="D734" s="168" t="s">
        <v>5453</v>
      </c>
      <c r="E734" s="169">
        <v>5.5283699999999998</v>
      </c>
      <c r="F734" s="166" t="s">
        <v>5446</v>
      </c>
      <c r="G734" s="169" t="s">
        <v>3462</v>
      </c>
      <c r="H734" s="169" t="s">
        <v>3463</v>
      </c>
      <c r="I734" s="169" t="s">
        <v>5433</v>
      </c>
      <c r="J734" s="119">
        <v>6100018664</v>
      </c>
      <c r="K734" s="122">
        <v>41507</v>
      </c>
      <c r="L734" s="166" t="s">
        <v>5454</v>
      </c>
      <c r="M734" s="170" t="s">
        <v>5395</v>
      </c>
      <c r="N734" s="288"/>
    </row>
    <row r="735" spans="1:14" ht="47.25" outlineLevel="1">
      <c r="A735" s="174" t="s">
        <v>1126</v>
      </c>
      <c r="B735" s="210" t="s">
        <v>392</v>
      </c>
      <c r="C735" s="167" t="s">
        <v>132</v>
      </c>
      <c r="D735" s="168" t="s">
        <v>5455</v>
      </c>
      <c r="E735" s="169">
        <v>19.690190000000001</v>
      </c>
      <c r="F735" s="166" t="s">
        <v>429</v>
      </c>
      <c r="G735" s="169" t="s">
        <v>3457</v>
      </c>
      <c r="H735" s="169" t="s">
        <v>568</v>
      </c>
      <c r="I735" s="169" t="s">
        <v>5433</v>
      </c>
      <c r="J735" s="119">
        <v>6100018709</v>
      </c>
      <c r="K735" s="122">
        <v>41507</v>
      </c>
      <c r="L735" s="166" t="s">
        <v>5456</v>
      </c>
      <c r="M735" s="170" t="s">
        <v>5395</v>
      </c>
      <c r="N735" s="288"/>
    </row>
    <row r="736" spans="1:14" ht="31.5" outlineLevel="1">
      <c r="A736" s="174" t="s">
        <v>1127</v>
      </c>
      <c r="B736" s="210" t="s">
        <v>392</v>
      </c>
      <c r="C736" s="167" t="s">
        <v>132</v>
      </c>
      <c r="D736" s="168" t="s">
        <v>5457</v>
      </c>
      <c r="E736" s="169">
        <v>5.5283699999999998</v>
      </c>
      <c r="F736" s="166" t="s">
        <v>5446</v>
      </c>
      <c r="G736" s="169" t="s">
        <v>3462</v>
      </c>
      <c r="H736" s="169" t="s">
        <v>3463</v>
      </c>
      <c r="I736" s="169" t="s">
        <v>5433</v>
      </c>
      <c r="J736" s="119">
        <v>6100018940</v>
      </c>
      <c r="K736" s="122">
        <v>41507</v>
      </c>
      <c r="L736" s="166" t="s">
        <v>5458</v>
      </c>
      <c r="M736" s="170" t="s">
        <v>5395</v>
      </c>
      <c r="N736" s="288"/>
    </row>
    <row r="737" spans="1:14" ht="47.25" outlineLevel="1">
      <c r="A737" s="174" t="s">
        <v>1128</v>
      </c>
      <c r="B737" s="210" t="s">
        <v>393</v>
      </c>
      <c r="C737" s="167" t="s">
        <v>132</v>
      </c>
      <c r="D737" s="168" t="s">
        <v>5459</v>
      </c>
      <c r="E737" s="169">
        <v>20.328779999999998</v>
      </c>
      <c r="F737" s="166" t="s">
        <v>437</v>
      </c>
      <c r="G737" s="169" t="s">
        <v>3468</v>
      </c>
      <c r="H737" s="169" t="s">
        <v>568</v>
      </c>
      <c r="I737" s="169" t="s">
        <v>5460</v>
      </c>
      <c r="J737" s="119">
        <v>6100020194</v>
      </c>
      <c r="K737" s="122">
        <v>41551</v>
      </c>
      <c r="L737" s="166" t="s">
        <v>5461</v>
      </c>
      <c r="M737" s="170" t="s">
        <v>5395</v>
      </c>
      <c r="N737" s="166" t="s">
        <v>5462</v>
      </c>
    </row>
    <row r="738" spans="1:14" ht="63" outlineLevel="1">
      <c r="A738" s="174" t="s">
        <v>1129</v>
      </c>
      <c r="B738" s="210" t="s">
        <v>394</v>
      </c>
      <c r="C738" s="167" t="s">
        <v>132</v>
      </c>
      <c r="D738" s="168" t="s">
        <v>5463</v>
      </c>
      <c r="E738" s="169">
        <v>48.24586</v>
      </c>
      <c r="F738" s="166" t="s">
        <v>5464</v>
      </c>
      <c r="G738" s="169" t="s">
        <v>5465</v>
      </c>
      <c r="H738" s="169" t="s">
        <v>5271</v>
      </c>
      <c r="I738" s="169" t="s">
        <v>5466</v>
      </c>
      <c r="J738" s="119">
        <v>6100020160</v>
      </c>
      <c r="K738" s="122">
        <v>41547</v>
      </c>
      <c r="L738" s="166" t="s">
        <v>5467</v>
      </c>
      <c r="M738" s="170" t="s">
        <v>5395</v>
      </c>
      <c r="N738" s="166" t="s">
        <v>5468</v>
      </c>
    </row>
    <row r="739" spans="1:14" ht="47.25" outlineLevel="1">
      <c r="A739" s="174" t="s">
        <v>1130</v>
      </c>
      <c r="B739" s="210" t="s">
        <v>395</v>
      </c>
      <c r="C739" s="167" t="s">
        <v>132</v>
      </c>
      <c r="D739" s="168" t="s">
        <v>5469</v>
      </c>
      <c r="E739" s="169">
        <v>172.98304000000002</v>
      </c>
      <c r="F739" s="166" t="s">
        <v>5470</v>
      </c>
      <c r="G739" s="169" t="s">
        <v>3469</v>
      </c>
      <c r="H739" s="169" t="s">
        <v>5471</v>
      </c>
      <c r="I739" s="169" t="s">
        <v>5472</v>
      </c>
      <c r="J739" s="119">
        <v>6100015938</v>
      </c>
      <c r="K739" s="122" t="s">
        <v>142</v>
      </c>
      <c r="L739" s="166" t="s">
        <v>5473</v>
      </c>
      <c r="M739" s="170" t="s">
        <v>5395</v>
      </c>
      <c r="N739" s="288" t="s">
        <v>5474</v>
      </c>
    </row>
    <row r="740" spans="1:14" ht="47.25" outlineLevel="1">
      <c r="A740" s="174" t="s">
        <v>1131</v>
      </c>
      <c r="B740" s="210" t="s">
        <v>395</v>
      </c>
      <c r="C740" s="167" t="s">
        <v>132</v>
      </c>
      <c r="D740" s="168" t="s">
        <v>5475</v>
      </c>
      <c r="E740" s="169">
        <v>66.514120000000005</v>
      </c>
      <c r="F740" s="166" t="s">
        <v>2670</v>
      </c>
      <c r="G740" s="169" t="s">
        <v>5476</v>
      </c>
      <c r="H740" s="169" t="s">
        <v>3412</v>
      </c>
      <c r="I740" s="169" t="s">
        <v>5472</v>
      </c>
      <c r="J740" s="119">
        <v>6100016111</v>
      </c>
      <c r="K740" s="122" t="s">
        <v>176</v>
      </c>
      <c r="L740" s="166" t="s">
        <v>3471</v>
      </c>
      <c r="M740" s="170" t="s">
        <v>5395</v>
      </c>
      <c r="N740" s="288"/>
    </row>
    <row r="741" spans="1:14" ht="47.25" outlineLevel="1">
      <c r="A741" s="174" t="s">
        <v>1132</v>
      </c>
      <c r="B741" s="210" t="s">
        <v>395</v>
      </c>
      <c r="C741" s="167" t="s">
        <v>132</v>
      </c>
      <c r="D741" s="168" t="s">
        <v>5477</v>
      </c>
      <c r="E741" s="169">
        <v>619.69510000000002</v>
      </c>
      <c r="F741" s="166" t="s">
        <v>5470</v>
      </c>
      <c r="G741" s="169" t="s">
        <v>3469</v>
      </c>
      <c r="H741" s="169" t="s">
        <v>5471</v>
      </c>
      <c r="I741" s="169" t="s">
        <v>5472</v>
      </c>
      <c r="J741" s="119">
        <v>6100016127</v>
      </c>
      <c r="K741" s="122" t="s">
        <v>176</v>
      </c>
      <c r="L741" s="166" t="s">
        <v>5478</v>
      </c>
      <c r="M741" s="170" t="s">
        <v>5395</v>
      </c>
      <c r="N741" s="288"/>
    </row>
    <row r="742" spans="1:14" ht="63" outlineLevel="1">
      <c r="A742" s="174" t="s">
        <v>1133</v>
      </c>
      <c r="B742" s="210" t="s">
        <v>395</v>
      </c>
      <c r="C742" s="167" t="s">
        <v>132</v>
      </c>
      <c r="D742" s="168" t="s">
        <v>5479</v>
      </c>
      <c r="E742" s="169">
        <v>119.14924999999999</v>
      </c>
      <c r="F742" s="166" t="s">
        <v>5470</v>
      </c>
      <c r="G742" s="169" t="s">
        <v>3469</v>
      </c>
      <c r="H742" s="169" t="s">
        <v>5471</v>
      </c>
      <c r="I742" s="169" t="s">
        <v>5472</v>
      </c>
      <c r="J742" s="119">
        <v>6100016281</v>
      </c>
      <c r="K742" s="122" t="s">
        <v>181</v>
      </c>
      <c r="L742" s="166" t="s">
        <v>5480</v>
      </c>
      <c r="M742" s="170" t="s">
        <v>5395</v>
      </c>
      <c r="N742" s="288"/>
    </row>
    <row r="743" spans="1:14" ht="63" outlineLevel="1">
      <c r="A743" s="174" t="s">
        <v>1134</v>
      </c>
      <c r="B743" s="210" t="s">
        <v>395</v>
      </c>
      <c r="C743" s="167" t="s">
        <v>132</v>
      </c>
      <c r="D743" s="168" t="s">
        <v>5481</v>
      </c>
      <c r="E743" s="169">
        <v>296.02111000000002</v>
      </c>
      <c r="F743" s="166" t="s">
        <v>2670</v>
      </c>
      <c r="G743" s="169" t="s">
        <v>5476</v>
      </c>
      <c r="H743" s="169" t="s">
        <v>3412</v>
      </c>
      <c r="I743" s="169" t="s">
        <v>5472</v>
      </c>
      <c r="J743" s="119">
        <v>6100016561</v>
      </c>
      <c r="K743" s="122" t="s">
        <v>3332</v>
      </c>
      <c r="L743" s="166" t="s">
        <v>3470</v>
      </c>
      <c r="M743" s="170" t="s">
        <v>5395</v>
      </c>
      <c r="N743" s="288"/>
    </row>
    <row r="744" spans="1:14" ht="47.25" outlineLevel="1">
      <c r="A744" s="174" t="s">
        <v>1135</v>
      </c>
      <c r="B744" s="210" t="s">
        <v>396</v>
      </c>
      <c r="C744" s="167" t="s">
        <v>132</v>
      </c>
      <c r="D744" s="168" t="s">
        <v>5482</v>
      </c>
      <c r="E744" s="169">
        <v>18.383130000000001</v>
      </c>
      <c r="F744" s="166" t="s">
        <v>5424</v>
      </c>
      <c r="G744" s="169" t="s">
        <v>5483</v>
      </c>
      <c r="H744" s="169" t="s">
        <v>5484</v>
      </c>
      <c r="I744" s="169" t="s">
        <v>3233</v>
      </c>
      <c r="J744" s="119">
        <v>6100020607</v>
      </c>
      <c r="K744" s="122">
        <v>41576</v>
      </c>
      <c r="L744" s="166" t="s">
        <v>5485</v>
      </c>
      <c r="M744" s="170" t="s">
        <v>5395</v>
      </c>
      <c r="N744" s="288" t="s">
        <v>5486</v>
      </c>
    </row>
    <row r="745" spans="1:14" ht="63" outlineLevel="1">
      <c r="A745" s="174" t="s">
        <v>1136</v>
      </c>
      <c r="B745" s="210" t="s">
        <v>396</v>
      </c>
      <c r="C745" s="167" t="s">
        <v>132</v>
      </c>
      <c r="D745" s="168" t="s">
        <v>5487</v>
      </c>
      <c r="E745" s="169">
        <v>2.5095800000000001</v>
      </c>
      <c r="F745" s="166" t="s">
        <v>437</v>
      </c>
      <c r="G745" s="169" t="s">
        <v>3473</v>
      </c>
      <c r="H745" s="169" t="s">
        <v>3412</v>
      </c>
      <c r="I745" s="169" t="s">
        <v>3233</v>
      </c>
      <c r="J745" s="119">
        <v>6100020915</v>
      </c>
      <c r="K745" s="122">
        <v>41590</v>
      </c>
      <c r="L745" s="166" t="s">
        <v>5488</v>
      </c>
      <c r="M745" s="170" t="s">
        <v>5395</v>
      </c>
      <c r="N745" s="288"/>
    </row>
    <row r="746" spans="1:14" ht="47.25" outlineLevel="1">
      <c r="A746" s="174" t="s">
        <v>1137</v>
      </c>
      <c r="B746" s="210" t="s">
        <v>397</v>
      </c>
      <c r="C746" s="167" t="s">
        <v>132</v>
      </c>
      <c r="D746" s="168" t="s">
        <v>5489</v>
      </c>
      <c r="E746" s="169">
        <v>14.19975</v>
      </c>
      <c r="F746" s="166" t="s">
        <v>437</v>
      </c>
      <c r="G746" s="169" t="s">
        <v>5490</v>
      </c>
      <c r="H746" s="169" t="s">
        <v>3412</v>
      </c>
      <c r="I746" s="169" t="s">
        <v>5491</v>
      </c>
      <c r="J746" s="119">
        <v>6100020753</v>
      </c>
      <c r="K746" s="122">
        <v>41583</v>
      </c>
      <c r="L746" s="166" t="s">
        <v>5492</v>
      </c>
      <c r="M746" s="170" t="s">
        <v>5395</v>
      </c>
      <c r="N746" s="166" t="s">
        <v>5493</v>
      </c>
    </row>
    <row r="747" spans="1:14" ht="47.25" outlineLevel="1">
      <c r="A747" s="174" t="s">
        <v>1138</v>
      </c>
      <c r="B747" s="210" t="s">
        <v>398</v>
      </c>
      <c r="C747" s="167" t="s">
        <v>132</v>
      </c>
      <c r="D747" s="168" t="s">
        <v>5494</v>
      </c>
      <c r="E747" s="169">
        <v>6.0179999999999998</v>
      </c>
      <c r="F747" s="166" t="s">
        <v>5495</v>
      </c>
      <c r="G747" s="169" t="s">
        <v>5496</v>
      </c>
      <c r="H747" s="169" t="s">
        <v>5497</v>
      </c>
      <c r="I747" s="169" t="s">
        <v>5498</v>
      </c>
      <c r="J747" s="119">
        <v>6100021066</v>
      </c>
      <c r="K747" s="122">
        <v>41593</v>
      </c>
      <c r="L747" s="166" t="s">
        <v>5499</v>
      </c>
      <c r="M747" s="170" t="s">
        <v>5395</v>
      </c>
      <c r="N747" s="166" t="s">
        <v>5500</v>
      </c>
    </row>
    <row r="748" spans="1:14" ht="47.25" outlineLevel="1">
      <c r="A748" s="174" t="s">
        <v>1139</v>
      </c>
      <c r="B748" s="210" t="s">
        <v>399</v>
      </c>
      <c r="C748" s="167" t="s">
        <v>132</v>
      </c>
      <c r="D748" s="168" t="s">
        <v>5501</v>
      </c>
      <c r="E748" s="169">
        <v>66.039299999999997</v>
      </c>
      <c r="F748" s="166" t="s">
        <v>3444</v>
      </c>
      <c r="G748" s="169" t="s">
        <v>3476</v>
      </c>
      <c r="H748" s="169" t="s">
        <v>3475</v>
      </c>
      <c r="I748" s="169" t="s">
        <v>5502</v>
      </c>
      <c r="J748" s="119">
        <v>6100016073</v>
      </c>
      <c r="K748" s="122" t="s">
        <v>178</v>
      </c>
      <c r="L748" s="166" t="s">
        <v>5503</v>
      </c>
      <c r="M748" s="170" t="s">
        <v>5395</v>
      </c>
      <c r="N748" s="166" t="s">
        <v>5504</v>
      </c>
    </row>
    <row r="749" spans="1:14" ht="31.5" outlineLevel="1">
      <c r="A749" s="174" t="s">
        <v>1140</v>
      </c>
      <c r="B749" s="119" t="s">
        <v>400</v>
      </c>
      <c r="C749" s="167" t="s">
        <v>132</v>
      </c>
      <c r="D749" s="168" t="s">
        <v>5505</v>
      </c>
      <c r="E749" s="169">
        <v>165.09133</v>
      </c>
      <c r="F749" s="166" t="s">
        <v>437</v>
      </c>
      <c r="G749" s="169" t="s">
        <v>5506</v>
      </c>
      <c r="H749" s="169" t="s">
        <v>3417</v>
      </c>
      <c r="I749" s="169" t="s">
        <v>5507</v>
      </c>
      <c r="J749" s="119">
        <v>6100017527</v>
      </c>
      <c r="K749" s="122">
        <v>41472</v>
      </c>
      <c r="L749" s="166" t="s">
        <v>5508</v>
      </c>
      <c r="M749" s="170" t="s">
        <v>5395</v>
      </c>
      <c r="N749" s="166" t="s">
        <v>5509</v>
      </c>
    </row>
    <row r="750" spans="1:14" ht="47.25" customHeight="1" outlineLevel="1">
      <c r="A750" s="174" t="s">
        <v>1141</v>
      </c>
      <c r="B750" s="210" t="s">
        <v>401</v>
      </c>
      <c r="C750" s="167" t="s">
        <v>132</v>
      </c>
      <c r="D750" s="168" t="s">
        <v>5510</v>
      </c>
      <c r="E750" s="169">
        <v>0</v>
      </c>
      <c r="F750" s="166" t="s">
        <v>3480</v>
      </c>
      <c r="G750" s="169" t="s">
        <v>3481</v>
      </c>
      <c r="H750" s="169" t="s">
        <v>3420</v>
      </c>
      <c r="I750" s="169" t="s">
        <v>5511</v>
      </c>
      <c r="J750" s="119">
        <v>6100015360</v>
      </c>
      <c r="K750" s="122">
        <v>41345</v>
      </c>
      <c r="L750" s="166" t="s">
        <v>273</v>
      </c>
      <c r="M750" s="170" t="s">
        <v>5395</v>
      </c>
      <c r="N750" s="288" t="s">
        <v>5512</v>
      </c>
    </row>
    <row r="751" spans="1:14" ht="31.5" outlineLevel="1">
      <c r="A751" s="174" t="s">
        <v>1142</v>
      </c>
      <c r="B751" s="210" t="s">
        <v>401</v>
      </c>
      <c r="C751" s="167" t="s">
        <v>132</v>
      </c>
      <c r="D751" s="168" t="s">
        <v>5513</v>
      </c>
      <c r="E751" s="169">
        <v>0</v>
      </c>
      <c r="F751" s="166" t="s">
        <v>3480</v>
      </c>
      <c r="G751" s="169" t="s">
        <v>3481</v>
      </c>
      <c r="H751" s="169" t="s">
        <v>3420</v>
      </c>
      <c r="I751" s="169" t="s">
        <v>5511</v>
      </c>
      <c r="J751" s="119">
        <v>6100015445</v>
      </c>
      <c r="K751" s="122">
        <v>41348</v>
      </c>
      <c r="L751" s="166" t="s">
        <v>275</v>
      </c>
      <c r="M751" s="170" t="s">
        <v>5395</v>
      </c>
      <c r="N751" s="288"/>
    </row>
    <row r="752" spans="1:14" ht="63" outlineLevel="1">
      <c r="A752" s="174" t="s">
        <v>1143</v>
      </c>
      <c r="B752" s="210" t="s">
        <v>401</v>
      </c>
      <c r="C752" s="167" t="s">
        <v>132</v>
      </c>
      <c r="D752" s="168" t="s">
        <v>5514</v>
      </c>
      <c r="E752" s="169">
        <v>55.91169</v>
      </c>
      <c r="F752" s="166" t="s">
        <v>5515</v>
      </c>
      <c r="G752" s="169" t="s">
        <v>3477</v>
      </c>
      <c r="H752" s="169" t="s">
        <v>3478</v>
      </c>
      <c r="I752" s="169" t="s">
        <v>5511</v>
      </c>
      <c r="J752" s="119">
        <v>6100015663</v>
      </c>
      <c r="K752" s="122">
        <v>41366</v>
      </c>
      <c r="L752" s="166" t="s">
        <v>3479</v>
      </c>
      <c r="M752" s="170" t="s">
        <v>5395</v>
      </c>
      <c r="N752" s="288"/>
    </row>
    <row r="753" spans="1:14" ht="47.25" outlineLevel="1">
      <c r="A753" s="174" t="s">
        <v>1144</v>
      </c>
      <c r="B753" s="119" t="s">
        <v>402</v>
      </c>
      <c r="C753" s="167" t="s">
        <v>132</v>
      </c>
      <c r="D753" s="168" t="s">
        <v>5516</v>
      </c>
      <c r="E753" s="169">
        <v>762.4248</v>
      </c>
      <c r="F753" s="166" t="s">
        <v>429</v>
      </c>
      <c r="G753" s="169" t="s">
        <v>5517</v>
      </c>
      <c r="H753" s="169" t="s">
        <v>3420</v>
      </c>
      <c r="I753" s="169" t="s">
        <v>3421</v>
      </c>
      <c r="J753" s="119">
        <v>6100007129</v>
      </c>
      <c r="K753" s="122">
        <v>40767</v>
      </c>
      <c r="L753" s="166" t="s">
        <v>5322</v>
      </c>
      <c r="M753" s="170" t="s">
        <v>5395</v>
      </c>
      <c r="N753" s="166" t="s">
        <v>5518</v>
      </c>
    </row>
    <row r="754" spans="1:14" ht="47.25" outlineLevel="1">
      <c r="A754" s="174" t="s">
        <v>1145</v>
      </c>
      <c r="B754" s="210" t="s">
        <v>403</v>
      </c>
      <c r="C754" s="167" t="s">
        <v>132</v>
      </c>
      <c r="D754" s="168" t="s">
        <v>5519</v>
      </c>
      <c r="E754" s="169">
        <v>194.02713</v>
      </c>
      <c r="F754" s="166" t="s">
        <v>444</v>
      </c>
      <c r="G754" s="169" t="s">
        <v>3482</v>
      </c>
      <c r="H754" s="169" t="s">
        <v>3483</v>
      </c>
      <c r="I754" s="169" t="s">
        <v>5520</v>
      </c>
      <c r="J754" s="119">
        <v>6100009271</v>
      </c>
      <c r="K754" s="122">
        <v>40954</v>
      </c>
      <c r="L754" s="166" t="s">
        <v>3580</v>
      </c>
      <c r="M754" s="170" t="s">
        <v>5395</v>
      </c>
      <c r="N754" s="166" t="s">
        <v>5521</v>
      </c>
    </row>
    <row r="755" spans="1:14" ht="47.25" outlineLevel="1">
      <c r="A755" s="174" t="s">
        <v>1146</v>
      </c>
      <c r="B755" s="210" t="s">
        <v>404</v>
      </c>
      <c r="C755" s="167" t="s">
        <v>132</v>
      </c>
      <c r="D755" s="168" t="s">
        <v>5522</v>
      </c>
      <c r="E755" s="169">
        <v>60.83905</v>
      </c>
      <c r="F755" s="166" t="s">
        <v>5523</v>
      </c>
      <c r="G755" s="169" t="s">
        <v>3484</v>
      </c>
      <c r="H755" s="169" t="s">
        <v>3485</v>
      </c>
      <c r="I755" s="169" t="s">
        <v>5524</v>
      </c>
      <c r="J755" s="119">
        <v>6100015948</v>
      </c>
      <c r="K755" s="122">
        <v>41383</v>
      </c>
      <c r="L755" s="166" t="s">
        <v>5525</v>
      </c>
      <c r="M755" s="170" t="s">
        <v>5395</v>
      </c>
      <c r="N755" s="166" t="s">
        <v>5526</v>
      </c>
    </row>
    <row r="756" spans="1:14" ht="47.25" outlineLevel="1">
      <c r="A756" s="174" t="s">
        <v>1147</v>
      </c>
      <c r="B756" s="210" t="s">
        <v>405</v>
      </c>
      <c r="C756" s="167" t="s">
        <v>132</v>
      </c>
      <c r="D756" s="168" t="s">
        <v>5527</v>
      </c>
      <c r="E756" s="169">
        <v>73.841920000000002</v>
      </c>
      <c r="F756" s="166" t="s">
        <v>429</v>
      </c>
      <c r="G756" s="169" t="s">
        <v>5528</v>
      </c>
      <c r="H756" s="169" t="s">
        <v>3486</v>
      </c>
      <c r="I756" s="169" t="s">
        <v>5529</v>
      </c>
      <c r="J756" s="119">
        <v>6100016293</v>
      </c>
      <c r="K756" s="122">
        <v>41401</v>
      </c>
      <c r="L756" s="166" t="s">
        <v>5530</v>
      </c>
      <c r="M756" s="170" t="s">
        <v>5395</v>
      </c>
      <c r="N756" s="288" t="s">
        <v>5531</v>
      </c>
    </row>
    <row r="757" spans="1:14" ht="31.5" outlineLevel="1">
      <c r="A757" s="174" t="s">
        <v>1148</v>
      </c>
      <c r="B757" s="210" t="s">
        <v>405</v>
      </c>
      <c r="C757" s="167" t="s">
        <v>132</v>
      </c>
      <c r="D757" s="168" t="s">
        <v>5532</v>
      </c>
      <c r="E757" s="169">
        <v>256.13182999999998</v>
      </c>
      <c r="F757" s="166" t="s">
        <v>3496</v>
      </c>
      <c r="G757" s="169" t="s">
        <v>5533</v>
      </c>
      <c r="H757" s="169" t="s">
        <v>3485</v>
      </c>
      <c r="I757" s="169" t="s">
        <v>5529</v>
      </c>
      <c r="J757" s="119">
        <v>6100016305</v>
      </c>
      <c r="K757" s="122">
        <v>41401</v>
      </c>
      <c r="L757" s="166" t="s">
        <v>5534</v>
      </c>
      <c r="M757" s="170" t="s">
        <v>5395</v>
      </c>
      <c r="N757" s="288"/>
    </row>
    <row r="758" spans="1:14" ht="63" outlineLevel="1">
      <c r="A758" s="174" t="s">
        <v>1149</v>
      </c>
      <c r="B758" s="210" t="s">
        <v>405</v>
      </c>
      <c r="C758" s="167" t="s">
        <v>132</v>
      </c>
      <c r="D758" s="168" t="s">
        <v>5535</v>
      </c>
      <c r="E758" s="169">
        <v>431.01885999999996</v>
      </c>
      <c r="F758" s="166" t="s">
        <v>3496</v>
      </c>
      <c r="G758" s="169" t="s">
        <v>5533</v>
      </c>
      <c r="H758" s="169" t="s">
        <v>3485</v>
      </c>
      <c r="I758" s="169" t="s">
        <v>5529</v>
      </c>
      <c r="J758" s="119">
        <v>6100016306</v>
      </c>
      <c r="K758" s="122">
        <v>41401</v>
      </c>
      <c r="L758" s="166" t="s">
        <v>5536</v>
      </c>
      <c r="M758" s="170" t="s">
        <v>5395</v>
      </c>
      <c r="N758" s="288"/>
    </row>
    <row r="759" spans="1:14" ht="47.25" outlineLevel="1">
      <c r="A759" s="174" t="s">
        <v>1150</v>
      </c>
      <c r="B759" s="210" t="s">
        <v>406</v>
      </c>
      <c r="C759" s="167" t="s">
        <v>132</v>
      </c>
      <c r="D759" s="168" t="s">
        <v>5537</v>
      </c>
      <c r="E759" s="169">
        <v>520.95434999999998</v>
      </c>
      <c r="F759" s="166" t="s">
        <v>5319</v>
      </c>
      <c r="G759" s="169" t="s">
        <v>3487</v>
      </c>
      <c r="H759" s="169" t="s">
        <v>3485</v>
      </c>
      <c r="I759" s="169" t="s">
        <v>5538</v>
      </c>
      <c r="J759" s="119">
        <v>6100015270</v>
      </c>
      <c r="K759" s="122" t="s">
        <v>177</v>
      </c>
      <c r="L759" s="166" t="s">
        <v>5539</v>
      </c>
      <c r="M759" s="170" t="s">
        <v>5395</v>
      </c>
      <c r="N759" s="288" t="s">
        <v>5540</v>
      </c>
    </row>
    <row r="760" spans="1:14" ht="47.25" outlineLevel="1">
      <c r="A760" s="174" t="s">
        <v>1151</v>
      </c>
      <c r="B760" s="210" t="s">
        <v>406</v>
      </c>
      <c r="C760" s="167" t="s">
        <v>132</v>
      </c>
      <c r="D760" s="168" t="s">
        <v>5541</v>
      </c>
      <c r="E760" s="169">
        <v>12.71091</v>
      </c>
      <c r="F760" s="166" t="s">
        <v>3496</v>
      </c>
      <c r="G760" s="169" t="s">
        <v>3487</v>
      </c>
      <c r="H760" s="169" t="s">
        <v>3485</v>
      </c>
      <c r="I760" s="169" t="s">
        <v>5538</v>
      </c>
      <c r="J760" s="119">
        <v>6100015588</v>
      </c>
      <c r="K760" s="122">
        <v>41359</v>
      </c>
      <c r="L760" s="166" t="s">
        <v>2318</v>
      </c>
      <c r="M760" s="170" t="s">
        <v>5395</v>
      </c>
      <c r="N760" s="288"/>
    </row>
    <row r="761" spans="1:14" ht="47.25" outlineLevel="1">
      <c r="A761" s="174" t="s">
        <v>1152</v>
      </c>
      <c r="B761" s="210" t="s">
        <v>407</v>
      </c>
      <c r="C761" s="167" t="s">
        <v>132</v>
      </c>
      <c r="D761" s="168" t="s">
        <v>5542</v>
      </c>
      <c r="E761" s="169">
        <v>143.49907999999999</v>
      </c>
      <c r="F761" s="166" t="s">
        <v>429</v>
      </c>
      <c r="G761" s="169" t="s">
        <v>5543</v>
      </c>
      <c r="H761" s="169" t="s">
        <v>3486</v>
      </c>
      <c r="I761" s="169" t="s">
        <v>5544</v>
      </c>
      <c r="J761" s="119">
        <v>6100014052</v>
      </c>
      <c r="K761" s="122">
        <v>41246</v>
      </c>
      <c r="L761" s="166" t="s">
        <v>3554</v>
      </c>
      <c r="M761" s="170" t="s">
        <v>5395</v>
      </c>
      <c r="N761" s="166" t="s">
        <v>5545</v>
      </c>
    </row>
    <row r="762" spans="1:14" ht="24" customHeight="1" outlineLevel="1">
      <c r="A762" s="301" t="s">
        <v>1153</v>
      </c>
      <c r="B762" s="306" t="s">
        <v>408</v>
      </c>
      <c r="C762" s="291" t="s">
        <v>132</v>
      </c>
      <c r="D762" s="310" t="s">
        <v>5546</v>
      </c>
      <c r="E762" s="293">
        <v>47.582230000000003</v>
      </c>
      <c r="F762" s="288" t="s">
        <v>5523</v>
      </c>
      <c r="G762" s="293" t="s">
        <v>5547</v>
      </c>
      <c r="H762" s="293" t="s">
        <v>5548</v>
      </c>
      <c r="I762" s="293" t="s">
        <v>5549</v>
      </c>
      <c r="J762" s="119">
        <v>6100014784</v>
      </c>
      <c r="K762" s="122" t="s">
        <v>149</v>
      </c>
      <c r="L762" s="166" t="s">
        <v>3268</v>
      </c>
      <c r="M762" s="170" t="s">
        <v>5395</v>
      </c>
      <c r="N762" s="288" t="s">
        <v>5550</v>
      </c>
    </row>
    <row r="763" spans="1:14" outlineLevel="1">
      <c r="A763" s="301"/>
      <c r="B763" s="306"/>
      <c r="C763" s="291"/>
      <c r="D763" s="310"/>
      <c r="E763" s="293"/>
      <c r="F763" s="288"/>
      <c r="G763" s="293"/>
      <c r="H763" s="293"/>
      <c r="I763" s="293"/>
      <c r="J763" s="119">
        <v>6100014781</v>
      </c>
      <c r="K763" s="122" t="s">
        <v>149</v>
      </c>
      <c r="L763" s="166" t="s">
        <v>5551</v>
      </c>
      <c r="M763" s="170" t="s">
        <v>5395</v>
      </c>
      <c r="N763" s="288"/>
    </row>
    <row r="764" spans="1:14" ht="47.25" outlineLevel="1">
      <c r="A764" s="174" t="s">
        <v>1154</v>
      </c>
      <c r="B764" s="210" t="s">
        <v>409</v>
      </c>
      <c r="C764" s="167" t="s">
        <v>132</v>
      </c>
      <c r="D764" s="168" t="s">
        <v>5552</v>
      </c>
      <c r="E764" s="169">
        <v>3.0089999999999999</v>
      </c>
      <c r="F764" s="166" t="s">
        <v>5553</v>
      </c>
      <c r="G764" s="169" t="s">
        <v>3490</v>
      </c>
      <c r="H764" s="169" t="s">
        <v>3491</v>
      </c>
      <c r="I764" s="169" t="s">
        <v>5554</v>
      </c>
      <c r="J764" s="119">
        <v>6100020755</v>
      </c>
      <c r="K764" s="122">
        <v>41583</v>
      </c>
      <c r="L764" s="166" t="s">
        <v>5555</v>
      </c>
      <c r="M764" s="170" t="s">
        <v>5395</v>
      </c>
      <c r="N764" s="288" t="s">
        <v>5556</v>
      </c>
    </row>
    <row r="765" spans="1:14" ht="47.25" outlineLevel="1">
      <c r="A765" s="174" t="s">
        <v>1155</v>
      </c>
      <c r="B765" s="210" t="s">
        <v>409</v>
      </c>
      <c r="C765" s="167" t="s">
        <v>132</v>
      </c>
      <c r="D765" s="168" t="s">
        <v>5557</v>
      </c>
      <c r="E765" s="169">
        <v>146.91582</v>
      </c>
      <c r="F765" s="166" t="s">
        <v>5558</v>
      </c>
      <c r="G765" s="169" t="s">
        <v>3488</v>
      </c>
      <c r="H765" s="169" t="s">
        <v>3489</v>
      </c>
      <c r="I765" s="169" t="s">
        <v>5554</v>
      </c>
      <c r="J765" s="119">
        <v>6100021676</v>
      </c>
      <c r="K765" s="122">
        <v>41626</v>
      </c>
      <c r="L765" s="166" t="s">
        <v>5559</v>
      </c>
      <c r="M765" s="170" t="s">
        <v>5395</v>
      </c>
      <c r="N765" s="288"/>
    </row>
    <row r="766" spans="1:14" ht="47.25" outlineLevel="1">
      <c r="A766" s="174" t="s">
        <v>1156</v>
      </c>
      <c r="B766" s="210" t="s">
        <v>409</v>
      </c>
      <c r="C766" s="167" t="s">
        <v>132</v>
      </c>
      <c r="D766" s="168" t="s">
        <v>5560</v>
      </c>
      <c r="E766" s="169">
        <v>0</v>
      </c>
      <c r="F766" s="166" t="s">
        <v>5558</v>
      </c>
      <c r="G766" s="169" t="s">
        <v>5561</v>
      </c>
      <c r="H766" s="169" t="s">
        <v>5562</v>
      </c>
      <c r="I766" s="169" t="s">
        <v>5554</v>
      </c>
      <c r="J766" s="119">
        <v>6100021749</v>
      </c>
      <c r="K766" s="122">
        <v>41628</v>
      </c>
      <c r="L766" s="166" t="s">
        <v>5563</v>
      </c>
      <c r="M766" s="170" t="s">
        <v>5395</v>
      </c>
      <c r="N766" s="288"/>
    </row>
    <row r="767" spans="1:14" ht="47.25" outlineLevel="1">
      <c r="A767" s="174" t="s">
        <v>1157</v>
      </c>
      <c r="B767" s="210" t="s">
        <v>410</v>
      </c>
      <c r="C767" s="167" t="s">
        <v>132</v>
      </c>
      <c r="D767" s="168" t="s">
        <v>5564</v>
      </c>
      <c r="E767" s="169">
        <v>6.0573899999999998</v>
      </c>
      <c r="F767" s="166" t="s">
        <v>5565</v>
      </c>
      <c r="G767" s="169" t="s">
        <v>5566</v>
      </c>
      <c r="H767" s="169" t="s">
        <v>5567</v>
      </c>
      <c r="I767" s="169" t="s">
        <v>5568</v>
      </c>
      <c r="J767" s="119">
        <v>6100016061</v>
      </c>
      <c r="K767" s="122">
        <v>41393</v>
      </c>
      <c r="L767" s="166" t="s">
        <v>3495</v>
      </c>
      <c r="M767" s="170" t="s">
        <v>5395</v>
      </c>
      <c r="N767" s="288" t="s">
        <v>5569</v>
      </c>
    </row>
    <row r="768" spans="1:14" ht="47.25" outlineLevel="1">
      <c r="A768" s="174" t="s">
        <v>1158</v>
      </c>
      <c r="B768" s="210" t="s">
        <v>410</v>
      </c>
      <c r="C768" s="167" t="s">
        <v>132</v>
      </c>
      <c r="D768" s="168" t="s">
        <v>5570</v>
      </c>
      <c r="E768" s="169">
        <v>6.0573899999999998</v>
      </c>
      <c r="F768" s="166" t="s">
        <v>5565</v>
      </c>
      <c r="G768" s="169" t="s">
        <v>5566</v>
      </c>
      <c r="H768" s="169" t="s">
        <v>5567</v>
      </c>
      <c r="I768" s="169" t="s">
        <v>5568</v>
      </c>
      <c r="J768" s="119">
        <v>6100016240</v>
      </c>
      <c r="K768" s="122">
        <v>41394</v>
      </c>
      <c r="L768" s="166" t="s">
        <v>3492</v>
      </c>
      <c r="M768" s="170" t="s">
        <v>5395</v>
      </c>
      <c r="N768" s="288"/>
    </row>
    <row r="769" spans="1:14" ht="47.25" outlineLevel="1">
      <c r="A769" s="174" t="s">
        <v>1159</v>
      </c>
      <c r="B769" s="210" t="s">
        <v>411</v>
      </c>
      <c r="C769" s="167" t="s">
        <v>132</v>
      </c>
      <c r="D769" s="168" t="s">
        <v>5571</v>
      </c>
      <c r="E769" s="169">
        <v>241.01140000000001</v>
      </c>
      <c r="F769" s="166" t="s">
        <v>437</v>
      </c>
      <c r="G769" s="169" t="s">
        <v>5572</v>
      </c>
      <c r="H769" s="169" t="s">
        <v>3605</v>
      </c>
      <c r="I769" s="169" t="s">
        <v>5573</v>
      </c>
      <c r="J769" s="119">
        <v>6100010366</v>
      </c>
      <c r="K769" s="122">
        <v>41031</v>
      </c>
      <c r="L769" s="166" t="s">
        <v>5574</v>
      </c>
      <c r="M769" s="170" t="s">
        <v>5395</v>
      </c>
      <c r="N769" s="166" t="s">
        <v>5575</v>
      </c>
    </row>
    <row r="770" spans="1:14" ht="31.5" outlineLevel="1">
      <c r="A770" s="174" t="s">
        <v>1160</v>
      </c>
      <c r="B770" s="210" t="s">
        <v>412</v>
      </c>
      <c r="C770" s="167" t="s">
        <v>132</v>
      </c>
      <c r="D770" s="168" t="s">
        <v>5576</v>
      </c>
      <c r="E770" s="169">
        <v>0</v>
      </c>
      <c r="F770" s="166" t="s">
        <v>429</v>
      </c>
      <c r="G770" s="169" t="s">
        <v>5577</v>
      </c>
      <c r="H770" s="169" t="s">
        <v>5578</v>
      </c>
      <c r="I770" s="169" t="s">
        <v>5579</v>
      </c>
      <c r="J770" s="119">
        <v>6100018840</v>
      </c>
      <c r="K770" s="122">
        <v>41529</v>
      </c>
      <c r="L770" s="166" t="s">
        <v>5580</v>
      </c>
      <c r="M770" s="170" t="s">
        <v>5395</v>
      </c>
      <c r="N770" s="166" t="s">
        <v>5581</v>
      </c>
    </row>
    <row r="771" spans="1:14" ht="63" outlineLevel="1">
      <c r="A771" s="174" t="s">
        <v>1161</v>
      </c>
      <c r="B771" s="119" t="s">
        <v>413</v>
      </c>
      <c r="C771" s="167" t="s">
        <v>132</v>
      </c>
      <c r="D771" s="168" t="s">
        <v>5582</v>
      </c>
      <c r="E771" s="169">
        <v>11.53186</v>
      </c>
      <c r="F771" s="166" t="s">
        <v>3436</v>
      </c>
      <c r="G771" s="169" t="s">
        <v>5583</v>
      </c>
      <c r="H771" s="169" t="s">
        <v>5584</v>
      </c>
      <c r="I771" s="169" t="s">
        <v>5585</v>
      </c>
      <c r="J771" s="119">
        <v>6100018631</v>
      </c>
      <c r="K771" s="122">
        <v>41507</v>
      </c>
      <c r="L771" s="166" t="s">
        <v>5586</v>
      </c>
      <c r="M771" s="170" t="s">
        <v>5395</v>
      </c>
      <c r="N771" s="288" t="s">
        <v>5587</v>
      </c>
    </row>
    <row r="772" spans="1:14" ht="78.75" outlineLevel="1">
      <c r="A772" s="174" t="s">
        <v>1162</v>
      </c>
      <c r="B772" s="119" t="s">
        <v>413</v>
      </c>
      <c r="C772" s="167" t="s">
        <v>132</v>
      </c>
      <c r="D772" s="168" t="s">
        <v>5588</v>
      </c>
      <c r="E772" s="169">
        <v>9.8167200000000001</v>
      </c>
      <c r="F772" s="166" t="s">
        <v>3436</v>
      </c>
      <c r="G772" s="169" t="s">
        <v>5589</v>
      </c>
      <c r="H772" s="169" t="s">
        <v>5590</v>
      </c>
      <c r="I772" s="169" t="s">
        <v>5585</v>
      </c>
      <c r="J772" s="119">
        <v>6100018631</v>
      </c>
      <c r="K772" s="122">
        <v>41507</v>
      </c>
      <c r="L772" s="166" t="s">
        <v>5586</v>
      </c>
      <c r="M772" s="170" t="s">
        <v>5395</v>
      </c>
      <c r="N772" s="288"/>
    </row>
    <row r="773" spans="1:14" ht="47.25" customHeight="1" outlineLevel="1">
      <c r="A773" s="174" t="s">
        <v>1163</v>
      </c>
      <c r="B773" s="210" t="s">
        <v>414</v>
      </c>
      <c r="C773" s="167" t="s">
        <v>132</v>
      </c>
      <c r="D773" s="168" t="s">
        <v>5591</v>
      </c>
      <c r="E773" s="169">
        <v>0</v>
      </c>
      <c r="F773" s="166" t="s">
        <v>569</v>
      </c>
      <c r="G773" s="169" t="s">
        <v>5592</v>
      </c>
      <c r="H773" s="169" t="s">
        <v>5593</v>
      </c>
      <c r="I773" s="169" t="s">
        <v>5594</v>
      </c>
      <c r="J773" s="119">
        <v>6100013591</v>
      </c>
      <c r="K773" s="122">
        <v>41219</v>
      </c>
      <c r="L773" s="166" t="s">
        <v>294</v>
      </c>
      <c r="M773" s="170" t="s">
        <v>5395</v>
      </c>
      <c r="N773" s="288" t="s">
        <v>5595</v>
      </c>
    </row>
    <row r="774" spans="1:14" ht="47.25" outlineLevel="1">
      <c r="A774" s="174" t="s">
        <v>1164</v>
      </c>
      <c r="B774" s="210" t="s">
        <v>414</v>
      </c>
      <c r="C774" s="167" t="s">
        <v>132</v>
      </c>
      <c r="D774" s="183" t="s">
        <v>1996</v>
      </c>
      <c r="E774" s="169">
        <v>21.393260000000001</v>
      </c>
      <c r="F774" s="166" t="s">
        <v>569</v>
      </c>
      <c r="G774" s="169" t="s">
        <v>5596</v>
      </c>
      <c r="H774" s="169" t="s">
        <v>5597</v>
      </c>
      <c r="I774" s="169" t="s">
        <v>5594</v>
      </c>
      <c r="J774" s="119">
        <v>6100014913</v>
      </c>
      <c r="K774" s="122" t="s">
        <v>5598</v>
      </c>
      <c r="L774" s="166" t="s">
        <v>5599</v>
      </c>
      <c r="M774" s="170" t="s">
        <v>5395</v>
      </c>
      <c r="N774" s="288"/>
    </row>
    <row r="775" spans="1:14" ht="31.5" outlineLevel="1">
      <c r="A775" s="174" t="s">
        <v>1165</v>
      </c>
      <c r="B775" s="119" t="s">
        <v>415</v>
      </c>
      <c r="C775" s="208" t="s">
        <v>132</v>
      </c>
      <c r="D775" s="183" t="s">
        <v>5600</v>
      </c>
      <c r="E775" s="169">
        <v>1419.2779800000001</v>
      </c>
      <c r="F775" s="166" t="s">
        <v>429</v>
      </c>
      <c r="G775" s="169" t="s">
        <v>5601</v>
      </c>
      <c r="H775" s="169" t="s">
        <v>5602</v>
      </c>
      <c r="I775" s="169" t="s">
        <v>5603</v>
      </c>
      <c r="J775" s="119">
        <v>3315</v>
      </c>
      <c r="K775" s="122">
        <v>40990</v>
      </c>
      <c r="L775" s="166" t="s">
        <v>2209</v>
      </c>
      <c r="M775" s="170" t="s">
        <v>5395</v>
      </c>
      <c r="N775" s="166" t="s">
        <v>5604</v>
      </c>
    </row>
    <row r="776" spans="1:14" ht="47.25" outlineLevel="1">
      <c r="A776" s="174" t="s">
        <v>1166</v>
      </c>
      <c r="B776" s="210">
        <v>101</v>
      </c>
      <c r="C776" s="167" t="s">
        <v>132</v>
      </c>
      <c r="D776" s="168" t="s">
        <v>5605</v>
      </c>
      <c r="E776" s="169">
        <v>114.35683</v>
      </c>
      <c r="F776" s="166" t="s">
        <v>429</v>
      </c>
      <c r="G776" s="169" t="s">
        <v>3499</v>
      </c>
      <c r="H776" s="169" t="s">
        <v>3303</v>
      </c>
      <c r="I776" s="169" t="s">
        <v>441</v>
      </c>
      <c r="J776" s="119">
        <v>6100020957</v>
      </c>
      <c r="K776" s="122">
        <v>41586</v>
      </c>
      <c r="L776" s="166" t="s">
        <v>5606</v>
      </c>
      <c r="M776" s="170" t="s">
        <v>5395</v>
      </c>
      <c r="N776" s="166" t="s">
        <v>5607</v>
      </c>
    </row>
    <row r="777" spans="1:14" ht="21.75" customHeight="1" outlineLevel="1">
      <c r="A777" s="301" t="s">
        <v>1167</v>
      </c>
      <c r="B777" s="306">
        <v>102</v>
      </c>
      <c r="C777" s="291" t="s">
        <v>132</v>
      </c>
      <c r="D777" s="292" t="s">
        <v>5608</v>
      </c>
      <c r="E777" s="293">
        <v>256.01377000000002</v>
      </c>
      <c r="F777" s="288" t="s">
        <v>3496</v>
      </c>
      <c r="G777" s="293" t="s">
        <v>5609</v>
      </c>
      <c r="H777" s="293" t="s">
        <v>5610</v>
      </c>
      <c r="I777" s="293" t="s">
        <v>441</v>
      </c>
      <c r="J777" s="119">
        <v>6100013476</v>
      </c>
      <c r="K777" s="122">
        <v>41207</v>
      </c>
      <c r="L777" s="166" t="s">
        <v>3498</v>
      </c>
      <c r="M777" s="170" t="s">
        <v>5395</v>
      </c>
      <c r="N777" s="288" t="s">
        <v>5611</v>
      </c>
    </row>
    <row r="778" spans="1:14" outlineLevel="1">
      <c r="A778" s="301"/>
      <c r="B778" s="306"/>
      <c r="C778" s="291"/>
      <c r="D778" s="292"/>
      <c r="E778" s="293"/>
      <c r="F778" s="288"/>
      <c r="G778" s="293"/>
      <c r="H778" s="293"/>
      <c r="I778" s="293"/>
      <c r="J778" s="119">
        <v>6100015110</v>
      </c>
      <c r="K778" s="122">
        <v>41323</v>
      </c>
      <c r="L778" s="166" t="s">
        <v>5612</v>
      </c>
      <c r="M778" s="170" t="s">
        <v>5395</v>
      </c>
      <c r="N778" s="288"/>
    </row>
    <row r="779" spans="1:14" s="147" customFormat="1">
      <c r="A779" s="225" t="s">
        <v>908</v>
      </c>
      <c r="B779" s="283" t="s">
        <v>909</v>
      </c>
      <c r="C779" s="304"/>
      <c r="D779" s="304"/>
      <c r="E779" s="133">
        <f>SUM(E780:E897)</f>
        <v>18772.75347</v>
      </c>
      <c r="F779" s="146" t="s">
        <v>441</v>
      </c>
      <c r="G779" s="143" t="s">
        <v>441</v>
      </c>
      <c r="H779" s="143" t="s">
        <v>441</v>
      </c>
      <c r="I779" s="143" t="s">
        <v>441</v>
      </c>
      <c r="J779" s="144"/>
      <c r="K779" s="145"/>
      <c r="L779" s="146"/>
      <c r="M779" s="228"/>
      <c r="N779" s="206"/>
    </row>
    <row r="780" spans="1:14" ht="31.5" outlineLevel="1">
      <c r="A780" s="174" t="s">
        <v>1168</v>
      </c>
      <c r="B780" s="119" t="s">
        <v>316</v>
      </c>
      <c r="C780" s="167" t="s">
        <v>132</v>
      </c>
      <c r="D780" s="168" t="s">
        <v>5613</v>
      </c>
      <c r="E780" s="169">
        <v>0</v>
      </c>
      <c r="F780" s="166" t="s">
        <v>5614</v>
      </c>
      <c r="G780" s="169" t="s">
        <v>5615</v>
      </c>
      <c r="H780" s="169" t="s">
        <v>555</v>
      </c>
      <c r="I780" s="169" t="s">
        <v>5616</v>
      </c>
      <c r="J780" s="119">
        <v>6100006542</v>
      </c>
      <c r="K780" s="122">
        <v>40736</v>
      </c>
      <c r="L780" s="166" t="s">
        <v>5617</v>
      </c>
      <c r="M780" s="170" t="s">
        <v>5618</v>
      </c>
      <c r="N780" s="166" t="s">
        <v>5619</v>
      </c>
    </row>
    <row r="781" spans="1:14" ht="31.5" outlineLevel="1">
      <c r="A781" s="174" t="s">
        <v>1169</v>
      </c>
      <c r="B781" s="119" t="s">
        <v>317</v>
      </c>
      <c r="C781" s="167" t="s">
        <v>132</v>
      </c>
      <c r="D781" s="183" t="s">
        <v>5620</v>
      </c>
      <c r="E781" s="169">
        <v>0</v>
      </c>
      <c r="F781" s="166" t="s">
        <v>5614</v>
      </c>
      <c r="G781" s="169" t="s">
        <v>5621</v>
      </c>
      <c r="H781" s="169" t="s">
        <v>455</v>
      </c>
      <c r="I781" s="169" t="s">
        <v>576</v>
      </c>
      <c r="J781" s="119">
        <v>6100008788</v>
      </c>
      <c r="K781" s="122">
        <v>40903</v>
      </c>
      <c r="L781" s="166" t="s">
        <v>5622</v>
      </c>
      <c r="M781" s="170" t="s">
        <v>5618</v>
      </c>
      <c r="N781" s="166" t="s">
        <v>5623</v>
      </c>
    </row>
    <row r="782" spans="1:14" ht="31.5" outlineLevel="1">
      <c r="A782" s="174" t="s">
        <v>1170</v>
      </c>
      <c r="B782" s="119" t="s">
        <v>318</v>
      </c>
      <c r="C782" s="167" t="s">
        <v>132</v>
      </c>
      <c r="D782" s="183" t="s">
        <v>5624</v>
      </c>
      <c r="E782" s="169">
        <v>0</v>
      </c>
      <c r="F782" s="166" t="s">
        <v>5625</v>
      </c>
      <c r="G782" s="169" t="s">
        <v>3500</v>
      </c>
      <c r="H782" s="169" t="s">
        <v>556</v>
      </c>
      <c r="I782" s="169" t="s">
        <v>573</v>
      </c>
      <c r="J782" s="119">
        <v>6100009409</v>
      </c>
      <c r="K782" s="122">
        <v>40968</v>
      </c>
      <c r="L782" s="166" t="s">
        <v>5626</v>
      </c>
      <c r="M782" s="170" t="s">
        <v>5618</v>
      </c>
      <c r="N782" s="166" t="s">
        <v>5627</v>
      </c>
    </row>
    <row r="783" spans="1:14" ht="31.5" outlineLevel="1">
      <c r="A783" s="174" t="s">
        <v>1171</v>
      </c>
      <c r="B783" s="119" t="s">
        <v>319</v>
      </c>
      <c r="C783" s="167" t="s">
        <v>132</v>
      </c>
      <c r="D783" s="183" t="s">
        <v>5628</v>
      </c>
      <c r="E783" s="169">
        <v>0</v>
      </c>
      <c r="F783" s="166" t="s">
        <v>5625</v>
      </c>
      <c r="G783" s="169" t="s">
        <v>570</v>
      </c>
      <c r="H783" s="169" t="s">
        <v>553</v>
      </c>
      <c r="I783" s="169" t="s">
        <v>580</v>
      </c>
      <c r="J783" s="119">
        <v>6100009503</v>
      </c>
      <c r="K783" s="122">
        <v>40975</v>
      </c>
      <c r="L783" s="166" t="s">
        <v>259</v>
      </c>
      <c r="M783" s="170" t="s">
        <v>5618</v>
      </c>
      <c r="N783" s="166" t="s">
        <v>5629</v>
      </c>
    </row>
    <row r="784" spans="1:14" ht="47.25" outlineLevel="1">
      <c r="A784" s="174" t="s">
        <v>1172</v>
      </c>
      <c r="B784" s="119" t="s">
        <v>320</v>
      </c>
      <c r="C784" s="167" t="s">
        <v>132</v>
      </c>
      <c r="D784" s="183" t="s">
        <v>5630</v>
      </c>
      <c r="E784" s="169">
        <v>30.308150000000001</v>
      </c>
      <c r="F784" s="166" t="s">
        <v>4611</v>
      </c>
      <c r="G784" s="169" t="s">
        <v>3296</v>
      </c>
      <c r="H784" s="169" t="s">
        <v>3297</v>
      </c>
      <c r="I784" s="169" t="s">
        <v>3295</v>
      </c>
      <c r="J784" s="119">
        <v>6100015031</v>
      </c>
      <c r="K784" s="122" t="s">
        <v>3283</v>
      </c>
      <c r="L784" s="166" t="s">
        <v>3501</v>
      </c>
      <c r="M784" s="170" t="s">
        <v>5618</v>
      </c>
      <c r="N784" s="166" t="s">
        <v>5631</v>
      </c>
    </row>
    <row r="785" spans="1:14" ht="47.25" outlineLevel="1">
      <c r="A785" s="174" t="s">
        <v>1173</v>
      </c>
      <c r="B785" s="119" t="s">
        <v>321</v>
      </c>
      <c r="C785" s="167" t="s">
        <v>132</v>
      </c>
      <c r="D785" s="183" t="s">
        <v>5632</v>
      </c>
      <c r="E785" s="169">
        <v>498.59780999999998</v>
      </c>
      <c r="F785" s="166" t="s">
        <v>5633</v>
      </c>
      <c r="G785" s="169" t="s">
        <v>5634</v>
      </c>
      <c r="H785" s="169" t="s">
        <v>3287</v>
      </c>
      <c r="I785" s="169" t="s">
        <v>3288</v>
      </c>
      <c r="J785" s="119">
        <v>6100014736</v>
      </c>
      <c r="K785" s="122" t="s">
        <v>149</v>
      </c>
      <c r="L785" s="166" t="s">
        <v>3289</v>
      </c>
      <c r="M785" s="170" t="s">
        <v>5618</v>
      </c>
      <c r="N785" s="166" t="s">
        <v>5635</v>
      </c>
    </row>
    <row r="786" spans="1:14" ht="47.25" outlineLevel="1">
      <c r="A786" s="174" t="s">
        <v>1174</v>
      </c>
      <c r="B786" s="119" t="s">
        <v>322</v>
      </c>
      <c r="C786" s="167" t="s">
        <v>132</v>
      </c>
      <c r="D786" s="183" t="s">
        <v>5636</v>
      </c>
      <c r="E786" s="169">
        <v>26.459330000000001</v>
      </c>
      <c r="F786" s="166" t="s">
        <v>3693</v>
      </c>
      <c r="G786" s="169" t="s">
        <v>3502</v>
      </c>
      <c r="H786" s="169" t="s">
        <v>3503</v>
      </c>
      <c r="I786" s="169" t="s">
        <v>3504</v>
      </c>
      <c r="J786" s="119">
        <v>6100014932</v>
      </c>
      <c r="K786" s="122" t="s">
        <v>153</v>
      </c>
      <c r="L786" s="166" t="s">
        <v>3505</v>
      </c>
      <c r="M786" s="170" t="s">
        <v>5618</v>
      </c>
      <c r="N786" s="166" t="s">
        <v>5637</v>
      </c>
    </row>
    <row r="787" spans="1:14" ht="47.25" outlineLevel="1">
      <c r="A787" s="174" t="s">
        <v>1175</v>
      </c>
      <c r="B787" s="119" t="s">
        <v>323</v>
      </c>
      <c r="C787" s="167" t="s">
        <v>132</v>
      </c>
      <c r="D787" s="183" t="s">
        <v>5638</v>
      </c>
      <c r="E787" s="169">
        <v>9.3929500000000008</v>
      </c>
      <c r="F787" s="166" t="s">
        <v>5639</v>
      </c>
      <c r="G787" s="169" t="s">
        <v>3506</v>
      </c>
      <c r="H787" s="169" t="s">
        <v>3507</v>
      </c>
      <c r="I787" s="169" t="s">
        <v>3508</v>
      </c>
      <c r="J787" s="119">
        <v>6100015991</v>
      </c>
      <c r="K787" s="122" t="s">
        <v>163</v>
      </c>
      <c r="L787" s="166" t="s">
        <v>3337</v>
      </c>
      <c r="M787" s="170" t="s">
        <v>5618</v>
      </c>
      <c r="N787" s="166" t="s">
        <v>5640</v>
      </c>
    </row>
    <row r="788" spans="1:14" ht="47.25" outlineLevel="1">
      <c r="A788" s="174" t="s">
        <v>1176</v>
      </c>
      <c r="B788" s="119" t="s">
        <v>324</v>
      </c>
      <c r="C788" s="167" t="s">
        <v>132</v>
      </c>
      <c r="D788" s="183" t="s">
        <v>5641</v>
      </c>
      <c r="E788" s="169">
        <v>4.6697600000000001</v>
      </c>
      <c r="F788" s="166" t="s">
        <v>3693</v>
      </c>
      <c r="G788" s="169" t="s">
        <v>3509</v>
      </c>
      <c r="H788" s="169" t="s">
        <v>3510</v>
      </c>
      <c r="I788" s="169" t="s">
        <v>3511</v>
      </c>
      <c r="J788" s="119">
        <v>6100019499</v>
      </c>
      <c r="K788" s="122">
        <v>41537</v>
      </c>
      <c r="L788" s="166" t="s">
        <v>5642</v>
      </c>
      <c r="M788" s="170" t="s">
        <v>5618</v>
      </c>
      <c r="N788" s="166" t="s">
        <v>5643</v>
      </c>
    </row>
    <row r="789" spans="1:14" ht="47.25" customHeight="1" outlineLevel="1">
      <c r="A789" s="174" t="s">
        <v>1177</v>
      </c>
      <c r="B789" s="210" t="s">
        <v>325</v>
      </c>
      <c r="C789" s="167" t="s">
        <v>132</v>
      </c>
      <c r="D789" s="168" t="s">
        <v>5644</v>
      </c>
      <c r="E789" s="169">
        <v>0</v>
      </c>
      <c r="F789" s="166" t="s">
        <v>3693</v>
      </c>
      <c r="G789" s="169" t="s">
        <v>3513</v>
      </c>
      <c r="H789" s="169" t="s">
        <v>3512</v>
      </c>
      <c r="I789" s="169" t="s">
        <v>3514</v>
      </c>
      <c r="J789" s="119">
        <v>6100018121</v>
      </c>
      <c r="K789" s="122">
        <v>41495</v>
      </c>
      <c r="L789" s="166" t="s">
        <v>5645</v>
      </c>
      <c r="M789" s="170" t="s">
        <v>5618</v>
      </c>
      <c r="N789" s="288" t="s">
        <v>5646</v>
      </c>
    </row>
    <row r="790" spans="1:14" ht="47.25" outlineLevel="1">
      <c r="A790" s="174" t="s">
        <v>1178</v>
      </c>
      <c r="B790" s="210" t="s">
        <v>325</v>
      </c>
      <c r="C790" s="167" t="s">
        <v>132</v>
      </c>
      <c r="D790" s="168" t="s">
        <v>5647</v>
      </c>
      <c r="E790" s="169">
        <v>0</v>
      </c>
      <c r="F790" s="166" t="s">
        <v>3693</v>
      </c>
      <c r="G790" s="169" t="s">
        <v>3513</v>
      </c>
      <c r="H790" s="169" t="s">
        <v>3512</v>
      </c>
      <c r="I790" s="169" t="s">
        <v>3514</v>
      </c>
      <c r="J790" s="119">
        <v>6100018372</v>
      </c>
      <c r="K790" s="122">
        <v>41507</v>
      </c>
      <c r="L790" s="166" t="s">
        <v>5648</v>
      </c>
      <c r="M790" s="170" t="s">
        <v>5618</v>
      </c>
      <c r="N790" s="288"/>
    </row>
    <row r="791" spans="1:14" ht="63" outlineLevel="1">
      <c r="A791" s="174" t="s">
        <v>1179</v>
      </c>
      <c r="B791" s="119" t="s">
        <v>326</v>
      </c>
      <c r="C791" s="167" t="s">
        <v>132</v>
      </c>
      <c r="D791" s="183" t="s">
        <v>5649</v>
      </c>
      <c r="E791" s="169">
        <v>15.72451</v>
      </c>
      <c r="F791" s="166" t="s">
        <v>3693</v>
      </c>
      <c r="G791" s="169" t="s">
        <v>3516</v>
      </c>
      <c r="H791" s="169" t="s">
        <v>3512</v>
      </c>
      <c r="I791" s="169" t="s">
        <v>3517</v>
      </c>
      <c r="J791" s="119">
        <v>6100015721</v>
      </c>
      <c r="K791" s="122" t="s">
        <v>3430</v>
      </c>
      <c r="L791" s="166" t="s">
        <v>5650</v>
      </c>
      <c r="M791" s="170" t="s">
        <v>5618</v>
      </c>
      <c r="N791" s="166" t="s">
        <v>5651</v>
      </c>
    </row>
    <row r="792" spans="1:14" ht="47.25" outlineLevel="1">
      <c r="A792" s="174" t="s">
        <v>1180</v>
      </c>
      <c r="B792" s="119" t="s">
        <v>327</v>
      </c>
      <c r="C792" s="167" t="s">
        <v>132</v>
      </c>
      <c r="D792" s="168" t="s">
        <v>5652</v>
      </c>
      <c r="E792" s="169">
        <v>17.804500000000001</v>
      </c>
      <c r="F792" s="166" t="s">
        <v>3693</v>
      </c>
      <c r="G792" s="169" t="s">
        <v>3518</v>
      </c>
      <c r="H792" s="169" t="s">
        <v>3519</v>
      </c>
      <c r="I792" s="169" t="s">
        <v>3520</v>
      </c>
      <c r="J792" s="119">
        <v>6100017385</v>
      </c>
      <c r="K792" s="122" t="s">
        <v>167</v>
      </c>
      <c r="L792" s="166" t="s">
        <v>5653</v>
      </c>
      <c r="M792" s="170" t="s">
        <v>5654</v>
      </c>
      <c r="N792" s="166" t="s">
        <v>5655</v>
      </c>
    </row>
    <row r="793" spans="1:14" ht="47.25" outlineLevel="1">
      <c r="A793" s="174" t="s">
        <v>1181</v>
      </c>
      <c r="B793" s="119" t="s">
        <v>328</v>
      </c>
      <c r="C793" s="167" t="s">
        <v>132</v>
      </c>
      <c r="D793" s="183" t="s">
        <v>5656</v>
      </c>
      <c r="E793" s="169">
        <v>4.6697600000000001</v>
      </c>
      <c r="F793" s="166" t="s">
        <v>3693</v>
      </c>
      <c r="G793" s="169" t="s">
        <v>3521</v>
      </c>
      <c r="H793" s="169" t="s">
        <v>3512</v>
      </c>
      <c r="I793" s="169" t="s">
        <v>3522</v>
      </c>
      <c r="J793" s="119">
        <v>6100018070</v>
      </c>
      <c r="K793" s="122">
        <v>41494</v>
      </c>
      <c r="L793" s="166" t="s">
        <v>5657</v>
      </c>
      <c r="M793" s="170" t="s">
        <v>5654</v>
      </c>
      <c r="N793" s="288" t="s">
        <v>5658</v>
      </c>
    </row>
    <row r="794" spans="1:14" ht="31.5" outlineLevel="1">
      <c r="A794" s="174" t="s">
        <v>1182</v>
      </c>
      <c r="B794" s="119" t="s">
        <v>328</v>
      </c>
      <c r="C794" s="167" t="s">
        <v>132</v>
      </c>
      <c r="D794" s="168" t="s">
        <v>5659</v>
      </c>
      <c r="E794" s="169">
        <v>0</v>
      </c>
      <c r="F794" s="166" t="s">
        <v>3693</v>
      </c>
      <c r="G794" s="169" t="s">
        <v>3521</v>
      </c>
      <c r="H794" s="169" t="s">
        <v>3512</v>
      </c>
      <c r="I794" s="169" t="s">
        <v>3522</v>
      </c>
      <c r="J794" s="119">
        <v>6100018161</v>
      </c>
      <c r="K794" s="122">
        <v>41499</v>
      </c>
      <c r="L794" s="166" t="s">
        <v>5660</v>
      </c>
      <c r="M794" s="170" t="s">
        <v>5654</v>
      </c>
      <c r="N794" s="288"/>
    </row>
    <row r="795" spans="1:14" ht="31.5" outlineLevel="1">
      <c r="A795" s="174" t="s">
        <v>1183</v>
      </c>
      <c r="B795" s="119" t="s">
        <v>328</v>
      </c>
      <c r="C795" s="167" t="s">
        <v>132</v>
      </c>
      <c r="D795" s="168" t="s">
        <v>5661</v>
      </c>
      <c r="E795" s="169">
        <v>0</v>
      </c>
      <c r="F795" s="166" t="s">
        <v>3693</v>
      </c>
      <c r="G795" s="169" t="s">
        <v>3521</v>
      </c>
      <c r="H795" s="169" t="s">
        <v>3512</v>
      </c>
      <c r="I795" s="169" t="s">
        <v>3522</v>
      </c>
      <c r="J795" s="119">
        <v>6100019367</v>
      </c>
      <c r="K795" s="122">
        <v>41537</v>
      </c>
      <c r="L795" s="166" t="s">
        <v>5662</v>
      </c>
      <c r="M795" s="170" t="s">
        <v>5654</v>
      </c>
      <c r="N795" s="288"/>
    </row>
    <row r="796" spans="1:14" ht="47.25" outlineLevel="1">
      <c r="A796" s="174" t="s">
        <v>1184</v>
      </c>
      <c r="B796" s="210" t="s">
        <v>329</v>
      </c>
      <c r="C796" s="167" t="s">
        <v>132</v>
      </c>
      <c r="D796" s="168" t="s">
        <v>5663</v>
      </c>
      <c r="E796" s="169">
        <v>37.444389999999999</v>
      </c>
      <c r="F796" s="166" t="s">
        <v>3693</v>
      </c>
      <c r="G796" s="169" t="s">
        <v>3524</v>
      </c>
      <c r="H796" s="169" t="s">
        <v>3525</v>
      </c>
      <c r="I796" s="169" t="s">
        <v>3526</v>
      </c>
      <c r="J796" s="119">
        <v>6100017990</v>
      </c>
      <c r="K796" s="122" t="s">
        <v>165</v>
      </c>
      <c r="L796" s="166" t="s">
        <v>5664</v>
      </c>
      <c r="M796" s="170" t="s">
        <v>5654</v>
      </c>
      <c r="N796" s="288" t="s">
        <v>5665</v>
      </c>
    </row>
    <row r="797" spans="1:14" ht="47.25" outlineLevel="1">
      <c r="A797" s="174" t="s">
        <v>1185</v>
      </c>
      <c r="B797" s="210" t="s">
        <v>329</v>
      </c>
      <c r="C797" s="167" t="s">
        <v>132</v>
      </c>
      <c r="D797" s="168" t="s">
        <v>5666</v>
      </c>
      <c r="E797" s="169">
        <v>0</v>
      </c>
      <c r="F797" s="166" t="s">
        <v>3693</v>
      </c>
      <c r="G797" s="169" t="s">
        <v>3524</v>
      </c>
      <c r="H797" s="169" t="s">
        <v>3525</v>
      </c>
      <c r="I797" s="169" t="s">
        <v>3526</v>
      </c>
      <c r="J797" s="119">
        <v>6100018197</v>
      </c>
      <c r="K797" s="122">
        <v>41502</v>
      </c>
      <c r="L797" s="166" t="s">
        <v>3527</v>
      </c>
      <c r="M797" s="170" t="s">
        <v>5654</v>
      </c>
      <c r="N797" s="288"/>
    </row>
    <row r="798" spans="1:14" ht="57.75" customHeight="1" outlineLevel="1">
      <c r="A798" s="174" t="s">
        <v>1186</v>
      </c>
      <c r="B798" s="119" t="s">
        <v>330</v>
      </c>
      <c r="C798" s="167" t="s">
        <v>132</v>
      </c>
      <c r="D798" s="183" t="s">
        <v>5667</v>
      </c>
      <c r="E798" s="169">
        <v>19.072579999999999</v>
      </c>
      <c r="F798" s="166" t="s">
        <v>4518</v>
      </c>
      <c r="G798" s="169" t="s">
        <v>3529</v>
      </c>
      <c r="H798" s="169" t="s">
        <v>3530</v>
      </c>
      <c r="I798" s="169" t="s">
        <v>5668</v>
      </c>
      <c r="J798" s="119">
        <v>6100016675</v>
      </c>
      <c r="K798" s="122" t="s">
        <v>179</v>
      </c>
      <c r="L798" s="166" t="s">
        <v>5669</v>
      </c>
      <c r="M798" s="170" t="s">
        <v>5654</v>
      </c>
      <c r="N798" s="288" t="s">
        <v>5670</v>
      </c>
    </row>
    <row r="799" spans="1:14" outlineLevel="1">
      <c r="A799" s="174" t="s">
        <v>1187</v>
      </c>
      <c r="B799" s="119" t="s">
        <v>330</v>
      </c>
      <c r="C799" s="167" t="s">
        <v>132</v>
      </c>
      <c r="D799" s="183" t="s">
        <v>5671</v>
      </c>
      <c r="E799" s="169">
        <v>0</v>
      </c>
      <c r="F799" s="166" t="s">
        <v>4518</v>
      </c>
      <c r="G799" s="169" t="s">
        <v>3529</v>
      </c>
      <c r="H799" s="169" t="s">
        <v>3530</v>
      </c>
      <c r="I799" s="169" t="s">
        <v>5668</v>
      </c>
      <c r="J799" s="119">
        <v>6100016988</v>
      </c>
      <c r="K799" s="122" t="s">
        <v>3360</v>
      </c>
      <c r="L799" s="166" t="s">
        <v>5672</v>
      </c>
      <c r="M799" s="170" t="s">
        <v>5654</v>
      </c>
      <c r="N799" s="288"/>
    </row>
    <row r="800" spans="1:14" ht="47.25" outlineLevel="1">
      <c r="A800" s="174" t="s">
        <v>1188</v>
      </c>
      <c r="B800" s="210" t="s">
        <v>331</v>
      </c>
      <c r="C800" s="167" t="s">
        <v>132</v>
      </c>
      <c r="D800" s="168" t="s">
        <v>5673</v>
      </c>
      <c r="E800" s="169">
        <v>111.02920999999999</v>
      </c>
      <c r="F800" s="166" t="s">
        <v>4518</v>
      </c>
      <c r="G800" s="169" t="s">
        <v>3531</v>
      </c>
      <c r="H800" s="169" t="s">
        <v>3057</v>
      </c>
      <c r="I800" s="169" t="s">
        <v>5674</v>
      </c>
      <c r="J800" s="119">
        <v>6100015793</v>
      </c>
      <c r="K800" s="122" t="s">
        <v>166</v>
      </c>
      <c r="L800" s="166" t="s">
        <v>277</v>
      </c>
      <c r="M800" s="170" t="s">
        <v>5654</v>
      </c>
      <c r="N800" s="166" t="s">
        <v>5675</v>
      </c>
    </row>
    <row r="801" spans="1:14" ht="47.25" outlineLevel="1">
      <c r="A801" s="174" t="s">
        <v>1189</v>
      </c>
      <c r="B801" s="119" t="s">
        <v>332</v>
      </c>
      <c r="C801" s="167" t="s">
        <v>132</v>
      </c>
      <c r="D801" s="183" t="s">
        <v>5676</v>
      </c>
      <c r="E801" s="169">
        <v>18.175339999999998</v>
      </c>
      <c r="F801" s="166" t="s">
        <v>4518</v>
      </c>
      <c r="G801" s="169" t="s">
        <v>3533</v>
      </c>
      <c r="H801" s="169" t="s">
        <v>3525</v>
      </c>
      <c r="I801" s="169" t="s">
        <v>5677</v>
      </c>
      <c r="J801" s="119">
        <v>6100015127</v>
      </c>
      <c r="K801" s="122" t="s">
        <v>183</v>
      </c>
      <c r="L801" s="166" t="s">
        <v>5678</v>
      </c>
      <c r="M801" s="170" t="s">
        <v>5654</v>
      </c>
      <c r="N801" s="288" t="s">
        <v>5679</v>
      </c>
    </row>
    <row r="802" spans="1:14" ht="31.5" outlineLevel="1">
      <c r="A802" s="174" t="s">
        <v>1190</v>
      </c>
      <c r="B802" s="119" t="s">
        <v>332</v>
      </c>
      <c r="C802" s="167" t="s">
        <v>132</v>
      </c>
      <c r="D802" s="168" t="s">
        <v>5680</v>
      </c>
      <c r="E802" s="169">
        <v>0</v>
      </c>
      <c r="F802" s="166" t="s">
        <v>4518</v>
      </c>
      <c r="G802" s="169" t="s">
        <v>3533</v>
      </c>
      <c r="H802" s="169" t="s">
        <v>3525</v>
      </c>
      <c r="I802" s="169" t="s">
        <v>5677</v>
      </c>
      <c r="J802" s="119">
        <v>6100017582</v>
      </c>
      <c r="K802" s="122" t="s">
        <v>167</v>
      </c>
      <c r="L802" s="166" t="s">
        <v>3534</v>
      </c>
      <c r="M802" s="170" t="s">
        <v>5654</v>
      </c>
      <c r="N802" s="288"/>
    </row>
    <row r="803" spans="1:14" ht="47.25" outlineLevel="1">
      <c r="A803" s="174" t="s">
        <v>1191</v>
      </c>
      <c r="B803" s="210" t="s">
        <v>333</v>
      </c>
      <c r="C803" s="167" t="s">
        <v>132</v>
      </c>
      <c r="D803" s="168" t="s">
        <v>5681</v>
      </c>
      <c r="E803" s="169">
        <v>0</v>
      </c>
      <c r="F803" s="166" t="s">
        <v>3640</v>
      </c>
      <c r="G803" s="169" t="s">
        <v>3535</v>
      </c>
      <c r="H803" s="169" t="s">
        <v>3525</v>
      </c>
      <c r="I803" s="169" t="s">
        <v>550</v>
      </c>
      <c r="J803" s="119">
        <v>6100019445</v>
      </c>
      <c r="K803" s="122">
        <v>41527</v>
      </c>
      <c r="L803" s="166" t="s">
        <v>3536</v>
      </c>
      <c r="M803" s="170" t="s">
        <v>5682</v>
      </c>
      <c r="N803" s="288" t="s">
        <v>5683</v>
      </c>
    </row>
    <row r="804" spans="1:14" ht="47.25" outlineLevel="1">
      <c r="A804" s="174" t="s">
        <v>1192</v>
      </c>
      <c r="B804" s="210" t="s">
        <v>333</v>
      </c>
      <c r="C804" s="167" t="s">
        <v>132</v>
      </c>
      <c r="D804" s="168" t="s">
        <v>5684</v>
      </c>
      <c r="E804" s="169">
        <v>2.5095800000000001</v>
      </c>
      <c r="F804" s="166" t="s">
        <v>3640</v>
      </c>
      <c r="G804" s="169" t="s">
        <v>3535</v>
      </c>
      <c r="H804" s="169" t="s">
        <v>3525</v>
      </c>
      <c r="I804" s="169" t="s">
        <v>550</v>
      </c>
      <c r="J804" s="119">
        <v>6100019744</v>
      </c>
      <c r="K804" s="122">
        <v>41551</v>
      </c>
      <c r="L804" s="166" t="s">
        <v>5685</v>
      </c>
      <c r="M804" s="170" t="s">
        <v>5682</v>
      </c>
      <c r="N804" s="288"/>
    </row>
    <row r="805" spans="1:14" ht="47.25" outlineLevel="1">
      <c r="A805" s="174" t="s">
        <v>1193</v>
      </c>
      <c r="B805" s="210" t="s">
        <v>333</v>
      </c>
      <c r="C805" s="167" t="s">
        <v>132</v>
      </c>
      <c r="D805" s="168" t="s">
        <v>5686</v>
      </c>
      <c r="E805" s="169">
        <v>2.5095800000000001</v>
      </c>
      <c r="F805" s="166" t="s">
        <v>3640</v>
      </c>
      <c r="G805" s="169" t="s">
        <v>3535</v>
      </c>
      <c r="H805" s="169" t="s">
        <v>3525</v>
      </c>
      <c r="I805" s="169" t="s">
        <v>550</v>
      </c>
      <c r="J805" s="119">
        <v>6100020233</v>
      </c>
      <c r="K805" s="122">
        <v>41923</v>
      </c>
      <c r="L805" s="166" t="s">
        <v>5687</v>
      </c>
      <c r="M805" s="170" t="s">
        <v>5682</v>
      </c>
      <c r="N805" s="288"/>
    </row>
    <row r="806" spans="1:14" ht="31.5" outlineLevel="1">
      <c r="A806" s="174" t="s">
        <v>1194</v>
      </c>
      <c r="B806" s="119" t="s">
        <v>334</v>
      </c>
      <c r="C806" s="167" t="s">
        <v>132</v>
      </c>
      <c r="D806" s="183" t="s">
        <v>5688</v>
      </c>
      <c r="E806" s="169">
        <v>17740.775399999999</v>
      </c>
      <c r="F806" s="166" t="s">
        <v>5689</v>
      </c>
      <c r="G806" s="169" t="s">
        <v>5690</v>
      </c>
      <c r="H806" s="169" t="s">
        <v>3538</v>
      </c>
      <c r="I806" s="169" t="s">
        <v>5691</v>
      </c>
      <c r="J806" s="119">
        <v>6100012020</v>
      </c>
      <c r="K806" s="122">
        <v>41136</v>
      </c>
      <c r="L806" s="166" t="s">
        <v>5692</v>
      </c>
      <c r="M806" s="170" t="s">
        <v>5682</v>
      </c>
      <c r="N806" s="166" t="s">
        <v>5693</v>
      </c>
    </row>
    <row r="807" spans="1:14" ht="47.25" customHeight="1" outlineLevel="1">
      <c r="A807" s="174" t="s">
        <v>1195</v>
      </c>
      <c r="B807" s="210" t="s">
        <v>335</v>
      </c>
      <c r="C807" s="167" t="s">
        <v>132</v>
      </c>
      <c r="D807" s="168" t="s">
        <v>5694</v>
      </c>
      <c r="E807" s="169">
        <v>0</v>
      </c>
      <c r="F807" s="166" t="s">
        <v>4518</v>
      </c>
      <c r="G807" s="169" t="s">
        <v>3537</v>
      </c>
      <c r="H807" s="169" t="s">
        <v>3538</v>
      </c>
      <c r="I807" s="169" t="s">
        <v>5695</v>
      </c>
      <c r="J807" s="119">
        <v>6100017578</v>
      </c>
      <c r="K807" s="122" t="s">
        <v>3464</v>
      </c>
      <c r="L807" s="166" t="s">
        <v>299</v>
      </c>
      <c r="M807" s="170" t="s">
        <v>5682</v>
      </c>
      <c r="N807" s="288" t="s">
        <v>5696</v>
      </c>
    </row>
    <row r="808" spans="1:14" ht="47.25" outlineLevel="1">
      <c r="A808" s="174" t="s">
        <v>1196</v>
      </c>
      <c r="B808" s="210" t="s">
        <v>335</v>
      </c>
      <c r="C808" s="167" t="s">
        <v>132</v>
      </c>
      <c r="D808" s="168" t="s">
        <v>5058</v>
      </c>
      <c r="E808" s="169">
        <v>0</v>
      </c>
      <c r="F808" s="166" t="s">
        <v>4518</v>
      </c>
      <c r="G808" s="169" t="s">
        <v>3537</v>
      </c>
      <c r="H808" s="169" t="s">
        <v>3538</v>
      </c>
      <c r="I808" s="169" t="s">
        <v>5695</v>
      </c>
      <c r="J808" s="119">
        <v>6100017840</v>
      </c>
      <c r="K808" s="122" t="s">
        <v>3523</v>
      </c>
      <c r="L808" s="166" t="s">
        <v>5697</v>
      </c>
      <c r="M808" s="170" t="s">
        <v>5682</v>
      </c>
      <c r="N808" s="288"/>
    </row>
    <row r="809" spans="1:14" ht="47.25" outlineLevel="1">
      <c r="A809" s="174" t="s">
        <v>1197</v>
      </c>
      <c r="B809" s="210" t="s">
        <v>335</v>
      </c>
      <c r="C809" s="167" t="s">
        <v>132</v>
      </c>
      <c r="D809" s="168" t="s">
        <v>5698</v>
      </c>
      <c r="E809" s="169">
        <v>0</v>
      </c>
      <c r="F809" s="166" t="s">
        <v>4518</v>
      </c>
      <c r="G809" s="169" t="s">
        <v>3537</v>
      </c>
      <c r="H809" s="169" t="s">
        <v>3538</v>
      </c>
      <c r="I809" s="169" t="s">
        <v>5695</v>
      </c>
      <c r="J809" s="119">
        <v>6100018069</v>
      </c>
      <c r="K809" s="122">
        <v>41494</v>
      </c>
      <c r="L809" s="166" t="s">
        <v>5699</v>
      </c>
      <c r="M809" s="170" t="s">
        <v>5682</v>
      </c>
      <c r="N809" s="288"/>
    </row>
    <row r="810" spans="1:14" ht="31.5" outlineLevel="1">
      <c r="A810" s="174" t="s">
        <v>1198</v>
      </c>
      <c r="B810" s="210" t="s">
        <v>336</v>
      </c>
      <c r="C810" s="167" t="s">
        <v>132</v>
      </c>
      <c r="D810" s="168" t="s">
        <v>5700</v>
      </c>
      <c r="E810" s="169">
        <v>0</v>
      </c>
      <c r="F810" s="166" t="s">
        <v>3640</v>
      </c>
      <c r="G810" s="169" t="s">
        <v>3539</v>
      </c>
      <c r="H810" s="169" t="s">
        <v>3538</v>
      </c>
      <c r="I810" s="169" t="s">
        <v>5701</v>
      </c>
      <c r="J810" s="119">
        <v>6100020304</v>
      </c>
      <c r="K810" s="122">
        <v>41568</v>
      </c>
      <c r="L810" s="166" t="s">
        <v>5702</v>
      </c>
      <c r="M810" s="170" t="s">
        <v>5682</v>
      </c>
      <c r="N810" s="166" t="s">
        <v>5703</v>
      </c>
    </row>
    <row r="811" spans="1:14" ht="47.25" outlineLevel="1">
      <c r="A811" s="174" t="s">
        <v>1199</v>
      </c>
      <c r="B811" s="210" t="s">
        <v>337</v>
      </c>
      <c r="C811" s="167" t="s">
        <v>132</v>
      </c>
      <c r="D811" s="168" t="s">
        <v>5704</v>
      </c>
      <c r="E811" s="169">
        <v>0</v>
      </c>
      <c r="F811" s="166" t="s">
        <v>3652</v>
      </c>
      <c r="G811" s="169" t="s">
        <v>3540</v>
      </c>
      <c r="H811" s="169" t="s">
        <v>3541</v>
      </c>
      <c r="I811" s="169" t="s">
        <v>5705</v>
      </c>
      <c r="J811" s="119">
        <v>6100017609</v>
      </c>
      <c r="K811" s="122">
        <v>41453</v>
      </c>
      <c r="L811" s="166" t="s">
        <v>5706</v>
      </c>
      <c r="M811" s="170" t="s">
        <v>5682</v>
      </c>
      <c r="N811" s="288" t="s">
        <v>5707</v>
      </c>
    </row>
    <row r="812" spans="1:14" ht="47.25" customHeight="1" outlineLevel="1">
      <c r="A812" s="174" t="s">
        <v>1200</v>
      </c>
      <c r="B812" s="210" t="s">
        <v>337</v>
      </c>
      <c r="C812" s="167" t="s">
        <v>132</v>
      </c>
      <c r="D812" s="168" t="s">
        <v>5708</v>
      </c>
      <c r="E812" s="169">
        <v>0</v>
      </c>
      <c r="F812" s="166" t="s">
        <v>3652</v>
      </c>
      <c r="G812" s="169" t="s">
        <v>3540</v>
      </c>
      <c r="H812" s="169" t="s">
        <v>3541</v>
      </c>
      <c r="I812" s="169" t="s">
        <v>5705</v>
      </c>
      <c r="J812" s="119">
        <v>6100019850</v>
      </c>
      <c r="K812" s="122">
        <v>41551</v>
      </c>
      <c r="L812" s="166" t="s">
        <v>5709</v>
      </c>
      <c r="M812" s="170" t="s">
        <v>5682</v>
      </c>
      <c r="N812" s="288"/>
    </row>
    <row r="813" spans="1:14" ht="31.5" outlineLevel="1">
      <c r="A813" s="174" t="s">
        <v>1201</v>
      </c>
      <c r="B813" s="210" t="s">
        <v>337</v>
      </c>
      <c r="C813" s="167" t="s">
        <v>132</v>
      </c>
      <c r="D813" s="168" t="s">
        <v>5710</v>
      </c>
      <c r="E813" s="169">
        <v>0</v>
      </c>
      <c r="F813" s="166" t="s">
        <v>3652</v>
      </c>
      <c r="G813" s="169" t="s">
        <v>3540</v>
      </c>
      <c r="H813" s="169" t="s">
        <v>3541</v>
      </c>
      <c r="I813" s="169" t="s">
        <v>5705</v>
      </c>
      <c r="J813" s="119">
        <v>6100020500</v>
      </c>
      <c r="K813" s="122">
        <v>41570</v>
      </c>
      <c r="L813" s="166" t="s">
        <v>5711</v>
      </c>
      <c r="M813" s="170" t="s">
        <v>5682</v>
      </c>
      <c r="N813" s="288"/>
    </row>
    <row r="814" spans="1:14" ht="47.25" customHeight="1" outlineLevel="1">
      <c r="A814" s="174" t="s">
        <v>1202</v>
      </c>
      <c r="B814" s="210" t="s">
        <v>338</v>
      </c>
      <c r="C814" s="167" t="s">
        <v>132</v>
      </c>
      <c r="D814" s="168" t="s">
        <v>5712</v>
      </c>
      <c r="E814" s="169">
        <v>0</v>
      </c>
      <c r="F814" s="166" t="s">
        <v>3640</v>
      </c>
      <c r="G814" s="169" t="s">
        <v>3544</v>
      </c>
      <c r="H814" s="169" t="s">
        <v>3545</v>
      </c>
      <c r="I814" s="169" t="s">
        <v>5713</v>
      </c>
      <c r="J814" s="119">
        <v>6100020497</v>
      </c>
      <c r="K814" s="122">
        <v>41571</v>
      </c>
      <c r="L814" s="166" t="s">
        <v>5714</v>
      </c>
      <c r="M814" s="170" t="s">
        <v>5715</v>
      </c>
      <c r="N814" s="288" t="s">
        <v>5716</v>
      </c>
    </row>
    <row r="815" spans="1:14" ht="47.25" outlineLevel="1">
      <c r="A815" s="174" t="s">
        <v>1203</v>
      </c>
      <c r="B815" s="210" t="s">
        <v>338</v>
      </c>
      <c r="C815" s="167" t="s">
        <v>132</v>
      </c>
      <c r="D815" s="168" t="s">
        <v>5717</v>
      </c>
      <c r="E815" s="169">
        <v>0</v>
      </c>
      <c r="F815" s="166" t="s">
        <v>3640</v>
      </c>
      <c r="G815" s="169" t="s">
        <v>3544</v>
      </c>
      <c r="H815" s="169" t="s">
        <v>3545</v>
      </c>
      <c r="I815" s="169" t="s">
        <v>5713</v>
      </c>
      <c r="J815" s="119">
        <v>6100020954</v>
      </c>
      <c r="K815" s="122">
        <v>41592</v>
      </c>
      <c r="L815" s="166" t="s">
        <v>5718</v>
      </c>
      <c r="M815" s="170" t="s">
        <v>5715</v>
      </c>
      <c r="N815" s="288"/>
    </row>
    <row r="816" spans="1:14" ht="31.5" outlineLevel="1">
      <c r="A816" s="174" t="s">
        <v>1204</v>
      </c>
      <c r="B816" s="210" t="s">
        <v>338</v>
      </c>
      <c r="C816" s="167" t="s">
        <v>132</v>
      </c>
      <c r="D816" s="183" t="s">
        <v>5719</v>
      </c>
      <c r="E816" s="169">
        <v>0</v>
      </c>
      <c r="F816" s="166" t="s">
        <v>3640</v>
      </c>
      <c r="G816" s="169" t="s">
        <v>3544</v>
      </c>
      <c r="H816" s="169" t="s">
        <v>3545</v>
      </c>
      <c r="I816" s="169" t="s">
        <v>5713</v>
      </c>
      <c r="J816" s="119">
        <v>6100021172</v>
      </c>
      <c r="K816" s="122">
        <v>41598</v>
      </c>
      <c r="L816" s="166" t="s">
        <v>3546</v>
      </c>
      <c r="M816" s="170" t="s">
        <v>5715</v>
      </c>
      <c r="N816" s="288"/>
    </row>
    <row r="817" spans="1:14" ht="47.25" customHeight="1" outlineLevel="1">
      <c r="A817" s="174" t="s">
        <v>1205</v>
      </c>
      <c r="B817" s="119" t="s">
        <v>339</v>
      </c>
      <c r="C817" s="167" t="s">
        <v>132</v>
      </c>
      <c r="D817" s="183" t="s">
        <v>5720</v>
      </c>
      <c r="E817" s="169">
        <v>0</v>
      </c>
      <c r="F817" s="166" t="s">
        <v>3640</v>
      </c>
      <c r="G817" s="169" t="s">
        <v>3547</v>
      </c>
      <c r="H817" s="169" t="s">
        <v>3545</v>
      </c>
      <c r="I817" s="169" t="s">
        <v>585</v>
      </c>
      <c r="J817" s="119">
        <v>6100020539</v>
      </c>
      <c r="K817" s="122">
        <v>41537</v>
      </c>
      <c r="L817" s="166" t="s">
        <v>5721</v>
      </c>
      <c r="M817" s="170" t="s">
        <v>5715</v>
      </c>
      <c r="N817" s="288" t="s">
        <v>5722</v>
      </c>
    </row>
    <row r="818" spans="1:14" ht="47.25" outlineLevel="1">
      <c r="A818" s="174" t="s">
        <v>1206</v>
      </c>
      <c r="B818" s="119" t="s">
        <v>339</v>
      </c>
      <c r="C818" s="167" t="s">
        <v>132</v>
      </c>
      <c r="D818" s="168" t="s">
        <v>5015</v>
      </c>
      <c r="E818" s="169">
        <v>0</v>
      </c>
      <c r="F818" s="166" t="s">
        <v>3640</v>
      </c>
      <c r="G818" s="169" t="s">
        <v>3547</v>
      </c>
      <c r="H818" s="169" t="s">
        <v>3545</v>
      </c>
      <c r="I818" s="169" t="s">
        <v>585</v>
      </c>
      <c r="J818" s="119">
        <v>6100020728</v>
      </c>
      <c r="K818" s="122">
        <v>41583</v>
      </c>
      <c r="L818" s="166" t="s">
        <v>5723</v>
      </c>
      <c r="M818" s="170" t="s">
        <v>5715</v>
      </c>
      <c r="N818" s="288"/>
    </row>
    <row r="819" spans="1:14" ht="31.5" outlineLevel="1">
      <c r="A819" s="174" t="s">
        <v>1207</v>
      </c>
      <c r="B819" s="119" t="s">
        <v>339</v>
      </c>
      <c r="C819" s="167" t="s">
        <v>132</v>
      </c>
      <c r="D819" s="183" t="s">
        <v>5724</v>
      </c>
      <c r="E819" s="169">
        <v>0</v>
      </c>
      <c r="F819" s="166" t="s">
        <v>3640</v>
      </c>
      <c r="G819" s="169" t="s">
        <v>3547</v>
      </c>
      <c r="H819" s="169" t="s">
        <v>3545</v>
      </c>
      <c r="I819" s="169" t="s">
        <v>585</v>
      </c>
      <c r="J819" s="119">
        <v>6100020788</v>
      </c>
      <c r="K819" s="122">
        <v>41583</v>
      </c>
      <c r="L819" s="166" t="s">
        <v>5725</v>
      </c>
      <c r="M819" s="170" t="s">
        <v>5715</v>
      </c>
      <c r="N819" s="288"/>
    </row>
    <row r="820" spans="1:14" ht="47.25" customHeight="1" outlineLevel="1">
      <c r="A820" s="174" t="s">
        <v>1208</v>
      </c>
      <c r="B820" s="210" t="s">
        <v>340</v>
      </c>
      <c r="C820" s="167" t="s">
        <v>132</v>
      </c>
      <c r="D820" s="168" t="s">
        <v>5726</v>
      </c>
      <c r="E820" s="169">
        <v>0</v>
      </c>
      <c r="F820" s="166" t="s">
        <v>3640</v>
      </c>
      <c r="G820" s="169" t="s">
        <v>3548</v>
      </c>
      <c r="H820" s="169" t="s">
        <v>3545</v>
      </c>
      <c r="I820" s="169" t="s">
        <v>5727</v>
      </c>
      <c r="J820" s="119">
        <v>6100020730</v>
      </c>
      <c r="K820" s="122">
        <v>41583</v>
      </c>
      <c r="L820" s="166" t="s">
        <v>5728</v>
      </c>
      <c r="M820" s="170" t="s">
        <v>5715</v>
      </c>
      <c r="N820" s="288" t="s">
        <v>5729</v>
      </c>
    </row>
    <row r="821" spans="1:14" ht="31.5" outlineLevel="1">
      <c r="A821" s="174" t="s">
        <v>1209</v>
      </c>
      <c r="B821" s="210" t="s">
        <v>340</v>
      </c>
      <c r="C821" s="167" t="s">
        <v>132</v>
      </c>
      <c r="D821" s="183" t="s">
        <v>5730</v>
      </c>
      <c r="E821" s="169">
        <v>0</v>
      </c>
      <c r="F821" s="166" t="s">
        <v>3640</v>
      </c>
      <c r="G821" s="169" t="s">
        <v>3548</v>
      </c>
      <c r="H821" s="169" t="s">
        <v>3545</v>
      </c>
      <c r="I821" s="169" t="s">
        <v>5727</v>
      </c>
      <c r="J821" s="119">
        <v>6100021202</v>
      </c>
      <c r="K821" s="122">
        <v>41607</v>
      </c>
      <c r="L821" s="166" t="s">
        <v>5731</v>
      </c>
      <c r="M821" s="170" t="s">
        <v>5715</v>
      </c>
      <c r="N821" s="288"/>
    </row>
    <row r="822" spans="1:14" ht="47.25" outlineLevel="1">
      <c r="A822" s="174" t="s">
        <v>1210</v>
      </c>
      <c r="B822" s="119" t="s">
        <v>341</v>
      </c>
      <c r="C822" s="167" t="s">
        <v>132</v>
      </c>
      <c r="D822" s="168" t="s">
        <v>5732</v>
      </c>
      <c r="E822" s="169">
        <v>11.65042</v>
      </c>
      <c r="F822" s="166" t="s">
        <v>3640</v>
      </c>
      <c r="G822" s="169" t="s">
        <v>3549</v>
      </c>
      <c r="H822" s="169" t="s">
        <v>3550</v>
      </c>
      <c r="I822" s="169" t="s">
        <v>5733</v>
      </c>
      <c r="J822" s="119">
        <v>6100020310</v>
      </c>
      <c r="K822" s="122">
        <v>41563</v>
      </c>
      <c r="L822" s="166" t="s">
        <v>5734</v>
      </c>
      <c r="M822" s="170" t="s">
        <v>5715</v>
      </c>
      <c r="N822" s="288" t="s">
        <v>5735</v>
      </c>
    </row>
    <row r="823" spans="1:14" ht="47.25" outlineLevel="1">
      <c r="A823" s="174" t="s">
        <v>1211</v>
      </c>
      <c r="B823" s="119" t="s">
        <v>341</v>
      </c>
      <c r="C823" s="167" t="s">
        <v>132</v>
      </c>
      <c r="D823" s="168" t="s">
        <v>5736</v>
      </c>
      <c r="E823" s="169">
        <v>4.7992499999999998</v>
      </c>
      <c r="F823" s="166" t="s">
        <v>3640</v>
      </c>
      <c r="G823" s="169" t="s">
        <v>3549</v>
      </c>
      <c r="H823" s="169" t="s">
        <v>3550</v>
      </c>
      <c r="I823" s="169" t="s">
        <v>5733</v>
      </c>
      <c r="J823" s="119">
        <v>6100020311</v>
      </c>
      <c r="K823" s="122">
        <v>41563</v>
      </c>
      <c r="L823" s="166" t="s">
        <v>5737</v>
      </c>
      <c r="M823" s="170" t="s">
        <v>5715</v>
      </c>
      <c r="N823" s="288"/>
    </row>
    <row r="824" spans="1:14" ht="31.5" outlineLevel="1">
      <c r="A824" s="174" t="s">
        <v>1212</v>
      </c>
      <c r="B824" s="119" t="s">
        <v>341</v>
      </c>
      <c r="C824" s="167" t="s">
        <v>132</v>
      </c>
      <c r="D824" s="168" t="s">
        <v>5738</v>
      </c>
      <c r="E824" s="169">
        <v>0</v>
      </c>
      <c r="F824" s="166" t="s">
        <v>3640</v>
      </c>
      <c r="G824" s="169" t="s">
        <v>3549</v>
      </c>
      <c r="H824" s="169" t="s">
        <v>3550</v>
      </c>
      <c r="I824" s="169" t="s">
        <v>5733</v>
      </c>
      <c r="J824" s="119">
        <v>6100021066</v>
      </c>
      <c r="K824" s="122">
        <v>41593</v>
      </c>
      <c r="L824" s="166" t="s">
        <v>5499</v>
      </c>
      <c r="M824" s="170" t="s">
        <v>5715</v>
      </c>
      <c r="N824" s="288"/>
    </row>
    <row r="825" spans="1:14" ht="31.5" outlineLevel="1">
      <c r="A825" s="174" t="s">
        <v>1213</v>
      </c>
      <c r="B825" s="119" t="s">
        <v>341</v>
      </c>
      <c r="C825" s="167" t="s">
        <v>132</v>
      </c>
      <c r="D825" s="168" t="s">
        <v>5739</v>
      </c>
      <c r="E825" s="169">
        <v>0</v>
      </c>
      <c r="F825" s="166" t="s">
        <v>3640</v>
      </c>
      <c r="G825" s="169" t="s">
        <v>3549</v>
      </c>
      <c r="H825" s="169" t="s">
        <v>3550</v>
      </c>
      <c r="I825" s="169" t="s">
        <v>5733</v>
      </c>
      <c r="J825" s="119">
        <v>6100021237</v>
      </c>
      <c r="K825" s="122">
        <v>41607</v>
      </c>
      <c r="L825" s="166" t="s">
        <v>5740</v>
      </c>
      <c r="M825" s="170" t="s">
        <v>5715</v>
      </c>
      <c r="N825" s="288"/>
    </row>
    <row r="826" spans="1:14" ht="31.5" outlineLevel="1">
      <c r="A826" s="174" t="s">
        <v>1214</v>
      </c>
      <c r="B826" s="119" t="s">
        <v>342</v>
      </c>
      <c r="C826" s="167" t="s">
        <v>132</v>
      </c>
      <c r="D826" s="183" t="s">
        <v>5741</v>
      </c>
      <c r="E826" s="169">
        <v>0</v>
      </c>
      <c r="F826" s="166" t="s">
        <v>3640</v>
      </c>
      <c r="G826" s="169" t="s">
        <v>3551</v>
      </c>
      <c r="H826" s="169" t="s">
        <v>3552</v>
      </c>
      <c r="I826" s="169" t="s">
        <v>5742</v>
      </c>
      <c r="J826" s="119">
        <v>6100021500</v>
      </c>
      <c r="K826" s="122">
        <v>41619</v>
      </c>
      <c r="L826" s="166" t="s">
        <v>3553</v>
      </c>
      <c r="M826" s="170" t="s">
        <v>5715</v>
      </c>
      <c r="N826" s="166" t="s">
        <v>5743</v>
      </c>
    </row>
    <row r="827" spans="1:14" ht="47.25" customHeight="1" outlineLevel="1">
      <c r="A827" s="174" t="s">
        <v>1215</v>
      </c>
      <c r="B827" s="210" t="s">
        <v>343</v>
      </c>
      <c r="C827" s="167" t="s">
        <v>132</v>
      </c>
      <c r="D827" s="168" t="s">
        <v>5744</v>
      </c>
      <c r="E827" s="169">
        <v>0</v>
      </c>
      <c r="F827" s="166" t="s">
        <v>3682</v>
      </c>
      <c r="G827" s="169" t="s">
        <v>3555</v>
      </c>
      <c r="H827" s="169" t="s">
        <v>3556</v>
      </c>
      <c r="I827" s="169" t="s">
        <v>5745</v>
      </c>
      <c r="J827" s="119">
        <v>6100021830</v>
      </c>
      <c r="K827" s="122">
        <v>41634</v>
      </c>
      <c r="L827" s="166" t="s">
        <v>5746</v>
      </c>
      <c r="M827" s="170" t="s">
        <v>5715</v>
      </c>
      <c r="N827" s="288" t="s">
        <v>5747</v>
      </c>
    </row>
    <row r="828" spans="1:14" ht="31.5" outlineLevel="1">
      <c r="A828" s="174" t="s">
        <v>1216</v>
      </c>
      <c r="B828" s="210" t="s">
        <v>343</v>
      </c>
      <c r="C828" s="167" t="s">
        <v>132</v>
      </c>
      <c r="D828" s="168" t="s">
        <v>5748</v>
      </c>
      <c r="E828" s="169">
        <v>0</v>
      </c>
      <c r="F828" s="166" t="s">
        <v>3682</v>
      </c>
      <c r="G828" s="169" t="s">
        <v>3555</v>
      </c>
      <c r="H828" s="169" t="s">
        <v>3556</v>
      </c>
      <c r="I828" s="169" t="s">
        <v>5745</v>
      </c>
      <c r="J828" s="119">
        <v>6100022099</v>
      </c>
      <c r="K828" s="122">
        <v>41666</v>
      </c>
      <c r="L828" s="166" t="s">
        <v>5749</v>
      </c>
      <c r="M828" s="170" t="s">
        <v>5715</v>
      </c>
      <c r="N828" s="288"/>
    </row>
    <row r="829" spans="1:14" ht="31.5" outlineLevel="1">
      <c r="A829" s="174" t="s">
        <v>1217</v>
      </c>
      <c r="B829" s="210" t="s">
        <v>343</v>
      </c>
      <c r="C829" s="167" t="s">
        <v>132</v>
      </c>
      <c r="D829" s="168" t="s">
        <v>5750</v>
      </c>
      <c r="E829" s="169">
        <v>0</v>
      </c>
      <c r="F829" s="166" t="s">
        <v>3682</v>
      </c>
      <c r="G829" s="169" t="s">
        <v>3555</v>
      </c>
      <c r="H829" s="169" t="s">
        <v>3556</v>
      </c>
      <c r="I829" s="169" t="s">
        <v>5745</v>
      </c>
      <c r="J829" s="119">
        <v>6100022214</v>
      </c>
      <c r="K829" s="122">
        <v>41670</v>
      </c>
      <c r="L829" s="166" t="s">
        <v>5751</v>
      </c>
      <c r="M829" s="170" t="s">
        <v>5715</v>
      </c>
      <c r="N829" s="288"/>
    </row>
    <row r="830" spans="1:14" ht="47.25" outlineLevel="1">
      <c r="A830" s="174" t="s">
        <v>1218</v>
      </c>
      <c r="B830" s="210" t="s">
        <v>344</v>
      </c>
      <c r="C830" s="167" t="s">
        <v>132</v>
      </c>
      <c r="D830" s="168" t="s">
        <v>5752</v>
      </c>
      <c r="E830" s="169">
        <v>0</v>
      </c>
      <c r="F830" s="166" t="s">
        <v>3652</v>
      </c>
      <c r="G830" s="169" t="s">
        <v>3558</v>
      </c>
      <c r="H830" s="169" t="s">
        <v>3557</v>
      </c>
      <c r="I830" s="169" t="s">
        <v>545</v>
      </c>
      <c r="J830" s="119">
        <v>6100020411</v>
      </c>
      <c r="K830" s="122">
        <v>41570</v>
      </c>
      <c r="L830" s="166" t="s">
        <v>5753</v>
      </c>
      <c r="M830" s="170" t="s">
        <v>5754</v>
      </c>
      <c r="N830" s="166" t="s">
        <v>5755</v>
      </c>
    </row>
    <row r="831" spans="1:14" ht="47.25" outlineLevel="1">
      <c r="A831" s="174" t="s">
        <v>1219</v>
      </c>
      <c r="B831" s="119" t="s">
        <v>345</v>
      </c>
      <c r="C831" s="167" t="s">
        <v>132</v>
      </c>
      <c r="D831" s="168" t="s">
        <v>5756</v>
      </c>
      <c r="E831" s="169">
        <v>0</v>
      </c>
      <c r="F831" s="166" t="s">
        <v>1318</v>
      </c>
      <c r="G831" s="169" t="s">
        <v>3559</v>
      </c>
      <c r="H831" s="169" t="s">
        <v>3185</v>
      </c>
      <c r="I831" s="169" t="s">
        <v>5757</v>
      </c>
      <c r="J831" s="119">
        <v>6100016766</v>
      </c>
      <c r="K831" s="122">
        <v>41436</v>
      </c>
      <c r="L831" s="166" t="s">
        <v>3560</v>
      </c>
      <c r="M831" s="170" t="s">
        <v>5754</v>
      </c>
      <c r="N831" s="166" t="s">
        <v>5758</v>
      </c>
    </row>
    <row r="832" spans="1:14" ht="47.25" outlineLevel="1">
      <c r="A832" s="174" t="s">
        <v>1220</v>
      </c>
      <c r="B832" s="210" t="s">
        <v>346</v>
      </c>
      <c r="C832" s="167" t="s">
        <v>132</v>
      </c>
      <c r="D832" s="168" t="s">
        <v>5759</v>
      </c>
      <c r="E832" s="169">
        <v>0</v>
      </c>
      <c r="F832" s="166" t="s">
        <v>3652</v>
      </c>
      <c r="G832" s="169" t="s">
        <v>3561</v>
      </c>
      <c r="H832" s="169" t="s">
        <v>3044</v>
      </c>
      <c r="I832" s="169" t="s">
        <v>5760</v>
      </c>
      <c r="J832" s="119">
        <v>6100021124</v>
      </c>
      <c r="K832" s="122">
        <v>41597</v>
      </c>
      <c r="L832" s="166" t="s">
        <v>5761</v>
      </c>
      <c r="M832" s="170" t="s">
        <v>5754</v>
      </c>
      <c r="N832" s="288" t="s">
        <v>5762</v>
      </c>
    </row>
    <row r="833" spans="1:14" ht="31.5" outlineLevel="1">
      <c r="A833" s="174" t="s">
        <v>1221</v>
      </c>
      <c r="B833" s="210" t="s">
        <v>346</v>
      </c>
      <c r="C833" s="167" t="s">
        <v>132</v>
      </c>
      <c r="D833" s="168" t="s">
        <v>5763</v>
      </c>
      <c r="E833" s="169">
        <v>9.0269999999999992</v>
      </c>
      <c r="F833" s="166" t="s">
        <v>3652</v>
      </c>
      <c r="G833" s="169" t="s">
        <v>3561</v>
      </c>
      <c r="H833" s="169" t="s">
        <v>3044</v>
      </c>
      <c r="I833" s="169" t="s">
        <v>5760</v>
      </c>
      <c r="J833" s="119">
        <v>6100021252</v>
      </c>
      <c r="K833" s="122">
        <v>41607</v>
      </c>
      <c r="L833" s="166" t="s">
        <v>5764</v>
      </c>
      <c r="M833" s="170" t="s">
        <v>5754</v>
      </c>
      <c r="N833" s="288"/>
    </row>
    <row r="834" spans="1:14" ht="47.25" outlineLevel="1">
      <c r="A834" s="174" t="s">
        <v>1222</v>
      </c>
      <c r="B834" s="210" t="s">
        <v>346</v>
      </c>
      <c r="C834" s="167" t="s">
        <v>132</v>
      </c>
      <c r="D834" s="168" t="s">
        <v>5335</v>
      </c>
      <c r="E834" s="169">
        <v>7.2215999999999996</v>
      </c>
      <c r="F834" s="166" t="s">
        <v>3652</v>
      </c>
      <c r="G834" s="169" t="s">
        <v>3561</v>
      </c>
      <c r="H834" s="169" t="s">
        <v>3044</v>
      </c>
      <c r="I834" s="169" t="s">
        <v>5760</v>
      </c>
      <c r="J834" s="119">
        <v>6100021889</v>
      </c>
      <c r="K834" s="122">
        <v>41634</v>
      </c>
      <c r="L834" s="166" t="s">
        <v>5765</v>
      </c>
      <c r="M834" s="170" t="s">
        <v>5754</v>
      </c>
      <c r="N834" s="288"/>
    </row>
    <row r="835" spans="1:14" ht="31.5" outlineLevel="1">
      <c r="A835" s="174" t="s">
        <v>1223</v>
      </c>
      <c r="B835" s="210" t="s">
        <v>346</v>
      </c>
      <c r="C835" s="167" t="s">
        <v>132</v>
      </c>
      <c r="D835" s="168" t="s">
        <v>5766</v>
      </c>
      <c r="E835" s="169">
        <v>0</v>
      </c>
      <c r="F835" s="166" t="s">
        <v>3652</v>
      </c>
      <c r="G835" s="169" t="s">
        <v>3561</v>
      </c>
      <c r="H835" s="169" t="s">
        <v>3044</v>
      </c>
      <c r="I835" s="169" t="s">
        <v>5760</v>
      </c>
      <c r="J835" s="119">
        <v>6100021892</v>
      </c>
      <c r="K835" s="122">
        <v>41634</v>
      </c>
      <c r="L835" s="166" t="s">
        <v>5767</v>
      </c>
      <c r="M835" s="170" t="s">
        <v>5754</v>
      </c>
      <c r="N835" s="288"/>
    </row>
    <row r="836" spans="1:14" ht="31.5" outlineLevel="1">
      <c r="A836" s="174" t="s">
        <v>1224</v>
      </c>
      <c r="B836" s="210" t="s">
        <v>347</v>
      </c>
      <c r="C836" s="167" t="s">
        <v>132</v>
      </c>
      <c r="D836" s="168" t="s">
        <v>5768</v>
      </c>
      <c r="E836" s="169">
        <v>0</v>
      </c>
      <c r="F836" s="166" t="s">
        <v>4518</v>
      </c>
      <c r="G836" s="169" t="s">
        <v>5769</v>
      </c>
      <c r="H836" s="169" t="s">
        <v>3189</v>
      </c>
      <c r="I836" s="169" t="s">
        <v>5770</v>
      </c>
      <c r="J836" s="119">
        <v>6100019407</v>
      </c>
      <c r="K836" s="122">
        <v>41537</v>
      </c>
      <c r="L836" s="166" t="s">
        <v>5771</v>
      </c>
      <c r="M836" s="170" t="s">
        <v>5754</v>
      </c>
      <c r="N836" s="166" t="s">
        <v>5772</v>
      </c>
    </row>
    <row r="837" spans="1:14" ht="31.5" outlineLevel="1">
      <c r="A837" s="174" t="s">
        <v>1225</v>
      </c>
      <c r="B837" s="210" t="s">
        <v>348</v>
      </c>
      <c r="C837" s="167" t="s">
        <v>132</v>
      </c>
      <c r="D837" s="168" t="s">
        <v>5773</v>
      </c>
      <c r="E837" s="169">
        <v>0</v>
      </c>
      <c r="F837" s="166" t="s">
        <v>5774</v>
      </c>
      <c r="G837" s="169" t="s">
        <v>3563</v>
      </c>
      <c r="H837" s="169" t="s">
        <v>3562</v>
      </c>
      <c r="I837" s="169" t="s">
        <v>5775</v>
      </c>
      <c r="J837" s="119">
        <v>6100022086</v>
      </c>
      <c r="K837" s="122">
        <v>41666</v>
      </c>
      <c r="L837" s="166" t="s">
        <v>5776</v>
      </c>
      <c r="M837" s="170" t="s">
        <v>5754</v>
      </c>
      <c r="N837" s="166" t="s">
        <v>5777</v>
      </c>
    </row>
    <row r="838" spans="1:14" ht="47.25" outlineLevel="1">
      <c r="A838" s="174" t="s">
        <v>1226</v>
      </c>
      <c r="B838" s="210" t="s">
        <v>349</v>
      </c>
      <c r="C838" s="167" t="s">
        <v>132</v>
      </c>
      <c r="D838" s="168" t="s">
        <v>5778</v>
      </c>
      <c r="E838" s="169">
        <v>0</v>
      </c>
      <c r="F838" s="166" t="s">
        <v>3640</v>
      </c>
      <c r="G838" s="169" t="s">
        <v>3564</v>
      </c>
      <c r="H838" s="169" t="s">
        <v>3565</v>
      </c>
      <c r="I838" s="169" t="s">
        <v>5779</v>
      </c>
      <c r="J838" s="119">
        <v>6100013579</v>
      </c>
      <c r="K838" s="122">
        <v>41214</v>
      </c>
      <c r="L838" s="166" t="s">
        <v>5780</v>
      </c>
      <c r="M838" s="170" t="s">
        <v>5781</v>
      </c>
      <c r="N838" s="288" t="s">
        <v>5782</v>
      </c>
    </row>
    <row r="839" spans="1:14" ht="47.25" outlineLevel="1">
      <c r="A839" s="174" t="s">
        <v>1227</v>
      </c>
      <c r="B839" s="210" t="s">
        <v>349</v>
      </c>
      <c r="C839" s="167" t="s">
        <v>132</v>
      </c>
      <c r="D839" s="168" t="s">
        <v>5783</v>
      </c>
      <c r="E839" s="169">
        <v>0</v>
      </c>
      <c r="F839" s="166" t="s">
        <v>3640</v>
      </c>
      <c r="G839" s="169" t="s">
        <v>3564</v>
      </c>
      <c r="H839" s="169" t="s">
        <v>3565</v>
      </c>
      <c r="I839" s="169" t="s">
        <v>5779</v>
      </c>
      <c r="J839" s="119">
        <v>6100018735</v>
      </c>
      <c r="K839" s="122">
        <v>41507</v>
      </c>
      <c r="L839" s="166" t="s">
        <v>5784</v>
      </c>
      <c r="M839" s="170" t="s">
        <v>5781</v>
      </c>
      <c r="N839" s="288"/>
    </row>
    <row r="840" spans="1:14" ht="31.5" outlineLevel="1">
      <c r="A840" s="174" t="s">
        <v>1228</v>
      </c>
      <c r="B840" s="210" t="s">
        <v>349</v>
      </c>
      <c r="C840" s="167" t="s">
        <v>132</v>
      </c>
      <c r="D840" s="168" t="s">
        <v>5785</v>
      </c>
      <c r="E840" s="169">
        <v>0</v>
      </c>
      <c r="F840" s="166" t="s">
        <v>3640</v>
      </c>
      <c r="G840" s="169" t="s">
        <v>3564</v>
      </c>
      <c r="H840" s="169" t="s">
        <v>3565</v>
      </c>
      <c r="I840" s="169" t="s">
        <v>5779</v>
      </c>
      <c r="J840" s="119">
        <v>6100021970</v>
      </c>
      <c r="K840" s="122">
        <v>41639</v>
      </c>
      <c r="L840" s="166" t="s">
        <v>5786</v>
      </c>
      <c r="M840" s="170" t="s">
        <v>5781</v>
      </c>
      <c r="N840" s="288"/>
    </row>
    <row r="841" spans="1:14" ht="47.25" outlineLevel="1">
      <c r="A841" s="174" t="s">
        <v>1229</v>
      </c>
      <c r="B841" s="210" t="s">
        <v>349</v>
      </c>
      <c r="C841" s="167" t="s">
        <v>132</v>
      </c>
      <c r="D841" s="168" t="s">
        <v>5787</v>
      </c>
      <c r="E841" s="169">
        <v>0</v>
      </c>
      <c r="F841" s="166" t="s">
        <v>3640</v>
      </c>
      <c r="G841" s="169" t="s">
        <v>3564</v>
      </c>
      <c r="H841" s="169" t="s">
        <v>3565</v>
      </c>
      <c r="I841" s="169" t="s">
        <v>5779</v>
      </c>
      <c r="J841" s="119">
        <v>6100022293</v>
      </c>
      <c r="K841" s="122">
        <v>41675</v>
      </c>
      <c r="L841" s="166" t="s">
        <v>5788</v>
      </c>
      <c r="M841" s="170" t="s">
        <v>5781</v>
      </c>
      <c r="N841" s="288"/>
    </row>
    <row r="842" spans="1:14" ht="31.5" outlineLevel="1">
      <c r="A842" s="174" t="s">
        <v>1230</v>
      </c>
      <c r="B842" s="210" t="s">
        <v>349</v>
      </c>
      <c r="C842" s="167" t="s">
        <v>132</v>
      </c>
      <c r="D842" s="168" t="s">
        <v>5789</v>
      </c>
      <c r="E842" s="169">
        <v>0</v>
      </c>
      <c r="F842" s="166" t="s">
        <v>3640</v>
      </c>
      <c r="G842" s="169" t="s">
        <v>3564</v>
      </c>
      <c r="H842" s="169" t="s">
        <v>3565</v>
      </c>
      <c r="I842" s="169" t="s">
        <v>5779</v>
      </c>
      <c r="J842" s="119">
        <v>6100022304</v>
      </c>
      <c r="K842" s="122">
        <v>41675</v>
      </c>
      <c r="L842" s="166" t="s">
        <v>3566</v>
      </c>
      <c r="M842" s="170" t="s">
        <v>5781</v>
      </c>
      <c r="N842" s="288"/>
    </row>
    <row r="843" spans="1:14" ht="31.5" outlineLevel="1">
      <c r="A843" s="174" t="s">
        <v>1231</v>
      </c>
      <c r="B843" s="210" t="s">
        <v>349</v>
      </c>
      <c r="C843" s="167" t="s">
        <v>132</v>
      </c>
      <c r="D843" s="168" t="s">
        <v>5790</v>
      </c>
      <c r="E843" s="169">
        <v>0</v>
      </c>
      <c r="F843" s="166" t="s">
        <v>3640</v>
      </c>
      <c r="G843" s="169" t="s">
        <v>3564</v>
      </c>
      <c r="H843" s="169" t="s">
        <v>3565</v>
      </c>
      <c r="I843" s="169" t="s">
        <v>5779</v>
      </c>
      <c r="J843" s="119">
        <v>6100022381</v>
      </c>
      <c r="K843" s="122">
        <v>41681</v>
      </c>
      <c r="L843" s="166" t="s">
        <v>3567</v>
      </c>
      <c r="M843" s="170" t="s">
        <v>5781</v>
      </c>
      <c r="N843" s="288"/>
    </row>
    <row r="844" spans="1:14" ht="31.5" outlineLevel="1">
      <c r="A844" s="174" t="s">
        <v>1232</v>
      </c>
      <c r="B844" s="210" t="s">
        <v>349</v>
      </c>
      <c r="C844" s="167" t="s">
        <v>132</v>
      </c>
      <c r="D844" s="168" t="s">
        <v>5791</v>
      </c>
      <c r="E844" s="169">
        <v>0</v>
      </c>
      <c r="F844" s="166" t="s">
        <v>3640</v>
      </c>
      <c r="G844" s="169" t="s">
        <v>3564</v>
      </c>
      <c r="H844" s="169" t="s">
        <v>3565</v>
      </c>
      <c r="I844" s="169" t="s">
        <v>5779</v>
      </c>
      <c r="J844" s="119">
        <v>6100022480</v>
      </c>
      <c r="K844" s="122">
        <v>41691</v>
      </c>
      <c r="L844" s="166" t="s">
        <v>5792</v>
      </c>
      <c r="M844" s="170" t="s">
        <v>5781</v>
      </c>
      <c r="N844" s="288"/>
    </row>
    <row r="845" spans="1:14" ht="31.5" outlineLevel="1">
      <c r="A845" s="174" t="s">
        <v>1233</v>
      </c>
      <c r="B845" s="210" t="s">
        <v>349</v>
      </c>
      <c r="C845" s="167" t="s">
        <v>132</v>
      </c>
      <c r="D845" s="168" t="s">
        <v>5793</v>
      </c>
      <c r="E845" s="169">
        <v>0</v>
      </c>
      <c r="F845" s="166" t="s">
        <v>3640</v>
      </c>
      <c r="G845" s="169" t="s">
        <v>3564</v>
      </c>
      <c r="H845" s="169" t="s">
        <v>3565</v>
      </c>
      <c r="I845" s="169" t="s">
        <v>5779</v>
      </c>
      <c r="J845" s="119">
        <v>6100022492</v>
      </c>
      <c r="K845" s="122">
        <v>41689</v>
      </c>
      <c r="L845" s="166" t="s">
        <v>5794</v>
      </c>
      <c r="M845" s="170" t="s">
        <v>5781</v>
      </c>
      <c r="N845" s="288"/>
    </row>
    <row r="846" spans="1:14" ht="31.5" outlineLevel="1">
      <c r="A846" s="174" t="s">
        <v>1234</v>
      </c>
      <c r="B846" s="210" t="s">
        <v>349</v>
      </c>
      <c r="C846" s="167" t="s">
        <v>132</v>
      </c>
      <c r="D846" s="168" t="s">
        <v>5795</v>
      </c>
      <c r="E846" s="169">
        <v>0</v>
      </c>
      <c r="F846" s="166" t="s">
        <v>3640</v>
      </c>
      <c r="G846" s="169" t="s">
        <v>3564</v>
      </c>
      <c r="H846" s="169" t="s">
        <v>3565</v>
      </c>
      <c r="I846" s="169" t="s">
        <v>5779</v>
      </c>
      <c r="J846" s="119">
        <v>6100022493</v>
      </c>
      <c r="K846" s="122">
        <v>41687</v>
      </c>
      <c r="L846" s="166" t="s">
        <v>5796</v>
      </c>
      <c r="M846" s="170" t="s">
        <v>5781</v>
      </c>
      <c r="N846" s="288"/>
    </row>
    <row r="847" spans="1:14" ht="31.5" outlineLevel="1">
      <c r="A847" s="174" t="s">
        <v>1235</v>
      </c>
      <c r="B847" s="210" t="s">
        <v>350</v>
      </c>
      <c r="C847" s="167" t="s">
        <v>132</v>
      </c>
      <c r="D847" s="168" t="s">
        <v>5797</v>
      </c>
      <c r="E847" s="169">
        <v>0</v>
      </c>
      <c r="F847" s="166" t="s">
        <v>3640</v>
      </c>
      <c r="G847" s="169" t="s">
        <v>3568</v>
      </c>
      <c r="H847" s="169" t="s">
        <v>3180</v>
      </c>
      <c r="I847" s="169" t="s">
        <v>5798</v>
      </c>
      <c r="J847" s="119">
        <v>6100022377</v>
      </c>
      <c r="K847" s="122">
        <v>41681</v>
      </c>
      <c r="L847" s="166" t="s">
        <v>5799</v>
      </c>
      <c r="M847" s="170" t="s">
        <v>5781</v>
      </c>
      <c r="N847" s="166" t="s">
        <v>5800</v>
      </c>
    </row>
    <row r="848" spans="1:14" ht="47.25" customHeight="1" outlineLevel="1">
      <c r="A848" s="174" t="s">
        <v>1236</v>
      </c>
      <c r="B848" s="210" t="s">
        <v>351</v>
      </c>
      <c r="C848" s="167" t="s">
        <v>132</v>
      </c>
      <c r="D848" s="168" t="s">
        <v>5801</v>
      </c>
      <c r="E848" s="169">
        <v>0</v>
      </c>
      <c r="F848" s="166" t="s">
        <v>3070</v>
      </c>
      <c r="G848" s="169" t="s">
        <v>3569</v>
      </c>
      <c r="H848" s="169" t="s">
        <v>3570</v>
      </c>
      <c r="I848" s="169" t="s">
        <v>5802</v>
      </c>
      <c r="J848" s="119">
        <v>6100022380</v>
      </c>
      <c r="K848" s="122">
        <v>41681</v>
      </c>
      <c r="L848" s="166" t="s">
        <v>5803</v>
      </c>
      <c r="M848" s="170" t="s">
        <v>5781</v>
      </c>
      <c r="N848" s="288" t="s">
        <v>5804</v>
      </c>
    </row>
    <row r="849" spans="1:14" ht="31.5" outlineLevel="1">
      <c r="A849" s="174" t="s">
        <v>1237</v>
      </c>
      <c r="B849" s="210" t="s">
        <v>351</v>
      </c>
      <c r="C849" s="167" t="s">
        <v>132</v>
      </c>
      <c r="D849" s="168" t="s">
        <v>5805</v>
      </c>
      <c r="E849" s="169">
        <v>0</v>
      </c>
      <c r="F849" s="166" t="s">
        <v>3070</v>
      </c>
      <c r="G849" s="169" t="s">
        <v>3569</v>
      </c>
      <c r="H849" s="169" t="s">
        <v>3570</v>
      </c>
      <c r="I849" s="169" t="s">
        <v>5802</v>
      </c>
      <c r="J849" s="119">
        <v>6100022883</v>
      </c>
      <c r="K849" s="122">
        <v>41710</v>
      </c>
      <c r="L849" s="166" t="s">
        <v>5806</v>
      </c>
      <c r="M849" s="170" t="s">
        <v>5781</v>
      </c>
      <c r="N849" s="288"/>
    </row>
    <row r="850" spans="1:14" ht="31.5" outlineLevel="1">
      <c r="A850" s="174" t="s">
        <v>1238</v>
      </c>
      <c r="B850" s="210" t="s">
        <v>351</v>
      </c>
      <c r="C850" s="167" t="s">
        <v>132</v>
      </c>
      <c r="D850" s="168" t="s">
        <v>5807</v>
      </c>
      <c r="E850" s="169">
        <v>0</v>
      </c>
      <c r="F850" s="166" t="s">
        <v>3070</v>
      </c>
      <c r="G850" s="169" t="s">
        <v>3569</v>
      </c>
      <c r="H850" s="169" t="s">
        <v>3570</v>
      </c>
      <c r="I850" s="169" t="s">
        <v>5802</v>
      </c>
      <c r="J850" s="119">
        <v>6100023171</v>
      </c>
      <c r="K850" s="122">
        <v>41726</v>
      </c>
      <c r="L850" s="166" t="s">
        <v>5808</v>
      </c>
      <c r="M850" s="170" t="s">
        <v>5781</v>
      </c>
      <c r="N850" s="288"/>
    </row>
    <row r="851" spans="1:14" ht="47.25" customHeight="1" outlineLevel="1">
      <c r="A851" s="174" t="s">
        <v>1239</v>
      </c>
      <c r="B851" s="210" t="s">
        <v>352</v>
      </c>
      <c r="C851" s="167" t="s">
        <v>132</v>
      </c>
      <c r="D851" s="168" t="s">
        <v>5809</v>
      </c>
      <c r="E851" s="169">
        <v>0</v>
      </c>
      <c r="F851" s="166" t="s">
        <v>3640</v>
      </c>
      <c r="G851" s="169" t="s">
        <v>3571</v>
      </c>
      <c r="H851" s="169" t="s">
        <v>3572</v>
      </c>
      <c r="I851" s="169" t="s">
        <v>5810</v>
      </c>
      <c r="J851" s="119">
        <v>6100023103</v>
      </c>
      <c r="K851" s="122">
        <v>41723</v>
      </c>
      <c r="L851" s="166" t="s">
        <v>5811</v>
      </c>
      <c r="M851" s="170" t="s">
        <v>5812</v>
      </c>
      <c r="N851" s="288" t="s">
        <v>5813</v>
      </c>
    </row>
    <row r="852" spans="1:14" ht="31.5" outlineLevel="1">
      <c r="A852" s="174" t="s">
        <v>1240</v>
      </c>
      <c r="B852" s="210" t="s">
        <v>352</v>
      </c>
      <c r="C852" s="167" t="s">
        <v>132</v>
      </c>
      <c r="D852" s="168" t="s">
        <v>5814</v>
      </c>
      <c r="E852" s="169">
        <v>0</v>
      </c>
      <c r="F852" s="166" t="s">
        <v>3640</v>
      </c>
      <c r="G852" s="169" t="s">
        <v>3571</v>
      </c>
      <c r="H852" s="169" t="s">
        <v>3572</v>
      </c>
      <c r="I852" s="169" t="s">
        <v>5810</v>
      </c>
      <c r="J852" s="119">
        <v>6100023319</v>
      </c>
      <c r="K852" s="122">
        <v>41733</v>
      </c>
      <c r="L852" s="166" t="s">
        <v>5815</v>
      </c>
      <c r="M852" s="170" t="s">
        <v>5812</v>
      </c>
      <c r="N852" s="288"/>
    </row>
    <row r="853" spans="1:14" ht="47.25" customHeight="1" outlineLevel="1">
      <c r="A853" s="174" t="s">
        <v>1241</v>
      </c>
      <c r="B853" s="210" t="s">
        <v>353</v>
      </c>
      <c r="C853" s="167" t="s">
        <v>132</v>
      </c>
      <c r="D853" s="168" t="s">
        <v>5816</v>
      </c>
      <c r="E853" s="169">
        <v>0</v>
      </c>
      <c r="F853" s="166" t="s">
        <v>4518</v>
      </c>
      <c r="G853" s="169" t="s">
        <v>3573</v>
      </c>
      <c r="H853" s="169" t="s">
        <v>3574</v>
      </c>
      <c r="I853" s="169" t="s">
        <v>5817</v>
      </c>
      <c r="J853" s="119">
        <v>6100023887</v>
      </c>
      <c r="K853" s="122">
        <v>41764</v>
      </c>
      <c r="L853" s="166" t="s">
        <v>5818</v>
      </c>
      <c r="M853" s="170" t="s">
        <v>5812</v>
      </c>
      <c r="N853" s="288" t="s">
        <v>5819</v>
      </c>
    </row>
    <row r="854" spans="1:14" ht="31.5" outlineLevel="1">
      <c r="A854" s="174" t="s">
        <v>1242</v>
      </c>
      <c r="B854" s="210" t="s">
        <v>353</v>
      </c>
      <c r="C854" s="167" t="s">
        <v>132</v>
      </c>
      <c r="D854" s="168" t="s">
        <v>5820</v>
      </c>
      <c r="E854" s="169">
        <v>0</v>
      </c>
      <c r="F854" s="166" t="s">
        <v>4518</v>
      </c>
      <c r="G854" s="169" t="s">
        <v>3573</v>
      </c>
      <c r="H854" s="169" t="s">
        <v>3574</v>
      </c>
      <c r="I854" s="169" t="s">
        <v>5817</v>
      </c>
      <c r="J854" s="119">
        <v>6100024699</v>
      </c>
      <c r="K854" s="122">
        <v>41813</v>
      </c>
      <c r="L854" s="166" t="s">
        <v>5821</v>
      </c>
      <c r="M854" s="170" t="s">
        <v>5812</v>
      </c>
      <c r="N854" s="288"/>
    </row>
    <row r="855" spans="1:14" ht="48" customHeight="1" outlineLevel="1">
      <c r="A855" s="174" t="s">
        <v>1243</v>
      </c>
      <c r="B855" s="119" t="s">
        <v>354</v>
      </c>
      <c r="C855" s="208" t="s">
        <v>132</v>
      </c>
      <c r="D855" s="168" t="s">
        <v>5822</v>
      </c>
      <c r="E855" s="169">
        <v>118.97591</v>
      </c>
      <c r="F855" s="166" t="s">
        <v>3640</v>
      </c>
      <c r="G855" s="169" t="s">
        <v>5823</v>
      </c>
      <c r="H855" s="169" t="s">
        <v>5824</v>
      </c>
      <c r="I855" s="169" t="s">
        <v>5825</v>
      </c>
      <c r="J855" s="119">
        <v>4672</v>
      </c>
      <c r="K855" s="122">
        <v>41366</v>
      </c>
      <c r="L855" s="166" t="s">
        <v>5826</v>
      </c>
      <c r="M855" s="170" t="s">
        <v>5812</v>
      </c>
      <c r="N855" s="166" t="s">
        <v>5827</v>
      </c>
    </row>
    <row r="856" spans="1:14" ht="31.5" outlineLevel="1">
      <c r="A856" s="174" t="s">
        <v>1244</v>
      </c>
      <c r="B856" s="119" t="s">
        <v>355</v>
      </c>
      <c r="C856" s="167" t="s">
        <v>132</v>
      </c>
      <c r="D856" s="168" t="s">
        <v>5828</v>
      </c>
      <c r="E856" s="169">
        <v>0</v>
      </c>
      <c r="F856" s="166" t="s">
        <v>441</v>
      </c>
      <c r="G856" s="169" t="s">
        <v>441</v>
      </c>
      <c r="H856" s="169" t="s">
        <v>441</v>
      </c>
      <c r="I856" s="169" t="s">
        <v>441</v>
      </c>
      <c r="J856" s="119">
        <v>610009624</v>
      </c>
      <c r="K856" s="122">
        <v>40981</v>
      </c>
      <c r="L856" s="166" t="s">
        <v>5829</v>
      </c>
      <c r="M856" s="170" t="s">
        <v>5812</v>
      </c>
      <c r="N856" s="166" t="s">
        <v>5830</v>
      </c>
    </row>
    <row r="857" spans="1:14" ht="47.25" outlineLevel="1">
      <c r="A857" s="174" t="s">
        <v>1245</v>
      </c>
      <c r="B857" s="119" t="s">
        <v>356</v>
      </c>
      <c r="C857" s="167" t="s">
        <v>132</v>
      </c>
      <c r="D857" s="183" t="s">
        <v>5831</v>
      </c>
      <c r="E857" s="169">
        <v>0</v>
      </c>
      <c r="F857" s="166" t="s">
        <v>441</v>
      </c>
      <c r="G857" s="169" t="s">
        <v>441</v>
      </c>
      <c r="H857" s="169" t="s">
        <v>441</v>
      </c>
      <c r="I857" s="169" t="s">
        <v>441</v>
      </c>
      <c r="J857" s="119">
        <v>6100001987</v>
      </c>
      <c r="K857" s="122">
        <v>40380</v>
      </c>
      <c r="L857" s="166" t="s">
        <v>5832</v>
      </c>
      <c r="M857" s="170" t="s">
        <v>5812</v>
      </c>
      <c r="N857" s="166" t="s">
        <v>5833</v>
      </c>
    </row>
    <row r="858" spans="1:14" ht="31.5" outlineLevel="1">
      <c r="A858" s="174" t="s">
        <v>1246</v>
      </c>
      <c r="B858" s="210" t="s">
        <v>357</v>
      </c>
      <c r="C858" s="167" t="s">
        <v>132</v>
      </c>
      <c r="D858" s="168" t="s">
        <v>5834</v>
      </c>
      <c r="E858" s="169">
        <v>0</v>
      </c>
      <c r="F858" s="166" t="s">
        <v>441</v>
      </c>
      <c r="G858" s="169" t="s">
        <v>441</v>
      </c>
      <c r="H858" s="169" t="s">
        <v>441</v>
      </c>
      <c r="I858" s="169" t="s">
        <v>441</v>
      </c>
      <c r="J858" s="119">
        <v>6100005056</v>
      </c>
      <c r="K858" s="122">
        <v>40617</v>
      </c>
      <c r="L858" s="166" t="s">
        <v>5835</v>
      </c>
      <c r="M858" s="170" t="s">
        <v>5812</v>
      </c>
      <c r="N858" s="166" t="s">
        <v>5836</v>
      </c>
    </row>
    <row r="859" spans="1:14" ht="47.25" outlineLevel="1">
      <c r="A859" s="174" t="s">
        <v>1247</v>
      </c>
      <c r="B859" s="210" t="s">
        <v>358</v>
      </c>
      <c r="C859" s="167" t="s">
        <v>132</v>
      </c>
      <c r="D859" s="168" t="s">
        <v>2352</v>
      </c>
      <c r="E859" s="169">
        <v>0</v>
      </c>
      <c r="F859" s="166" t="s">
        <v>441</v>
      </c>
      <c r="G859" s="169" t="s">
        <v>441</v>
      </c>
      <c r="H859" s="169" t="s">
        <v>441</v>
      </c>
      <c r="I859" s="169" t="s">
        <v>441</v>
      </c>
      <c r="J859" s="119">
        <v>6100006179</v>
      </c>
      <c r="K859" s="122">
        <v>40723</v>
      </c>
      <c r="L859" s="166" t="s">
        <v>3577</v>
      </c>
      <c r="M859" s="170" t="s">
        <v>5837</v>
      </c>
      <c r="N859" s="166" t="s">
        <v>5838</v>
      </c>
    </row>
    <row r="860" spans="1:14" ht="31.5" outlineLevel="1">
      <c r="A860" s="174" t="s">
        <v>1248</v>
      </c>
      <c r="B860" s="210" t="s">
        <v>359</v>
      </c>
      <c r="C860" s="167" t="s">
        <v>132</v>
      </c>
      <c r="D860" s="168" t="s">
        <v>5839</v>
      </c>
      <c r="E860" s="169">
        <v>0</v>
      </c>
      <c r="F860" s="166" t="s">
        <v>441</v>
      </c>
      <c r="G860" s="169" t="s">
        <v>441</v>
      </c>
      <c r="H860" s="169" t="s">
        <v>441</v>
      </c>
      <c r="I860" s="169" t="s">
        <v>441</v>
      </c>
      <c r="J860" s="119">
        <v>6100008354</v>
      </c>
      <c r="K860" s="122">
        <v>40865</v>
      </c>
      <c r="L860" s="166" t="s">
        <v>191</v>
      </c>
      <c r="M860" s="170" t="s">
        <v>5837</v>
      </c>
      <c r="N860" s="166" t="s">
        <v>5840</v>
      </c>
    </row>
    <row r="861" spans="1:14" ht="47.25" outlineLevel="1">
      <c r="A861" s="174" t="s">
        <v>1249</v>
      </c>
      <c r="B861" s="210" t="s">
        <v>360</v>
      </c>
      <c r="C861" s="167" t="s">
        <v>132</v>
      </c>
      <c r="D861" s="168" t="s">
        <v>5841</v>
      </c>
      <c r="E861" s="169">
        <v>0</v>
      </c>
      <c r="F861" s="166" t="s">
        <v>441</v>
      </c>
      <c r="G861" s="169" t="s">
        <v>441</v>
      </c>
      <c r="H861" s="169" t="s">
        <v>441</v>
      </c>
      <c r="I861" s="169" t="s">
        <v>441</v>
      </c>
      <c r="J861" s="119">
        <v>6100009107</v>
      </c>
      <c r="K861" s="122">
        <v>40945</v>
      </c>
      <c r="L861" s="166" t="s">
        <v>5842</v>
      </c>
      <c r="M861" s="170" t="s">
        <v>5837</v>
      </c>
      <c r="N861" s="166" t="s">
        <v>5843</v>
      </c>
    </row>
    <row r="862" spans="1:14" ht="47.25" outlineLevel="1">
      <c r="A862" s="174" t="s">
        <v>1250</v>
      </c>
      <c r="B862" s="119" t="s">
        <v>361</v>
      </c>
      <c r="C862" s="167" t="s">
        <v>132</v>
      </c>
      <c r="D862" s="168" t="s">
        <v>5844</v>
      </c>
      <c r="E862" s="169">
        <v>37.311599999999999</v>
      </c>
      <c r="F862" s="166" t="s">
        <v>441</v>
      </c>
      <c r="G862" s="169" t="s">
        <v>441</v>
      </c>
      <c r="H862" s="169" t="s">
        <v>441</v>
      </c>
      <c r="I862" s="169" t="s">
        <v>441</v>
      </c>
      <c r="J862" s="119">
        <v>6100009216</v>
      </c>
      <c r="K862" s="122">
        <v>40953</v>
      </c>
      <c r="L862" s="166" t="s">
        <v>5845</v>
      </c>
      <c r="M862" s="170" t="s">
        <v>5837</v>
      </c>
      <c r="N862" s="166" t="s">
        <v>5846</v>
      </c>
    </row>
    <row r="863" spans="1:14" ht="36.75" customHeight="1" outlineLevel="1">
      <c r="A863" s="174" t="s">
        <v>1251</v>
      </c>
      <c r="B863" s="119" t="s">
        <v>362</v>
      </c>
      <c r="C863" s="167" t="s">
        <v>132</v>
      </c>
      <c r="D863" s="168" t="s">
        <v>5847</v>
      </c>
      <c r="E863" s="169">
        <v>0</v>
      </c>
      <c r="F863" s="166" t="s">
        <v>441</v>
      </c>
      <c r="G863" s="169" t="s">
        <v>441</v>
      </c>
      <c r="H863" s="169" t="s">
        <v>441</v>
      </c>
      <c r="I863" s="169" t="s">
        <v>441</v>
      </c>
      <c r="J863" s="119">
        <v>6100009334</v>
      </c>
      <c r="K863" s="122">
        <v>40959</v>
      </c>
      <c r="L863" s="166" t="s">
        <v>5848</v>
      </c>
      <c r="M863" s="170" t="s">
        <v>5837</v>
      </c>
      <c r="N863" s="166" t="s">
        <v>5849</v>
      </c>
    </row>
    <row r="864" spans="1:14" ht="38.25" customHeight="1" outlineLevel="1">
      <c r="A864" s="174" t="s">
        <v>1252</v>
      </c>
      <c r="B864" s="119" t="s">
        <v>363</v>
      </c>
      <c r="C864" s="167" t="s">
        <v>132</v>
      </c>
      <c r="D864" s="183" t="s">
        <v>5850</v>
      </c>
      <c r="E864" s="169">
        <v>0</v>
      </c>
      <c r="F864" s="166" t="s">
        <v>441</v>
      </c>
      <c r="G864" s="169" t="s">
        <v>441</v>
      </c>
      <c r="H864" s="169" t="s">
        <v>441</v>
      </c>
      <c r="I864" s="169" t="s">
        <v>441</v>
      </c>
      <c r="J864" s="119">
        <v>6100009346</v>
      </c>
      <c r="K864" s="122">
        <v>40966</v>
      </c>
      <c r="L864" s="166" t="s">
        <v>5851</v>
      </c>
      <c r="M864" s="170" t="s">
        <v>5837</v>
      </c>
      <c r="N864" s="166" t="s">
        <v>5852</v>
      </c>
    </row>
    <row r="865" spans="1:14" ht="43.5" customHeight="1" outlineLevel="1">
      <c r="A865" s="174" t="s">
        <v>1253</v>
      </c>
      <c r="B865" s="119" t="s">
        <v>364</v>
      </c>
      <c r="C865" s="167" t="s">
        <v>132</v>
      </c>
      <c r="D865" s="183" t="s">
        <v>5853</v>
      </c>
      <c r="E865" s="169">
        <v>0</v>
      </c>
      <c r="F865" s="166" t="s">
        <v>441</v>
      </c>
      <c r="G865" s="169" t="s">
        <v>441</v>
      </c>
      <c r="H865" s="169" t="s">
        <v>441</v>
      </c>
      <c r="I865" s="169" t="s">
        <v>441</v>
      </c>
      <c r="J865" s="119">
        <v>6100009426</v>
      </c>
      <c r="K865" s="122">
        <v>40973</v>
      </c>
      <c r="L865" s="166" t="s">
        <v>256</v>
      </c>
      <c r="M865" s="170" t="s">
        <v>5837</v>
      </c>
      <c r="N865" s="166" t="s">
        <v>5854</v>
      </c>
    </row>
    <row r="866" spans="1:14" ht="31.5" outlineLevel="1">
      <c r="A866" s="174" t="s">
        <v>1254</v>
      </c>
      <c r="B866" s="210" t="s">
        <v>365</v>
      </c>
      <c r="C866" s="167" t="s">
        <v>132</v>
      </c>
      <c r="D866" s="168" t="s">
        <v>5855</v>
      </c>
      <c r="E866" s="169">
        <v>0</v>
      </c>
      <c r="F866" s="166" t="s">
        <v>441</v>
      </c>
      <c r="G866" s="169" t="s">
        <v>441</v>
      </c>
      <c r="H866" s="169" t="s">
        <v>441</v>
      </c>
      <c r="I866" s="169" t="s">
        <v>441</v>
      </c>
      <c r="J866" s="119">
        <v>6100010131</v>
      </c>
      <c r="K866" s="122">
        <v>41025</v>
      </c>
      <c r="L866" s="166" t="s">
        <v>3450</v>
      </c>
      <c r="M866" s="170" t="s">
        <v>5837</v>
      </c>
      <c r="N866" s="166" t="s">
        <v>5856</v>
      </c>
    </row>
    <row r="867" spans="1:14" ht="31.5" outlineLevel="1">
      <c r="A867" s="174" t="s">
        <v>1255</v>
      </c>
      <c r="B867" s="210" t="s">
        <v>366</v>
      </c>
      <c r="C867" s="167" t="s">
        <v>132</v>
      </c>
      <c r="D867" s="168" t="s">
        <v>5857</v>
      </c>
      <c r="E867" s="169">
        <v>0</v>
      </c>
      <c r="F867" s="166" t="s">
        <v>441</v>
      </c>
      <c r="G867" s="169" t="s">
        <v>441</v>
      </c>
      <c r="H867" s="169" t="s">
        <v>441</v>
      </c>
      <c r="I867" s="169" t="s">
        <v>441</v>
      </c>
      <c r="J867" s="119">
        <v>6100011328</v>
      </c>
      <c r="K867" s="122">
        <v>41086</v>
      </c>
      <c r="L867" s="166" t="s">
        <v>5858</v>
      </c>
      <c r="M867" s="170" t="s">
        <v>5837</v>
      </c>
      <c r="N867" s="166" t="s">
        <v>5859</v>
      </c>
    </row>
    <row r="868" spans="1:14" ht="31.5" outlineLevel="1">
      <c r="A868" s="174" t="s">
        <v>1256</v>
      </c>
      <c r="B868" s="210" t="s">
        <v>367</v>
      </c>
      <c r="C868" s="167" t="s">
        <v>132</v>
      </c>
      <c r="D868" s="168" t="s">
        <v>5860</v>
      </c>
      <c r="E868" s="169">
        <v>0</v>
      </c>
      <c r="F868" s="166" t="s">
        <v>441</v>
      </c>
      <c r="G868" s="169" t="s">
        <v>441</v>
      </c>
      <c r="H868" s="169" t="s">
        <v>441</v>
      </c>
      <c r="I868" s="169" t="s">
        <v>441</v>
      </c>
      <c r="J868" s="119">
        <v>6100013168</v>
      </c>
      <c r="K868" s="122">
        <v>41190</v>
      </c>
      <c r="L868" s="166" t="s">
        <v>5861</v>
      </c>
      <c r="M868" s="170" t="s">
        <v>5837</v>
      </c>
      <c r="N868" s="166" t="s">
        <v>5862</v>
      </c>
    </row>
    <row r="869" spans="1:14" ht="47.25" outlineLevel="1">
      <c r="A869" s="174" t="s">
        <v>1257</v>
      </c>
      <c r="B869" s="210" t="s">
        <v>368</v>
      </c>
      <c r="C869" s="167" t="s">
        <v>132</v>
      </c>
      <c r="D869" s="168" t="s">
        <v>5059</v>
      </c>
      <c r="E869" s="169">
        <v>0</v>
      </c>
      <c r="F869" s="166" t="s">
        <v>441</v>
      </c>
      <c r="G869" s="169" t="s">
        <v>441</v>
      </c>
      <c r="H869" s="169" t="s">
        <v>441</v>
      </c>
      <c r="I869" s="169" t="s">
        <v>441</v>
      </c>
      <c r="J869" s="119">
        <v>6100013244</v>
      </c>
      <c r="K869" s="122">
        <v>41194</v>
      </c>
      <c r="L869" s="166" t="s">
        <v>302</v>
      </c>
      <c r="M869" s="170" t="s">
        <v>5837</v>
      </c>
      <c r="N869" s="166" t="s">
        <v>5863</v>
      </c>
    </row>
    <row r="870" spans="1:14" ht="31.5" outlineLevel="1">
      <c r="A870" s="174" t="s">
        <v>1258</v>
      </c>
      <c r="B870" s="119" t="s">
        <v>369</v>
      </c>
      <c r="C870" s="167" t="s">
        <v>132</v>
      </c>
      <c r="D870" s="168" t="s">
        <v>5864</v>
      </c>
      <c r="E870" s="169">
        <v>17.44678</v>
      </c>
      <c r="F870" s="166" t="s">
        <v>1319</v>
      </c>
      <c r="G870" s="169" t="s">
        <v>5865</v>
      </c>
      <c r="H870" s="169" t="s">
        <v>3575</v>
      </c>
      <c r="I870" s="169" t="s">
        <v>3576</v>
      </c>
      <c r="J870" s="119">
        <v>6100013873</v>
      </c>
      <c r="K870" s="122">
        <v>41234</v>
      </c>
      <c r="L870" s="166" t="s">
        <v>5866</v>
      </c>
      <c r="M870" s="170" t="s">
        <v>5837</v>
      </c>
      <c r="N870" s="166" t="s">
        <v>5867</v>
      </c>
    </row>
    <row r="871" spans="1:14" ht="31.5" outlineLevel="1">
      <c r="A871" s="174" t="s">
        <v>1259</v>
      </c>
      <c r="B871" s="210" t="s">
        <v>370</v>
      </c>
      <c r="C871" s="167" t="s">
        <v>132</v>
      </c>
      <c r="D871" s="168" t="s">
        <v>5868</v>
      </c>
      <c r="E871" s="169">
        <v>0</v>
      </c>
      <c r="F871" s="166" t="s">
        <v>441</v>
      </c>
      <c r="G871" s="169" t="s">
        <v>441</v>
      </c>
      <c r="H871" s="169" t="s">
        <v>441</v>
      </c>
      <c r="I871" s="169" t="s">
        <v>441</v>
      </c>
      <c r="J871" s="119">
        <v>6100014984</v>
      </c>
      <c r="K871" s="122" t="s">
        <v>5869</v>
      </c>
      <c r="L871" s="166" t="s">
        <v>5870</v>
      </c>
      <c r="M871" s="170" t="s">
        <v>5837</v>
      </c>
      <c r="N871" s="166" t="s">
        <v>5871</v>
      </c>
    </row>
    <row r="872" spans="1:14" ht="31.5" outlineLevel="1">
      <c r="A872" s="174" t="s">
        <v>1260</v>
      </c>
      <c r="B872" s="210" t="s">
        <v>371</v>
      </c>
      <c r="C872" s="167" t="s">
        <v>132</v>
      </c>
      <c r="D872" s="168" t="s">
        <v>5872</v>
      </c>
      <c r="E872" s="169">
        <v>0</v>
      </c>
      <c r="F872" s="166" t="s">
        <v>441</v>
      </c>
      <c r="G872" s="169" t="s">
        <v>441</v>
      </c>
      <c r="H872" s="169" t="s">
        <v>441</v>
      </c>
      <c r="I872" s="169" t="s">
        <v>441</v>
      </c>
      <c r="J872" s="119">
        <v>6100017748</v>
      </c>
      <c r="K872" s="122" t="s">
        <v>168</v>
      </c>
      <c r="L872" s="166" t="s">
        <v>5873</v>
      </c>
      <c r="M872" s="170" t="s">
        <v>5837</v>
      </c>
      <c r="N872" s="166" t="s">
        <v>5874</v>
      </c>
    </row>
    <row r="873" spans="1:14" ht="31.5" outlineLevel="1">
      <c r="A873" s="174" t="s">
        <v>1261</v>
      </c>
      <c r="B873" s="210" t="s">
        <v>372</v>
      </c>
      <c r="C873" s="167" t="s">
        <v>132</v>
      </c>
      <c r="D873" s="168" t="s">
        <v>5875</v>
      </c>
      <c r="E873" s="169">
        <v>0</v>
      </c>
      <c r="F873" s="166" t="s">
        <v>441</v>
      </c>
      <c r="G873" s="169" t="s">
        <v>441</v>
      </c>
      <c r="H873" s="169" t="s">
        <v>441</v>
      </c>
      <c r="I873" s="169" t="s">
        <v>441</v>
      </c>
      <c r="J873" s="119">
        <v>6100017921</v>
      </c>
      <c r="K873" s="122">
        <v>41491</v>
      </c>
      <c r="L873" s="166" t="s">
        <v>3579</v>
      </c>
      <c r="M873" s="170" t="s">
        <v>5876</v>
      </c>
      <c r="N873" s="166" t="s">
        <v>5877</v>
      </c>
    </row>
    <row r="874" spans="1:14" ht="31.5" outlineLevel="1">
      <c r="A874" s="174" t="s">
        <v>1262</v>
      </c>
      <c r="B874" s="119" t="s">
        <v>373</v>
      </c>
      <c r="C874" s="208" t="s">
        <v>132</v>
      </c>
      <c r="D874" s="168" t="s">
        <v>5878</v>
      </c>
      <c r="E874" s="169">
        <v>0</v>
      </c>
      <c r="F874" s="166" t="s">
        <v>5879</v>
      </c>
      <c r="G874" s="169" t="s">
        <v>5880</v>
      </c>
      <c r="H874" s="169" t="s">
        <v>5881</v>
      </c>
      <c r="I874" s="169" t="s">
        <v>5882</v>
      </c>
      <c r="J874" s="119">
        <v>6100018437</v>
      </c>
      <c r="K874" s="122">
        <v>41606</v>
      </c>
      <c r="L874" s="166" t="s">
        <v>300</v>
      </c>
      <c r="M874" s="170" t="s">
        <v>5876</v>
      </c>
      <c r="N874" s="166" t="s">
        <v>5883</v>
      </c>
    </row>
    <row r="875" spans="1:14" ht="47.25" outlineLevel="1">
      <c r="A875" s="174" t="s">
        <v>1263</v>
      </c>
      <c r="B875" s="119" t="s">
        <v>374</v>
      </c>
      <c r="C875" s="167" t="s">
        <v>132</v>
      </c>
      <c r="D875" s="168" t="s">
        <v>5884</v>
      </c>
      <c r="E875" s="169">
        <v>0</v>
      </c>
      <c r="F875" s="166" t="s">
        <v>441</v>
      </c>
      <c r="G875" s="169" t="s">
        <v>441</v>
      </c>
      <c r="H875" s="169" t="s">
        <v>441</v>
      </c>
      <c r="I875" s="169" t="s">
        <v>441</v>
      </c>
      <c r="J875" s="119">
        <v>6100021415</v>
      </c>
      <c r="K875" s="122">
        <v>41617</v>
      </c>
      <c r="L875" s="166" t="s">
        <v>5885</v>
      </c>
      <c r="M875" s="170" t="s">
        <v>5876</v>
      </c>
      <c r="N875" s="166" t="s">
        <v>5886</v>
      </c>
    </row>
    <row r="876" spans="1:14" ht="31.5" outlineLevel="1">
      <c r="A876" s="174" t="s">
        <v>1264</v>
      </c>
      <c r="B876" s="210" t="s">
        <v>375</v>
      </c>
      <c r="C876" s="167" t="s">
        <v>132</v>
      </c>
      <c r="D876" s="168" t="s">
        <v>5887</v>
      </c>
      <c r="E876" s="169">
        <v>0</v>
      </c>
      <c r="F876" s="166" t="s">
        <v>441</v>
      </c>
      <c r="G876" s="169" t="s">
        <v>441</v>
      </c>
      <c r="H876" s="169" t="s">
        <v>441</v>
      </c>
      <c r="I876" s="169" t="s">
        <v>441</v>
      </c>
      <c r="J876" s="119">
        <v>6100021449</v>
      </c>
      <c r="K876" s="122">
        <v>41618</v>
      </c>
      <c r="L876" s="166" t="s">
        <v>5888</v>
      </c>
      <c r="M876" s="170" t="s">
        <v>5876</v>
      </c>
      <c r="N876" s="166" t="s">
        <v>5889</v>
      </c>
    </row>
    <row r="877" spans="1:14" ht="31.5" outlineLevel="1">
      <c r="A877" s="174" t="s">
        <v>1265</v>
      </c>
      <c r="B877" s="210" t="s">
        <v>376</v>
      </c>
      <c r="C877" s="167" t="s">
        <v>132</v>
      </c>
      <c r="D877" s="168" t="s">
        <v>5890</v>
      </c>
      <c r="E877" s="169">
        <v>0</v>
      </c>
      <c r="F877" s="166" t="s">
        <v>441</v>
      </c>
      <c r="G877" s="169" t="s">
        <v>441</v>
      </c>
      <c r="H877" s="169" t="s">
        <v>441</v>
      </c>
      <c r="I877" s="169" t="s">
        <v>441</v>
      </c>
      <c r="J877" s="119">
        <v>6100022200</v>
      </c>
      <c r="K877" s="122">
        <v>41669</v>
      </c>
      <c r="L877" s="166" t="s">
        <v>5891</v>
      </c>
      <c r="M877" s="170" t="s">
        <v>5876</v>
      </c>
      <c r="N877" s="166" t="s">
        <v>5892</v>
      </c>
    </row>
    <row r="878" spans="1:14" ht="31.5" outlineLevel="1">
      <c r="A878" s="174" t="s">
        <v>1266</v>
      </c>
      <c r="B878" s="210" t="s">
        <v>377</v>
      </c>
      <c r="C878" s="167" t="s">
        <v>132</v>
      </c>
      <c r="D878" s="168" t="s">
        <v>5893</v>
      </c>
      <c r="E878" s="169">
        <v>0</v>
      </c>
      <c r="F878" s="166" t="s">
        <v>5879</v>
      </c>
      <c r="G878" s="169" t="s">
        <v>5880</v>
      </c>
      <c r="H878" s="169" t="s">
        <v>5881</v>
      </c>
      <c r="I878" s="169" t="s">
        <v>5882</v>
      </c>
      <c r="J878" s="119">
        <v>6100022818</v>
      </c>
      <c r="K878" s="122">
        <v>41705</v>
      </c>
      <c r="L878" s="166" t="s">
        <v>5894</v>
      </c>
      <c r="M878" s="170" t="s">
        <v>5876</v>
      </c>
      <c r="N878" s="166" t="s">
        <v>5895</v>
      </c>
    </row>
    <row r="879" spans="1:14" ht="31.5" outlineLevel="1">
      <c r="A879" s="174" t="s">
        <v>1267</v>
      </c>
      <c r="B879" s="210" t="s">
        <v>378</v>
      </c>
      <c r="C879" s="167" t="s">
        <v>132</v>
      </c>
      <c r="D879" s="168" t="s">
        <v>5896</v>
      </c>
      <c r="E879" s="169">
        <v>0</v>
      </c>
      <c r="F879" s="166" t="s">
        <v>441</v>
      </c>
      <c r="G879" s="169" t="s">
        <v>441</v>
      </c>
      <c r="H879" s="169" t="s">
        <v>441</v>
      </c>
      <c r="I879" s="169" t="s">
        <v>441</v>
      </c>
      <c r="J879" s="119">
        <v>6100023643</v>
      </c>
      <c r="K879" s="122">
        <v>41752</v>
      </c>
      <c r="L879" s="166" t="s">
        <v>5897</v>
      </c>
      <c r="M879" s="170" t="s">
        <v>5876</v>
      </c>
      <c r="N879" s="166" t="s">
        <v>5898</v>
      </c>
    </row>
    <row r="880" spans="1:14" ht="31.5" outlineLevel="1">
      <c r="A880" s="174" t="s">
        <v>1268</v>
      </c>
      <c r="B880" s="210" t="s">
        <v>379</v>
      </c>
      <c r="C880" s="167" t="s">
        <v>132</v>
      </c>
      <c r="D880" s="168" t="s">
        <v>5899</v>
      </c>
      <c r="E880" s="169">
        <v>0</v>
      </c>
      <c r="F880" s="166" t="s">
        <v>5900</v>
      </c>
      <c r="G880" s="169" t="s">
        <v>5901</v>
      </c>
      <c r="H880" s="169" t="s">
        <v>5902</v>
      </c>
      <c r="I880" s="169" t="s">
        <v>5903</v>
      </c>
      <c r="J880" s="119">
        <v>6100023756</v>
      </c>
      <c r="K880" s="122">
        <v>41758</v>
      </c>
      <c r="L880" s="166" t="s">
        <v>5904</v>
      </c>
      <c r="M880" s="170" t="s">
        <v>5876</v>
      </c>
      <c r="N880" s="166" t="s">
        <v>5905</v>
      </c>
    </row>
    <row r="881" spans="1:14" ht="31.5" outlineLevel="1">
      <c r="A881" s="174" t="s">
        <v>1269</v>
      </c>
      <c r="B881" s="210" t="s">
        <v>380</v>
      </c>
      <c r="C881" s="167" t="s">
        <v>132</v>
      </c>
      <c r="D881" s="168" t="s">
        <v>5906</v>
      </c>
      <c r="E881" s="169">
        <v>0</v>
      </c>
      <c r="F881" s="166" t="s">
        <v>5900</v>
      </c>
      <c r="G881" s="169" t="s">
        <v>5901</v>
      </c>
      <c r="H881" s="169" t="s">
        <v>5902</v>
      </c>
      <c r="I881" s="169" t="s">
        <v>5903</v>
      </c>
      <c r="J881" s="119">
        <v>6100023886</v>
      </c>
      <c r="K881" s="122">
        <v>41764</v>
      </c>
      <c r="L881" s="166" t="s">
        <v>5907</v>
      </c>
      <c r="M881" s="170" t="s">
        <v>5876</v>
      </c>
      <c r="N881" s="166" t="s">
        <v>5908</v>
      </c>
    </row>
    <row r="882" spans="1:14" ht="31.5" outlineLevel="1">
      <c r="A882" s="174" t="s">
        <v>1270</v>
      </c>
      <c r="B882" s="210" t="s">
        <v>381</v>
      </c>
      <c r="C882" s="167" t="s">
        <v>132</v>
      </c>
      <c r="D882" s="168" t="s">
        <v>5909</v>
      </c>
      <c r="E882" s="169">
        <v>0</v>
      </c>
      <c r="F882" s="166" t="s">
        <v>5900</v>
      </c>
      <c r="G882" s="169" t="s">
        <v>5901</v>
      </c>
      <c r="H882" s="169" t="s">
        <v>5902</v>
      </c>
      <c r="I882" s="169" t="s">
        <v>5903</v>
      </c>
      <c r="J882" s="119">
        <v>6100023903</v>
      </c>
      <c r="K882" s="122">
        <v>41765</v>
      </c>
      <c r="L882" s="166" t="s">
        <v>5910</v>
      </c>
      <c r="M882" s="170" t="s">
        <v>5876</v>
      </c>
      <c r="N882" s="166" t="s">
        <v>5911</v>
      </c>
    </row>
    <row r="883" spans="1:14" ht="31.5" outlineLevel="1">
      <c r="A883" s="174" t="s">
        <v>1271</v>
      </c>
      <c r="B883" s="210" t="s">
        <v>382</v>
      </c>
      <c r="C883" s="167" t="s">
        <v>132</v>
      </c>
      <c r="D883" s="168" t="s">
        <v>5912</v>
      </c>
      <c r="E883" s="169">
        <v>0</v>
      </c>
      <c r="F883" s="166" t="s">
        <v>5900</v>
      </c>
      <c r="G883" s="169" t="s">
        <v>5901</v>
      </c>
      <c r="H883" s="169" t="s">
        <v>5902</v>
      </c>
      <c r="I883" s="169" t="s">
        <v>5903</v>
      </c>
      <c r="J883" s="119">
        <v>6100024043</v>
      </c>
      <c r="K883" s="122">
        <v>41772</v>
      </c>
      <c r="L883" s="166" t="s">
        <v>5913</v>
      </c>
      <c r="M883" s="170" t="s">
        <v>5876</v>
      </c>
      <c r="N883" s="166" t="s">
        <v>5914</v>
      </c>
    </row>
    <row r="884" spans="1:14" ht="31.5" outlineLevel="1">
      <c r="A884" s="174" t="s">
        <v>1272</v>
      </c>
      <c r="B884" s="210" t="s">
        <v>383</v>
      </c>
      <c r="C884" s="167" t="s">
        <v>132</v>
      </c>
      <c r="D884" s="168" t="s">
        <v>5915</v>
      </c>
      <c r="E884" s="169">
        <v>0</v>
      </c>
      <c r="F884" s="166" t="s">
        <v>5900</v>
      </c>
      <c r="G884" s="169" t="s">
        <v>5901</v>
      </c>
      <c r="H884" s="169" t="s">
        <v>5902</v>
      </c>
      <c r="I884" s="169" t="s">
        <v>5903</v>
      </c>
      <c r="J884" s="119">
        <v>6100024102</v>
      </c>
      <c r="K884" s="122">
        <v>41775</v>
      </c>
      <c r="L884" s="166" t="s">
        <v>5916</v>
      </c>
      <c r="M884" s="170" t="s">
        <v>5876</v>
      </c>
      <c r="N884" s="166" t="s">
        <v>5917</v>
      </c>
    </row>
    <row r="885" spans="1:14" ht="31.5" outlineLevel="1">
      <c r="A885" s="174" t="s">
        <v>1273</v>
      </c>
      <c r="B885" s="210" t="s">
        <v>384</v>
      </c>
      <c r="C885" s="167" t="s">
        <v>132</v>
      </c>
      <c r="D885" s="168" t="s">
        <v>5918</v>
      </c>
      <c r="E885" s="169">
        <v>0</v>
      </c>
      <c r="F885" s="166" t="s">
        <v>441</v>
      </c>
      <c r="G885" s="169" t="s">
        <v>441</v>
      </c>
      <c r="H885" s="169" t="s">
        <v>441</v>
      </c>
      <c r="I885" s="169" t="s">
        <v>441</v>
      </c>
      <c r="J885" s="119">
        <v>6100024335</v>
      </c>
      <c r="K885" s="122">
        <v>41799</v>
      </c>
      <c r="L885" s="166" t="s">
        <v>5919</v>
      </c>
      <c r="M885" s="170" t="s">
        <v>5920</v>
      </c>
      <c r="N885" s="166" t="s">
        <v>5921</v>
      </c>
    </row>
    <row r="886" spans="1:14" ht="31.5" outlineLevel="1">
      <c r="A886" s="174" t="s">
        <v>1274</v>
      </c>
      <c r="B886" s="210" t="s">
        <v>385</v>
      </c>
      <c r="C886" s="167" t="s">
        <v>132</v>
      </c>
      <c r="D886" s="168" t="s">
        <v>5922</v>
      </c>
      <c r="E886" s="169">
        <v>0</v>
      </c>
      <c r="F886" s="166" t="s">
        <v>5900</v>
      </c>
      <c r="G886" s="169" t="s">
        <v>5901</v>
      </c>
      <c r="H886" s="169" t="s">
        <v>5902</v>
      </c>
      <c r="I886" s="169" t="s">
        <v>5903</v>
      </c>
      <c r="J886" s="119">
        <v>6100024391</v>
      </c>
      <c r="K886" s="122">
        <v>41799</v>
      </c>
      <c r="L886" s="166" t="s">
        <v>5923</v>
      </c>
      <c r="M886" s="170" t="s">
        <v>5920</v>
      </c>
      <c r="N886" s="166" t="s">
        <v>5924</v>
      </c>
    </row>
    <row r="887" spans="1:14" ht="31.5" outlineLevel="1">
      <c r="A887" s="174" t="s">
        <v>1275</v>
      </c>
      <c r="B887" s="210" t="s">
        <v>386</v>
      </c>
      <c r="C887" s="167" t="s">
        <v>132</v>
      </c>
      <c r="D887" s="168" t="s">
        <v>5925</v>
      </c>
      <c r="E887" s="169">
        <v>0</v>
      </c>
      <c r="F887" s="166" t="s">
        <v>441</v>
      </c>
      <c r="G887" s="169" t="s">
        <v>441</v>
      </c>
      <c r="H887" s="169" t="s">
        <v>441</v>
      </c>
      <c r="I887" s="169" t="s">
        <v>441</v>
      </c>
      <c r="J887" s="119">
        <v>6100025247</v>
      </c>
      <c r="K887" s="122">
        <v>41835</v>
      </c>
      <c r="L887" s="166" t="s">
        <v>5926</v>
      </c>
      <c r="M887" s="170" t="s">
        <v>5920</v>
      </c>
      <c r="N887" s="166" t="s">
        <v>5927</v>
      </c>
    </row>
    <row r="888" spans="1:14" ht="31.5" outlineLevel="1">
      <c r="A888" s="174" t="s">
        <v>1276</v>
      </c>
      <c r="B888" s="210" t="s">
        <v>387</v>
      </c>
      <c r="C888" s="167" t="s">
        <v>132</v>
      </c>
      <c r="D888" s="168" t="s">
        <v>5928</v>
      </c>
      <c r="E888" s="169">
        <v>0</v>
      </c>
      <c r="F888" s="166" t="s">
        <v>5879</v>
      </c>
      <c r="G888" s="169" t="s">
        <v>5929</v>
      </c>
      <c r="H888" s="169" t="s">
        <v>5881</v>
      </c>
      <c r="I888" s="169" t="s">
        <v>5930</v>
      </c>
      <c r="J888" s="119">
        <v>6100025696</v>
      </c>
      <c r="K888" s="122">
        <v>41863</v>
      </c>
      <c r="L888" s="166" t="s">
        <v>5931</v>
      </c>
      <c r="M888" s="170" t="s">
        <v>5920</v>
      </c>
      <c r="N888" s="166" t="s">
        <v>5932</v>
      </c>
    </row>
    <row r="889" spans="1:14" ht="31.5" outlineLevel="1">
      <c r="A889" s="174" t="s">
        <v>1277</v>
      </c>
      <c r="B889" s="210" t="s">
        <v>388</v>
      </c>
      <c r="C889" s="167" t="s">
        <v>132</v>
      </c>
      <c r="D889" s="168" t="s">
        <v>5933</v>
      </c>
      <c r="E889" s="169">
        <v>0</v>
      </c>
      <c r="F889" s="166" t="s">
        <v>441</v>
      </c>
      <c r="G889" s="169" t="s">
        <v>441</v>
      </c>
      <c r="H889" s="169" t="s">
        <v>441</v>
      </c>
      <c r="I889" s="169" t="s">
        <v>441</v>
      </c>
      <c r="J889" s="119">
        <v>6100026018</v>
      </c>
      <c r="K889" s="122">
        <v>41877</v>
      </c>
      <c r="L889" s="166" t="s">
        <v>5934</v>
      </c>
      <c r="M889" s="170" t="s">
        <v>5920</v>
      </c>
      <c r="N889" s="166" t="s">
        <v>5935</v>
      </c>
    </row>
    <row r="890" spans="1:14" ht="31.5" outlineLevel="1">
      <c r="A890" s="174" t="s">
        <v>1278</v>
      </c>
      <c r="B890" s="210" t="s">
        <v>389</v>
      </c>
      <c r="C890" s="167" t="s">
        <v>132</v>
      </c>
      <c r="D890" s="168" t="s">
        <v>5936</v>
      </c>
      <c r="E890" s="169">
        <v>0</v>
      </c>
      <c r="F890" s="166" t="s">
        <v>441</v>
      </c>
      <c r="G890" s="169" t="s">
        <v>441</v>
      </c>
      <c r="H890" s="169" t="s">
        <v>441</v>
      </c>
      <c r="I890" s="169" t="s">
        <v>441</v>
      </c>
      <c r="J890" s="119">
        <v>6100026198</v>
      </c>
      <c r="K890" s="122">
        <v>41898</v>
      </c>
      <c r="L890" s="166" t="s">
        <v>5937</v>
      </c>
      <c r="M890" s="170" t="s">
        <v>5920</v>
      </c>
      <c r="N890" s="166" t="s">
        <v>5938</v>
      </c>
    </row>
    <row r="891" spans="1:14" ht="31.5" outlineLevel="1">
      <c r="A891" s="174" t="s">
        <v>1279</v>
      </c>
      <c r="B891" s="210" t="s">
        <v>390</v>
      </c>
      <c r="C891" s="167" t="s">
        <v>132</v>
      </c>
      <c r="D891" s="168" t="s">
        <v>5939</v>
      </c>
      <c r="E891" s="169">
        <v>0</v>
      </c>
      <c r="F891" s="166" t="s">
        <v>441</v>
      </c>
      <c r="G891" s="169" t="s">
        <v>441</v>
      </c>
      <c r="H891" s="169" t="s">
        <v>441</v>
      </c>
      <c r="I891" s="169" t="s">
        <v>441</v>
      </c>
      <c r="J891" s="119">
        <v>6100026600</v>
      </c>
      <c r="K891" s="122">
        <v>41906</v>
      </c>
      <c r="L891" s="166" t="s">
        <v>5940</v>
      </c>
      <c r="M891" s="170" t="s">
        <v>5920</v>
      </c>
      <c r="N891" s="166" t="s">
        <v>5941</v>
      </c>
    </row>
    <row r="892" spans="1:14" ht="31.5" outlineLevel="1">
      <c r="A892" s="174" t="s">
        <v>1280</v>
      </c>
      <c r="B892" s="210" t="s">
        <v>391</v>
      </c>
      <c r="C892" s="167" t="s">
        <v>132</v>
      </c>
      <c r="D892" s="168" t="s">
        <v>5942</v>
      </c>
      <c r="E892" s="169">
        <v>0</v>
      </c>
      <c r="F892" s="166" t="s">
        <v>441</v>
      </c>
      <c r="G892" s="169" t="s">
        <v>441</v>
      </c>
      <c r="H892" s="169" t="s">
        <v>441</v>
      </c>
      <c r="I892" s="169" t="s">
        <v>441</v>
      </c>
      <c r="J892" s="119">
        <v>6100026653</v>
      </c>
      <c r="K892" s="122">
        <v>41914</v>
      </c>
      <c r="L892" s="166" t="s">
        <v>5943</v>
      </c>
      <c r="M892" s="170" t="s">
        <v>5920</v>
      </c>
      <c r="N892" s="166" t="s">
        <v>5944</v>
      </c>
    </row>
    <row r="893" spans="1:14" ht="31.5" outlineLevel="1">
      <c r="A893" s="174" t="s">
        <v>1281</v>
      </c>
      <c r="B893" s="210" t="s">
        <v>392</v>
      </c>
      <c r="C893" s="167" t="s">
        <v>132</v>
      </c>
      <c r="D893" s="168" t="s">
        <v>5945</v>
      </c>
      <c r="E893" s="169">
        <v>0</v>
      </c>
      <c r="F893" s="166" t="s">
        <v>441</v>
      </c>
      <c r="G893" s="169" t="s">
        <v>441</v>
      </c>
      <c r="H893" s="169" t="s">
        <v>441</v>
      </c>
      <c r="I893" s="169" t="s">
        <v>441</v>
      </c>
      <c r="J893" s="119">
        <v>6100027367</v>
      </c>
      <c r="K893" s="122">
        <v>41955</v>
      </c>
      <c r="L893" s="166" t="s">
        <v>5946</v>
      </c>
      <c r="M893" s="170" t="s">
        <v>5920</v>
      </c>
      <c r="N893" s="166" t="s">
        <v>5947</v>
      </c>
    </row>
    <row r="894" spans="1:14" ht="31.5" customHeight="1" outlineLevel="1">
      <c r="A894" s="301" t="s">
        <v>1282</v>
      </c>
      <c r="B894" s="306" t="s">
        <v>393</v>
      </c>
      <c r="C894" s="291" t="s">
        <v>132</v>
      </c>
      <c r="D894" s="292" t="s">
        <v>5058</v>
      </c>
      <c r="E894" s="293">
        <v>0</v>
      </c>
      <c r="F894" s="293" t="s">
        <v>441</v>
      </c>
      <c r="G894" s="293" t="s">
        <v>441</v>
      </c>
      <c r="H894" s="293" t="s">
        <v>441</v>
      </c>
      <c r="I894" s="293" t="s">
        <v>441</v>
      </c>
      <c r="J894" s="119">
        <v>6100013656</v>
      </c>
      <c r="K894" s="122">
        <v>41221</v>
      </c>
      <c r="L894" s="166" t="s">
        <v>2309</v>
      </c>
      <c r="M894" s="170" t="s">
        <v>5920</v>
      </c>
      <c r="N894" s="288" t="s">
        <v>5948</v>
      </c>
    </row>
    <row r="895" spans="1:14" outlineLevel="1">
      <c r="A895" s="301"/>
      <c r="B895" s="306"/>
      <c r="C895" s="291"/>
      <c r="D895" s="292"/>
      <c r="E895" s="293"/>
      <c r="F895" s="293"/>
      <c r="G895" s="293"/>
      <c r="H895" s="293"/>
      <c r="I895" s="293"/>
      <c r="J895" s="119">
        <v>6100014487</v>
      </c>
      <c r="K895" s="122">
        <v>41269</v>
      </c>
      <c r="L895" s="166" t="s">
        <v>5949</v>
      </c>
      <c r="M895" s="170" t="s">
        <v>5920</v>
      </c>
      <c r="N895" s="288"/>
    </row>
    <row r="896" spans="1:14" s="156" customFormat="1" ht="23.25" customHeight="1" outlineLevel="1">
      <c r="A896" s="301" t="s">
        <v>1283</v>
      </c>
      <c r="B896" s="306" t="s">
        <v>394</v>
      </c>
      <c r="C896" s="308" t="s">
        <v>132</v>
      </c>
      <c r="D896" s="309" t="s">
        <v>5149</v>
      </c>
      <c r="E896" s="293">
        <v>27.178059999999999</v>
      </c>
      <c r="F896" s="288" t="s">
        <v>557</v>
      </c>
      <c r="G896" s="293" t="s">
        <v>3502</v>
      </c>
      <c r="H896" s="293" t="s">
        <v>3503</v>
      </c>
      <c r="I896" s="293" t="s">
        <v>3504</v>
      </c>
      <c r="J896" s="119">
        <v>6100014399</v>
      </c>
      <c r="K896" s="122">
        <v>41264</v>
      </c>
      <c r="L896" s="166" t="s">
        <v>5950</v>
      </c>
      <c r="M896" s="170" t="s">
        <v>5920</v>
      </c>
      <c r="N896" s="288" t="s">
        <v>5951</v>
      </c>
    </row>
    <row r="897" spans="1:14" s="156" customFormat="1" outlineLevel="1">
      <c r="A897" s="301"/>
      <c r="B897" s="306"/>
      <c r="C897" s="308"/>
      <c r="D897" s="309"/>
      <c r="E897" s="293"/>
      <c r="F897" s="288"/>
      <c r="G897" s="293"/>
      <c r="H897" s="293"/>
      <c r="I897" s="293"/>
      <c r="J897" s="119">
        <v>6100014527</v>
      </c>
      <c r="K897" s="122">
        <v>41270</v>
      </c>
      <c r="L897" s="166" t="s">
        <v>5952</v>
      </c>
      <c r="M897" s="170" t="s">
        <v>5920</v>
      </c>
      <c r="N897" s="288"/>
    </row>
    <row r="898" spans="1:14" s="151" customFormat="1">
      <c r="A898" s="223" t="s">
        <v>1284</v>
      </c>
      <c r="B898" s="281" t="s">
        <v>131</v>
      </c>
      <c r="C898" s="282"/>
      <c r="D898" s="282"/>
      <c r="E898" s="130">
        <f>E899+E1016</f>
        <v>123107.25874720005</v>
      </c>
      <c r="F898" s="150" t="s">
        <v>441</v>
      </c>
      <c r="G898" s="238" t="s">
        <v>441</v>
      </c>
      <c r="H898" s="238" t="s">
        <v>441</v>
      </c>
      <c r="I898" s="238"/>
      <c r="J898" s="148"/>
      <c r="K898" s="149"/>
      <c r="L898" s="150"/>
      <c r="M898" s="235"/>
      <c r="N898" s="204"/>
    </row>
    <row r="899" spans="1:14" s="147" customFormat="1">
      <c r="A899" s="225" t="s">
        <v>1285</v>
      </c>
      <c r="B899" s="283" t="s">
        <v>5953</v>
      </c>
      <c r="C899" s="283"/>
      <c r="D899" s="283"/>
      <c r="E899" s="133">
        <f>SUM(E900:E1015)</f>
        <v>115942.75859720004</v>
      </c>
      <c r="F899" s="146" t="s">
        <v>441</v>
      </c>
      <c r="G899" s="143" t="s">
        <v>441</v>
      </c>
      <c r="H899" s="143" t="s">
        <v>441</v>
      </c>
      <c r="I899" s="143" t="s">
        <v>441</v>
      </c>
      <c r="J899" s="144"/>
      <c r="K899" s="145"/>
      <c r="L899" s="146"/>
      <c r="M899" s="228"/>
      <c r="N899" s="206"/>
    </row>
    <row r="900" spans="1:14" ht="61.5" customHeight="1" outlineLevel="1">
      <c r="A900" s="174" t="s">
        <v>1287</v>
      </c>
      <c r="B900" s="119" t="s">
        <v>316</v>
      </c>
      <c r="C900" s="167" t="s">
        <v>131</v>
      </c>
      <c r="D900" s="168" t="s">
        <v>5954</v>
      </c>
      <c r="E900" s="169">
        <v>80.372609999999995</v>
      </c>
      <c r="F900" s="166" t="s">
        <v>5955</v>
      </c>
      <c r="G900" s="169" t="s">
        <v>5956</v>
      </c>
      <c r="H900" s="169" t="s">
        <v>5957</v>
      </c>
      <c r="I900" s="169" t="s">
        <v>5958</v>
      </c>
      <c r="J900" s="119" t="s">
        <v>5959</v>
      </c>
      <c r="K900" s="122">
        <v>40518</v>
      </c>
      <c r="L900" s="166" t="s">
        <v>5960</v>
      </c>
      <c r="M900" s="170" t="s">
        <v>5961</v>
      </c>
      <c r="N900" s="166" t="s">
        <v>5962</v>
      </c>
    </row>
    <row r="901" spans="1:14" ht="31.5" customHeight="1" outlineLevel="1">
      <c r="A901" s="174" t="s">
        <v>1288</v>
      </c>
      <c r="B901" s="119" t="s">
        <v>317</v>
      </c>
      <c r="C901" s="167" t="s">
        <v>131</v>
      </c>
      <c r="D901" s="168" t="s">
        <v>5963</v>
      </c>
      <c r="E901" s="169">
        <v>8.5762400000000003</v>
      </c>
      <c r="F901" s="166" t="s">
        <v>429</v>
      </c>
      <c r="G901" s="169" t="s">
        <v>5964</v>
      </c>
      <c r="H901" s="169" t="s">
        <v>5965</v>
      </c>
      <c r="I901" s="169" t="s">
        <v>5966</v>
      </c>
      <c r="J901" s="119">
        <v>4600</v>
      </c>
      <c r="K901" s="122">
        <v>40840</v>
      </c>
      <c r="L901" s="166" t="s">
        <v>5967</v>
      </c>
      <c r="M901" s="170" t="s">
        <v>5961</v>
      </c>
      <c r="N901" s="166" t="s">
        <v>5968</v>
      </c>
    </row>
    <row r="902" spans="1:14" ht="47.25" customHeight="1" outlineLevel="1">
      <c r="A902" s="174" t="s">
        <v>1289</v>
      </c>
      <c r="B902" s="119" t="s">
        <v>318</v>
      </c>
      <c r="C902" s="167" t="s">
        <v>131</v>
      </c>
      <c r="D902" s="168" t="s">
        <v>5969</v>
      </c>
      <c r="E902" s="169">
        <v>73.359030000000004</v>
      </c>
      <c r="F902" s="166" t="s">
        <v>5970</v>
      </c>
      <c r="G902" s="169" t="s">
        <v>5971</v>
      </c>
      <c r="H902" s="169" t="s">
        <v>5972</v>
      </c>
      <c r="I902" s="169" t="s">
        <v>5973</v>
      </c>
      <c r="J902" s="119">
        <v>4188</v>
      </c>
      <c r="K902" s="122">
        <v>40743</v>
      </c>
      <c r="L902" s="166" t="s">
        <v>5974</v>
      </c>
      <c r="M902" s="170" t="s">
        <v>5961</v>
      </c>
      <c r="N902" s="166" t="s">
        <v>5975</v>
      </c>
    </row>
    <row r="903" spans="1:14" ht="31.5" customHeight="1" outlineLevel="1">
      <c r="A903" s="174" t="s">
        <v>1290</v>
      </c>
      <c r="B903" s="119" t="s">
        <v>319</v>
      </c>
      <c r="C903" s="167" t="s">
        <v>131</v>
      </c>
      <c r="D903" s="168" t="s">
        <v>2501</v>
      </c>
      <c r="E903" s="169">
        <v>445.20930999999996</v>
      </c>
      <c r="F903" s="166" t="s">
        <v>5976</v>
      </c>
      <c r="G903" s="169" t="s">
        <v>5977</v>
      </c>
      <c r="H903" s="169" t="s">
        <v>561</v>
      </c>
      <c r="I903" s="169" t="s">
        <v>5978</v>
      </c>
      <c r="J903" s="119" t="s">
        <v>5979</v>
      </c>
      <c r="K903" s="122">
        <v>40490</v>
      </c>
      <c r="L903" s="166" t="s">
        <v>5980</v>
      </c>
      <c r="M903" s="170" t="s">
        <v>5961</v>
      </c>
      <c r="N903" s="166" t="s">
        <v>5981</v>
      </c>
    </row>
    <row r="904" spans="1:14" ht="70.5" customHeight="1" outlineLevel="1">
      <c r="A904" s="174" t="s">
        <v>1291</v>
      </c>
      <c r="B904" s="119" t="s">
        <v>320</v>
      </c>
      <c r="C904" s="167" t="s">
        <v>131</v>
      </c>
      <c r="D904" s="168" t="s">
        <v>5982</v>
      </c>
      <c r="E904" s="169">
        <v>3132.6601599999999</v>
      </c>
      <c r="F904" s="166" t="s">
        <v>5983</v>
      </c>
      <c r="G904" s="169" t="s">
        <v>5984</v>
      </c>
      <c r="H904" s="169" t="s">
        <v>5985</v>
      </c>
      <c r="I904" s="169" t="s">
        <v>5986</v>
      </c>
      <c r="J904" s="119" t="s">
        <v>5987</v>
      </c>
      <c r="K904" s="122">
        <v>40434</v>
      </c>
      <c r="L904" s="166" t="s">
        <v>5988</v>
      </c>
      <c r="M904" s="170" t="s">
        <v>5961</v>
      </c>
      <c r="N904" s="166" t="s">
        <v>5989</v>
      </c>
    </row>
    <row r="905" spans="1:14" ht="47.25" customHeight="1" outlineLevel="1">
      <c r="A905" s="174" t="s">
        <v>1292</v>
      </c>
      <c r="B905" s="119" t="s">
        <v>321</v>
      </c>
      <c r="C905" s="167" t="s">
        <v>131</v>
      </c>
      <c r="D905" s="168" t="s">
        <v>2588</v>
      </c>
      <c r="E905" s="169">
        <v>6788.6390599999995</v>
      </c>
      <c r="F905" s="166" t="s">
        <v>2419</v>
      </c>
      <c r="G905" s="169" t="s">
        <v>5990</v>
      </c>
      <c r="H905" s="169" t="s">
        <v>5991</v>
      </c>
      <c r="I905" s="169" t="s">
        <v>5992</v>
      </c>
      <c r="J905" s="119">
        <v>2527</v>
      </c>
      <c r="K905" s="122">
        <v>40773</v>
      </c>
      <c r="L905" s="166" t="s">
        <v>5993</v>
      </c>
      <c r="M905" s="170" t="s">
        <v>5961</v>
      </c>
      <c r="N905" s="166" t="s">
        <v>5994</v>
      </c>
    </row>
    <row r="906" spans="1:14" ht="55.5" customHeight="1" outlineLevel="1">
      <c r="A906" s="174" t="s">
        <v>1293</v>
      </c>
      <c r="B906" s="119" t="s">
        <v>322</v>
      </c>
      <c r="C906" s="167" t="s">
        <v>131</v>
      </c>
      <c r="D906" s="168" t="s">
        <v>5995</v>
      </c>
      <c r="E906" s="169">
        <v>12.10196</v>
      </c>
      <c r="F906" s="166" t="s">
        <v>5996</v>
      </c>
      <c r="G906" s="169" t="s">
        <v>5997</v>
      </c>
      <c r="H906" s="169" t="s">
        <v>564</v>
      </c>
      <c r="I906" s="169" t="s">
        <v>5998</v>
      </c>
      <c r="J906" s="119">
        <v>5545</v>
      </c>
      <c r="K906" s="122">
        <v>41054</v>
      </c>
      <c r="L906" s="166" t="s">
        <v>5999</v>
      </c>
      <c r="M906" s="170" t="s">
        <v>5961</v>
      </c>
      <c r="N906" s="166" t="s">
        <v>6000</v>
      </c>
    </row>
    <row r="907" spans="1:14" ht="47.25" customHeight="1" outlineLevel="1">
      <c r="A907" s="174" t="s">
        <v>1294</v>
      </c>
      <c r="B907" s="119" t="s">
        <v>323</v>
      </c>
      <c r="C907" s="167" t="s">
        <v>131</v>
      </c>
      <c r="D907" s="168" t="s">
        <v>6001</v>
      </c>
      <c r="E907" s="169">
        <v>55.272399999999998</v>
      </c>
      <c r="F907" s="166" t="s">
        <v>6002</v>
      </c>
      <c r="G907" s="169" t="s">
        <v>6003</v>
      </c>
      <c r="H907" s="169" t="s">
        <v>6004</v>
      </c>
      <c r="I907" s="169" t="s">
        <v>6005</v>
      </c>
      <c r="J907" s="119">
        <v>5228</v>
      </c>
      <c r="K907" s="122">
        <v>41001</v>
      </c>
      <c r="L907" s="166" t="s">
        <v>6006</v>
      </c>
      <c r="M907" s="170" t="s">
        <v>5961</v>
      </c>
      <c r="N907" s="166" t="s">
        <v>6007</v>
      </c>
    </row>
    <row r="908" spans="1:14" ht="54.75" customHeight="1" outlineLevel="1">
      <c r="A908" s="174" t="s">
        <v>1295</v>
      </c>
      <c r="B908" s="119" t="s">
        <v>324</v>
      </c>
      <c r="C908" s="167" t="s">
        <v>131</v>
      </c>
      <c r="D908" s="168" t="s">
        <v>6008</v>
      </c>
      <c r="E908" s="169">
        <v>1083.1397200000001</v>
      </c>
      <c r="F908" s="166" t="s">
        <v>2670</v>
      </c>
      <c r="G908" s="169" t="s">
        <v>6009</v>
      </c>
      <c r="H908" s="169" t="s">
        <v>6010</v>
      </c>
      <c r="I908" s="169" t="s">
        <v>6011</v>
      </c>
      <c r="J908" s="119">
        <v>6095</v>
      </c>
      <c r="K908" s="122">
        <v>41176</v>
      </c>
      <c r="L908" s="166" t="s">
        <v>3604</v>
      </c>
      <c r="M908" s="170" t="s">
        <v>5961</v>
      </c>
      <c r="N908" s="166" t="s">
        <v>6012</v>
      </c>
    </row>
    <row r="909" spans="1:14" ht="46.5" customHeight="1" outlineLevel="1">
      <c r="A909" s="174" t="s">
        <v>1296</v>
      </c>
      <c r="B909" s="119" t="s">
        <v>325</v>
      </c>
      <c r="C909" s="167" t="s">
        <v>131</v>
      </c>
      <c r="D909" s="168" t="s">
        <v>6013</v>
      </c>
      <c r="E909" s="169">
        <v>2096.3262100000002</v>
      </c>
      <c r="F909" s="166" t="s">
        <v>2663</v>
      </c>
      <c r="G909" s="169" t="s">
        <v>2664</v>
      </c>
      <c r="H909" s="169" t="s">
        <v>2665</v>
      </c>
      <c r="I909" s="169" t="s">
        <v>2666</v>
      </c>
      <c r="J909" s="119">
        <v>4482</v>
      </c>
      <c r="K909" s="122">
        <v>40813</v>
      </c>
      <c r="L909" s="166" t="s">
        <v>2667</v>
      </c>
      <c r="M909" s="170" t="s">
        <v>5961</v>
      </c>
      <c r="N909" s="166" t="s">
        <v>6014</v>
      </c>
    </row>
    <row r="910" spans="1:14" ht="69" customHeight="1" outlineLevel="1">
      <c r="A910" s="174" t="s">
        <v>1297</v>
      </c>
      <c r="B910" s="119" t="s">
        <v>326</v>
      </c>
      <c r="C910" s="167" t="s">
        <v>131</v>
      </c>
      <c r="D910" s="168" t="s">
        <v>6015</v>
      </c>
      <c r="E910" s="169">
        <v>3165.0678800000001</v>
      </c>
      <c r="F910" s="166" t="s">
        <v>491</v>
      </c>
      <c r="G910" s="169" t="s">
        <v>6016</v>
      </c>
      <c r="H910" s="169" t="s">
        <v>6017</v>
      </c>
      <c r="I910" s="169" t="s">
        <v>6018</v>
      </c>
      <c r="J910" s="119" t="s">
        <v>6019</v>
      </c>
      <c r="K910" s="122">
        <v>40448</v>
      </c>
      <c r="L910" s="166" t="s">
        <v>6020</v>
      </c>
      <c r="M910" s="170" t="s">
        <v>5961</v>
      </c>
      <c r="N910" s="166" t="s">
        <v>6021</v>
      </c>
    </row>
    <row r="911" spans="1:14" ht="47.25" customHeight="1" outlineLevel="1">
      <c r="A911" s="174" t="s">
        <v>1298</v>
      </c>
      <c r="B911" s="119" t="s">
        <v>327</v>
      </c>
      <c r="C911" s="167" t="s">
        <v>131</v>
      </c>
      <c r="D911" s="168" t="s">
        <v>6022</v>
      </c>
      <c r="E911" s="169">
        <v>1065.05566</v>
      </c>
      <c r="F911" s="166" t="s">
        <v>2511</v>
      </c>
      <c r="G911" s="169" t="s">
        <v>2512</v>
      </c>
      <c r="H911" s="169" t="s">
        <v>6023</v>
      </c>
      <c r="I911" s="169" t="s">
        <v>2514</v>
      </c>
      <c r="J911" s="119">
        <v>4769</v>
      </c>
      <c r="K911" s="122">
        <v>40879</v>
      </c>
      <c r="L911" s="166" t="s">
        <v>2515</v>
      </c>
      <c r="M911" s="170" t="s">
        <v>5961</v>
      </c>
      <c r="N911" s="166" t="s">
        <v>6024</v>
      </c>
    </row>
    <row r="912" spans="1:14" ht="76.5" customHeight="1" outlineLevel="1">
      <c r="A912" s="174" t="s">
        <v>1299</v>
      </c>
      <c r="B912" s="119" t="s">
        <v>328</v>
      </c>
      <c r="C912" s="167" t="s">
        <v>131</v>
      </c>
      <c r="D912" s="168" t="s">
        <v>2542</v>
      </c>
      <c r="E912" s="169">
        <v>4080.9892900000004</v>
      </c>
      <c r="F912" s="166" t="s">
        <v>2504</v>
      </c>
      <c r="G912" s="169" t="s">
        <v>6025</v>
      </c>
      <c r="H912" s="169" t="s">
        <v>535</v>
      </c>
      <c r="I912" s="169" t="s">
        <v>6026</v>
      </c>
      <c r="J912" s="119">
        <v>6023</v>
      </c>
      <c r="K912" s="122">
        <v>41156</v>
      </c>
      <c r="L912" s="166" t="s">
        <v>2515</v>
      </c>
      <c r="M912" s="170" t="s">
        <v>5961</v>
      </c>
      <c r="N912" s="166" t="s">
        <v>6027</v>
      </c>
    </row>
    <row r="913" spans="1:14" ht="56.25" customHeight="1" outlineLevel="1">
      <c r="A913" s="174" t="s">
        <v>1300</v>
      </c>
      <c r="B913" s="119" t="s">
        <v>329</v>
      </c>
      <c r="C913" s="167" t="s">
        <v>131</v>
      </c>
      <c r="D913" s="168" t="s">
        <v>6028</v>
      </c>
      <c r="E913" s="169">
        <v>3273.01242</v>
      </c>
      <c r="F913" s="166" t="s">
        <v>429</v>
      </c>
      <c r="G913" s="169" t="s">
        <v>6029</v>
      </c>
      <c r="H913" s="169" t="s">
        <v>6030</v>
      </c>
      <c r="I913" s="169" t="s">
        <v>6031</v>
      </c>
      <c r="J913" s="119">
        <v>4334</v>
      </c>
      <c r="K913" s="122">
        <v>40774</v>
      </c>
      <c r="L913" s="166" t="s">
        <v>6032</v>
      </c>
      <c r="M913" s="170" t="s">
        <v>5961</v>
      </c>
      <c r="N913" s="166" t="s">
        <v>6033</v>
      </c>
    </row>
    <row r="914" spans="1:14" ht="31.5" customHeight="1" outlineLevel="1">
      <c r="A914" s="174" t="s">
        <v>1301</v>
      </c>
      <c r="B914" s="119" t="s">
        <v>330</v>
      </c>
      <c r="C914" s="167" t="s">
        <v>131</v>
      </c>
      <c r="D914" s="168" t="s">
        <v>6034</v>
      </c>
      <c r="E914" s="169">
        <v>108.94154999999999</v>
      </c>
      <c r="F914" s="166" t="s">
        <v>2550</v>
      </c>
      <c r="G914" s="169" t="s">
        <v>6035</v>
      </c>
      <c r="H914" s="169" t="s">
        <v>6036</v>
      </c>
      <c r="I914" s="169" t="s">
        <v>6037</v>
      </c>
      <c r="J914" s="119">
        <v>4246</v>
      </c>
      <c r="K914" s="122">
        <v>40756</v>
      </c>
      <c r="L914" s="166" t="s">
        <v>6038</v>
      </c>
      <c r="M914" s="170" t="s">
        <v>5961</v>
      </c>
      <c r="N914" s="166" t="s">
        <v>6039</v>
      </c>
    </row>
    <row r="915" spans="1:14" ht="84" customHeight="1" outlineLevel="1">
      <c r="A915" s="174" t="s">
        <v>1302</v>
      </c>
      <c r="B915" s="119" t="s">
        <v>331</v>
      </c>
      <c r="C915" s="167" t="s">
        <v>131</v>
      </c>
      <c r="D915" s="168" t="s">
        <v>6040</v>
      </c>
      <c r="E915" s="169">
        <v>17.441579999999998</v>
      </c>
      <c r="F915" s="166" t="s">
        <v>532</v>
      </c>
      <c r="G915" s="169" t="s">
        <v>6041</v>
      </c>
      <c r="H915" s="169" t="s">
        <v>6042</v>
      </c>
      <c r="I915" s="169" t="s">
        <v>6043</v>
      </c>
      <c r="J915" s="119">
        <v>7357</v>
      </c>
      <c r="K915" s="122">
        <v>41456</v>
      </c>
      <c r="L915" s="166" t="s">
        <v>6044</v>
      </c>
      <c r="M915" s="170" t="s">
        <v>5961</v>
      </c>
      <c r="N915" s="166" t="s">
        <v>6045</v>
      </c>
    </row>
    <row r="916" spans="1:14" ht="45" customHeight="1" outlineLevel="1">
      <c r="A916" s="174" t="s">
        <v>1303</v>
      </c>
      <c r="B916" s="119" t="s">
        <v>332</v>
      </c>
      <c r="C916" s="167" t="s">
        <v>131</v>
      </c>
      <c r="D916" s="168" t="s">
        <v>6046</v>
      </c>
      <c r="E916" s="169">
        <v>1114.2025000000001</v>
      </c>
      <c r="F916" s="166" t="s">
        <v>429</v>
      </c>
      <c r="G916" s="169" t="s">
        <v>6047</v>
      </c>
      <c r="H916" s="169" t="s">
        <v>6048</v>
      </c>
      <c r="I916" s="169" t="s">
        <v>6049</v>
      </c>
      <c r="J916" s="119">
        <v>5721</v>
      </c>
      <c r="K916" s="122">
        <v>41093</v>
      </c>
      <c r="L916" s="166" t="s">
        <v>6050</v>
      </c>
      <c r="M916" s="170" t="s">
        <v>5961</v>
      </c>
      <c r="N916" s="166" t="s">
        <v>6051</v>
      </c>
    </row>
    <row r="917" spans="1:14" ht="47.25" customHeight="1" outlineLevel="1">
      <c r="A917" s="174" t="s">
        <v>1304</v>
      </c>
      <c r="B917" s="119" t="s">
        <v>333</v>
      </c>
      <c r="C917" s="167" t="s">
        <v>131</v>
      </c>
      <c r="D917" s="168" t="s">
        <v>6052</v>
      </c>
      <c r="E917" s="169">
        <v>81.719729999999998</v>
      </c>
      <c r="F917" s="166" t="s">
        <v>532</v>
      </c>
      <c r="G917" s="169" t="s">
        <v>6053</v>
      </c>
      <c r="H917" s="169" t="s">
        <v>2559</v>
      </c>
      <c r="I917" s="169" t="s">
        <v>6054</v>
      </c>
      <c r="J917" s="119">
        <v>1169</v>
      </c>
      <c r="K917" s="122">
        <v>40098</v>
      </c>
      <c r="L917" s="166" t="s">
        <v>6055</v>
      </c>
      <c r="M917" s="170" t="s">
        <v>5961</v>
      </c>
      <c r="N917" s="166" t="s">
        <v>6056</v>
      </c>
    </row>
    <row r="918" spans="1:14" ht="47.25" customHeight="1" outlineLevel="1">
      <c r="A918" s="174" t="s">
        <v>1305</v>
      </c>
      <c r="B918" s="119" t="s">
        <v>334</v>
      </c>
      <c r="C918" s="167" t="s">
        <v>131</v>
      </c>
      <c r="D918" s="168" t="s">
        <v>6057</v>
      </c>
      <c r="E918" s="169">
        <v>29.286000000000001</v>
      </c>
      <c r="F918" s="166" t="s">
        <v>6058</v>
      </c>
      <c r="G918" s="169" t="s">
        <v>6059</v>
      </c>
      <c r="H918" s="169" t="s">
        <v>2559</v>
      </c>
      <c r="I918" s="169" t="s">
        <v>6060</v>
      </c>
      <c r="J918" s="119" t="s">
        <v>6061</v>
      </c>
      <c r="K918" s="122">
        <v>39321</v>
      </c>
      <c r="L918" s="166" t="s">
        <v>6062</v>
      </c>
      <c r="M918" s="170" t="s">
        <v>5961</v>
      </c>
      <c r="N918" s="166" t="s">
        <v>6063</v>
      </c>
    </row>
    <row r="919" spans="1:14" ht="47.25" customHeight="1" outlineLevel="1">
      <c r="A919" s="174" t="s">
        <v>1306</v>
      </c>
      <c r="B919" s="119" t="s">
        <v>335</v>
      </c>
      <c r="C919" s="167" t="s">
        <v>131</v>
      </c>
      <c r="D919" s="168" t="s">
        <v>6064</v>
      </c>
      <c r="E919" s="169">
        <v>5611.4082100000005</v>
      </c>
      <c r="F919" s="166" t="s">
        <v>532</v>
      </c>
      <c r="G919" s="169" t="s">
        <v>6065</v>
      </c>
      <c r="H919" s="169" t="s">
        <v>2559</v>
      </c>
      <c r="I919" s="169" t="s">
        <v>6066</v>
      </c>
      <c r="J919" s="119">
        <v>5190</v>
      </c>
      <c r="K919" s="122">
        <v>40989</v>
      </c>
      <c r="L919" s="166" t="s">
        <v>6067</v>
      </c>
      <c r="M919" s="170" t="s">
        <v>5961</v>
      </c>
      <c r="N919" s="166" t="s">
        <v>6068</v>
      </c>
    </row>
    <row r="920" spans="1:14" ht="47.25" customHeight="1" outlineLevel="1">
      <c r="A920" s="174" t="s">
        <v>1307</v>
      </c>
      <c r="B920" s="210" t="s">
        <v>336</v>
      </c>
      <c r="C920" s="167" t="s">
        <v>131</v>
      </c>
      <c r="D920" s="168" t="s">
        <v>6069</v>
      </c>
      <c r="E920" s="169">
        <v>4.0394800000000002</v>
      </c>
      <c r="F920" s="166" t="s">
        <v>5970</v>
      </c>
      <c r="G920" s="169" t="s">
        <v>3581</v>
      </c>
      <c r="H920" s="169" t="s">
        <v>450</v>
      </c>
      <c r="I920" s="169" t="s">
        <v>3582</v>
      </c>
      <c r="J920" s="119">
        <v>7327</v>
      </c>
      <c r="K920" s="122">
        <v>41446</v>
      </c>
      <c r="L920" s="166" t="s">
        <v>6070</v>
      </c>
      <c r="M920" s="170" t="s">
        <v>5961</v>
      </c>
      <c r="N920" s="166" t="s">
        <v>6071</v>
      </c>
    </row>
    <row r="921" spans="1:14" ht="47.25" customHeight="1" outlineLevel="1">
      <c r="A921" s="174" t="s">
        <v>1308</v>
      </c>
      <c r="B921" s="119" t="s">
        <v>337</v>
      </c>
      <c r="C921" s="167" t="s">
        <v>131</v>
      </c>
      <c r="D921" s="168" t="s">
        <v>6072</v>
      </c>
      <c r="E921" s="169">
        <v>1854.0902599999999</v>
      </c>
      <c r="F921" s="166" t="s">
        <v>532</v>
      </c>
      <c r="G921" s="169" t="s">
        <v>6073</v>
      </c>
      <c r="H921" s="169" t="s">
        <v>6074</v>
      </c>
      <c r="I921" s="169" t="s">
        <v>6075</v>
      </c>
      <c r="J921" s="119" t="s">
        <v>6076</v>
      </c>
      <c r="K921" s="122">
        <v>40774</v>
      </c>
      <c r="L921" s="166" t="s">
        <v>6077</v>
      </c>
      <c r="M921" s="170" t="s">
        <v>5961</v>
      </c>
      <c r="N921" s="166" t="s">
        <v>6078</v>
      </c>
    </row>
    <row r="922" spans="1:14" ht="31.5" customHeight="1" outlineLevel="1">
      <c r="A922" s="174" t="s">
        <v>1309</v>
      </c>
      <c r="B922" s="119" t="s">
        <v>338</v>
      </c>
      <c r="C922" s="167" t="s">
        <v>131</v>
      </c>
      <c r="D922" s="183" t="s">
        <v>6079</v>
      </c>
      <c r="E922" s="169">
        <v>156.95455999999999</v>
      </c>
      <c r="F922" s="166" t="s">
        <v>2670</v>
      </c>
      <c r="G922" s="169" t="s">
        <v>6080</v>
      </c>
      <c r="H922" s="169" t="s">
        <v>552</v>
      </c>
      <c r="I922" s="169" t="s">
        <v>6081</v>
      </c>
      <c r="J922" s="119">
        <v>7065</v>
      </c>
      <c r="K922" s="122">
        <v>41390</v>
      </c>
      <c r="L922" s="166" t="s">
        <v>6082</v>
      </c>
      <c r="M922" s="170" t="s">
        <v>5961</v>
      </c>
      <c r="N922" s="166" t="s">
        <v>6083</v>
      </c>
    </row>
    <row r="923" spans="1:14" ht="84" customHeight="1" outlineLevel="1">
      <c r="A923" s="174" t="s">
        <v>1310</v>
      </c>
      <c r="B923" s="119" t="s">
        <v>339</v>
      </c>
      <c r="C923" s="167" t="s">
        <v>131</v>
      </c>
      <c r="D923" s="168" t="s">
        <v>6084</v>
      </c>
      <c r="E923" s="169">
        <v>181.83747</v>
      </c>
      <c r="F923" s="166" t="s">
        <v>532</v>
      </c>
      <c r="G923" s="169" t="s">
        <v>6085</v>
      </c>
      <c r="H923" s="169" t="s">
        <v>450</v>
      </c>
      <c r="I923" s="169" t="s">
        <v>6086</v>
      </c>
      <c r="J923" s="119">
        <v>6274</v>
      </c>
      <c r="K923" s="122">
        <v>41207</v>
      </c>
      <c r="L923" s="166" t="s">
        <v>6087</v>
      </c>
      <c r="M923" s="170" t="s">
        <v>5961</v>
      </c>
      <c r="N923" s="166" t="s">
        <v>6088</v>
      </c>
    </row>
    <row r="924" spans="1:14" ht="69.75" customHeight="1" outlineLevel="1">
      <c r="A924" s="174" t="s">
        <v>1321</v>
      </c>
      <c r="B924" s="119" t="s">
        <v>340</v>
      </c>
      <c r="C924" s="167" t="s">
        <v>131</v>
      </c>
      <c r="D924" s="168" t="s">
        <v>6089</v>
      </c>
      <c r="E924" s="169">
        <v>1066.63427</v>
      </c>
      <c r="F924" s="166" t="s">
        <v>532</v>
      </c>
      <c r="G924" s="169" t="s">
        <v>2565</v>
      </c>
      <c r="H924" s="169" t="s">
        <v>2566</v>
      </c>
      <c r="I924" s="169" t="s">
        <v>2567</v>
      </c>
      <c r="J924" s="119">
        <v>4294</v>
      </c>
      <c r="K924" s="122">
        <v>40764</v>
      </c>
      <c r="L924" s="166" t="s">
        <v>2499</v>
      </c>
      <c r="M924" s="170" t="s">
        <v>5961</v>
      </c>
      <c r="N924" s="166" t="s">
        <v>6090</v>
      </c>
    </row>
    <row r="925" spans="1:14" ht="144" customHeight="1" outlineLevel="1">
      <c r="A925" s="174" t="s">
        <v>1322</v>
      </c>
      <c r="B925" s="119" t="s">
        <v>341</v>
      </c>
      <c r="C925" s="167" t="s">
        <v>131</v>
      </c>
      <c r="D925" s="183" t="s">
        <v>6091</v>
      </c>
      <c r="E925" s="169">
        <v>129.09586999999999</v>
      </c>
      <c r="F925" s="166" t="s">
        <v>532</v>
      </c>
      <c r="G925" s="169" t="s">
        <v>6092</v>
      </c>
      <c r="H925" s="169" t="s">
        <v>2566</v>
      </c>
      <c r="I925" s="169" t="s">
        <v>6093</v>
      </c>
      <c r="J925" s="119">
        <v>7486</v>
      </c>
      <c r="K925" s="122" t="s">
        <v>6094</v>
      </c>
      <c r="L925" s="166" t="s">
        <v>6095</v>
      </c>
      <c r="M925" s="170" t="s">
        <v>5961</v>
      </c>
      <c r="N925" s="166" t="s">
        <v>6096</v>
      </c>
    </row>
    <row r="926" spans="1:14" ht="47.25" customHeight="1" outlineLevel="1">
      <c r="A926" s="174" t="s">
        <v>1323</v>
      </c>
      <c r="B926" s="119" t="s">
        <v>342</v>
      </c>
      <c r="C926" s="167" t="s">
        <v>131</v>
      </c>
      <c r="D926" s="168" t="s">
        <v>2579</v>
      </c>
      <c r="E926" s="169">
        <v>238.75881000000001</v>
      </c>
      <c r="F926" s="166" t="s">
        <v>532</v>
      </c>
      <c r="G926" s="169" t="s">
        <v>6097</v>
      </c>
      <c r="H926" s="169" t="s">
        <v>2566</v>
      </c>
      <c r="I926" s="169" t="s">
        <v>2422</v>
      </c>
      <c r="J926" s="119">
        <v>6081</v>
      </c>
      <c r="K926" s="122">
        <v>41176</v>
      </c>
      <c r="L926" s="166" t="s">
        <v>2585</v>
      </c>
      <c r="M926" s="170" t="s">
        <v>5961</v>
      </c>
      <c r="N926" s="166" t="s">
        <v>6098</v>
      </c>
    </row>
    <row r="927" spans="1:14" ht="57" customHeight="1" outlineLevel="1">
      <c r="A927" s="174" t="s">
        <v>1324</v>
      </c>
      <c r="B927" s="119" t="s">
        <v>343</v>
      </c>
      <c r="C927" s="167" t="s">
        <v>131</v>
      </c>
      <c r="D927" s="168" t="s">
        <v>6099</v>
      </c>
      <c r="E927" s="169">
        <v>110.4757</v>
      </c>
      <c r="F927" s="166" t="s">
        <v>2550</v>
      </c>
      <c r="G927" s="169" t="s">
        <v>6100</v>
      </c>
      <c r="H927" s="169" t="s">
        <v>2672</v>
      </c>
      <c r="I927" s="169" t="s">
        <v>6101</v>
      </c>
      <c r="J927" s="119">
        <v>4174</v>
      </c>
      <c r="K927" s="122">
        <v>40737</v>
      </c>
      <c r="L927" s="166" t="s">
        <v>6102</v>
      </c>
      <c r="M927" s="170" t="s">
        <v>5961</v>
      </c>
      <c r="N927" s="166" t="s">
        <v>6103</v>
      </c>
    </row>
    <row r="928" spans="1:14" ht="31.5" customHeight="1" outlineLevel="1">
      <c r="A928" s="174" t="s">
        <v>2541</v>
      </c>
      <c r="B928" s="210" t="s">
        <v>344</v>
      </c>
      <c r="C928" s="167" t="s">
        <v>131</v>
      </c>
      <c r="D928" s="168" t="s">
        <v>6104</v>
      </c>
      <c r="E928" s="169">
        <v>320.57893999999999</v>
      </c>
      <c r="F928" s="166" t="s">
        <v>2670</v>
      </c>
      <c r="G928" s="169" t="s">
        <v>2671</v>
      </c>
      <c r="H928" s="169" t="s">
        <v>2672</v>
      </c>
      <c r="I928" s="169" t="s">
        <v>2673</v>
      </c>
      <c r="J928" s="119">
        <v>7602</v>
      </c>
      <c r="K928" s="122">
        <v>41508</v>
      </c>
      <c r="L928" s="166" t="s">
        <v>2674</v>
      </c>
      <c r="M928" s="170" t="s">
        <v>5961</v>
      </c>
      <c r="N928" s="166" t="s">
        <v>6105</v>
      </c>
    </row>
    <row r="929" spans="1:14" ht="95.25" customHeight="1" outlineLevel="1">
      <c r="A929" s="174" t="s">
        <v>2548</v>
      </c>
      <c r="B929" s="119" t="s">
        <v>345</v>
      </c>
      <c r="C929" s="167" t="s">
        <v>131</v>
      </c>
      <c r="D929" s="230" t="s">
        <v>6106</v>
      </c>
      <c r="E929" s="169">
        <v>607.87489000000005</v>
      </c>
      <c r="F929" s="166" t="s">
        <v>3203</v>
      </c>
      <c r="G929" s="169" t="s">
        <v>6107</v>
      </c>
      <c r="H929" s="169" t="s">
        <v>2672</v>
      </c>
      <c r="I929" s="169" t="s">
        <v>6108</v>
      </c>
      <c r="J929" s="119" t="s">
        <v>6109</v>
      </c>
      <c r="K929" s="122">
        <v>40576</v>
      </c>
      <c r="L929" s="166" t="s">
        <v>6110</v>
      </c>
      <c r="M929" s="170" t="s">
        <v>5961</v>
      </c>
      <c r="N929" s="166" t="s">
        <v>6111</v>
      </c>
    </row>
    <row r="930" spans="1:14" ht="31.5" customHeight="1" outlineLevel="1">
      <c r="A930" s="174" t="s">
        <v>2556</v>
      </c>
      <c r="B930" s="119" t="s">
        <v>346</v>
      </c>
      <c r="C930" s="167" t="s">
        <v>131</v>
      </c>
      <c r="D930" s="183" t="s">
        <v>6112</v>
      </c>
      <c r="E930" s="169">
        <v>51.383809999999997</v>
      </c>
      <c r="F930" s="166" t="s">
        <v>3024</v>
      </c>
      <c r="G930" s="169" t="s">
        <v>6113</v>
      </c>
      <c r="H930" s="169" t="s">
        <v>2590</v>
      </c>
      <c r="I930" s="169" t="s">
        <v>6114</v>
      </c>
      <c r="J930" s="119">
        <v>7103</v>
      </c>
      <c r="K930" s="122">
        <v>41407</v>
      </c>
      <c r="L930" s="166" t="s">
        <v>2644</v>
      </c>
      <c r="M930" s="170" t="s">
        <v>5961</v>
      </c>
      <c r="N930" s="166" t="s">
        <v>6115</v>
      </c>
    </row>
    <row r="931" spans="1:14" ht="47.25" customHeight="1" outlineLevel="1">
      <c r="A931" s="174" t="s">
        <v>2563</v>
      </c>
      <c r="B931" s="119" t="s">
        <v>347</v>
      </c>
      <c r="C931" s="167" t="s">
        <v>131</v>
      </c>
      <c r="D931" s="168" t="s">
        <v>2597</v>
      </c>
      <c r="E931" s="169">
        <v>638.05988000000002</v>
      </c>
      <c r="F931" s="166" t="s">
        <v>2511</v>
      </c>
      <c r="G931" s="169" t="s">
        <v>2606</v>
      </c>
      <c r="H931" s="169" t="s">
        <v>2607</v>
      </c>
      <c r="I931" s="169" t="s">
        <v>2601</v>
      </c>
      <c r="J931" s="119">
        <v>4706</v>
      </c>
      <c r="K931" s="122">
        <v>40868</v>
      </c>
      <c r="L931" s="166" t="s">
        <v>2499</v>
      </c>
      <c r="M931" s="170" t="s">
        <v>5961</v>
      </c>
      <c r="N931" s="166" t="s">
        <v>6116</v>
      </c>
    </row>
    <row r="932" spans="1:14" ht="47.25" customHeight="1" outlineLevel="1">
      <c r="A932" s="174" t="s">
        <v>2569</v>
      </c>
      <c r="B932" s="119" t="s">
        <v>348</v>
      </c>
      <c r="C932" s="208" t="s">
        <v>131</v>
      </c>
      <c r="D932" s="168" t="s">
        <v>6117</v>
      </c>
      <c r="E932" s="169">
        <v>1092</v>
      </c>
      <c r="F932" s="166" t="s">
        <v>532</v>
      </c>
      <c r="G932" s="169" t="s">
        <v>6118</v>
      </c>
      <c r="H932" s="169" t="s">
        <v>2607</v>
      </c>
      <c r="I932" s="169" t="s">
        <v>6119</v>
      </c>
      <c r="J932" s="119" t="s">
        <v>6120</v>
      </c>
      <c r="K932" s="122">
        <v>40541</v>
      </c>
      <c r="L932" s="166" t="s">
        <v>2499</v>
      </c>
      <c r="M932" s="170" t="s">
        <v>5961</v>
      </c>
      <c r="N932" s="166" t="s">
        <v>6121</v>
      </c>
    </row>
    <row r="933" spans="1:14" ht="47.25" customHeight="1" outlineLevel="1">
      <c r="A933" s="174" t="s">
        <v>2578</v>
      </c>
      <c r="B933" s="119" t="s">
        <v>349</v>
      </c>
      <c r="C933" s="167" t="s">
        <v>131</v>
      </c>
      <c r="D933" s="168" t="s">
        <v>6122</v>
      </c>
      <c r="E933" s="169">
        <v>18.007470000000001</v>
      </c>
      <c r="F933" s="166" t="s">
        <v>532</v>
      </c>
      <c r="G933" s="169" t="s">
        <v>6123</v>
      </c>
      <c r="H933" s="169" t="s">
        <v>3196</v>
      </c>
      <c r="I933" s="169" t="s">
        <v>6124</v>
      </c>
      <c r="J933" s="119" t="s">
        <v>6125</v>
      </c>
      <c r="K933" s="122" t="s">
        <v>6126</v>
      </c>
      <c r="L933" s="166" t="s">
        <v>6127</v>
      </c>
      <c r="M933" s="170" t="s">
        <v>5961</v>
      </c>
      <c r="N933" s="166" t="s">
        <v>6128</v>
      </c>
    </row>
    <row r="934" spans="1:14" ht="31.5" customHeight="1" outlineLevel="1">
      <c r="A934" s="174" t="s">
        <v>2587</v>
      </c>
      <c r="B934" s="119" t="s">
        <v>350</v>
      </c>
      <c r="C934" s="167" t="s">
        <v>131</v>
      </c>
      <c r="D934" s="168" t="s">
        <v>6129</v>
      </c>
      <c r="E934" s="169">
        <v>4942.3989872000002</v>
      </c>
      <c r="F934" s="166" t="s">
        <v>429</v>
      </c>
      <c r="G934" s="169" t="s">
        <v>6130</v>
      </c>
      <c r="H934" s="169" t="s">
        <v>3196</v>
      </c>
      <c r="I934" s="169" t="s">
        <v>6131</v>
      </c>
      <c r="J934" s="119">
        <v>5926</v>
      </c>
      <c r="K934" s="122">
        <v>41136</v>
      </c>
      <c r="L934" s="166" t="s">
        <v>6132</v>
      </c>
      <c r="M934" s="170" t="s">
        <v>5961</v>
      </c>
      <c r="N934" s="166" t="s">
        <v>6133</v>
      </c>
    </row>
    <row r="935" spans="1:14" ht="47.25" customHeight="1" outlineLevel="1">
      <c r="A935" s="174" t="s">
        <v>2596</v>
      </c>
      <c r="B935" s="119" t="s">
        <v>351</v>
      </c>
      <c r="C935" s="167" t="s">
        <v>131</v>
      </c>
      <c r="D935" s="183" t="s">
        <v>6134</v>
      </c>
      <c r="E935" s="169">
        <v>2241.1070500000001</v>
      </c>
      <c r="F935" s="166" t="s">
        <v>532</v>
      </c>
      <c r="G935" s="169" t="s">
        <v>540</v>
      </c>
      <c r="H935" s="169" t="s">
        <v>541</v>
      </c>
      <c r="I935" s="169" t="s">
        <v>542</v>
      </c>
      <c r="J935" s="119">
        <v>128</v>
      </c>
      <c r="K935" s="122">
        <v>40591</v>
      </c>
      <c r="L935" s="166" t="s">
        <v>6135</v>
      </c>
      <c r="M935" s="170" t="s">
        <v>5961</v>
      </c>
      <c r="N935" s="166" t="s">
        <v>6136</v>
      </c>
    </row>
    <row r="936" spans="1:14" ht="47.25" customHeight="1" outlineLevel="1">
      <c r="A936" s="174" t="s">
        <v>2604</v>
      </c>
      <c r="B936" s="119" t="s">
        <v>352</v>
      </c>
      <c r="C936" s="167" t="s">
        <v>131</v>
      </c>
      <c r="D936" s="168" t="s">
        <v>2366</v>
      </c>
      <c r="E936" s="169">
        <v>5898.5256799999997</v>
      </c>
      <c r="F936" s="166" t="s">
        <v>532</v>
      </c>
      <c r="G936" s="169" t="s">
        <v>6137</v>
      </c>
      <c r="H936" s="169" t="s">
        <v>3335</v>
      </c>
      <c r="I936" s="169" t="s">
        <v>6138</v>
      </c>
      <c r="J936" s="119">
        <v>5074</v>
      </c>
      <c r="K936" s="122">
        <v>40956</v>
      </c>
      <c r="L936" s="166" t="s">
        <v>2371</v>
      </c>
      <c r="M936" s="170" t="s">
        <v>5961</v>
      </c>
      <c r="N936" s="166" t="s">
        <v>6139</v>
      </c>
    </row>
    <row r="937" spans="1:14" ht="51" customHeight="1" outlineLevel="1">
      <c r="A937" s="174" t="s">
        <v>2609</v>
      </c>
      <c r="B937" s="119" t="s">
        <v>353</v>
      </c>
      <c r="C937" s="167" t="s">
        <v>131</v>
      </c>
      <c r="D937" s="183" t="s">
        <v>6140</v>
      </c>
      <c r="E937" s="169">
        <v>13.11857</v>
      </c>
      <c r="F937" s="166" t="s">
        <v>3025</v>
      </c>
      <c r="G937" s="169" t="s">
        <v>3585</v>
      </c>
      <c r="H937" s="169" t="s">
        <v>3586</v>
      </c>
      <c r="I937" s="169" t="s">
        <v>3587</v>
      </c>
      <c r="J937" s="119">
        <v>7636</v>
      </c>
      <c r="K937" s="122">
        <v>41516</v>
      </c>
      <c r="L937" s="166" t="s">
        <v>3606</v>
      </c>
      <c r="M937" s="170" t="s">
        <v>5961</v>
      </c>
      <c r="N937" s="166" t="s">
        <v>6141</v>
      </c>
    </row>
    <row r="938" spans="1:14" ht="76.5" customHeight="1" outlineLevel="1">
      <c r="A938" s="174" t="s">
        <v>2617</v>
      </c>
      <c r="B938" s="119" t="s">
        <v>354</v>
      </c>
      <c r="C938" s="167" t="s">
        <v>131</v>
      </c>
      <c r="D938" s="183" t="s">
        <v>6142</v>
      </c>
      <c r="E938" s="169">
        <v>2606.8139099999999</v>
      </c>
      <c r="F938" s="166" t="s">
        <v>429</v>
      </c>
      <c r="G938" s="169" t="s">
        <v>6143</v>
      </c>
      <c r="H938" s="169" t="s">
        <v>6144</v>
      </c>
      <c r="I938" s="169" t="s">
        <v>6145</v>
      </c>
      <c r="J938" s="119">
        <v>7033</v>
      </c>
      <c r="K938" s="122">
        <v>41379</v>
      </c>
      <c r="L938" s="166" t="s">
        <v>6146</v>
      </c>
      <c r="M938" s="170" t="s">
        <v>5961</v>
      </c>
      <c r="N938" s="166" t="s">
        <v>6147</v>
      </c>
    </row>
    <row r="939" spans="1:14" ht="47.25" customHeight="1" outlineLevel="1">
      <c r="A939" s="174" t="s">
        <v>2621</v>
      </c>
      <c r="B939" s="119" t="s">
        <v>355</v>
      </c>
      <c r="C939" s="167" t="s">
        <v>131</v>
      </c>
      <c r="D939" s="183" t="s">
        <v>6148</v>
      </c>
      <c r="E939" s="169">
        <v>89.090480000000014</v>
      </c>
      <c r="F939" s="166" t="s">
        <v>6149</v>
      </c>
      <c r="G939" s="169" t="s">
        <v>3589</v>
      </c>
      <c r="H939" s="169" t="s">
        <v>568</v>
      </c>
      <c r="I939" s="169" t="s">
        <v>3590</v>
      </c>
      <c r="J939" s="119">
        <v>7625</v>
      </c>
      <c r="K939" s="122">
        <v>41512</v>
      </c>
      <c r="L939" s="166" t="s">
        <v>6150</v>
      </c>
      <c r="M939" s="170" t="s">
        <v>5961</v>
      </c>
      <c r="N939" s="166" t="s">
        <v>6151</v>
      </c>
    </row>
    <row r="940" spans="1:14" ht="47.25" customHeight="1" outlineLevel="1">
      <c r="A940" s="174" t="s">
        <v>2626</v>
      </c>
      <c r="B940" s="119" t="s">
        <v>356</v>
      </c>
      <c r="C940" s="167" t="s">
        <v>131</v>
      </c>
      <c r="D940" s="183" t="s">
        <v>2462</v>
      </c>
      <c r="E940" s="169">
        <v>2299.5457999999999</v>
      </c>
      <c r="F940" s="166" t="s">
        <v>3588</v>
      </c>
      <c r="G940" s="169" t="s">
        <v>6152</v>
      </c>
      <c r="H940" s="169" t="s">
        <v>3384</v>
      </c>
      <c r="I940" s="169" t="s">
        <v>6153</v>
      </c>
      <c r="J940" s="119">
        <v>5717</v>
      </c>
      <c r="K940" s="122">
        <v>41089</v>
      </c>
      <c r="L940" s="166" t="s">
        <v>2466</v>
      </c>
      <c r="M940" s="170" t="s">
        <v>5961</v>
      </c>
      <c r="N940" s="166" t="s">
        <v>6154</v>
      </c>
    </row>
    <row r="941" spans="1:14" ht="51" customHeight="1" outlineLevel="1">
      <c r="A941" s="174" t="s">
        <v>2631</v>
      </c>
      <c r="B941" s="119" t="s">
        <v>357</v>
      </c>
      <c r="C941" s="167" t="s">
        <v>131</v>
      </c>
      <c r="D941" s="168" t="s">
        <v>6155</v>
      </c>
      <c r="E941" s="169">
        <v>3692.6469499999998</v>
      </c>
      <c r="F941" s="166" t="s">
        <v>532</v>
      </c>
      <c r="G941" s="169" t="s">
        <v>6156</v>
      </c>
      <c r="H941" s="169" t="s">
        <v>3401</v>
      </c>
      <c r="I941" s="169" t="s">
        <v>6157</v>
      </c>
      <c r="J941" s="119">
        <v>5258</v>
      </c>
      <c r="K941" s="122">
        <v>41008</v>
      </c>
      <c r="L941" s="166" t="s">
        <v>6158</v>
      </c>
      <c r="M941" s="170" t="s">
        <v>5961</v>
      </c>
      <c r="N941" s="166" t="s">
        <v>6159</v>
      </c>
    </row>
    <row r="942" spans="1:14" ht="47.25" customHeight="1" outlineLevel="1">
      <c r="A942" s="174" t="s">
        <v>2636</v>
      </c>
      <c r="B942" s="119" t="s">
        <v>358</v>
      </c>
      <c r="C942" s="167" t="s">
        <v>131</v>
      </c>
      <c r="D942" s="183" t="s">
        <v>6160</v>
      </c>
      <c r="E942" s="169">
        <v>62.377630000000003</v>
      </c>
      <c r="F942" s="166" t="s">
        <v>2670</v>
      </c>
      <c r="G942" s="169" t="s">
        <v>6161</v>
      </c>
      <c r="H942" s="169" t="s">
        <v>3018</v>
      </c>
      <c r="I942" s="169" t="s">
        <v>6162</v>
      </c>
      <c r="J942" s="119">
        <v>7892</v>
      </c>
      <c r="K942" s="122">
        <v>41557</v>
      </c>
      <c r="L942" s="166" t="s">
        <v>6163</v>
      </c>
      <c r="M942" s="170" t="s">
        <v>5961</v>
      </c>
      <c r="N942" s="166" t="s">
        <v>6164</v>
      </c>
    </row>
    <row r="943" spans="1:14" ht="47.25" customHeight="1" outlineLevel="1">
      <c r="A943" s="174" t="s">
        <v>2641</v>
      </c>
      <c r="B943" s="119" t="s">
        <v>359</v>
      </c>
      <c r="C943" s="167" t="s">
        <v>131</v>
      </c>
      <c r="D943" s="183" t="s">
        <v>6165</v>
      </c>
      <c r="E943" s="169">
        <v>30.721</v>
      </c>
      <c r="F943" s="166" t="s">
        <v>532</v>
      </c>
      <c r="G943" s="169" t="s">
        <v>3591</v>
      </c>
      <c r="H943" s="169" t="s">
        <v>3018</v>
      </c>
      <c r="I943" s="169" t="s">
        <v>3592</v>
      </c>
      <c r="J943" s="119">
        <v>3961</v>
      </c>
      <c r="K943" s="122">
        <v>40704</v>
      </c>
      <c r="L943" s="166" t="s">
        <v>310</v>
      </c>
      <c r="M943" s="170" t="s">
        <v>5961</v>
      </c>
      <c r="N943" s="166" t="s">
        <v>6166</v>
      </c>
    </row>
    <row r="944" spans="1:14" ht="47.25" customHeight="1" outlineLevel="1">
      <c r="A944" s="174" t="s">
        <v>2646</v>
      </c>
      <c r="B944" s="210" t="s">
        <v>360</v>
      </c>
      <c r="C944" s="167" t="s">
        <v>131</v>
      </c>
      <c r="D944" s="168" t="s">
        <v>6167</v>
      </c>
      <c r="E944" s="169">
        <v>2.2025899999999998</v>
      </c>
      <c r="F944" s="166" t="s">
        <v>532</v>
      </c>
      <c r="G944" s="169" t="s">
        <v>6168</v>
      </c>
      <c r="H944" s="169" t="s">
        <v>6169</v>
      </c>
      <c r="I944" s="169" t="s">
        <v>6170</v>
      </c>
      <c r="J944" s="119">
        <v>8151</v>
      </c>
      <c r="K944" s="122">
        <v>41607</v>
      </c>
      <c r="L944" s="166" t="s">
        <v>6171</v>
      </c>
      <c r="M944" s="170" t="s">
        <v>5961</v>
      </c>
      <c r="N944" s="166" t="s">
        <v>6172</v>
      </c>
    </row>
    <row r="945" spans="1:14" ht="76.5" customHeight="1" outlineLevel="1">
      <c r="A945" s="174" t="s">
        <v>2650</v>
      </c>
      <c r="B945" s="119" t="s">
        <v>361</v>
      </c>
      <c r="C945" s="167" t="s">
        <v>131</v>
      </c>
      <c r="D945" s="183" t="s">
        <v>6173</v>
      </c>
      <c r="E945" s="169">
        <v>2.8332199999999998</v>
      </c>
      <c r="F945" s="166" t="s">
        <v>430</v>
      </c>
      <c r="G945" s="169" t="s">
        <v>3593</v>
      </c>
      <c r="H945" s="169" t="s">
        <v>3594</v>
      </c>
      <c r="I945" s="169" t="s">
        <v>581</v>
      </c>
      <c r="J945" s="119">
        <v>7983</v>
      </c>
      <c r="K945" s="122">
        <v>41571</v>
      </c>
      <c r="L945" s="166" t="s">
        <v>3607</v>
      </c>
      <c r="M945" s="170" t="s">
        <v>5961</v>
      </c>
      <c r="N945" s="166" t="s">
        <v>6174</v>
      </c>
    </row>
    <row r="946" spans="1:14" ht="76.5" customHeight="1" outlineLevel="1">
      <c r="A946" s="174" t="s">
        <v>2653</v>
      </c>
      <c r="B946" s="119" t="s">
        <v>362</v>
      </c>
      <c r="C946" s="167" t="s">
        <v>131</v>
      </c>
      <c r="D946" s="183" t="s">
        <v>6175</v>
      </c>
      <c r="E946" s="169">
        <v>62.54522</v>
      </c>
      <c r="F946" s="166" t="s">
        <v>5970</v>
      </c>
      <c r="G946" s="169" t="s">
        <v>6176</v>
      </c>
      <c r="H946" s="169" t="s">
        <v>3594</v>
      </c>
      <c r="I946" s="169" t="s">
        <v>6177</v>
      </c>
      <c r="J946" s="119">
        <v>8216</v>
      </c>
      <c r="K946" s="122">
        <v>41617</v>
      </c>
      <c r="L946" s="166" t="s">
        <v>6178</v>
      </c>
      <c r="M946" s="170" t="s">
        <v>5961</v>
      </c>
      <c r="N946" s="166" t="s">
        <v>6179</v>
      </c>
    </row>
    <row r="947" spans="1:14" ht="47.25" customHeight="1" outlineLevel="1">
      <c r="A947" s="174" t="s">
        <v>2657</v>
      </c>
      <c r="B947" s="210" t="s">
        <v>363</v>
      </c>
      <c r="C947" s="167" t="s">
        <v>131</v>
      </c>
      <c r="D947" s="168" t="s">
        <v>6180</v>
      </c>
      <c r="E947" s="169">
        <v>311.15719999999999</v>
      </c>
      <c r="F947" s="166" t="s">
        <v>2670</v>
      </c>
      <c r="G947" s="169" t="s">
        <v>6181</v>
      </c>
      <c r="H947" s="169" t="s">
        <v>6182</v>
      </c>
      <c r="I947" s="169" t="s">
        <v>6183</v>
      </c>
      <c r="J947" s="119">
        <v>8272</v>
      </c>
      <c r="K947" s="122">
        <v>41626</v>
      </c>
      <c r="L947" s="166" t="s">
        <v>6184</v>
      </c>
      <c r="M947" s="170" t="s">
        <v>5961</v>
      </c>
      <c r="N947" s="166" t="s">
        <v>6185</v>
      </c>
    </row>
    <row r="948" spans="1:14" ht="47.25" customHeight="1" outlineLevel="1">
      <c r="A948" s="174" t="s">
        <v>6186</v>
      </c>
      <c r="B948" s="119" t="s">
        <v>364</v>
      </c>
      <c r="C948" s="167" t="s">
        <v>131</v>
      </c>
      <c r="D948" s="183" t="s">
        <v>6187</v>
      </c>
      <c r="E948" s="169">
        <v>812.55112999999994</v>
      </c>
      <c r="F948" s="166" t="s">
        <v>532</v>
      </c>
      <c r="G948" s="169" t="s">
        <v>6188</v>
      </c>
      <c r="H948" s="169" t="s">
        <v>6189</v>
      </c>
      <c r="I948" s="169" t="s">
        <v>3270</v>
      </c>
      <c r="J948" s="119">
        <v>8157</v>
      </c>
      <c r="K948" s="122">
        <v>41611</v>
      </c>
      <c r="L948" s="166" t="s">
        <v>6190</v>
      </c>
      <c r="M948" s="170" t="s">
        <v>5961</v>
      </c>
      <c r="N948" s="166" t="s">
        <v>6191</v>
      </c>
    </row>
    <row r="949" spans="1:14" ht="47.25" customHeight="1" outlineLevel="1">
      <c r="A949" s="174" t="s">
        <v>6192</v>
      </c>
      <c r="B949" s="119" t="s">
        <v>365</v>
      </c>
      <c r="C949" s="167" t="s">
        <v>131</v>
      </c>
      <c r="D949" s="183" t="s">
        <v>6193</v>
      </c>
      <c r="E949" s="169">
        <v>22.448450000000001</v>
      </c>
      <c r="F949" s="166" t="s">
        <v>532</v>
      </c>
      <c r="G949" s="169" t="s">
        <v>6194</v>
      </c>
      <c r="H949" s="169" t="s">
        <v>2368</v>
      </c>
      <c r="I949" s="169" t="s">
        <v>6195</v>
      </c>
      <c r="J949" s="119">
        <v>5118</v>
      </c>
      <c r="K949" s="122">
        <v>40974</v>
      </c>
      <c r="L949" s="166" t="s">
        <v>6196</v>
      </c>
      <c r="M949" s="170" t="s">
        <v>5961</v>
      </c>
      <c r="N949" s="166" t="s">
        <v>6197</v>
      </c>
    </row>
    <row r="950" spans="1:14" ht="47.25" customHeight="1" outlineLevel="1">
      <c r="A950" s="174" t="s">
        <v>6198</v>
      </c>
      <c r="B950" s="119" t="s">
        <v>366</v>
      </c>
      <c r="C950" s="167" t="s">
        <v>131</v>
      </c>
      <c r="D950" s="183" t="s">
        <v>6199</v>
      </c>
      <c r="E950" s="169">
        <v>0</v>
      </c>
      <c r="F950" s="166" t="s">
        <v>532</v>
      </c>
      <c r="G950" s="169" t="s">
        <v>6200</v>
      </c>
      <c r="H950" s="169" t="s">
        <v>2368</v>
      </c>
      <c r="I950" s="169" t="s">
        <v>582</v>
      </c>
      <c r="J950" s="119">
        <v>8487</v>
      </c>
      <c r="K950" s="122">
        <v>41689</v>
      </c>
      <c r="L950" s="166" t="s">
        <v>6201</v>
      </c>
      <c r="M950" s="170" t="s">
        <v>5961</v>
      </c>
      <c r="N950" s="166" t="s">
        <v>6202</v>
      </c>
    </row>
    <row r="951" spans="1:14" ht="63.75" customHeight="1" outlineLevel="1">
      <c r="A951" s="174" t="s">
        <v>6203</v>
      </c>
      <c r="B951" s="210" t="s">
        <v>367</v>
      </c>
      <c r="C951" s="167" t="s">
        <v>131</v>
      </c>
      <c r="D951" s="168" t="s">
        <v>6204</v>
      </c>
      <c r="E951" s="169">
        <v>1325.0523800000001</v>
      </c>
      <c r="F951" s="166" t="s">
        <v>3588</v>
      </c>
      <c r="G951" s="169" t="s">
        <v>6205</v>
      </c>
      <c r="H951" s="169" t="s">
        <v>2368</v>
      </c>
      <c r="I951" s="169" t="s">
        <v>6206</v>
      </c>
      <c r="J951" s="119">
        <v>5716</v>
      </c>
      <c r="K951" s="122">
        <v>41089</v>
      </c>
      <c r="L951" s="166" t="s">
        <v>6207</v>
      </c>
      <c r="M951" s="170" t="s">
        <v>5961</v>
      </c>
      <c r="N951" s="166" t="s">
        <v>6208</v>
      </c>
    </row>
    <row r="952" spans="1:14" ht="51" customHeight="1" outlineLevel="1">
      <c r="A952" s="174" t="s">
        <v>6209</v>
      </c>
      <c r="B952" s="119" t="s">
        <v>368</v>
      </c>
      <c r="C952" s="167" t="s">
        <v>131</v>
      </c>
      <c r="D952" s="183" t="s">
        <v>6210</v>
      </c>
      <c r="E952" s="169">
        <v>0</v>
      </c>
      <c r="F952" s="166" t="s">
        <v>532</v>
      </c>
      <c r="G952" s="169" t="s">
        <v>6211</v>
      </c>
      <c r="H952" s="169" t="s">
        <v>6212</v>
      </c>
      <c r="I952" s="169" t="s">
        <v>3226</v>
      </c>
      <c r="J952" s="119">
        <v>5983</v>
      </c>
      <c r="K952" s="122">
        <v>41148</v>
      </c>
      <c r="L952" s="166" t="s">
        <v>6213</v>
      </c>
      <c r="M952" s="170" t="s">
        <v>5961</v>
      </c>
      <c r="N952" s="166" t="s">
        <v>6214</v>
      </c>
    </row>
    <row r="953" spans="1:14" ht="47.25" customHeight="1" outlineLevel="1">
      <c r="A953" s="174" t="s">
        <v>6215</v>
      </c>
      <c r="B953" s="119" t="s">
        <v>369</v>
      </c>
      <c r="C953" s="167" t="s">
        <v>131</v>
      </c>
      <c r="D953" s="183" t="s">
        <v>6216</v>
      </c>
      <c r="E953" s="169">
        <v>365.79995000000002</v>
      </c>
      <c r="F953" s="166" t="s">
        <v>6217</v>
      </c>
      <c r="G953" s="169" t="s">
        <v>6218</v>
      </c>
      <c r="H953" s="169" t="s">
        <v>6212</v>
      </c>
      <c r="I953" s="169" t="s">
        <v>6219</v>
      </c>
      <c r="J953" s="119" t="s">
        <v>6220</v>
      </c>
      <c r="K953" s="122">
        <v>40849</v>
      </c>
      <c r="L953" s="166" t="s">
        <v>311</v>
      </c>
      <c r="M953" s="170" t="s">
        <v>5961</v>
      </c>
      <c r="N953" s="166" t="s">
        <v>6221</v>
      </c>
    </row>
    <row r="954" spans="1:14" ht="47.25" customHeight="1" outlineLevel="1">
      <c r="A954" s="174" t="s">
        <v>6222</v>
      </c>
      <c r="B954" s="119" t="s">
        <v>370</v>
      </c>
      <c r="C954" s="167" t="s">
        <v>131</v>
      </c>
      <c r="D954" s="183" t="s">
        <v>6223</v>
      </c>
      <c r="E954" s="169">
        <v>24.16563</v>
      </c>
      <c r="F954" s="166" t="s">
        <v>5464</v>
      </c>
      <c r="G954" s="169" t="s">
        <v>6224</v>
      </c>
      <c r="H954" s="169" t="s">
        <v>6225</v>
      </c>
      <c r="I954" s="169" t="s">
        <v>6226</v>
      </c>
      <c r="J954" s="119">
        <v>7072</v>
      </c>
      <c r="K954" s="122">
        <v>41389</v>
      </c>
      <c r="L954" s="166" t="s">
        <v>6227</v>
      </c>
      <c r="M954" s="170" t="s">
        <v>5961</v>
      </c>
      <c r="N954" s="166" t="s">
        <v>6228</v>
      </c>
    </row>
    <row r="955" spans="1:14" ht="47.25" customHeight="1" outlineLevel="1">
      <c r="A955" s="174" t="s">
        <v>6229</v>
      </c>
      <c r="B955" s="119" t="s">
        <v>371</v>
      </c>
      <c r="C955" s="167" t="s">
        <v>131</v>
      </c>
      <c r="D955" s="183" t="s">
        <v>6230</v>
      </c>
      <c r="E955" s="169">
        <v>1625.0721100000001</v>
      </c>
      <c r="F955" s="166" t="s">
        <v>6231</v>
      </c>
      <c r="G955" s="169" t="s">
        <v>6232</v>
      </c>
      <c r="H955" s="169" t="s">
        <v>3494</v>
      </c>
      <c r="I955" s="169" t="s">
        <v>6233</v>
      </c>
      <c r="J955" s="119">
        <v>7533</v>
      </c>
      <c r="K955" s="122">
        <v>41495</v>
      </c>
      <c r="L955" s="166" t="s">
        <v>6234</v>
      </c>
      <c r="M955" s="170" t="s">
        <v>5961</v>
      </c>
      <c r="N955" s="166" t="s">
        <v>6235</v>
      </c>
    </row>
    <row r="956" spans="1:14" ht="47.25" customHeight="1" outlineLevel="1">
      <c r="A956" s="174" t="s">
        <v>6236</v>
      </c>
      <c r="B956" s="119" t="s">
        <v>372</v>
      </c>
      <c r="C956" s="167" t="s">
        <v>131</v>
      </c>
      <c r="D956" s="183" t="s">
        <v>6237</v>
      </c>
      <c r="E956" s="169">
        <v>372.38431999999989</v>
      </c>
      <c r="F956" s="166" t="s">
        <v>3474</v>
      </c>
      <c r="G956" s="169" t="s">
        <v>6238</v>
      </c>
      <c r="H956" s="169" t="s">
        <v>6239</v>
      </c>
      <c r="I956" s="169" t="s">
        <v>6240</v>
      </c>
      <c r="J956" s="119">
        <v>3826</v>
      </c>
      <c r="K956" s="122">
        <v>41152</v>
      </c>
      <c r="L956" s="166" t="s">
        <v>6241</v>
      </c>
      <c r="M956" s="170" t="s">
        <v>5961</v>
      </c>
      <c r="N956" s="166" t="s">
        <v>6242</v>
      </c>
    </row>
    <row r="957" spans="1:14" ht="47.25" customHeight="1" outlineLevel="1">
      <c r="A957" s="174" t="s">
        <v>6243</v>
      </c>
      <c r="B957" s="119" t="s">
        <v>373</v>
      </c>
      <c r="C957" s="167" t="s">
        <v>131</v>
      </c>
      <c r="D957" s="183" t="s">
        <v>6244</v>
      </c>
      <c r="E957" s="169">
        <v>4604.8227900000002</v>
      </c>
      <c r="F957" s="166" t="s">
        <v>6245</v>
      </c>
      <c r="G957" s="169" t="s">
        <v>6246</v>
      </c>
      <c r="H957" s="169" t="s">
        <v>6239</v>
      </c>
      <c r="I957" s="169" t="s">
        <v>6247</v>
      </c>
      <c r="J957" s="119">
        <v>5116</v>
      </c>
      <c r="K957" s="122">
        <v>40974</v>
      </c>
      <c r="L957" s="166" t="s">
        <v>6248</v>
      </c>
      <c r="M957" s="170" t="s">
        <v>5961</v>
      </c>
      <c r="N957" s="166" t="s">
        <v>6249</v>
      </c>
    </row>
    <row r="958" spans="1:14" ht="51" customHeight="1" outlineLevel="1">
      <c r="A958" s="174" t="s">
        <v>6250</v>
      </c>
      <c r="B958" s="119" t="s">
        <v>374</v>
      </c>
      <c r="C958" s="167" t="s">
        <v>131</v>
      </c>
      <c r="D958" s="183" t="s">
        <v>6251</v>
      </c>
      <c r="E958" s="169">
        <v>7.5049999999999999</v>
      </c>
      <c r="F958" s="166" t="s">
        <v>437</v>
      </c>
      <c r="G958" s="169" t="s">
        <v>6252</v>
      </c>
      <c r="H958" s="169" t="s">
        <v>6253</v>
      </c>
      <c r="I958" s="169" t="s">
        <v>6254</v>
      </c>
      <c r="J958" s="119">
        <v>5342</v>
      </c>
      <c r="K958" s="122">
        <v>41012</v>
      </c>
      <c r="L958" s="166" t="s">
        <v>6255</v>
      </c>
      <c r="M958" s="170" t="s">
        <v>5961</v>
      </c>
      <c r="N958" s="166" t="s">
        <v>6256</v>
      </c>
    </row>
    <row r="959" spans="1:14" ht="47.25" customHeight="1" outlineLevel="1">
      <c r="A959" s="174" t="s">
        <v>6257</v>
      </c>
      <c r="B959" s="119" t="s">
        <v>375</v>
      </c>
      <c r="C959" s="167" t="s">
        <v>131</v>
      </c>
      <c r="D959" s="183" t="s">
        <v>6258</v>
      </c>
      <c r="E959" s="169">
        <v>2971.2372</v>
      </c>
      <c r="F959" s="166" t="s">
        <v>3203</v>
      </c>
      <c r="G959" s="169" t="s">
        <v>6259</v>
      </c>
      <c r="H959" s="169" t="s">
        <v>6260</v>
      </c>
      <c r="I959" s="169" t="s">
        <v>6261</v>
      </c>
      <c r="J959" s="119">
        <v>5429</v>
      </c>
      <c r="K959" s="122">
        <v>41031</v>
      </c>
      <c r="L959" s="166" t="s">
        <v>6262</v>
      </c>
      <c r="M959" s="170" t="s">
        <v>5961</v>
      </c>
      <c r="N959" s="166" t="s">
        <v>6263</v>
      </c>
    </row>
    <row r="960" spans="1:14" ht="51" customHeight="1" outlineLevel="1">
      <c r="A960" s="174" t="s">
        <v>6264</v>
      </c>
      <c r="B960" s="119" t="s">
        <v>376</v>
      </c>
      <c r="C960" s="167" t="s">
        <v>131</v>
      </c>
      <c r="D960" s="183" t="s">
        <v>6265</v>
      </c>
      <c r="E960" s="169">
        <v>32.183540000000001</v>
      </c>
      <c r="F960" s="166" t="s">
        <v>532</v>
      </c>
      <c r="G960" s="169" t="s">
        <v>3595</v>
      </c>
      <c r="H960" s="169" t="s">
        <v>3596</v>
      </c>
      <c r="I960" s="169" t="s">
        <v>3597</v>
      </c>
      <c r="J960" s="119">
        <v>7530</v>
      </c>
      <c r="K960" s="122">
        <v>41491</v>
      </c>
      <c r="L960" s="166" t="s">
        <v>2770</v>
      </c>
      <c r="M960" s="170" t="s">
        <v>5961</v>
      </c>
      <c r="N960" s="166" t="s">
        <v>6266</v>
      </c>
    </row>
    <row r="961" spans="1:14" ht="90" customHeight="1" outlineLevel="1">
      <c r="A961" s="174" t="s">
        <v>6267</v>
      </c>
      <c r="B961" s="210" t="s">
        <v>377</v>
      </c>
      <c r="C961" s="167" t="s">
        <v>131</v>
      </c>
      <c r="D961" s="168" t="s">
        <v>6268</v>
      </c>
      <c r="E961" s="169">
        <v>3817.7</v>
      </c>
      <c r="F961" s="166" t="s">
        <v>6245</v>
      </c>
      <c r="G961" s="169" t="s">
        <v>6269</v>
      </c>
      <c r="H961" s="169" t="s">
        <v>3599</v>
      </c>
      <c r="I961" s="169" t="s">
        <v>6270</v>
      </c>
      <c r="J961" s="119">
        <v>5654</v>
      </c>
      <c r="K961" s="122">
        <v>41075</v>
      </c>
      <c r="L961" s="166" t="s">
        <v>3023</v>
      </c>
      <c r="M961" s="170" t="s">
        <v>5961</v>
      </c>
      <c r="N961" s="166" t="s">
        <v>6271</v>
      </c>
    </row>
    <row r="962" spans="1:14" ht="51" customHeight="1" outlineLevel="1">
      <c r="A962" s="174" t="s">
        <v>6272</v>
      </c>
      <c r="B962" s="119" t="s">
        <v>378</v>
      </c>
      <c r="C962" s="167" t="s">
        <v>131</v>
      </c>
      <c r="D962" s="183" t="s">
        <v>6273</v>
      </c>
      <c r="E962" s="169">
        <v>17103.673419999999</v>
      </c>
      <c r="F962" s="166" t="s">
        <v>6274</v>
      </c>
      <c r="G962" s="169" t="s">
        <v>6275</v>
      </c>
      <c r="H962" s="169" t="s">
        <v>6276</v>
      </c>
      <c r="I962" s="169" t="s">
        <v>6277</v>
      </c>
      <c r="J962" s="119">
        <v>3732</v>
      </c>
      <c r="K962" s="122">
        <v>41127</v>
      </c>
      <c r="L962" s="166" t="s">
        <v>6278</v>
      </c>
      <c r="M962" s="170" t="s">
        <v>5961</v>
      </c>
      <c r="N962" s="166" t="s">
        <v>6279</v>
      </c>
    </row>
    <row r="963" spans="1:14" ht="51" customHeight="1" outlineLevel="1">
      <c r="A963" s="174" t="s">
        <v>6280</v>
      </c>
      <c r="B963" s="119" t="s">
        <v>379</v>
      </c>
      <c r="C963" s="167" t="s">
        <v>131</v>
      </c>
      <c r="D963" s="183" t="s">
        <v>6281</v>
      </c>
      <c r="E963" s="169">
        <v>119.15688</v>
      </c>
      <c r="F963" s="166" t="s">
        <v>2670</v>
      </c>
      <c r="G963" s="169" t="s">
        <v>6282</v>
      </c>
      <c r="H963" s="169" t="s">
        <v>6283</v>
      </c>
      <c r="I963" s="169" t="s">
        <v>6284</v>
      </c>
      <c r="J963" s="119">
        <v>5674</v>
      </c>
      <c r="K963" s="122">
        <v>41080</v>
      </c>
      <c r="L963" s="166" t="s">
        <v>6285</v>
      </c>
      <c r="M963" s="170" t="s">
        <v>5961</v>
      </c>
      <c r="N963" s="166" t="s">
        <v>6286</v>
      </c>
    </row>
    <row r="964" spans="1:14" ht="47.25" customHeight="1" outlineLevel="1">
      <c r="A964" s="174" t="s">
        <v>6287</v>
      </c>
      <c r="B964" s="119" t="s">
        <v>380</v>
      </c>
      <c r="C964" s="167" t="s">
        <v>131</v>
      </c>
      <c r="D964" s="183" t="s">
        <v>6288</v>
      </c>
      <c r="E964" s="169">
        <v>0</v>
      </c>
      <c r="F964" s="166" t="s">
        <v>2670</v>
      </c>
      <c r="G964" s="169" t="s">
        <v>6289</v>
      </c>
      <c r="H964" s="169" t="s">
        <v>6290</v>
      </c>
      <c r="I964" s="169" t="s">
        <v>6291</v>
      </c>
      <c r="J964" s="119">
        <v>8556</v>
      </c>
      <c r="K964" s="122">
        <v>41757</v>
      </c>
      <c r="L964" s="166" t="s">
        <v>6292</v>
      </c>
      <c r="M964" s="170" t="s">
        <v>5961</v>
      </c>
      <c r="N964" s="166" t="s">
        <v>6293</v>
      </c>
    </row>
    <row r="965" spans="1:14" ht="47.25" customHeight="1" outlineLevel="1">
      <c r="A965" s="174" t="s">
        <v>6294</v>
      </c>
      <c r="B965" s="119" t="s">
        <v>381</v>
      </c>
      <c r="C965" s="167" t="s">
        <v>131</v>
      </c>
      <c r="D965" s="168" t="s">
        <v>6295</v>
      </c>
      <c r="E965" s="169">
        <v>1008.85113</v>
      </c>
      <c r="F965" s="166" t="s">
        <v>2550</v>
      </c>
      <c r="G965" s="169" t="s">
        <v>6296</v>
      </c>
      <c r="H965" s="169" t="s">
        <v>6297</v>
      </c>
      <c r="I965" s="169" t="s">
        <v>6298</v>
      </c>
      <c r="J965" s="119">
        <v>4117</v>
      </c>
      <c r="K965" s="122">
        <v>40730</v>
      </c>
      <c r="L965" s="166" t="s">
        <v>6299</v>
      </c>
      <c r="M965" s="170" t="s">
        <v>5961</v>
      </c>
      <c r="N965" s="166" t="s">
        <v>6300</v>
      </c>
    </row>
    <row r="966" spans="1:14" ht="47.25" customHeight="1" outlineLevel="1">
      <c r="A966" s="174" t="s">
        <v>6301</v>
      </c>
      <c r="B966" s="210" t="s">
        <v>382</v>
      </c>
      <c r="C966" s="167" t="s">
        <v>131</v>
      </c>
      <c r="D966" s="168" t="s">
        <v>6302</v>
      </c>
      <c r="E966" s="169">
        <v>1570.1744000000001</v>
      </c>
      <c r="F966" s="166" t="s">
        <v>491</v>
      </c>
      <c r="G966" s="169" t="s">
        <v>6303</v>
      </c>
      <c r="H966" s="169" t="s">
        <v>3633</v>
      </c>
      <c r="I966" s="169" t="s">
        <v>6304</v>
      </c>
      <c r="J966" s="119">
        <v>5694</v>
      </c>
      <c r="K966" s="122">
        <v>41089</v>
      </c>
      <c r="L966" s="166" t="s">
        <v>6305</v>
      </c>
      <c r="M966" s="170" t="s">
        <v>5961</v>
      </c>
      <c r="N966" s="166" t="s">
        <v>6306</v>
      </c>
    </row>
    <row r="967" spans="1:14" ht="31.5" customHeight="1" outlineLevel="1">
      <c r="A967" s="174" t="s">
        <v>6307</v>
      </c>
      <c r="B967" s="119" t="s">
        <v>383</v>
      </c>
      <c r="C967" s="167" t="s">
        <v>131</v>
      </c>
      <c r="D967" s="230" t="s">
        <v>6308</v>
      </c>
      <c r="E967" s="169">
        <v>13.00586</v>
      </c>
      <c r="F967" s="166" t="s">
        <v>3588</v>
      </c>
      <c r="G967" s="169" t="s">
        <v>3601</v>
      </c>
      <c r="H967" s="169" t="s">
        <v>3602</v>
      </c>
      <c r="I967" s="169" t="s">
        <v>3603</v>
      </c>
      <c r="J967" s="119">
        <v>6905</v>
      </c>
      <c r="K967" s="122">
        <v>41352</v>
      </c>
      <c r="L967" s="166" t="s">
        <v>6309</v>
      </c>
      <c r="M967" s="170" t="s">
        <v>5961</v>
      </c>
      <c r="N967" s="166" t="s">
        <v>6310</v>
      </c>
    </row>
    <row r="968" spans="1:14" ht="31.5" customHeight="1" outlineLevel="1">
      <c r="A968" s="174" t="s">
        <v>6311</v>
      </c>
      <c r="B968" s="119" t="s">
        <v>384</v>
      </c>
      <c r="C968" s="167" t="s">
        <v>131</v>
      </c>
      <c r="D968" s="230" t="s">
        <v>6312</v>
      </c>
      <c r="E968" s="169">
        <v>1445.35113</v>
      </c>
      <c r="F968" s="166" t="s">
        <v>3588</v>
      </c>
      <c r="G968" s="169" t="s">
        <v>6313</v>
      </c>
      <c r="H968" s="169" t="s">
        <v>6314</v>
      </c>
      <c r="I968" s="169" t="s">
        <v>6315</v>
      </c>
      <c r="J968" s="119">
        <v>7186</v>
      </c>
      <c r="K968" s="122">
        <v>41425</v>
      </c>
      <c r="L968" s="166" t="s">
        <v>6316</v>
      </c>
      <c r="M968" s="170" t="s">
        <v>5961</v>
      </c>
      <c r="N968" s="166" t="s">
        <v>6317</v>
      </c>
    </row>
    <row r="969" spans="1:14" ht="51" customHeight="1" outlineLevel="1">
      <c r="A969" s="174" t="s">
        <v>6318</v>
      </c>
      <c r="B969" s="119" t="s">
        <v>385</v>
      </c>
      <c r="C969" s="167" t="s">
        <v>131</v>
      </c>
      <c r="D969" s="168" t="s">
        <v>6319</v>
      </c>
      <c r="E969" s="169">
        <v>45.935870000000001</v>
      </c>
      <c r="F969" s="166" t="s">
        <v>532</v>
      </c>
      <c r="G969" s="169" t="s">
        <v>6320</v>
      </c>
      <c r="H969" s="169" t="s">
        <v>6321</v>
      </c>
      <c r="I969" s="169" t="s">
        <v>6322</v>
      </c>
      <c r="J969" s="119">
        <v>7157</v>
      </c>
      <c r="K969" s="122" t="s">
        <v>3472</v>
      </c>
      <c r="L969" s="166" t="s">
        <v>6323</v>
      </c>
      <c r="M969" s="170" t="s">
        <v>5961</v>
      </c>
      <c r="N969" s="166" t="s">
        <v>6324</v>
      </c>
    </row>
    <row r="970" spans="1:14" ht="31.5" customHeight="1" outlineLevel="1">
      <c r="A970" s="174" t="s">
        <v>6325</v>
      </c>
      <c r="B970" s="210" t="s">
        <v>386</v>
      </c>
      <c r="C970" s="167" t="s">
        <v>131</v>
      </c>
      <c r="D970" s="168" t="s">
        <v>6326</v>
      </c>
      <c r="E970" s="169">
        <v>39.499319999999997</v>
      </c>
      <c r="F970" s="166" t="s">
        <v>532</v>
      </c>
      <c r="G970" s="169" t="s">
        <v>540</v>
      </c>
      <c r="H970" s="169" t="s">
        <v>3303</v>
      </c>
      <c r="I970" s="169" t="s">
        <v>542</v>
      </c>
      <c r="J970" s="119">
        <v>4745</v>
      </c>
      <c r="K970" s="122">
        <v>40875</v>
      </c>
      <c r="L970" s="166" t="s">
        <v>6327</v>
      </c>
      <c r="M970" s="170" t="s">
        <v>5961</v>
      </c>
      <c r="N970" s="166" t="s">
        <v>6328</v>
      </c>
    </row>
    <row r="971" spans="1:14" ht="63" customHeight="1" outlineLevel="1">
      <c r="A971" s="174" t="s">
        <v>6329</v>
      </c>
      <c r="B971" s="119" t="s">
        <v>387</v>
      </c>
      <c r="C971" s="167" t="s">
        <v>131</v>
      </c>
      <c r="D971" s="230" t="s">
        <v>6330</v>
      </c>
      <c r="E971" s="169">
        <v>1030.8302799999999</v>
      </c>
      <c r="F971" s="166" t="s">
        <v>444</v>
      </c>
      <c r="G971" s="169" t="s">
        <v>6331</v>
      </c>
      <c r="H971" s="169" t="s">
        <v>3170</v>
      </c>
      <c r="I971" s="169" t="s">
        <v>6332</v>
      </c>
      <c r="J971" s="119">
        <v>4151</v>
      </c>
      <c r="K971" s="122">
        <v>40737</v>
      </c>
      <c r="L971" s="166" t="s">
        <v>6333</v>
      </c>
      <c r="M971" s="170" t="s">
        <v>5961</v>
      </c>
      <c r="N971" s="166" t="s">
        <v>6334</v>
      </c>
    </row>
    <row r="972" spans="1:14" ht="47.25" customHeight="1" outlineLevel="1">
      <c r="A972" s="174" t="s">
        <v>6335</v>
      </c>
      <c r="B972" s="119" t="s">
        <v>388</v>
      </c>
      <c r="C972" s="167" t="s">
        <v>131</v>
      </c>
      <c r="D972" s="168" t="s">
        <v>6336</v>
      </c>
      <c r="E972" s="169">
        <v>1.7373700000000001</v>
      </c>
      <c r="F972" s="166" t="s">
        <v>444</v>
      </c>
      <c r="G972" s="169" t="s">
        <v>6337</v>
      </c>
      <c r="H972" s="169" t="s">
        <v>6338</v>
      </c>
      <c r="I972" s="169" t="s">
        <v>6339</v>
      </c>
      <c r="J972" s="119">
        <v>3990</v>
      </c>
      <c r="K972" s="122">
        <v>40708</v>
      </c>
      <c r="L972" s="166" t="s">
        <v>6340</v>
      </c>
      <c r="M972" s="170" t="s">
        <v>5961</v>
      </c>
      <c r="N972" s="166" t="s">
        <v>6341</v>
      </c>
    </row>
    <row r="973" spans="1:14" ht="31.5" customHeight="1" outlineLevel="1">
      <c r="A973" s="174" t="s">
        <v>6342</v>
      </c>
      <c r="B973" s="170" t="s">
        <v>389</v>
      </c>
      <c r="C973" s="167" t="s">
        <v>131</v>
      </c>
      <c r="D973" s="168" t="s">
        <v>6343</v>
      </c>
      <c r="E973" s="169">
        <v>102.0532</v>
      </c>
      <c r="F973" s="166" t="s">
        <v>441</v>
      </c>
      <c r="G973" s="169" t="s">
        <v>441</v>
      </c>
      <c r="H973" s="169" t="s">
        <v>441</v>
      </c>
      <c r="I973" s="169" t="s">
        <v>441</v>
      </c>
      <c r="J973" s="119">
        <v>6130</v>
      </c>
      <c r="K973" s="122">
        <v>41190</v>
      </c>
      <c r="L973" s="166" t="s">
        <v>6344</v>
      </c>
      <c r="M973" s="170" t="s">
        <v>5961</v>
      </c>
      <c r="N973" s="166" t="s">
        <v>6345</v>
      </c>
    </row>
    <row r="974" spans="1:14" ht="37.5" customHeight="1" outlineLevel="1">
      <c r="A974" s="174" t="s">
        <v>6346</v>
      </c>
      <c r="B974" s="170" t="s">
        <v>390</v>
      </c>
      <c r="C974" s="167" t="s">
        <v>131</v>
      </c>
      <c r="D974" s="168" t="s">
        <v>6347</v>
      </c>
      <c r="E974" s="169">
        <v>100.19244999999999</v>
      </c>
      <c r="F974" s="166" t="s">
        <v>441</v>
      </c>
      <c r="G974" s="169" t="s">
        <v>441</v>
      </c>
      <c r="H974" s="169" t="s">
        <v>441</v>
      </c>
      <c r="I974" s="169" t="s">
        <v>441</v>
      </c>
      <c r="J974" s="119">
        <v>7878</v>
      </c>
      <c r="K974" s="122">
        <v>41555</v>
      </c>
      <c r="L974" s="166" t="s">
        <v>6348</v>
      </c>
      <c r="M974" s="170" t="s">
        <v>5961</v>
      </c>
      <c r="N974" s="166" t="s">
        <v>6349</v>
      </c>
    </row>
    <row r="975" spans="1:14" ht="33.75" customHeight="1" outlineLevel="1">
      <c r="A975" s="174" t="s">
        <v>6350</v>
      </c>
      <c r="B975" s="119" t="s">
        <v>391</v>
      </c>
      <c r="C975" s="167" t="s">
        <v>131</v>
      </c>
      <c r="D975" s="168" t="s">
        <v>6351</v>
      </c>
      <c r="E975" s="169">
        <v>29.68441</v>
      </c>
      <c r="F975" s="166" t="s">
        <v>532</v>
      </c>
      <c r="G975" s="169" t="s">
        <v>540</v>
      </c>
      <c r="H975" s="169" t="s">
        <v>541</v>
      </c>
      <c r="I975" s="169" t="s">
        <v>542</v>
      </c>
      <c r="J975" s="119">
        <v>3752</v>
      </c>
      <c r="K975" s="122">
        <v>41309</v>
      </c>
      <c r="L975" s="166" t="s">
        <v>6352</v>
      </c>
      <c r="M975" s="170" t="s">
        <v>5961</v>
      </c>
      <c r="N975" s="166" t="s">
        <v>6353</v>
      </c>
    </row>
    <row r="976" spans="1:14" ht="51" customHeight="1" outlineLevel="1">
      <c r="A976" s="174" t="s">
        <v>6354</v>
      </c>
      <c r="B976" s="210" t="s">
        <v>392</v>
      </c>
      <c r="C976" s="167" t="s">
        <v>131</v>
      </c>
      <c r="D976" s="168" t="s">
        <v>6355</v>
      </c>
      <c r="E976" s="169">
        <v>360.54608000000002</v>
      </c>
      <c r="F976" s="166" t="s">
        <v>441</v>
      </c>
      <c r="G976" s="169" t="s">
        <v>441</v>
      </c>
      <c r="H976" s="169" t="s">
        <v>441</v>
      </c>
      <c r="I976" s="169" t="s">
        <v>441</v>
      </c>
      <c r="J976" s="119">
        <v>4636</v>
      </c>
      <c r="K976" s="122">
        <v>40850</v>
      </c>
      <c r="L976" s="166" t="s">
        <v>6356</v>
      </c>
      <c r="M976" s="170" t="s">
        <v>5961</v>
      </c>
      <c r="N976" s="166" t="s">
        <v>6357</v>
      </c>
    </row>
    <row r="977" spans="1:14" ht="63" customHeight="1" outlineLevel="1">
      <c r="A977" s="174" t="s">
        <v>6358</v>
      </c>
      <c r="B977" s="210" t="s">
        <v>393</v>
      </c>
      <c r="C977" s="167" t="s">
        <v>131</v>
      </c>
      <c r="D977" s="168" t="s">
        <v>6359</v>
      </c>
      <c r="E977" s="169">
        <v>47.273099999999999</v>
      </c>
      <c r="F977" s="166" t="s">
        <v>532</v>
      </c>
      <c r="G977" s="169" t="s">
        <v>540</v>
      </c>
      <c r="H977" s="169" t="s">
        <v>541</v>
      </c>
      <c r="I977" s="169" t="s">
        <v>542</v>
      </c>
      <c r="J977" s="119">
        <v>4001</v>
      </c>
      <c r="K977" s="122">
        <v>40714</v>
      </c>
      <c r="L977" s="166" t="s">
        <v>6360</v>
      </c>
      <c r="M977" s="170" t="s">
        <v>5961</v>
      </c>
      <c r="N977" s="166" t="s">
        <v>6361</v>
      </c>
    </row>
    <row r="978" spans="1:14" ht="47.25" customHeight="1" outlineLevel="1">
      <c r="A978" s="174" t="s">
        <v>6362</v>
      </c>
      <c r="B978" s="210" t="s">
        <v>394</v>
      </c>
      <c r="C978" s="167" t="s">
        <v>131</v>
      </c>
      <c r="D978" s="168" t="s">
        <v>6363</v>
      </c>
      <c r="E978" s="169">
        <v>69.094329999999999</v>
      </c>
      <c r="F978" s="166" t="s">
        <v>532</v>
      </c>
      <c r="G978" s="169" t="s">
        <v>540</v>
      </c>
      <c r="H978" s="169" t="s">
        <v>541</v>
      </c>
      <c r="I978" s="169" t="s">
        <v>542</v>
      </c>
      <c r="J978" s="119">
        <v>4903</v>
      </c>
      <c r="K978" s="122">
        <v>40921</v>
      </c>
      <c r="L978" s="166" t="s">
        <v>6364</v>
      </c>
      <c r="M978" s="170" t="s">
        <v>5961</v>
      </c>
      <c r="N978" s="166" t="s">
        <v>6365</v>
      </c>
    </row>
    <row r="979" spans="1:14" ht="47.25" customHeight="1" outlineLevel="1">
      <c r="A979" s="174" t="s">
        <v>6366</v>
      </c>
      <c r="B979" s="210" t="s">
        <v>395</v>
      </c>
      <c r="C979" s="167" t="s">
        <v>131</v>
      </c>
      <c r="D979" s="168" t="s">
        <v>6367</v>
      </c>
      <c r="E979" s="169">
        <v>670.02765999999997</v>
      </c>
      <c r="F979" s="166" t="s">
        <v>444</v>
      </c>
      <c r="G979" s="169" t="s">
        <v>6331</v>
      </c>
      <c r="H979" s="169" t="s">
        <v>3170</v>
      </c>
      <c r="I979" s="169" t="s">
        <v>6332</v>
      </c>
      <c r="J979" s="119">
        <v>4281</v>
      </c>
      <c r="K979" s="122">
        <v>41136</v>
      </c>
      <c r="L979" s="166" t="s">
        <v>6368</v>
      </c>
      <c r="M979" s="170" t="s">
        <v>5961</v>
      </c>
      <c r="N979" s="166" t="s">
        <v>6369</v>
      </c>
    </row>
    <row r="980" spans="1:14" ht="31.5" customHeight="1" outlineLevel="1">
      <c r="A980" s="174" t="s">
        <v>6370</v>
      </c>
      <c r="B980" s="210" t="s">
        <v>396</v>
      </c>
      <c r="C980" s="167" t="s">
        <v>131</v>
      </c>
      <c r="D980" s="168" t="s">
        <v>6371</v>
      </c>
      <c r="E980" s="169">
        <v>82.359399999999994</v>
      </c>
      <c r="F980" s="166" t="s">
        <v>532</v>
      </c>
      <c r="G980" s="169" t="s">
        <v>540</v>
      </c>
      <c r="H980" s="169" t="s">
        <v>541</v>
      </c>
      <c r="I980" s="169" t="s">
        <v>542</v>
      </c>
      <c r="J980" s="119">
        <v>5241</v>
      </c>
      <c r="K980" s="122">
        <v>41003</v>
      </c>
      <c r="L980" s="166" t="s">
        <v>6372</v>
      </c>
      <c r="M980" s="170" t="s">
        <v>5961</v>
      </c>
      <c r="N980" s="166" t="s">
        <v>6373</v>
      </c>
    </row>
    <row r="981" spans="1:14" ht="75.75" customHeight="1" outlineLevel="1">
      <c r="A981" s="174" t="s">
        <v>6374</v>
      </c>
      <c r="B981" s="119" t="s">
        <v>397</v>
      </c>
      <c r="C981" s="167" t="s">
        <v>131</v>
      </c>
      <c r="D981" s="168" t="s">
        <v>6375</v>
      </c>
      <c r="E981" s="169">
        <v>30.785959999999999</v>
      </c>
      <c r="F981" s="166" t="s">
        <v>532</v>
      </c>
      <c r="G981" s="169" t="s">
        <v>540</v>
      </c>
      <c r="H981" s="169" t="s">
        <v>541</v>
      </c>
      <c r="I981" s="169" t="s">
        <v>542</v>
      </c>
      <c r="J981" s="119">
        <v>5450</v>
      </c>
      <c r="K981" s="122">
        <v>41032</v>
      </c>
      <c r="L981" s="166" t="s">
        <v>6376</v>
      </c>
      <c r="M981" s="170" t="s">
        <v>5961</v>
      </c>
      <c r="N981" s="166" t="s">
        <v>6377</v>
      </c>
    </row>
    <row r="982" spans="1:14" ht="47.25" customHeight="1" outlineLevel="1">
      <c r="A982" s="174" t="s">
        <v>6378</v>
      </c>
      <c r="B982" s="119" t="s">
        <v>398</v>
      </c>
      <c r="C982" s="167" t="s">
        <v>131</v>
      </c>
      <c r="D982" s="168" t="s">
        <v>6379</v>
      </c>
      <c r="E982" s="169">
        <v>29.68441</v>
      </c>
      <c r="F982" s="166" t="s">
        <v>532</v>
      </c>
      <c r="G982" s="169" t="s">
        <v>540</v>
      </c>
      <c r="H982" s="169" t="s">
        <v>541</v>
      </c>
      <c r="I982" s="169" t="s">
        <v>542</v>
      </c>
      <c r="J982" s="119">
        <v>5722</v>
      </c>
      <c r="K982" s="122">
        <v>41094</v>
      </c>
      <c r="L982" s="166" t="s">
        <v>6380</v>
      </c>
      <c r="M982" s="170" t="s">
        <v>5961</v>
      </c>
      <c r="N982" s="166" t="s">
        <v>6381</v>
      </c>
    </row>
    <row r="983" spans="1:14" ht="47.25" customHeight="1" outlineLevel="1">
      <c r="A983" s="174" t="s">
        <v>6382</v>
      </c>
      <c r="B983" s="119" t="s">
        <v>399</v>
      </c>
      <c r="C983" s="167" t="s">
        <v>131</v>
      </c>
      <c r="D983" s="168" t="s">
        <v>6383</v>
      </c>
      <c r="E983" s="169">
        <v>40.206330000000001</v>
      </c>
      <c r="F983" s="166" t="s">
        <v>532</v>
      </c>
      <c r="G983" s="169" t="s">
        <v>540</v>
      </c>
      <c r="H983" s="169" t="s">
        <v>541</v>
      </c>
      <c r="I983" s="169" t="s">
        <v>542</v>
      </c>
      <c r="J983" s="119">
        <v>5735</v>
      </c>
      <c r="K983" s="122">
        <v>41095</v>
      </c>
      <c r="L983" s="166" t="s">
        <v>6384</v>
      </c>
      <c r="M983" s="170" t="s">
        <v>5961</v>
      </c>
      <c r="N983" s="166" t="s">
        <v>6385</v>
      </c>
    </row>
    <row r="984" spans="1:14" ht="47.25" customHeight="1" outlineLevel="1">
      <c r="A984" s="174" t="s">
        <v>6386</v>
      </c>
      <c r="B984" s="119" t="s">
        <v>400</v>
      </c>
      <c r="C984" s="167" t="s">
        <v>131</v>
      </c>
      <c r="D984" s="168" t="s">
        <v>6387</v>
      </c>
      <c r="E984" s="169">
        <v>71.036609999999996</v>
      </c>
      <c r="F984" s="166" t="s">
        <v>532</v>
      </c>
      <c r="G984" s="169" t="s">
        <v>540</v>
      </c>
      <c r="H984" s="169" t="s">
        <v>541</v>
      </c>
      <c r="I984" s="169" t="s">
        <v>542</v>
      </c>
      <c r="J984" s="119">
        <v>5798</v>
      </c>
      <c r="K984" s="122">
        <v>41115</v>
      </c>
      <c r="L984" s="166" t="s">
        <v>6388</v>
      </c>
      <c r="M984" s="170" t="s">
        <v>5961</v>
      </c>
      <c r="N984" s="166" t="s">
        <v>6389</v>
      </c>
    </row>
    <row r="985" spans="1:14" ht="47.25" customHeight="1" outlineLevel="1">
      <c r="A985" s="174" t="s">
        <v>6390</v>
      </c>
      <c r="B985" s="119" t="s">
        <v>401</v>
      </c>
      <c r="C985" s="167" t="s">
        <v>131</v>
      </c>
      <c r="D985" s="168" t="s">
        <v>6391</v>
      </c>
      <c r="E985" s="169">
        <v>24.09206</v>
      </c>
      <c r="F985" s="166" t="s">
        <v>532</v>
      </c>
      <c r="G985" s="169" t="s">
        <v>540</v>
      </c>
      <c r="H985" s="169" t="s">
        <v>541</v>
      </c>
      <c r="I985" s="169" t="s">
        <v>542</v>
      </c>
      <c r="J985" s="119">
        <v>5848</v>
      </c>
      <c r="K985" s="122">
        <v>41492</v>
      </c>
      <c r="L985" s="166" t="s">
        <v>312</v>
      </c>
      <c r="M985" s="170" t="s">
        <v>5961</v>
      </c>
      <c r="N985" s="166" t="s">
        <v>6392</v>
      </c>
    </row>
    <row r="986" spans="1:14" ht="118.5" customHeight="1" outlineLevel="1">
      <c r="A986" s="174" t="s">
        <v>6393</v>
      </c>
      <c r="B986" s="210" t="s">
        <v>402</v>
      </c>
      <c r="C986" s="167" t="s">
        <v>131</v>
      </c>
      <c r="D986" s="168" t="s">
        <v>6394</v>
      </c>
      <c r="E986" s="169">
        <v>50.540909999999997</v>
      </c>
      <c r="F986" s="166" t="s">
        <v>532</v>
      </c>
      <c r="G986" s="169" t="s">
        <v>540</v>
      </c>
      <c r="H986" s="169" t="s">
        <v>541</v>
      </c>
      <c r="I986" s="169" t="s">
        <v>542</v>
      </c>
      <c r="J986" s="119">
        <v>5876</v>
      </c>
      <c r="K986" s="122">
        <v>41128</v>
      </c>
      <c r="L986" s="166" t="s">
        <v>2655</v>
      </c>
      <c r="M986" s="170" t="s">
        <v>5961</v>
      </c>
      <c r="N986" s="166" t="s">
        <v>6395</v>
      </c>
    </row>
    <row r="987" spans="1:14" ht="47.25" customHeight="1" outlineLevel="1">
      <c r="A987" s="174" t="s">
        <v>6396</v>
      </c>
      <c r="B987" s="210" t="s">
        <v>403</v>
      </c>
      <c r="C987" s="167" t="s">
        <v>131</v>
      </c>
      <c r="D987" s="168" t="s">
        <v>6397</v>
      </c>
      <c r="E987" s="169">
        <v>50.483089999999997</v>
      </c>
      <c r="F987" s="166" t="s">
        <v>532</v>
      </c>
      <c r="G987" s="169" t="s">
        <v>540</v>
      </c>
      <c r="H987" s="169" t="s">
        <v>541</v>
      </c>
      <c r="I987" s="169" t="s">
        <v>542</v>
      </c>
      <c r="J987" s="119">
        <v>6017</v>
      </c>
      <c r="K987" s="122">
        <v>41155</v>
      </c>
      <c r="L987" s="166" t="s">
        <v>2629</v>
      </c>
      <c r="M987" s="170" t="s">
        <v>5961</v>
      </c>
      <c r="N987" s="166" t="s">
        <v>6398</v>
      </c>
    </row>
    <row r="988" spans="1:14" ht="66.75" customHeight="1" outlineLevel="1">
      <c r="A988" s="174" t="s">
        <v>6399</v>
      </c>
      <c r="B988" s="119" t="s">
        <v>404</v>
      </c>
      <c r="C988" s="167" t="s">
        <v>131</v>
      </c>
      <c r="D988" s="168" t="s">
        <v>6400</v>
      </c>
      <c r="E988" s="169">
        <v>50.483089999999997</v>
      </c>
      <c r="F988" s="166" t="s">
        <v>532</v>
      </c>
      <c r="G988" s="169" t="s">
        <v>540</v>
      </c>
      <c r="H988" s="169" t="s">
        <v>541</v>
      </c>
      <c r="I988" s="169" t="s">
        <v>542</v>
      </c>
      <c r="J988" s="119">
        <v>6140</v>
      </c>
      <c r="K988" s="122">
        <v>41190</v>
      </c>
      <c r="L988" s="166" t="s">
        <v>2624</v>
      </c>
      <c r="M988" s="170" t="s">
        <v>5961</v>
      </c>
      <c r="N988" s="166" t="s">
        <v>6401</v>
      </c>
    </row>
    <row r="989" spans="1:14" ht="51" customHeight="1" outlineLevel="1">
      <c r="A989" s="174" t="s">
        <v>6402</v>
      </c>
      <c r="B989" s="119" t="s">
        <v>405</v>
      </c>
      <c r="C989" s="167" t="s">
        <v>131</v>
      </c>
      <c r="D989" s="168" t="s">
        <v>2676</v>
      </c>
      <c r="E989" s="169">
        <v>41.107050000000001</v>
      </c>
      <c r="F989" s="166" t="s">
        <v>532</v>
      </c>
      <c r="G989" s="169" t="s">
        <v>540</v>
      </c>
      <c r="H989" s="169" t="s">
        <v>541</v>
      </c>
      <c r="I989" s="169" t="s">
        <v>542</v>
      </c>
      <c r="J989" s="119">
        <v>6198</v>
      </c>
      <c r="K989" s="122">
        <v>41200</v>
      </c>
      <c r="L989" s="166" t="s">
        <v>6403</v>
      </c>
      <c r="M989" s="170" t="s">
        <v>5961</v>
      </c>
      <c r="N989" s="166" t="s">
        <v>6404</v>
      </c>
    </row>
    <row r="990" spans="1:14" ht="47.25" customHeight="1" outlineLevel="1">
      <c r="A990" s="174" t="s">
        <v>6405</v>
      </c>
      <c r="B990" s="119" t="s">
        <v>406</v>
      </c>
      <c r="C990" s="167" t="s">
        <v>131</v>
      </c>
      <c r="D990" s="168" t="s">
        <v>6406</v>
      </c>
      <c r="E990" s="169">
        <v>60.759850000000007</v>
      </c>
      <c r="F990" s="166" t="s">
        <v>532</v>
      </c>
      <c r="G990" s="169" t="s">
        <v>540</v>
      </c>
      <c r="H990" s="169" t="s">
        <v>541</v>
      </c>
      <c r="I990" s="169" t="s">
        <v>542</v>
      </c>
      <c r="J990" s="119">
        <v>6743</v>
      </c>
      <c r="K990" s="122">
        <v>41309</v>
      </c>
      <c r="L990" s="166" t="s">
        <v>2687</v>
      </c>
      <c r="M990" s="170" t="s">
        <v>5961</v>
      </c>
      <c r="N990" s="166" t="s">
        <v>6407</v>
      </c>
    </row>
    <row r="991" spans="1:14" ht="38.25" customHeight="1" outlineLevel="1">
      <c r="A991" s="174" t="s">
        <v>6408</v>
      </c>
      <c r="B991" s="119" t="s">
        <v>407</v>
      </c>
      <c r="C991" s="167" t="s">
        <v>131</v>
      </c>
      <c r="D991" s="168" t="s">
        <v>6409</v>
      </c>
      <c r="E991" s="169">
        <v>40.206330000000001</v>
      </c>
      <c r="F991" s="166" t="s">
        <v>532</v>
      </c>
      <c r="G991" s="169" t="s">
        <v>540</v>
      </c>
      <c r="H991" s="169" t="s">
        <v>541</v>
      </c>
      <c r="I991" s="169" t="s">
        <v>542</v>
      </c>
      <c r="J991" s="119">
        <v>6864</v>
      </c>
      <c r="K991" s="122">
        <v>41332</v>
      </c>
      <c r="L991" s="166" t="s">
        <v>2683</v>
      </c>
      <c r="M991" s="170" t="s">
        <v>5961</v>
      </c>
      <c r="N991" s="166" t="s">
        <v>6410</v>
      </c>
    </row>
    <row r="992" spans="1:14" ht="102" customHeight="1" outlineLevel="1">
      <c r="A992" s="174" t="s">
        <v>6411</v>
      </c>
      <c r="B992" s="119" t="s">
        <v>408</v>
      </c>
      <c r="C992" s="167" t="s">
        <v>131</v>
      </c>
      <c r="D992" s="239" t="s">
        <v>6412</v>
      </c>
      <c r="E992" s="169">
        <v>60.759850000000007</v>
      </c>
      <c r="F992" s="166" t="s">
        <v>532</v>
      </c>
      <c r="G992" s="169" t="s">
        <v>540</v>
      </c>
      <c r="H992" s="169" t="s">
        <v>541</v>
      </c>
      <c r="I992" s="169" t="s">
        <v>542</v>
      </c>
      <c r="J992" s="119">
        <v>6872</v>
      </c>
      <c r="K992" s="122">
        <v>41340</v>
      </c>
      <c r="L992" s="166" t="s">
        <v>6413</v>
      </c>
      <c r="M992" s="170" t="s">
        <v>5961</v>
      </c>
      <c r="N992" s="166" t="s">
        <v>6414</v>
      </c>
    </row>
    <row r="993" spans="1:14" ht="99" customHeight="1" outlineLevel="1">
      <c r="A993" s="174" t="s">
        <v>6415</v>
      </c>
      <c r="B993" s="210" t="s">
        <v>409</v>
      </c>
      <c r="C993" s="167" t="s">
        <v>131</v>
      </c>
      <c r="D993" s="168" t="s">
        <v>6416</v>
      </c>
      <c r="E993" s="169">
        <v>41.107050000000001</v>
      </c>
      <c r="F993" s="166" t="s">
        <v>532</v>
      </c>
      <c r="G993" s="169" t="s">
        <v>540</v>
      </c>
      <c r="H993" s="169" t="s">
        <v>541</v>
      </c>
      <c r="I993" s="169" t="s">
        <v>542</v>
      </c>
      <c r="J993" s="119">
        <v>6873</v>
      </c>
      <c r="K993" s="122">
        <v>41333</v>
      </c>
      <c r="L993" s="166" t="s">
        <v>6417</v>
      </c>
      <c r="M993" s="170" t="s">
        <v>5961</v>
      </c>
      <c r="N993" s="166" t="s">
        <v>6418</v>
      </c>
    </row>
    <row r="994" spans="1:14" ht="51" customHeight="1" outlineLevel="1">
      <c r="A994" s="174" t="s">
        <v>6419</v>
      </c>
      <c r="B994" s="119" t="s">
        <v>410</v>
      </c>
      <c r="C994" s="167" t="s">
        <v>131</v>
      </c>
      <c r="D994" s="168" t="s">
        <v>6420</v>
      </c>
      <c r="E994" s="169">
        <v>50.483089999999997</v>
      </c>
      <c r="F994" s="166" t="s">
        <v>532</v>
      </c>
      <c r="G994" s="169" t="s">
        <v>540</v>
      </c>
      <c r="H994" s="169" t="s">
        <v>541</v>
      </c>
      <c r="I994" s="169" t="s">
        <v>542</v>
      </c>
      <c r="J994" s="119">
        <v>6880</v>
      </c>
      <c r="K994" s="122">
        <v>41340</v>
      </c>
      <c r="L994" s="166" t="s">
        <v>2634</v>
      </c>
      <c r="M994" s="170" t="s">
        <v>5961</v>
      </c>
      <c r="N994" s="166" t="s">
        <v>6421</v>
      </c>
    </row>
    <row r="995" spans="1:14" ht="66" customHeight="1" outlineLevel="1">
      <c r="A995" s="174" t="s">
        <v>6422</v>
      </c>
      <c r="B995" s="119" t="s">
        <v>411</v>
      </c>
      <c r="C995" s="167" t="s">
        <v>131</v>
      </c>
      <c r="D995" s="230" t="s">
        <v>6423</v>
      </c>
      <c r="E995" s="169">
        <v>40.206330000000001</v>
      </c>
      <c r="F995" s="166" t="s">
        <v>532</v>
      </c>
      <c r="G995" s="169" t="s">
        <v>540</v>
      </c>
      <c r="H995" s="169" t="s">
        <v>541</v>
      </c>
      <c r="I995" s="169" t="s">
        <v>542</v>
      </c>
      <c r="J995" s="119">
        <v>7020</v>
      </c>
      <c r="K995" s="122">
        <v>41379</v>
      </c>
      <c r="L995" s="166" t="s">
        <v>6424</v>
      </c>
      <c r="M995" s="170" t="s">
        <v>6425</v>
      </c>
      <c r="N995" s="166" t="s">
        <v>6426</v>
      </c>
    </row>
    <row r="996" spans="1:14" ht="38.25" customHeight="1" outlineLevel="1">
      <c r="A996" s="174" t="s">
        <v>6427</v>
      </c>
      <c r="B996" s="210" t="s">
        <v>412</v>
      </c>
      <c r="C996" s="167" t="s">
        <v>131</v>
      </c>
      <c r="D996" s="168" t="s">
        <v>6428</v>
      </c>
      <c r="E996" s="169">
        <v>30.785959999999999</v>
      </c>
      <c r="F996" s="166" t="s">
        <v>532</v>
      </c>
      <c r="G996" s="169" t="s">
        <v>540</v>
      </c>
      <c r="H996" s="169" t="s">
        <v>541</v>
      </c>
      <c r="I996" s="169" t="s">
        <v>542</v>
      </c>
      <c r="J996" s="119">
        <v>7071</v>
      </c>
      <c r="K996" s="122">
        <v>41390</v>
      </c>
      <c r="L996" s="166" t="s">
        <v>6429</v>
      </c>
      <c r="M996" s="170" t="s">
        <v>6425</v>
      </c>
      <c r="N996" s="166" t="s">
        <v>6430</v>
      </c>
    </row>
    <row r="997" spans="1:14" ht="47.25" customHeight="1" outlineLevel="1">
      <c r="A997" s="174" t="s">
        <v>6431</v>
      </c>
      <c r="B997" s="119" t="s">
        <v>413</v>
      </c>
      <c r="C997" s="167" t="s">
        <v>131</v>
      </c>
      <c r="D997" s="168" t="s">
        <v>6432</v>
      </c>
      <c r="E997" s="169">
        <v>40.206330000000001</v>
      </c>
      <c r="F997" s="166" t="s">
        <v>532</v>
      </c>
      <c r="G997" s="169" t="s">
        <v>540</v>
      </c>
      <c r="H997" s="169" t="s">
        <v>541</v>
      </c>
      <c r="I997" s="169" t="s">
        <v>542</v>
      </c>
      <c r="J997" s="119">
        <v>7125</v>
      </c>
      <c r="K997" s="122">
        <v>41394</v>
      </c>
      <c r="L997" s="166" t="s">
        <v>2648</v>
      </c>
      <c r="M997" s="170" t="s">
        <v>6425</v>
      </c>
      <c r="N997" s="166" t="s">
        <v>6433</v>
      </c>
    </row>
    <row r="998" spans="1:14" ht="31.5" customHeight="1" outlineLevel="1">
      <c r="A998" s="174" t="s">
        <v>6434</v>
      </c>
      <c r="B998" s="119" t="s">
        <v>414</v>
      </c>
      <c r="C998" s="167" t="s">
        <v>131</v>
      </c>
      <c r="D998" s="168" t="s">
        <v>6435</v>
      </c>
      <c r="E998" s="169">
        <v>43.631920000000001</v>
      </c>
      <c r="F998" s="166" t="s">
        <v>532</v>
      </c>
      <c r="G998" s="169" t="s">
        <v>540</v>
      </c>
      <c r="H998" s="169" t="s">
        <v>541</v>
      </c>
      <c r="I998" s="169" t="s">
        <v>542</v>
      </c>
      <c r="J998" s="119">
        <v>7164</v>
      </c>
      <c r="K998" s="122">
        <v>41421</v>
      </c>
      <c r="L998" s="166" t="s">
        <v>284</v>
      </c>
      <c r="M998" s="170" t="s">
        <v>6425</v>
      </c>
      <c r="N998" s="166" t="s">
        <v>6436</v>
      </c>
    </row>
    <row r="999" spans="1:14" ht="69.75" customHeight="1" outlineLevel="1">
      <c r="A999" s="174" t="s">
        <v>6437</v>
      </c>
      <c r="B999" s="210" t="s">
        <v>415</v>
      </c>
      <c r="C999" s="167" t="s">
        <v>131</v>
      </c>
      <c r="D999" s="168" t="s">
        <v>6438</v>
      </c>
      <c r="E999" s="169">
        <v>78.628659999999996</v>
      </c>
      <c r="F999" s="166" t="s">
        <v>532</v>
      </c>
      <c r="G999" s="169" t="s">
        <v>540</v>
      </c>
      <c r="H999" s="169" t="s">
        <v>541</v>
      </c>
      <c r="I999" s="169" t="s">
        <v>542</v>
      </c>
      <c r="J999" s="119">
        <v>7203</v>
      </c>
      <c r="K999" s="122">
        <v>41428</v>
      </c>
      <c r="L999" s="166" t="s">
        <v>6439</v>
      </c>
      <c r="M999" s="170" t="s">
        <v>6425</v>
      </c>
      <c r="N999" s="166" t="s">
        <v>6440</v>
      </c>
    </row>
    <row r="1000" spans="1:14" ht="47.25" customHeight="1" outlineLevel="1">
      <c r="A1000" s="174" t="s">
        <v>6441</v>
      </c>
      <c r="B1000" s="119" t="s">
        <v>416</v>
      </c>
      <c r="C1000" s="167" t="s">
        <v>131</v>
      </c>
      <c r="D1000" s="168" t="s">
        <v>6442</v>
      </c>
      <c r="E1000" s="169">
        <v>41.107050000000001</v>
      </c>
      <c r="F1000" s="166" t="s">
        <v>532</v>
      </c>
      <c r="G1000" s="169" t="s">
        <v>540</v>
      </c>
      <c r="H1000" s="169" t="s">
        <v>541</v>
      </c>
      <c r="I1000" s="169" t="s">
        <v>542</v>
      </c>
      <c r="J1000" s="119">
        <v>7229</v>
      </c>
      <c r="K1000" s="122">
        <v>41435</v>
      </c>
      <c r="L1000" s="166" t="s">
        <v>2703</v>
      </c>
      <c r="M1000" s="170" t="s">
        <v>6425</v>
      </c>
      <c r="N1000" s="166" t="s">
        <v>6443</v>
      </c>
    </row>
    <row r="1001" spans="1:14" ht="69" customHeight="1" outlineLevel="1">
      <c r="A1001" s="174" t="s">
        <v>6444</v>
      </c>
      <c r="B1001" s="210" t="s">
        <v>313</v>
      </c>
      <c r="C1001" s="167" t="s">
        <v>131</v>
      </c>
      <c r="D1001" s="168" t="s">
        <v>6445</v>
      </c>
      <c r="E1001" s="169">
        <v>59.332440000000005</v>
      </c>
      <c r="F1001" s="166" t="s">
        <v>532</v>
      </c>
      <c r="G1001" s="169" t="s">
        <v>540</v>
      </c>
      <c r="H1001" s="169" t="s">
        <v>541</v>
      </c>
      <c r="I1001" s="169" t="s">
        <v>542</v>
      </c>
      <c r="J1001" s="119">
        <v>7328</v>
      </c>
      <c r="K1001" s="122">
        <v>41446</v>
      </c>
      <c r="L1001" s="166" t="s">
        <v>6446</v>
      </c>
      <c r="M1001" s="170" t="s">
        <v>6425</v>
      </c>
      <c r="N1001" s="166" t="s">
        <v>6447</v>
      </c>
    </row>
    <row r="1002" spans="1:14" ht="68.25" customHeight="1" outlineLevel="1">
      <c r="A1002" s="174" t="s">
        <v>6448</v>
      </c>
      <c r="B1002" s="210" t="s">
        <v>417</v>
      </c>
      <c r="C1002" s="167" t="s">
        <v>131</v>
      </c>
      <c r="D1002" s="168" t="s">
        <v>6449</v>
      </c>
      <c r="E1002" s="169">
        <v>41.107050000000001</v>
      </c>
      <c r="F1002" s="166" t="s">
        <v>532</v>
      </c>
      <c r="G1002" s="169" t="s">
        <v>540</v>
      </c>
      <c r="H1002" s="169" t="s">
        <v>541</v>
      </c>
      <c r="I1002" s="169" t="s">
        <v>542</v>
      </c>
      <c r="J1002" s="119">
        <v>7364</v>
      </c>
      <c r="K1002" s="122">
        <v>41456</v>
      </c>
      <c r="L1002" s="166" t="s">
        <v>6450</v>
      </c>
      <c r="M1002" s="170" t="s">
        <v>6425</v>
      </c>
      <c r="N1002" s="166" t="s">
        <v>6451</v>
      </c>
    </row>
    <row r="1003" spans="1:14" ht="84" customHeight="1" outlineLevel="1">
      <c r="A1003" s="174" t="s">
        <v>6452</v>
      </c>
      <c r="B1003" s="210" t="s">
        <v>418</v>
      </c>
      <c r="C1003" s="167" t="s">
        <v>131</v>
      </c>
      <c r="D1003" s="168" t="s">
        <v>6453</v>
      </c>
      <c r="E1003" s="169">
        <v>69.658799999999999</v>
      </c>
      <c r="F1003" s="166" t="s">
        <v>532</v>
      </c>
      <c r="G1003" s="169" t="s">
        <v>540</v>
      </c>
      <c r="H1003" s="169" t="s">
        <v>541</v>
      </c>
      <c r="I1003" s="169" t="s">
        <v>542</v>
      </c>
      <c r="J1003" s="119">
        <v>7367</v>
      </c>
      <c r="K1003" s="122">
        <v>41456</v>
      </c>
      <c r="L1003" s="166" t="s">
        <v>6454</v>
      </c>
      <c r="M1003" s="170" t="s">
        <v>6425</v>
      </c>
      <c r="N1003" s="166" t="s">
        <v>6455</v>
      </c>
    </row>
    <row r="1004" spans="1:14" ht="64.5" customHeight="1" outlineLevel="1">
      <c r="A1004" s="174" t="s">
        <v>6456</v>
      </c>
      <c r="B1004" s="119" t="s">
        <v>419</v>
      </c>
      <c r="C1004" s="167" t="s">
        <v>131</v>
      </c>
      <c r="D1004" s="168" t="s">
        <v>6457</v>
      </c>
      <c r="E1004" s="169">
        <v>30.830279999999998</v>
      </c>
      <c r="F1004" s="166" t="s">
        <v>532</v>
      </c>
      <c r="G1004" s="169" t="s">
        <v>540</v>
      </c>
      <c r="H1004" s="169" t="s">
        <v>541</v>
      </c>
      <c r="I1004" s="169" t="s">
        <v>542</v>
      </c>
      <c r="J1004" s="119">
        <v>7459</v>
      </c>
      <c r="K1004" s="122">
        <v>41478</v>
      </c>
      <c r="L1004" s="166" t="s">
        <v>6458</v>
      </c>
      <c r="M1004" s="170" t="s">
        <v>6425</v>
      </c>
      <c r="N1004" s="166" t="s">
        <v>6459</v>
      </c>
    </row>
    <row r="1005" spans="1:14" s="156" customFormat="1" ht="67.5" customHeight="1" outlineLevel="1">
      <c r="A1005" s="174" t="s">
        <v>6460</v>
      </c>
      <c r="B1005" s="119" t="s">
        <v>420</v>
      </c>
      <c r="C1005" s="154" t="s">
        <v>131</v>
      </c>
      <c r="D1005" s="155" t="s">
        <v>6461</v>
      </c>
      <c r="E1005" s="169">
        <v>60.759850000000007</v>
      </c>
      <c r="F1005" s="166" t="s">
        <v>532</v>
      </c>
      <c r="G1005" s="169" t="s">
        <v>540</v>
      </c>
      <c r="H1005" s="169" t="s">
        <v>541</v>
      </c>
      <c r="I1005" s="169" t="s">
        <v>542</v>
      </c>
      <c r="J1005" s="119" t="s">
        <v>6462</v>
      </c>
      <c r="K1005" s="122">
        <v>39669</v>
      </c>
      <c r="L1005" s="166" t="s">
        <v>2695</v>
      </c>
      <c r="M1005" s="170" t="s">
        <v>6425</v>
      </c>
      <c r="N1005" s="166" t="s">
        <v>6463</v>
      </c>
    </row>
    <row r="1006" spans="1:14" ht="51" customHeight="1" outlineLevel="1">
      <c r="A1006" s="174" t="s">
        <v>6464</v>
      </c>
      <c r="B1006" s="210" t="s">
        <v>421</v>
      </c>
      <c r="C1006" s="167" t="s">
        <v>131</v>
      </c>
      <c r="D1006" s="168" t="s">
        <v>6465</v>
      </c>
      <c r="E1006" s="169">
        <v>13.11857</v>
      </c>
      <c r="F1006" s="166" t="s">
        <v>430</v>
      </c>
      <c r="G1006" s="169" t="s">
        <v>3585</v>
      </c>
      <c r="H1006" s="169" t="s">
        <v>3586</v>
      </c>
      <c r="I1006" s="169" t="s">
        <v>3587</v>
      </c>
      <c r="J1006" s="119">
        <v>7637</v>
      </c>
      <c r="K1006" s="122">
        <v>41515</v>
      </c>
      <c r="L1006" s="166" t="s">
        <v>6466</v>
      </c>
      <c r="M1006" s="170" t="s">
        <v>6425</v>
      </c>
      <c r="N1006" s="166" t="s">
        <v>6467</v>
      </c>
    </row>
    <row r="1007" spans="1:14" ht="51" customHeight="1" outlineLevel="1">
      <c r="A1007" s="174" t="s">
        <v>6468</v>
      </c>
      <c r="B1007" s="119" t="s">
        <v>422</v>
      </c>
      <c r="C1007" s="167" t="s">
        <v>131</v>
      </c>
      <c r="D1007" s="183" t="s">
        <v>6469</v>
      </c>
      <c r="E1007" s="169">
        <v>11.207840000000001</v>
      </c>
      <c r="F1007" s="166" t="s">
        <v>430</v>
      </c>
      <c r="G1007" s="169" t="s">
        <v>3585</v>
      </c>
      <c r="H1007" s="169" t="s">
        <v>3586</v>
      </c>
      <c r="I1007" s="169" t="s">
        <v>3587</v>
      </c>
      <c r="J1007" s="119">
        <v>7889</v>
      </c>
      <c r="K1007" s="122">
        <v>41554</v>
      </c>
      <c r="L1007" s="166" t="s">
        <v>6470</v>
      </c>
      <c r="M1007" s="170" t="s">
        <v>6425</v>
      </c>
      <c r="N1007" s="166" t="s">
        <v>6471</v>
      </c>
    </row>
    <row r="1008" spans="1:14" ht="68.25" customHeight="1" outlineLevel="1">
      <c r="A1008" s="174" t="s">
        <v>6472</v>
      </c>
      <c r="B1008" s="119" t="s">
        <v>315</v>
      </c>
      <c r="C1008" s="167" t="s">
        <v>131</v>
      </c>
      <c r="D1008" s="168" t="s">
        <v>6473</v>
      </c>
      <c r="E1008" s="169">
        <v>201.65199999999999</v>
      </c>
      <c r="F1008" s="166" t="s">
        <v>5970</v>
      </c>
      <c r="G1008" s="169" t="s">
        <v>6176</v>
      </c>
      <c r="H1008" s="169" t="s">
        <v>3594</v>
      </c>
      <c r="I1008" s="169" t="s">
        <v>6177</v>
      </c>
      <c r="J1008" s="119">
        <v>8210</v>
      </c>
      <c r="K1008" s="122">
        <v>41617</v>
      </c>
      <c r="L1008" s="166" t="s">
        <v>6474</v>
      </c>
      <c r="M1008" s="170" t="s">
        <v>6425</v>
      </c>
      <c r="N1008" s="166" t="s">
        <v>6475</v>
      </c>
    </row>
    <row r="1009" spans="1:14" ht="36" customHeight="1" outlineLevel="1">
      <c r="A1009" s="301" t="s">
        <v>6476</v>
      </c>
      <c r="B1009" s="306" t="s">
        <v>423</v>
      </c>
      <c r="C1009" s="291" t="s">
        <v>131</v>
      </c>
      <c r="D1009" s="307" t="s">
        <v>6477</v>
      </c>
      <c r="E1009" s="293">
        <v>88.137259999999998</v>
      </c>
      <c r="F1009" s="293" t="s">
        <v>532</v>
      </c>
      <c r="G1009" s="293" t="s">
        <v>6176</v>
      </c>
      <c r="H1009" s="293" t="s">
        <v>3594</v>
      </c>
      <c r="I1009" s="293" t="s">
        <v>6177</v>
      </c>
      <c r="J1009" s="119">
        <v>8168</v>
      </c>
      <c r="K1009" s="122">
        <v>41614</v>
      </c>
      <c r="L1009" s="166" t="s">
        <v>6478</v>
      </c>
      <c r="M1009" s="170" t="s">
        <v>6425</v>
      </c>
      <c r="N1009" s="288" t="s">
        <v>6479</v>
      </c>
    </row>
    <row r="1010" spans="1:14" ht="34.5" customHeight="1" outlineLevel="1">
      <c r="A1010" s="301"/>
      <c r="B1010" s="306"/>
      <c r="C1010" s="291"/>
      <c r="D1010" s="307"/>
      <c r="E1010" s="293"/>
      <c r="F1010" s="293"/>
      <c r="G1010" s="293"/>
      <c r="H1010" s="293"/>
      <c r="I1010" s="293"/>
      <c r="J1010" s="119">
        <v>8169</v>
      </c>
      <c r="K1010" s="122">
        <v>41614</v>
      </c>
      <c r="L1010" s="166" t="s">
        <v>6480</v>
      </c>
      <c r="M1010" s="170" t="s">
        <v>6425</v>
      </c>
      <c r="N1010" s="288"/>
    </row>
    <row r="1011" spans="1:14" ht="31.5" customHeight="1" outlineLevel="1">
      <c r="A1011" s="174" t="s">
        <v>6481</v>
      </c>
      <c r="B1011" s="229" t="s">
        <v>424</v>
      </c>
      <c r="C1011" s="167" t="s">
        <v>131</v>
      </c>
      <c r="D1011" s="168" t="s">
        <v>6482</v>
      </c>
      <c r="E1011" s="169">
        <v>637.79804999999999</v>
      </c>
      <c r="F1011" s="166" t="s">
        <v>3588</v>
      </c>
      <c r="G1011" s="169" t="s">
        <v>6313</v>
      </c>
      <c r="H1011" s="169" t="s">
        <v>6314</v>
      </c>
      <c r="I1011" s="169" t="s">
        <v>6315</v>
      </c>
      <c r="J1011" s="119">
        <v>7687</v>
      </c>
      <c r="K1011" s="122">
        <v>41526</v>
      </c>
      <c r="L1011" s="166" t="s">
        <v>6483</v>
      </c>
      <c r="M1011" s="170" t="s">
        <v>6425</v>
      </c>
      <c r="N1011" s="166" t="s">
        <v>6484</v>
      </c>
    </row>
    <row r="1012" spans="1:14" ht="31.5" customHeight="1" outlineLevel="1">
      <c r="A1012" s="174" t="s">
        <v>6485</v>
      </c>
      <c r="B1012" s="229" t="s">
        <v>425</v>
      </c>
      <c r="C1012" s="167" t="s">
        <v>131</v>
      </c>
      <c r="D1012" s="168" t="s">
        <v>6486</v>
      </c>
      <c r="E1012" s="169">
        <v>501.07706000000002</v>
      </c>
      <c r="F1012" s="166" t="s">
        <v>3588</v>
      </c>
      <c r="G1012" s="169" t="s">
        <v>6313</v>
      </c>
      <c r="H1012" s="169" t="s">
        <v>6314</v>
      </c>
      <c r="I1012" s="169" t="s">
        <v>6315</v>
      </c>
      <c r="J1012" s="119">
        <v>7982</v>
      </c>
      <c r="K1012" s="122">
        <v>41571</v>
      </c>
      <c r="L1012" s="166" t="s">
        <v>6487</v>
      </c>
      <c r="M1012" s="170" t="s">
        <v>6425</v>
      </c>
      <c r="N1012" s="166" t="s">
        <v>6488</v>
      </c>
    </row>
    <row r="1013" spans="1:14" s="157" customFormat="1" ht="63" outlineLevel="1">
      <c r="A1013" s="174" t="s">
        <v>6489</v>
      </c>
      <c r="B1013" s="229" t="s">
        <v>426</v>
      </c>
      <c r="C1013" s="119" t="s">
        <v>131</v>
      </c>
      <c r="D1013" s="155" t="s">
        <v>6490</v>
      </c>
      <c r="E1013" s="169">
        <v>2248.3069999999998</v>
      </c>
      <c r="F1013" s="166" t="s">
        <v>3497</v>
      </c>
      <c r="G1013" s="169" t="s">
        <v>2442</v>
      </c>
      <c r="H1013" s="169" t="s">
        <v>2443</v>
      </c>
      <c r="I1013" s="169" t="s">
        <v>2444</v>
      </c>
      <c r="J1013" s="119">
        <v>4625</v>
      </c>
      <c r="K1013" s="122">
        <v>40847</v>
      </c>
      <c r="L1013" s="166" t="s">
        <v>2446</v>
      </c>
      <c r="M1013" s="170" t="s">
        <v>6425</v>
      </c>
      <c r="N1013" s="166" t="s">
        <v>6491</v>
      </c>
    </row>
    <row r="1014" spans="1:14" s="209" customFormat="1" ht="47.25" outlineLevel="1">
      <c r="A1014" s="174" t="s">
        <v>6492</v>
      </c>
      <c r="B1014" s="229" t="s">
        <v>427</v>
      </c>
      <c r="C1014" s="119" t="s">
        <v>131</v>
      </c>
      <c r="D1014" s="168" t="s">
        <v>6493</v>
      </c>
      <c r="E1014" s="169">
        <v>6109.52</v>
      </c>
      <c r="F1014" s="166" t="s">
        <v>3497</v>
      </c>
      <c r="G1014" s="169" t="s">
        <v>6494</v>
      </c>
      <c r="H1014" s="169" t="s">
        <v>6495</v>
      </c>
      <c r="I1014" s="169" t="s">
        <v>6496</v>
      </c>
      <c r="J1014" s="119" t="s">
        <v>6497</v>
      </c>
      <c r="K1014" s="122">
        <v>40513</v>
      </c>
      <c r="L1014" s="166" t="s">
        <v>6498</v>
      </c>
      <c r="M1014" s="170" t="s">
        <v>6425</v>
      </c>
      <c r="N1014" s="166" t="s">
        <v>6499</v>
      </c>
    </row>
    <row r="1015" spans="1:14" s="209" customFormat="1" ht="110.25" outlineLevel="1">
      <c r="A1015" s="174" t="s">
        <v>6500</v>
      </c>
      <c r="B1015" s="229" t="s">
        <v>428</v>
      </c>
      <c r="C1015" s="154" t="s">
        <v>131</v>
      </c>
      <c r="D1015" s="168" t="s">
        <v>2542</v>
      </c>
      <c r="E1015" s="169">
        <v>4085.9244600000002</v>
      </c>
      <c r="F1015" s="166" t="s">
        <v>6501</v>
      </c>
      <c r="G1015" s="169" t="s">
        <v>6025</v>
      </c>
      <c r="H1015" s="169" t="s">
        <v>6502</v>
      </c>
      <c r="I1015" s="169" t="s">
        <v>6026</v>
      </c>
      <c r="J1015" s="119">
        <v>6023</v>
      </c>
      <c r="K1015" s="122">
        <v>41156</v>
      </c>
      <c r="L1015" s="166" t="s">
        <v>6503</v>
      </c>
      <c r="M1015" s="170" t="s">
        <v>6425</v>
      </c>
      <c r="N1015" s="166" t="s">
        <v>6504</v>
      </c>
    </row>
    <row r="1016" spans="1:14" s="147" customFormat="1">
      <c r="A1016" s="225" t="s">
        <v>1312</v>
      </c>
      <c r="B1016" s="283" t="s">
        <v>1311</v>
      </c>
      <c r="C1016" s="304"/>
      <c r="D1016" s="304"/>
      <c r="E1016" s="133">
        <f>SUM(E1017:E1096)</f>
        <v>7164.5001500000008</v>
      </c>
      <c r="F1016" s="146" t="s">
        <v>441</v>
      </c>
      <c r="G1016" s="143" t="s">
        <v>441</v>
      </c>
      <c r="H1016" s="143" t="s">
        <v>441</v>
      </c>
      <c r="I1016" s="143" t="s">
        <v>441</v>
      </c>
      <c r="J1016" s="144"/>
      <c r="K1016" s="145"/>
      <c r="L1016" s="146"/>
      <c r="M1016" s="228"/>
      <c r="N1016" s="206"/>
    </row>
    <row r="1017" spans="1:14" ht="94.5" outlineLevel="1">
      <c r="A1017" s="174" t="s">
        <v>1313</v>
      </c>
      <c r="B1017" s="210" t="s">
        <v>316</v>
      </c>
      <c r="C1017" s="167" t="s">
        <v>131</v>
      </c>
      <c r="D1017" s="168" t="s">
        <v>6505</v>
      </c>
      <c r="E1017" s="169">
        <v>81.141460000000009</v>
      </c>
      <c r="F1017" s="166" t="s">
        <v>6506</v>
      </c>
      <c r="G1017" s="169" t="s">
        <v>537</v>
      </c>
      <c r="H1017" s="169" t="s">
        <v>6507</v>
      </c>
      <c r="I1017" s="169" t="s">
        <v>539</v>
      </c>
      <c r="J1017" s="119">
        <v>7925</v>
      </c>
      <c r="K1017" s="122">
        <v>41561</v>
      </c>
      <c r="L1017" s="166" t="s">
        <v>6508</v>
      </c>
      <c r="M1017" s="170" t="s">
        <v>3584</v>
      </c>
      <c r="N1017" s="166" t="s">
        <v>6509</v>
      </c>
    </row>
    <row r="1018" spans="1:14" ht="63" outlineLevel="1">
      <c r="A1018" s="174" t="s">
        <v>1314</v>
      </c>
      <c r="B1018" s="119" t="s">
        <v>317</v>
      </c>
      <c r="C1018" s="167" t="s">
        <v>131</v>
      </c>
      <c r="D1018" s="168" t="s">
        <v>6510</v>
      </c>
      <c r="E1018" s="169">
        <v>0</v>
      </c>
      <c r="F1018" s="166" t="s">
        <v>6511</v>
      </c>
      <c r="G1018" s="169" t="s">
        <v>6512</v>
      </c>
      <c r="H1018" s="169" t="s">
        <v>3530</v>
      </c>
      <c r="I1018" s="169" t="s">
        <v>6513</v>
      </c>
      <c r="J1018" s="119">
        <v>1988</v>
      </c>
      <c r="K1018" s="122">
        <v>40616</v>
      </c>
      <c r="L1018" s="166" t="s">
        <v>6514</v>
      </c>
      <c r="M1018" s="170" t="s">
        <v>3584</v>
      </c>
      <c r="N1018" s="166" t="s">
        <v>6515</v>
      </c>
    </row>
    <row r="1019" spans="1:14" ht="141.75" outlineLevel="1">
      <c r="A1019" s="174" t="s">
        <v>1315</v>
      </c>
      <c r="B1019" s="119" t="s">
        <v>318</v>
      </c>
      <c r="C1019" s="167" t="s">
        <v>131</v>
      </c>
      <c r="D1019" s="168" t="s">
        <v>6516</v>
      </c>
      <c r="E1019" s="169">
        <v>0</v>
      </c>
      <c r="F1019" s="166" t="s">
        <v>3652</v>
      </c>
      <c r="G1019" s="169" t="s">
        <v>6517</v>
      </c>
      <c r="H1019" s="169" t="s">
        <v>6518</v>
      </c>
      <c r="I1019" s="169" t="s">
        <v>6519</v>
      </c>
      <c r="J1019" s="119">
        <v>8027</v>
      </c>
      <c r="K1019" s="122">
        <v>41578</v>
      </c>
      <c r="L1019" s="166" t="s">
        <v>6520</v>
      </c>
      <c r="M1019" s="170" t="s">
        <v>3584</v>
      </c>
      <c r="N1019" s="166" t="s">
        <v>6521</v>
      </c>
    </row>
    <row r="1020" spans="1:14" ht="47.25" outlineLevel="1">
      <c r="A1020" s="174" t="s">
        <v>1316</v>
      </c>
      <c r="B1020" s="210" t="s">
        <v>319</v>
      </c>
      <c r="C1020" s="167" t="s">
        <v>131</v>
      </c>
      <c r="D1020" s="168" t="s">
        <v>6522</v>
      </c>
      <c r="E1020" s="169">
        <v>9.40578</v>
      </c>
      <c r="F1020" s="166" t="s">
        <v>6523</v>
      </c>
      <c r="G1020" s="169" t="s">
        <v>6524</v>
      </c>
      <c r="H1020" s="169" t="s">
        <v>6525</v>
      </c>
      <c r="I1020" s="169" t="s">
        <v>6526</v>
      </c>
      <c r="J1020" s="119">
        <v>7130</v>
      </c>
      <c r="K1020" s="122" t="s">
        <v>2327</v>
      </c>
      <c r="L1020" s="166" t="s">
        <v>6527</v>
      </c>
      <c r="M1020" s="170" t="s">
        <v>3584</v>
      </c>
      <c r="N1020" s="166" t="s">
        <v>6528</v>
      </c>
    </row>
    <row r="1021" spans="1:14" ht="63" outlineLevel="1">
      <c r="A1021" s="174" t="s">
        <v>1317</v>
      </c>
      <c r="B1021" s="119" t="s">
        <v>320</v>
      </c>
      <c r="C1021" s="167" t="s">
        <v>131</v>
      </c>
      <c r="D1021" s="183" t="s">
        <v>6529</v>
      </c>
      <c r="E1021" s="169">
        <v>44.979819999999997</v>
      </c>
      <c r="F1021" s="166" t="s">
        <v>6530</v>
      </c>
      <c r="G1021" s="169" t="s">
        <v>6531</v>
      </c>
      <c r="H1021" s="169" t="s">
        <v>3538</v>
      </c>
      <c r="I1021" s="169" t="s">
        <v>6532</v>
      </c>
      <c r="J1021" s="119">
        <v>7690</v>
      </c>
      <c r="K1021" s="122">
        <v>41526</v>
      </c>
      <c r="L1021" s="166" t="s">
        <v>6533</v>
      </c>
      <c r="M1021" s="170" t="s">
        <v>3584</v>
      </c>
      <c r="N1021" s="166" t="s">
        <v>6534</v>
      </c>
    </row>
    <row r="1022" spans="1:14" ht="29.25" customHeight="1" outlineLevel="1">
      <c r="A1022" s="301" t="s">
        <v>2685</v>
      </c>
      <c r="B1022" s="305" t="s">
        <v>321</v>
      </c>
      <c r="C1022" s="291" t="s">
        <v>131</v>
      </c>
      <c r="D1022" s="303" t="s">
        <v>6535</v>
      </c>
      <c r="E1022" s="293">
        <v>0</v>
      </c>
      <c r="F1022" s="288" t="s">
        <v>6506</v>
      </c>
      <c r="G1022" s="293" t="s">
        <v>6536</v>
      </c>
      <c r="H1022" s="293" t="s">
        <v>4669</v>
      </c>
      <c r="I1022" s="293" t="s">
        <v>6537</v>
      </c>
      <c r="J1022" s="119">
        <v>8169</v>
      </c>
      <c r="K1022" s="122">
        <v>41617</v>
      </c>
      <c r="L1022" s="166" t="s">
        <v>6538</v>
      </c>
      <c r="M1022" s="170" t="s">
        <v>3584</v>
      </c>
      <c r="N1022" s="288" t="s">
        <v>6539</v>
      </c>
    </row>
    <row r="1023" spans="1:14" ht="45" customHeight="1" outlineLevel="1">
      <c r="A1023" s="301"/>
      <c r="B1023" s="305"/>
      <c r="C1023" s="291"/>
      <c r="D1023" s="303"/>
      <c r="E1023" s="293"/>
      <c r="F1023" s="288"/>
      <c r="G1023" s="293"/>
      <c r="H1023" s="293"/>
      <c r="I1023" s="293"/>
      <c r="J1023" s="119">
        <v>8189</v>
      </c>
      <c r="K1023" s="122">
        <v>41617</v>
      </c>
      <c r="L1023" s="166" t="s">
        <v>6540</v>
      </c>
      <c r="M1023" s="170" t="s">
        <v>3584</v>
      </c>
      <c r="N1023" s="288"/>
    </row>
    <row r="1024" spans="1:14" ht="63" outlineLevel="1">
      <c r="A1024" s="174" t="s">
        <v>2689</v>
      </c>
      <c r="B1024" s="119" t="s">
        <v>322</v>
      </c>
      <c r="C1024" s="167" t="s">
        <v>131</v>
      </c>
      <c r="D1024" s="183" t="s">
        <v>6541</v>
      </c>
      <c r="E1024" s="169">
        <v>31.426030000000001</v>
      </c>
      <c r="F1024" s="166" t="s">
        <v>1318</v>
      </c>
      <c r="G1024" s="169" t="s">
        <v>6542</v>
      </c>
      <c r="H1024" s="169" t="s">
        <v>6543</v>
      </c>
      <c r="I1024" s="169" t="s">
        <v>6544</v>
      </c>
      <c r="J1024" s="119">
        <v>8226</v>
      </c>
      <c r="K1024" s="122">
        <v>41617</v>
      </c>
      <c r="L1024" s="166" t="s">
        <v>6545</v>
      </c>
      <c r="M1024" s="170" t="s">
        <v>3584</v>
      </c>
      <c r="N1024" s="166" t="s">
        <v>6546</v>
      </c>
    </row>
    <row r="1025" spans="1:14" ht="63" outlineLevel="1">
      <c r="A1025" s="174" t="s">
        <v>2692</v>
      </c>
      <c r="B1025" s="210" t="s">
        <v>323</v>
      </c>
      <c r="C1025" s="167" t="s">
        <v>131</v>
      </c>
      <c r="D1025" s="153" t="s">
        <v>6547</v>
      </c>
      <c r="E1025" s="169">
        <v>0</v>
      </c>
      <c r="F1025" s="166" t="s">
        <v>3682</v>
      </c>
      <c r="G1025" s="169" t="s">
        <v>6548</v>
      </c>
      <c r="H1025" s="169" t="s">
        <v>6549</v>
      </c>
      <c r="I1025" s="169" t="s">
        <v>6550</v>
      </c>
      <c r="J1025" s="119">
        <v>8391</v>
      </c>
      <c r="K1025" s="122">
        <v>41673</v>
      </c>
      <c r="L1025" s="166" t="s">
        <v>6551</v>
      </c>
      <c r="M1025" s="170" t="s">
        <v>3584</v>
      </c>
      <c r="N1025" s="166" t="s">
        <v>6552</v>
      </c>
    </row>
    <row r="1026" spans="1:14" ht="47.25" outlineLevel="1">
      <c r="A1026" s="174" t="s">
        <v>2697</v>
      </c>
      <c r="B1026" s="119" t="s">
        <v>324</v>
      </c>
      <c r="C1026" s="167" t="s">
        <v>131</v>
      </c>
      <c r="D1026" s="153" t="s">
        <v>6553</v>
      </c>
      <c r="E1026" s="169">
        <v>0</v>
      </c>
      <c r="F1026" s="166" t="s">
        <v>1318</v>
      </c>
      <c r="G1026" s="169" t="s">
        <v>6554</v>
      </c>
      <c r="H1026" s="169" t="s">
        <v>3176</v>
      </c>
      <c r="I1026" s="169" t="s">
        <v>6555</v>
      </c>
      <c r="J1026" s="119">
        <v>5902</v>
      </c>
      <c r="K1026" s="122">
        <v>41130</v>
      </c>
      <c r="L1026" s="166" t="s">
        <v>6556</v>
      </c>
      <c r="M1026" s="170" t="s">
        <v>3584</v>
      </c>
      <c r="N1026" s="166" t="s">
        <v>6557</v>
      </c>
    </row>
    <row r="1027" spans="1:14" ht="31.5" outlineLevel="1">
      <c r="A1027" s="174" t="s">
        <v>2701</v>
      </c>
      <c r="B1027" s="210" t="s">
        <v>325</v>
      </c>
      <c r="C1027" s="167" t="s">
        <v>131</v>
      </c>
      <c r="D1027" s="168" t="s">
        <v>6558</v>
      </c>
      <c r="E1027" s="169">
        <v>124.15343</v>
      </c>
      <c r="F1027" s="166" t="s">
        <v>6559</v>
      </c>
      <c r="G1027" s="169" t="s">
        <v>6560</v>
      </c>
      <c r="H1027" s="169" t="s">
        <v>6561</v>
      </c>
      <c r="I1027" s="169" t="s">
        <v>6562</v>
      </c>
      <c r="J1027" s="119">
        <v>6379</v>
      </c>
      <c r="K1027" s="122">
        <v>41227</v>
      </c>
      <c r="L1027" s="166" t="s">
        <v>6563</v>
      </c>
      <c r="M1027" s="170" t="s">
        <v>3584</v>
      </c>
      <c r="N1027" s="166" t="s">
        <v>6564</v>
      </c>
    </row>
    <row r="1028" spans="1:14" ht="47.25" outlineLevel="1">
      <c r="A1028" s="174" t="s">
        <v>2705</v>
      </c>
      <c r="B1028" s="210" t="s">
        <v>326</v>
      </c>
      <c r="C1028" s="167" t="s">
        <v>131</v>
      </c>
      <c r="D1028" s="168" t="s">
        <v>6565</v>
      </c>
      <c r="E1028" s="169">
        <v>22.732970000000002</v>
      </c>
      <c r="F1028" s="166" t="s">
        <v>3682</v>
      </c>
      <c r="G1028" s="169" t="s">
        <v>6566</v>
      </c>
      <c r="H1028" s="169" t="s">
        <v>3194</v>
      </c>
      <c r="I1028" s="169" t="s">
        <v>6567</v>
      </c>
      <c r="J1028" s="119">
        <v>7523</v>
      </c>
      <c r="K1028" s="122">
        <v>41491</v>
      </c>
      <c r="L1028" s="166" t="s">
        <v>6568</v>
      </c>
      <c r="M1028" s="170" t="s">
        <v>3584</v>
      </c>
      <c r="N1028" s="166" t="s">
        <v>6569</v>
      </c>
    </row>
    <row r="1029" spans="1:14" ht="47.25" outlineLevel="1">
      <c r="A1029" s="174" t="s">
        <v>2708</v>
      </c>
      <c r="B1029" s="119" t="s">
        <v>327</v>
      </c>
      <c r="C1029" s="167" t="s">
        <v>131</v>
      </c>
      <c r="D1029" s="182" t="s">
        <v>6570</v>
      </c>
      <c r="E1029" s="169">
        <v>0</v>
      </c>
      <c r="F1029" s="166" t="s">
        <v>4518</v>
      </c>
      <c r="G1029" s="169" t="s">
        <v>6571</v>
      </c>
      <c r="H1029" s="169" t="s">
        <v>3050</v>
      </c>
      <c r="I1029" s="169" t="s">
        <v>6572</v>
      </c>
      <c r="J1029" s="119">
        <v>7775</v>
      </c>
      <c r="K1029" s="122">
        <v>41536</v>
      </c>
      <c r="L1029" s="166" t="s">
        <v>6573</v>
      </c>
      <c r="M1029" s="170" t="s">
        <v>3584</v>
      </c>
      <c r="N1029" s="166" t="s">
        <v>6574</v>
      </c>
    </row>
    <row r="1030" spans="1:14" ht="63" outlineLevel="1">
      <c r="A1030" s="174" t="s">
        <v>2711</v>
      </c>
      <c r="B1030" s="119" t="s">
        <v>328</v>
      </c>
      <c r="C1030" s="167" t="s">
        <v>131</v>
      </c>
      <c r="D1030" s="168" t="s">
        <v>6575</v>
      </c>
      <c r="E1030" s="169">
        <v>0</v>
      </c>
      <c r="F1030" s="166" t="s">
        <v>3682</v>
      </c>
      <c r="G1030" s="169" t="s">
        <v>6576</v>
      </c>
      <c r="H1030" s="169" t="s">
        <v>6577</v>
      </c>
      <c r="I1030" s="169" t="s">
        <v>6578</v>
      </c>
      <c r="J1030" s="119">
        <v>6899</v>
      </c>
      <c r="K1030" s="122">
        <v>41352</v>
      </c>
      <c r="L1030" s="166" t="s">
        <v>3598</v>
      </c>
      <c r="M1030" s="170" t="s">
        <v>3584</v>
      </c>
      <c r="N1030" s="166" t="s">
        <v>6579</v>
      </c>
    </row>
    <row r="1031" spans="1:14" ht="47.25" outlineLevel="1">
      <c r="A1031" s="174" t="s">
        <v>2715</v>
      </c>
      <c r="B1031" s="210" t="s">
        <v>329</v>
      </c>
      <c r="C1031" s="167" t="s">
        <v>131</v>
      </c>
      <c r="D1031" s="153" t="s">
        <v>6580</v>
      </c>
      <c r="E1031" s="169">
        <v>0</v>
      </c>
      <c r="F1031" s="166" t="s">
        <v>4518</v>
      </c>
      <c r="G1031" s="169" t="s">
        <v>3608</v>
      </c>
      <c r="H1031" s="169" t="s">
        <v>3609</v>
      </c>
      <c r="I1031" s="169" t="s">
        <v>3610</v>
      </c>
      <c r="J1031" s="119">
        <v>4755</v>
      </c>
      <c r="K1031" s="122">
        <v>40878</v>
      </c>
      <c r="L1031" s="166" t="s">
        <v>3611</v>
      </c>
      <c r="M1031" s="170" t="s">
        <v>3584</v>
      </c>
      <c r="N1031" s="166" t="s">
        <v>6581</v>
      </c>
    </row>
    <row r="1032" spans="1:14" ht="31.5" outlineLevel="1">
      <c r="A1032" s="174" t="s">
        <v>2719</v>
      </c>
      <c r="B1032" s="210" t="s">
        <v>330</v>
      </c>
      <c r="C1032" s="167" t="s">
        <v>131</v>
      </c>
      <c r="D1032" s="168" t="s">
        <v>6582</v>
      </c>
      <c r="E1032" s="169">
        <v>1064.08492</v>
      </c>
      <c r="F1032" s="166" t="s">
        <v>4518</v>
      </c>
      <c r="G1032" s="169" t="s">
        <v>6583</v>
      </c>
      <c r="H1032" s="169" t="s">
        <v>6584</v>
      </c>
      <c r="I1032" s="169" t="s">
        <v>6585</v>
      </c>
      <c r="J1032" s="119">
        <v>7823</v>
      </c>
      <c r="K1032" s="122">
        <v>41549</v>
      </c>
      <c r="L1032" s="166" t="s">
        <v>3600</v>
      </c>
      <c r="M1032" s="170" t="s">
        <v>3584</v>
      </c>
      <c r="N1032" s="166" t="s">
        <v>6586</v>
      </c>
    </row>
    <row r="1033" spans="1:14" ht="47.25" outlineLevel="1">
      <c r="A1033" s="174" t="s">
        <v>2723</v>
      </c>
      <c r="B1033" s="210" t="s">
        <v>331</v>
      </c>
      <c r="C1033" s="167" t="s">
        <v>131</v>
      </c>
      <c r="D1033" s="168" t="s">
        <v>6587</v>
      </c>
      <c r="E1033" s="169">
        <v>0</v>
      </c>
      <c r="F1033" s="166" t="s">
        <v>4518</v>
      </c>
      <c r="G1033" s="169" t="s">
        <v>6588</v>
      </c>
      <c r="H1033" s="169" t="s">
        <v>6589</v>
      </c>
      <c r="I1033" s="169" t="s">
        <v>6590</v>
      </c>
      <c r="J1033" s="119">
        <v>4473</v>
      </c>
      <c r="K1033" s="122">
        <v>40813</v>
      </c>
      <c r="L1033" s="166" t="s">
        <v>6591</v>
      </c>
      <c r="M1033" s="170" t="s">
        <v>3584</v>
      </c>
      <c r="N1033" s="166" t="s">
        <v>6592</v>
      </c>
    </row>
    <row r="1034" spans="1:14" ht="47.25" outlineLevel="1">
      <c r="A1034" s="174" t="s">
        <v>2731</v>
      </c>
      <c r="B1034" s="210" t="s">
        <v>332</v>
      </c>
      <c r="C1034" s="167" t="s">
        <v>131</v>
      </c>
      <c r="D1034" s="168" t="s">
        <v>6593</v>
      </c>
      <c r="E1034" s="169">
        <v>0</v>
      </c>
      <c r="F1034" s="166" t="s">
        <v>1318</v>
      </c>
      <c r="G1034" s="169" t="s">
        <v>6594</v>
      </c>
      <c r="H1034" s="169" t="s">
        <v>6595</v>
      </c>
      <c r="I1034" s="169" t="s">
        <v>572</v>
      </c>
      <c r="J1034" s="119">
        <v>8822</v>
      </c>
      <c r="K1034" s="122">
        <v>41778</v>
      </c>
      <c r="L1034" s="166" t="s">
        <v>6596</v>
      </c>
      <c r="M1034" s="170" t="s">
        <v>3584</v>
      </c>
      <c r="N1034" s="166" t="s">
        <v>6597</v>
      </c>
    </row>
    <row r="1035" spans="1:14" ht="63" outlineLevel="1">
      <c r="A1035" s="174" t="s">
        <v>2735</v>
      </c>
      <c r="B1035" s="119" t="s">
        <v>333</v>
      </c>
      <c r="C1035" s="167" t="s">
        <v>131</v>
      </c>
      <c r="D1035" s="183" t="s">
        <v>6598</v>
      </c>
      <c r="E1035" s="169">
        <v>0</v>
      </c>
      <c r="F1035" s="166" t="s">
        <v>6599</v>
      </c>
      <c r="G1035" s="169" t="s">
        <v>6600</v>
      </c>
      <c r="H1035" s="169" t="s">
        <v>6601</v>
      </c>
      <c r="I1035" s="169" t="s">
        <v>6602</v>
      </c>
      <c r="J1035" s="119" t="s">
        <v>6603</v>
      </c>
      <c r="K1035" s="122">
        <v>41009</v>
      </c>
      <c r="L1035" s="166" t="s">
        <v>6241</v>
      </c>
      <c r="M1035" s="170" t="s">
        <v>3584</v>
      </c>
      <c r="N1035" s="166" t="s">
        <v>6604</v>
      </c>
    </row>
    <row r="1036" spans="1:14" ht="47.25" outlineLevel="1">
      <c r="A1036" s="174" t="s">
        <v>2739</v>
      </c>
      <c r="B1036" s="210" t="s">
        <v>334</v>
      </c>
      <c r="C1036" s="167" t="s">
        <v>131</v>
      </c>
      <c r="D1036" s="168" t="s">
        <v>6605</v>
      </c>
      <c r="E1036" s="169">
        <v>0</v>
      </c>
      <c r="F1036" s="166" t="s">
        <v>4518</v>
      </c>
      <c r="G1036" s="169" t="s">
        <v>6606</v>
      </c>
      <c r="H1036" s="169" t="s">
        <v>6607</v>
      </c>
      <c r="I1036" s="169" t="s">
        <v>6608</v>
      </c>
      <c r="J1036" s="119">
        <v>8860</v>
      </c>
      <c r="K1036" s="122">
        <v>41785</v>
      </c>
      <c r="L1036" s="166" t="s">
        <v>6609</v>
      </c>
      <c r="M1036" s="170" t="s">
        <v>3584</v>
      </c>
      <c r="N1036" s="166" t="s">
        <v>6610</v>
      </c>
    </row>
    <row r="1037" spans="1:14" ht="47.25" outlineLevel="1">
      <c r="A1037" s="174" t="s">
        <v>2744</v>
      </c>
      <c r="B1037" s="210" t="s">
        <v>335</v>
      </c>
      <c r="C1037" s="167" t="s">
        <v>131</v>
      </c>
      <c r="D1037" s="168" t="s">
        <v>6611</v>
      </c>
      <c r="E1037" s="169">
        <v>0</v>
      </c>
      <c r="F1037" s="166" t="s">
        <v>1318</v>
      </c>
      <c r="G1037" s="169" t="s">
        <v>6612</v>
      </c>
      <c r="H1037" s="169" t="s">
        <v>6613</v>
      </c>
      <c r="I1037" s="169" t="s">
        <v>6614</v>
      </c>
      <c r="J1037" s="119">
        <v>8753</v>
      </c>
      <c r="K1037" s="122">
        <v>41814</v>
      </c>
      <c r="L1037" s="166" t="s">
        <v>6615</v>
      </c>
      <c r="M1037" s="170" t="s">
        <v>3584</v>
      </c>
      <c r="N1037" s="166" t="s">
        <v>6616</v>
      </c>
    </row>
    <row r="1038" spans="1:14" ht="47.25" outlineLevel="1">
      <c r="A1038" s="174" t="s">
        <v>2747</v>
      </c>
      <c r="B1038" s="210" t="s">
        <v>336</v>
      </c>
      <c r="C1038" s="167" t="s">
        <v>131</v>
      </c>
      <c r="D1038" s="168" t="s">
        <v>6617</v>
      </c>
      <c r="E1038" s="169">
        <v>0</v>
      </c>
      <c r="F1038" s="166" t="s">
        <v>1318</v>
      </c>
      <c r="G1038" s="169" t="s">
        <v>6618</v>
      </c>
      <c r="H1038" s="169" t="s">
        <v>6619</v>
      </c>
      <c r="I1038" s="169" t="s">
        <v>6620</v>
      </c>
      <c r="J1038" s="119">
        <v>8975</v>
      </c>
      <c r="K1038" s="122">
        <v>41808</v>
      </c>
      <c r="L1038" s="166" t="s">
        <v>6621</v>
      </c>
      <c r="M1038" s="170" t="s">
        <v>3584</v>
      </c>
      <c r="N1038" s="166" t="s">
        <v>6622</v>
      </c>
    </row>
    <row r="1039" spans="1:14" ht="47.25" outlineLevel="1">
      <c r="A1039" s="174" t="s">
        <v>2750</v>
      </c>
      <c r="B1039" s="119" t="s">
        <v>337</v>
      </c>
      <c r="C1039" s="167" t="s">
        <v>131</v>
      </c>
      <c r="D1039" s="183" t="s">
        <v>6623</v>
      </c>
      <c r="E1039" s="169">
        <v>0</v>
      </c>
      <c r="F1039" s="166" t="s">
        <v>4518</v>
      </c>
      <c r="G1039" s="169" t="s">
        <v>6624</v>
      </c>
      <c r="H1039" s="169" t="s">
        <v>3054</v>
      </c>
      <c r="I1039" s="169" t="s">
        <v>575</v>
      </c>
      <c r="J1039" s="119">
        <v>6000009467</v>
      </c>
      <c r="K1039" s="122">
        <v>41879</v>
      </c>
      <c r="L1039" s="166" t="s">
        <v>6625</v>
      </c>
      <c r="M1039" s="170" t="s">
        <v>3584</v>
      </c>
      <c r="N1039" s="166" t="s">
        <v>6626</v>
      </c>
    </row>
    <row r="1040" spans="1:14" ht="47.25" outlineLevel="1">
      <c r="A1040" s="174" t="s">
        <v>2754</v>
      </c>
      <c r="B1040" s="210" t="s">
        <v>338</v>
      </c>
      <c r="C1040" s="167" t="s">
        <v>131</v>
      </c>
      <c r="D1040" s="168" t="s">
        <v>6627</v>
      </c>
      <c r="E1040" s="169">
        <v>0</v>
      </c>
      <c r="F1040" s="166" t="s">
        <v>1318</v>
      </c>
      <c r="G1040" s="169" t="s">
        <v>6628</v>
      </c>
      <c r="H1040" s="169" t="s">
        <v>6629</v>
      </c>
      <c r="I1040" s="169" t="s">
        <v>6567</v>
      </c>
      <c r="J1040" s="119">
        <v>7505</v>
      </c>
      <c r="K1040" s="122">
        <v>41480</v>
      </c>
      <c r="L1040" s="166" t="s">
        <v>6630</v>
      </c>
      <c r="M1040" s="170" t="s">
        <v>3584</v>
      </c>
      <c r="N1040" s="166" t="s">
        <v>6631</v>
      </c>
    </row>
    <row r="1041" spans="1:14" ht="47.25" outlineLevel="1">
      <c r="A1041" s="174" t="s">
        <v>2758</v>
      </c>
      <c r="B1041" s="210" t="s">
        <v>339</v>
      </c>
      <c r="C1041" s="167" t="s">
        <v>131</v>
      </c>
      <c r="D1041" s="168" t="s">
        <v>6632</v>
      </c>
      <c r="E1041" s="169">
        <v>0</v>
      </c>
      <c r="F1041" s="166" t="s">
        <v>4518</v>
      </c>
      <c r="G1041" s="169" t="s">
        <v>6633</v>
      </c>
      <c r="H1041" s="169" t="s">
        <v>6634</v>
      </c>
      <c r="I1041" s="169" t="s">
        <v>6635</v>
      </c>
      <c r="J1041" s="119">
        <v>6000009688</v>
      </c>
      <c r="K1041" s="122">
        <v>41912</v>
      </c>
      <c r="L1041" s="166" t="s">
        <v>6636</v>
      </c>
      <c r="M1041" s="170" t="s">
        <v>3584</v>
      </c>
      <c r="N1041" s="166" t="s">
        <v>6637</v>
      </c>
    </row>
    <row r="1042" spans="1:14" ht="47.25" outlineLevel="1">
      <c r="A1042" s="174" t="s">
        <v>2762</v>
      </c>
      <c r="B1042" s="119" t="s">
        <v>340</v>
      </c>
      <c r="C1042" s="167" t="s">
        <v>131</v>
      </c>
      <c r="D1042" s="168" t="s">
        <v>6638</v>
      </c>
      <c r="E1042" s="169">
        <v>0</v>
      </c>
      <c r="F1042" s="166" t="s">
        <v>1318</v>
      </c>
      <c r="G1042" s="169" t="s">
        <v>6639</v>
      </c>
      <c r="H1042" s="169" t="s">
        <v>6640</v>
      </c>
      <c r="I1042" s="169" t="s">
        <v>6641</v>
      </c>
      <c r="J1042" s="119">
        <v>6000009181</v>
      </c>
      <c r="K1042" s="122">
        <v>41838</v>
      </c>
      <c r="L1042" s="166" t="s">
        <v>6642</v>
      </c>
      <c r="M1042" s="170" t="s">
        <v>3584</v>
      </c>
      <c r="N1042" s="166" t="s">
        <v>6643</v>
      </c>
    </row>
    <row r="1043" spans="1:14" ht="31.5" outlineLevel="1">
      <c r="A1043" s="174" t="s">
        <v>2767</v>
      </c>
      <c r="B1043" s="210" t="s">
        <v>341</v>
      </c>
      <c r="C1043" s="167" t="s">
        <v>131</v>
      </c>
      <c r="D1043" s="168" t="s">
        <v>2706</v>
      </c>
      <c r="E1043" s="169">
        <v>1107.0715700000001</v>
      </c>
      <c r="F1043" s="166" t="s">
        <v>1318</v>
      </c>
      <c r="G1043" s="169" t="s">
        <v>3171</v>
      </c>
      <c r="H1043" s="169" t="s">
        <v>3037</v>
      </c>
      <c r="I1043" s="169" t="s">
        <v>3223</v>
      </c>
      <c r="J1043" s="119">
        <v>4350</v>
      </c>
      <c r="K1043" s="122">
        <v>40784</v>
      </c>
      <c r="L1043" s="166" t="s">
        <v>282</v>
      </c>
      <c r="M1043" s="170" t="s">
        <v>3584</v>
      </c>
      <c r="N1043" s="166" t="s">
        <v>6644</v>
      </c>
    </row>
    <row r="1044" spans="1:14" ht="31.5" outlineLevel="1">
      <c r="A1044" s="174" t="s">
        <v>2772</v>
      </c>
      <c r="B1044" s="210" t="s">
        <v>342</v>
      </c>
      <c r="C1044" s="167" t="s">
        <v>131</v>
      </c>
      <c r="D1044" s="168" t="s">
        <v>6645</v>
      </c>
      <c r="E1044" s="169">
        <v>0</v>
      </c>
      <c r="F1044" s="166" t="s">
        <v>6646</v>
      </c>
      <c r="G1044" s="169" t="s">
        <v>3181</v>
      </c>
      <c r="H1044" s="169" t="s">
        <v>3182</v>
      </c>
      <c r="I1044" s="169" t="s">
        <v>6647</v>
      </c>
      <c r="J1044" s="119">
        <v>3824</v>
      </c>
      <c r="K1044" s="122">
        <v>40681</v>
      </c>
      <c r="L1044" s="166" t="s">
        <v>6648</v>
      </c>
      <c r="M1044" s="170" t="s">
        <v>3584</v>
      </c>
      <c r="N1044" s="166" t="s">
        <v>6649</v>
      </c>
    </row>
    <row r="1045" spans="1:14" ht="63" outlineLevel="1">
      <c r="A1045" s="174" t="s">
        <v>2777</v>
      </c>
      <c r="B1045" s="210" t="s">
        <v>343</v>
      </c>
      <c r="C1045" s="167" t="s">
        <v>131</v>
      </c>
      <c r="D1045" s="168" t="s">
        <v>6650</v>
      </c>
      <c r="E1045" s="169">
        <v>0</v>
      </c>
      <c r="F1045" s="166" t="s">
        <v>6651</v>
      </c>
      <c r="G1045" s="169" t="s">
        <v>3184</v>
      </c>
      <c r="H1045" s="169" t="s">
        <v>3174</v>
      </c>
      <c r="I1045" s="169" t="s">
        <v>6652</v>
      </c>
      <c r="J1045" s="119">
        <v>4134</v>
      </c>
      <c r="K1045" s="122">
        <v>40736</v>
      </c>
      <c r="L1045" s="166" t="s">
        <v>3781</v>
      </c>
      <c r="M1045" s="170" t="s">
        <v>3584</v>
      </c>
      <c r="N1045" s="166" t="s">
        <v>6653</v>
      </c>
    </row>
    <row r="1046" spans="1:14" ht="31.5" outlineLevel="1">
      <c r="A1046" s="174" t="s">
        <v>2781</v>
      </c>
      <c r="B1046" s="229">
        <v>29</v>
      </c>
      <c r="C1046" s="167" t="s">
        <v>131</v>
      </c>
      <c r="D1046" s="168" t="s">
        <v>6654</v>
      </c>
      <c r="E1046" s="169">
        <v>316.83335</v>
      </c>
      <c r="F1046" s="166" t="s">
        <v>441</v>
      </c>
      <c r="G1046" s="169" t="s">
        <v>441</v>
      </c>
      <c r="H1046" s="169" t="s">
        <v>441</v>
      </c>
      <c r="I1046" s="169" t="s">
        <v>441</v>
      </c>
      <c r="J1046" s="119">
        <v>572</v>
      </c>
      <c r="K1046" s="122">
        <v>41094</v>
      </c>
      <c r="L1046" s="166" t="s">
        <v>6380</v>
      </c>
      <c r="M1046" s="170" t="s">
        <v>3584</v>
      </c>
      <c r="N1046" s="166" t="s">
        <v>6655</v>
      </c>
    </row>
    <row r="1047" spans="1:14" ht="78.75" outlineLevel="1">
      <c r="A1047" s="174" t="s">
        <v>2785</v>
      </c>
      <c r="B1047" s="229">
        <v>30</v>
      </c>
      <c r="C1047" s="167" t="s">
        <v>131</v>
      </c>
      <c r="D1047" s="168" t="s">
        <v>6656</v>
      </c>
      <c r="E1047" s="169">
        <v>0</v>
      </c>
      <c r="F1047" s="166" t="s">
        <v>441</v>
      </c>
      <c r="G1047" s="169" t="s">
        <v>441</v>
      </c>
      <c r="H1047" s="169" t="s">
        <v>441</v>
      </c>
      <c r="I1047" s="169" t="s">
        <v>441</v>
      </c>
      <c r="J1047" s="119">
        <v>4838</v>
      </c>
      <c r="K1047" s="122">
        <v>40896</v>
      </c>
      <c r="L1047" s="166" t="s">
        <v>6657</v>
      </c>
      <c r="M1047" s="170" t="s">
        <v>3584</v>
      </c>
      <c r="N1047" s="166" t="s">
        <v>6658</v>
      </c>
    </row>
    <row r="1048" spans="1:14" ht="31.5" outlineLevel="1">
      <c r="A1048" s="174" t="s">
        <v>2788</v>
      </c>
      <c r="B1048" s="229">
        <v>31</v>
      </c>
      <c r="C1048" s="167" t="s">
        <v>131</v>
      </c>
      <c r="D1048" s="168" t="s">
        <v>2740</v>
      </c>
      <c r="E1048" s="169">
        <v>633.07140000000004</v>
      </c>
      <c r="F1048" s="166" t="s">
        <v>441</v>
      </c>
      <c r="G1048" s="169" t="s">
        <v>441</v>
      </c>
      <c r="H1048" s="169" t="s">
        <v>441</v>
      </c>
      <c r="I1048" s="169" t="s">
        <v>441</v>
      </c>
      <c r="J1048" s="119">
        <v>5102</v>
      </c>
      <c r="K1048" s="122">
        <v>40968</v>
      </c>
      <c r="L1048" s="166" t="s">
        <v>3612</v>
      </c>
      <c r="M1048" s="170" t="s">
        <v>3584</v>
      </c>
      <c r="N1048" s="166" t="s">
        <v>6659</v>
      </c>
    </row>
    <row r="1049" spans="1:14" ht="78.75" outlineLevel="1">
      <c r="A1049" s="174" t="s">
        <v>2791</v>
      </c>
      <c r="B1049" s="229">
        <v>32</v>
      </c>
      <c r="C1049" s="167" t="s">
        <v>131</v>
      </c>
      <c r="D1049" s="168" t="s">
        <v>6660</v>
      </c>
      <c r="E1049" s="169">
        <v>27.035710000000002</v>
      </c>
      <c r="F1049" s="166" t="s">
        <v>441</v>
      </c>
      <c r="G1049" s="169" t="s">
        <v>441</v>
      </c>
      <c r="H1049" s="169" t="s">
        <v>441</v>
      </c>
      <c r="I1049" s="169" t="s">
        <v>441</v>
      </c>
      <c r="J1049" s="119">
        <v>5259</v>
      </c>
      <c r="K1049" s="122">
        <v>41003</v>
      </c>
      <c r="L1049" s="166" t="s">
        <v>6661</v>
      </c>
      <c r="M1049" s="170" t="s">
        <v>3584</v>
      </c>
      <c r="N1049" s="166" t="s">
        <v>6662</v>
      </c>
    </row>
    <row r="1050" spans="1:14" ht="63" outlineLevel="1">
      <c r="A1050" s="174" t="s">
        <v>2796</v>
      </c>
      <c r="B1050" s="229">
        <v>33</v>
      </c>
      <c r="C1050" s="167" t="s">
        <v>131</v>
      </c>
      <c r="D1050" s="168" t="s">
        <v>6663</v>
      </c>
      <c r="E1050" s="169">
        <v>69.658799999999999</v>
      </c>
      <c r="F1050" s="166" t="s">
        <v>441</v>
      </c>
      <c r="G1050" s="169" t="s">
        <v>441</v>
      </c>
      <c r="H1050" s="169" t="s">
        <v>441</v>
      </c>
      <c r="I1050" s="169" t="s">
        <v>441</v>
      </c>
      <c r="J1050" s="119">
        <v>5395</v>
      </c>
      <c r="K1050" s="122">
        <v>41024</v>
      </c>
      <c r="L1050" s="166" t="s">
        <v>6664</v>
      </c>
      <c r="M1050" s="170" t="s">
        <v>3584</v>
      </c>
      <c r="N1050" s="166" t="s">
        <v>6665</v>
      </c>
    </row>
    <row r="1051" spans="1:14" ht="63" outlineLevel="1">
      <c r="A1051" s="174" t="s">
        <v>6666</v>
      </c>
      <c r="B1051" s="229">
        <v>34</v>
      </c>
      <c r="C1051" s="167" t="s">
        <v>131</v>
      </c>
      <c r="D1051" s="182" t="s">
        <v>6667</v>
      </c>
      <c r="E1051" s="169">
        <v>0</v>
      </c>
      <c r="F1051" s="166" t="s">
        <v>441</v>
      </c>
      <c r="G1051" s="169" t="s">
        <v>441</v>
      </c>
      <c r="H1051" s="169" t="s">
        <v>441</v>
      </c>
      <c r="I1051" s="169" t="s">
        <v>441</v>
      </c>
      <c r="J1051" s="119">
        <v>6041</v>
      </c>
      <c r="K1051" s="122">
        <v>41169</v>
      </c>
      <c r="L1051" s="166" t="s">
        <v>6668</v>
      </c>
      <c r="M1051" s="170" t="s">
        <v>3584</v>
      </c>
      <c r="N1051" s="166" t="s">
        <v>6669</v>
      </c>
    </row>
    <row r="1052" spans="1:14" ht="31.5" outlineLevel="1">
      <c r="A1052" s="174" t="s">
        <v>6670</v>
      </c>
      <c r="B1052" s="229">
        <v>35</v>
      </c>
      <c r="C1052" s="167" t="s">
        <v>131</v>
      </c>
      <c r="D1052" s="155" t="s">
        <v>6671</v>
      </c>
      <c r="E1052" s="169">
        <v>50.483089999999997</v>
      </c>
      <c r="F1052" s="166" t="s">
        <v>441</v>
      </c>
      <c r="G1052" s="169" t="s">
        <v>441</v>
      </c>
      <c r="H1052" s="169" t="s">
        <v>441</v>
      </c>
      <c r="I1052" s="169" t="s">
        <v>441</v>
      </c>
      <c r="J1052" s="119">
        <v>6191</v>
      </c>
      <c r="K1052" s="122">
        <v>41201</v>
      </c>
      <c r="L1052" s="166" t="s">
        <v>2639</v>
      </c>
      <c r="M1052" s="170" t="s">
        <v>3584</v>
      </c>
      <c r="N1052" s="166" t="s">
        <v>6672</v>
      </c>
    </row>
    <row r="1053" spans="1:14" ht="47.25" outlineLevel="1">
      <c r="A1053" s="174" t="s">
        <v>6673</v>
      </c>
      <c r="B1053" s="229">
        <v>36</v>
      </c>
      <c r="C1053" s="167" t="s">
        <v>131</v>
      </c>
      <c r="D1053" s="155" t="s">
        <v>6674</v>
      </c>
      <c r="E1053" s="169">
        <v>0</v>
      </c>
      <c r="F1053" s="166" t="s">
        <v>441</v>
      </c>
      <c r="G1053" s="169" t="s">
        <v>441</v>
      </c>
      <c r="H1053" s="169" t="s">
        <v>441</v>
      </c>
      <c r="I1053" s="169" t="s">
        <v>441</v>
      </c>
      <c r="J1053" s="119">
        <v>6295</v>
      </c>
      <c r="K1053" s="122">
        <v>41219</v>
      </c>
      <c r="L1053" s="166" t="s">
        <v>6675</v>
      </c>
      <c r="M1053" s="170" t="s">
        <v>3584</v>
      </c>
      <c r="N1053" s="166" t="s">
        <v>6676</v>
      </c>
    </row>
    <row r="1054" spans="1:14" ht="63" outlineLevel="1">
      <c r="A1054" s="174" t="s">
        <v>6677</v>
      </c>
      <c r="B1054" s="229">
        <v>37</v>
      </c>
      <c r="C1054" s="167" t="s">
        <v>131</v>
      </c>
      <c r="D1054" s="183" t="s">
        <v>2610</v>
      </c>
      <c r="E1054" s="169">
        <v>0</v>
      </c>
      <c r="F1054" s="166" t="s">
        <v>441</v>
      </c>
      <c r="G1054" s="169" t="s">
        <v>441</v>
      </c>
      <c r="H1054" s="169" t="s">
        <v>441</v>
      </c>
      <c r="I1054" s="169" t="s">
        <v>441</v>
      </c>
      <c r="J1054" s="119">
        <v>6459</v>
      </c>
      <c r="K1054" s="122">
        <v>41242</v>
      </c>
      <c r="L1054" s="166" t="s">
        <v>2615</v>
      </c>
      <c r="M1054" s="170" t="s">
        <v>3584</v>
      </c>
      <c r="N1054" s="166" t="s">
        <v>6678</v>
      </c>
    </row>
    <row r="1055" spans="1:14" ht="78.75" outlineLevel="1">
      <c r="A1055" s="174" t="s">
        <v>6679</v>
      </c>
      <c r="B1055" s="229">
        <v>38</v>
      </c>
      <c r="C1055" s="167" t="s">
        <v>131</v>
      </c>
      <c r="D1055" s="168" t="s">
        <v>6680</v>
      </c>
      <c r="E1055" s="169">
        <v>339.14445999999992</v>
      </c>
      <c r="F1055" s="166" t="s">
        <v>441</v>
      </c>
      <c r="G1055" s="169" t="s">
        <v>441</v>
      </c>
      <c r="H1055" s="169" t="s">
        <v>441</v>
      </c>
      <c r="I1055" s="169" t="s">
        <v>441</v>
      </c>
      <c r="J1055" s="119">
        <v>6465</v>
      </c>
      <c r="K1055" s="122">
        <v>41248</v>
      </c>
      <c r="L1055" s="166" t="s">
        <v>6681</v>
      </c>
      <c r="M1055" s="170" t="s">
        <v>3584</v>
      </c>
      <c r="N1055" s="166" t="s">
        <v>6682</v>
      </c>
    </row>
    <row r="1056" spans="1:14" ht="47.25" outlineLevel="1">
      <c r="A1056" s="174" t="s">
        <v>6683</v>
      </c>
      <c r="B1056" s="229">
        <v>39</v>
      </c>
      <c r="C1056" s="167" t="s">
        <v>131</v>
      </c>
      <c r="D1056" s="183" t="s">
        <v>6684</v>
      </c>
      <c r="E1056" s="169">
        <v>119.84447</v>
      </c>
      <c r="F1056" s="166" t="s">
        <v>441</v>
      </c>
      <c r="G1056" s="169" t="s">
        <v>441</v>
      </c>
      <c r="H1056" s="169" t="s">
        <v>441</v>
      </c>
      <c r="I1056" s="169" t="s">
        <v>441</v>
      </c>
      <c r="J1056" s="119">
        <v>6550</v>
      </c>
      <c r="K1056" s="122">
        <v>41267</v>
      </c>
      <c r="L1056" s="166" t="s">
        <v>6685</v>
      </c>
      <c r="M1056" s="170" t="s">
        <v>3584</v>
      </c>
      <c r="N1056" s="166" t="s">
        <v>6686</v>
      </c>
    </row>
    <row r="1057" spans="1:14" ht="63" outlineLevel="1">
      <c r="A1057" s="174" t="s">
        <v>6687</v>
      </c>
      <c r="B1057" s="229">
        <v>40</v>
      </c>
      <c r="C1057" s="167" t="s">
        <v>131</v>
      </c>
      <c r="D1057" s="168" t="s">
        <v>6688</v>
      </c>
      <c r="E1057" s="169">
        <v>0</v>
      </c>
      <c r="F1057" s="166" t="s">
        <v>441</v>
      </c>
      <c r="G1057" s="169" t="s">
        <v>441</v>
      </c>
      <c r="H1057" s="169" t="s">
        <v>441</v>
      </c>
      <c r="I1057" s="169" t="s">
        <v>441</v>
      </c>
      <c r="J1057" s="119">
        <v>7131</v>
      </c>
      <c r="K1057" s="122">
        <v>41402</v>
      </c>
      <c r="L1057" s="166" t="s">
        <v>6689</v>
      </c>
      <c r="M1057" s="170" t="s">
        <v>3584</v>
      </c>
      <c r="N1057" s="166" t="s">
        <v>6690</v>
      </c>
    </row>
    <row r="1058" spans="1:14" ht="31.5" outlineLevel="1">
      <c r="A1058" s="174" t="s">
        <v>6691</v>
      </c>
      <c r="B1058" s="229">
        <v>41</v>
      </c>
      <c r="C1058" s="167" t="s">
        <v>131</v>
      </c>
      <c r="D1058" s="183" t="s">
        <v>2745</v>
      </c>
      <c r="E1058" s="169">
        <v>1976.6540699999998</v>
      </c>
      <c r="F1058" s="166" t="s">
        <v>441</v>
      </c>
      <c r="G1058" s="169" t="s">
        <v>441</v>
      </c>
      <c r="H1058" s="169" t="s">
        <v>441</v>
      </c>
      <c r="I1058" s="169" t="s">
        <v>441</v>
      </c>
      <c r="J1058" s="119">
        <v>7329</v>
      </c>
      <c r="K1058" s="122">
        <v>41446</v>
      </c>
      <c r="L1058" s="166" t="s">
        <v>3583</v>
      </c>
      <c r="M1058" s="170" t="s">
        <v>3584</v>
      </c>
      <c r="N1058" s="166" t="s">
        <v>6692</v>
      </c>
    </row>
    <row r="1059" spans="1:14" ht="47.25" outlineLevel="1">
      <c r="A1059" s="174" t="s">
        <v>6693</v>
      </c>
      <c r="B1059" s="229">
        <v>42</v>
      </c>
      <c r="C1059" s="167" t="s">
        <v>131</v>
      </c>
      <c r="D1059" s="168" t="s">
        <v>6694</v>
      </c>
      <c r="E1059" s="169">
        <v>132.10623000000001</v>
      </c>
      <c r="F1059" s="166" t="s">
        <v>441</v>
      </c>
      <c r="G1059" s="169" t="s">
        <v>441</v>
      </c>
      <c r="H1059" s="169" t="s">
        <v>441</v>
      </c>
      <c r="I1059" s="169" t="s">
        <v>441</v>
      </c>
      <c r="J1059" s="119">
        <v>7483</v>
      </c>
      <c r="K1059" s="122">
        <v>41450</v>
      </c>
      <c r="L1059" s="166" t="s">
        <v>6695</v>
      </c>
      <c r="M1059" s="170" t="s">
        <v>3584</v>
      </c>
      <c r="N1059" s="166" t="s">
        <v>6696</v>
      </c>
    </row>
    <row r="1060" spans="1:14" ht="94.5" outlineLevel="1">
      <c r="A1060" s="174" t="s">
        <v>6697</v>
      </c>
      <c r="B1060" s="229">
        <v>43</v>
      </c>
      <c r="C1060" s="167" t="s">
        <v>131</v>
      </c>
      <c r="D1060" s="183" t="s">
        <v>6698</v>
      </c>
      <c r="E1060" s="169">
        <v>20.553519999999999</v>
      </c>
      <c r="F1060" s="166" t="s">
        <v>441</v>
      </c>
      <c r="G1060" s="169" t="s">
        <v>441</v>
      </c>
      <c r="H1060" s="169" t="s">
        <v>441</v>
      </c>
      <c r="I1060" s="169" t="s">
        <v>441</v>
      </c>
      <c r="J1060" s="119">
        <v>7590</v>
      </c>
      <c r="K1060" s="122">
        <v>41502</v>
      </c>
      <c r="L1060" s="166" t="s">
        <v>6699</v>
      </c>
      <c r="M1060" s="170" t="s">
        <v>3584</v>
      </c>
      <c r="N1060" s="166" t="s">
        <v>6700</v>
      </c>
    </row>
    <row r="1061" spans="1:14" ht="78.75" outlineLevel="1">
      <c r="A1061" s="174" t="s">
        <v>6701</v>
      </c>
      <c r="B1061" s="229">
        <v>44</v>
      </c>
      <c r="C1061" s="167" t="s">
        <v>131</v>
      </c>
      <c r="D1061" s="183" t="s">
        <v>6702</v>
      </c>
      <c r="E1061" s="169">
        <v>188.45981</v>
      </c>
      <c r="F1061" s="166" t="s">
        <v>441</v>
      </c>
      <c r="G1061" s="169" t="s">
        <v>441</v>
      </c>
      <c r="H1061" s="169" t="s">
        <v>441</v>
      </c>
      <c r="I1061" s="169" t="s">
        <v>441</v>
      </c>
      <c r="J1061" s="119">
        <v>7601</v>
      </c>
      <c r="K1061" s="122">
        <v>41505</v>
      </c>
      <c r="L1061" s="166" t="s">
        <v>6703</v>
      </c>
      <c r="M1061" s="170" t="s">
        <v>3584</v>
      </c>
      <c r="N1061" s="166" t="s">
        <v>6704</v>
      </c>
    </row>
    <row r="1062" spans="1:14" ht="47.25" outlineLevel="1">
      <c r="A1062" s="174" t="s">
        <v>6705</v>
      </c>
      <c r="B1062" s="229">
        <v>45</v>
      </c>
      <c r="C1062" s="167" t="s">
        <v>131</v>
      </c>
      <c r="D1062" s="153" t="s">
        <v>6706</v>
      </c>
      <c r="E1062" s="169">
        <v>103.04106</v>
      </c>
      <c r="F1062" s="166" t="s">
        <v>441</v>
      </c>
      <c r="G1062" s="169" t="s">
        <v>441</v>
      </c>
      <c r="H1062" s="169" t="s">
        <v>441</v>
      </c>
      <c r="I1062" s="169" t="s">
        <v>441</v>
      </c>
      <c r="J1062" s="119">
        <v>7623</v>
      </c>
      <c r="K1062" s="122">
        <v>41512</v>
      </c>
      <c r="L1062" s="166" t="s">
        <v>6707</v>
      </c>
      <c r="M1062" s="170" t="s">
        <v>3584</v>
      </c>
      <c r="N1062" s="166" t="s">
        <v>6708</v>
      </c>
    </row>
    <row r="1063" spans="1:14" ht="63" outlineLevel="1">
      <c r="A1063" s="174" t="s">
        <v>6709</v>
      </c>
      <c r="B1063" s="229">
        <v>46</v>
      </c>
      <c r="C1063" s="167" t="s">
        <v>131</v>
      </c>
      <c r="D1063" s="168" t="s">
        <v>6710</v>
      </c>
      <c r="E1063" s="169">
        <v>50.483089999999997</v>
      </c>
      <c r="F1063" s="166" t="s">
        <v>441</v>
      </c>
      <c r="G1063" s="169" t="s">
        <v>441</v>
      </c>
      <c r="H1063" s="169" t="s">
        <v>441</v>
      </c>
      <c r="I1063" s="169" t="s">
        <v>441</v>
      </c>
      <c r="J1063" s="119">
        <v>7626</v>
      </c>
      <c r="K1063" s="122">
        <v>41513</v>
      </c>
      <c r="L1063" s="166" t="s">
        <v>6711</v>
      </c>
      <c r="M1063" s="170" t="s">
        <v>3584</v>
      </c>
      <c r="N1063" s="166" t="s">
        <v>6712</v>
      </c>
    </row>
    <row r="1064" spans="1:14" ht="63" outlineLevel="1">
      <c r="A1064" s="174" t="s">
        <v>6713</v>
      </c>
      <c r="B1064" s="229">
        <v>47</v>
      </c>
      <c r="C1064" s="167" t="s">
        <v>131</v>
      </c>
      <c r="D1064" s="168" t="s">
        <v>6714</v>
      </c>
      <c r="E1064" s="169">
        <v>47.577599999999997</v>
      </c>
      <c r="F1064" s="166" t="s">
        <v>441</v>
      </c>
      <c r="G1064" s="169" t="s">
        <v>441</v>
      </c>
      <c r="H1064" s="169" t="s">
        <v>441</v>
      </c>
      <c r="I1064" s="169" t="s">
        <v>441</v>
      </c>
      <c r="J1064" s="119">
        <v>7737</v>
      </c>
      <c r="K1064" s="122">
        <v>41533</v>
      </c>
      <c r="L1064" s="166" t="s">
        <v>6715</v>
      </c>
      <c r="M1064" s="170" t="s">
        <v>3584</v>
      </c>
      <c r="N1064" s="166" t="s">
        <v>6716</v>
      </c>
    </row>
    <row r="1065" spans="1:14" ht="78.75" outlineLevel="1">
      <c r="A1065" s="174" t="s">
        <v>6717</v>
      </c>
      <c r="B1065" s="229">
        <v>48</v>
      </c>
      <c r="C1065" s="167" t="s">
        <v>131</v>
      </c>
      <c r="D1065" s="183" t="s">
        <v>6718</v>
      </c>
      <c r="E1065" s="169">
        <v>131.25603000000001</v>
      </c>
      <c r="F1065" s="166" t="s">
        <v>441</v>
      </c>
      <c r="G1065" s="169" t="s">
        <v>441</v>
      </c>
      <c r="H1065" s="169" t="s">
        <v>441</v>
      </c>
      <c r="I1065" s="169" t="s">
        <v>441</v>
      </c>
      <c r="J1065" s="119">
        <v>7865</v>
      </c>
      <c r="K1065" s="122">
        <v>41551</v>
      </c>
      <c r="L1065" s="166" t="s">
        <v>6719</v>
      </c>
      <c r="M1065" s="170" t="s">
        <v>3584</v>
      </c>
      <c r="N1065" s="166" t="s">
        <v>6720</v>
      </c>
    </row>
    <row r="1066" spans="1:14" ht="47.25" outlineLevel="1">
      <c r="A1066" s="174" t="s">
        <v>6721</v>
      </c>
      <c r="B1066" s="229">
        <v>49</v>
      </c>
      <c r="C1066" s="167" t="s">
        <v>131</v>
      </c>
      <c r="D1066" s="182" t="s">
        <v>6722</v>
      </c>
      <c r="E1066" s="169">
        <v>0</v>
      </c>
      <c r="F1066" s="166" t="s">
        <v>441</v>
      </c>
      <c r="G1066" s="169" t="s">
        <v>441</v>
      </c>
      <c r="H1066" s="169" t="s">
        <v>441</v>
      </c>
      <c r="I1066" s="169" t="s">
        <v>441</v>
      </c>
      <c r="J1066" s="119">
        <v>7974</v>
      </c>
      <c r="K1066" s="122">
        <v>41570</v>
      </c>
      <c r="L1066" s="166" t="s">
        <v>6723</v>
      </c>
      <c r="M1066" s="170" t="s">
        <v>3584</v>
      </c>
      <c r="N1066" s="166" t="s">
        <v>6724</v>
      </c>
    </row>
    <row r="1067" spans="1:14" ht="63" outlineLevel="1">
      <c r="A1067" s="174" t="s">
        <v>6725</v>
      </c>
      <c r="B1067" s="229">
        <v>50</v>
      </c>
      <c r="C1067" s="167" t="s">
        <v>131</v>
      </c>
      <c r="D1067" s="183" t="s">
        <v>6726</v>
      </c>
      <c r="E1067" s="169">
        <v>170.12754000000001</v>
      </c>
      <c r="F1067" s="166" t="s">
        <v>441</v>
      </c>
      <c r="G1067" s="169" t="s">
        <v>441</v>
      </c>
      <c r="H1067" s="169" t="s">
        <v>441</v>
      </c>
      <c r="I1067" s="169" t="s">
        <v>441</v>
      </c>
      <c r="J1067" s="119">
        <v>7995</v>
      </c>
      <c r="K1067" s="122">
        <v>41572</v>
      </c>
      <c r="L1067" s="166" t="s">
        <v>6727</v>
      </c>
      <c r="M1067" s="170" t="s">
        <v>3584</v>
      </c>
      <c r="N1067" s="166" t="s">
        <v>6728</v>
      </c>
    </row>
    <row r="1068" spans="1:14" ht="63" outlineLevel="1">
      <c r="A1068" s="174" t="s">
        <v>6729</v>
      </c>
      <c r="B1068" s="229">
        <v>51</v>
      </c>
      <c r="C1068" s="167" t="s">
        <v>131</v>
      </c>
      <c r="D1068" s="153" t="s">
        <v>6730</v>
      </c>
      <c r="E1068" s="169">
        <v>0</v>
      </c>
      <c r="F1068" s="166" t="s">
        <v>441</v>
      </c>
      <c r="G1068" s="169" t="s">
        <v>441</v>
      </c>
      <c r="H1068" s="169" t="s">
        <v>441</v>
      </c>
      <c r="I1068" s="169" t="s">
        <v>441</v>
      </c>
      <c r="J1068" s="119">
        <v>8084</v>
      </c>
      <c r="K1068" s="122">
        <v>41592</v>
      </c>
      <c r="L1068" s="166" t="s">
        <v>6731</v>
      </c>
      <c r="M1068" s="170" t="s">
        <v>3584</v>
      </c>
      <c r="N1068" s="166" t="s">
        <v>6732</v>
      </c>
    </row>
    <row r="1069" spans="1:14" ht="47.25" outlineLevel="1">
      <c r="A1069" s="174" t="s">
        <v>6733</v>
      </c>
      <c r="B1069" s="229">
        <v>52</v>
      </c>
      <c r="C1069" s="167" t="s">
        <v>131</v>
      </c>
      <c r="D1069" s="168" t="s">
        <v>6734</v>
      </c>
      <c r="E1069" s="169">
        <v>33.939250000000001</v>
      </c>
      <c r="F1069" s="166" t="s">
        <v>441</v>
      </c>
      <c r="G1069" s="169" t="s">
        <v>441</v>
      </c>
      <c r="H1069" s="169" t="s">
        <v>441</v>
      </c>
      <c r="I1069" s="169" t="s">
        <v>441</v>
      </c>
      <c r="J1069" s="119">
        <v>8268</v>
      </c>
      <c r="K1069" s="122">
        <v>41627</v>
      </c>
      <c r="L1069" s="166" t="s">
        <v>6735</v>
      </c>
      <c r="M1069" s="170" t="s">
        <v>3584</v>
      </c>
      <c r="N1069" s="166" t="s">
        <v>6736</v>
      </c>
    </row>
    <row r="1070" spans="1:14" ht="78.75" outlineLevel="1">
      <c r="A1070" s="174" t="s">
        <v>6737</v>
      </c>
      <c r="B1070" s="229">
        <v>53</v>
      </c>
      <c r="C1070" s="167" t="s">
        <v>131</v>
      </c>
      <c r="D1070" s="153" t="s">
        <v>6738</v>
      </c>
      <c r="E1070" s="169">
        <v>0</v>
      </c>
      <c r="F1070" s="166" t="s">
        <v>441</v>
      </c>
      <c r="G1070" s="169" t="s">
        <v>441</v>
      </c>
      <c r="H1070" s="169" t="s">
        <v>441</v>
      </c>
      <c r="I1070" s="169" t="s">
        <v>441</v>
      </c>
      <c r="J1070" s="119">
        <v>8648</v>
      </c>
      <c r="K1070" s="122">
        <v>41744</v>
      </c>
      <c r="L1070" s="166" t="s">
        <v>6739</v>
      </c>
      <c r="M1070" s="170" t="s">
        <v>3584</v>
      </c>
      <c r="N1070" s="166" t="s">
        <v>6740</v>
      </c>
    </row>
    <row r="1071" spans="1:14" ht="47.25" outlineLevel="1">
      <c r="A1071" s="174" t="s">
        <v>6741</v>
      </c>
      <c r="B1071" s="229">
        <v>54</v>
      </c>
      <c r="C1071" s="167" t="s">
        <v>131</v>
      </c>
      <c r="D1071" s="51" t="s">
        <v>6742</v>
      </c>
      <c r="E1071" s="169">
        <v>0</v>
      </c>
      <c r="F1071" s="166" t="s">
        <v>441</v>
      </c>
      <c r="G1071" s="169" t="s">
        <v>441</v>
      </c>
      <c r="H1071" s="169" t="s">
        <v>441</v>
      </c>
      <c r="I1071" s="169" t="s">
        <v>441</v>
      </c>
      <c r="J1071" s="119">
        <v>6000008934</v>
      </c>
      <c r="K1071" s="122">
        <v>41795</v>
      </c>
      <c r="L1071" s="166" t="s">
        <v>6743</v>
      </c>
      <c r="M1071" s="170" t="s">
        <v>3584</v>
      </c>
      <c r="N1071" s="166" t="s">
        <v>6744</v>
      </c>
    </row>
    <row r="1072" spans="1:14" ht="63" outlineLevel="1">
      <c r="A1072" s="174" t="s">
        <v>6745</v>
      </c>
      <c r="B1072" s="229">
        <v>55</v>
      </c>
      <c r="C1072" s="167" t="s">
        <v>131</v>
      </c>
      <c r="D1072" s="51" t="s">
        <v>6746</v>
      </c>
      <c r="E1072" s="169">
        <v>0</v>
      </c>
      <c r="F1072" s="166" t="s">
        <v>441</v>
      </c>
      <c r="G1072" s="169" t="s">
        <v>441</v>
      </c>
      <c r="H1072" s="169" t="s">
        <v>441</v>
      </c>
      <c r="I1072" s="169" t="s">
        <v>441</v>
      </c>
      <c r="J1072" s="119">
        <v>6000009024</v>
      </c>
      <c r="K1072" s="122">
        <v>41815</v>
      </c>
      <c r="L1072" s="166" t="s">
        <v>6747</v>
      </c>
      <c r="M1072" s="170" t="s">
        <v>3584</v>
      </c>
      <c r="N1072" s="166" t="s">
        <v>6748</v>
      </c>
    </row>
    <row r="1073" spans="1:14" ht="47.25" outlineLevel="1">
      <c r="A1073" s="174" t="s">
        <v>6749</v>
      </c>
      <c r="B1073" s="229">
        <v>56</v>
      </c>
      <c r="C1073" s="167" t="s">
        <v>131</v>
      </c>
      <c r="D1073" s="153" t="s">
        <v>6750</v>
      </c>
      <c r="E1073" s="169">
        <v>0</v>
      </c>
      <c r="F1073" s="166" t="s">
        <v>441</v>
      </c>
      <c r="G1073" s="169" t="s">
        <v>441</v>
      </c>
      <c r="H1073" s="169" t="s">
        <v>441</v>
      </c>
      <c r="I1073" s="169" t="s">
        <v>441</v>
      </c>
      <c r="J1073" s="119" t="s">
        <v>6751</v>
      </c>
      <c r="K1073" s="122">
        <v>41828</v>
      </c>
      <c r="L1073" s="166" t="s">
        <v>6752</v>
      </c>
      <c r="M1073" s="170" t="s">
        <v>3584</v>
      </c>
      <c r="N1073" s="166" t="s">
        <v>6753</v>
      </c>
    </row>
    <row r="1074" spans="1:14" ht="94.5" outlineLevel="1">
      <c r="A1074" s="174" t="s">
        <v>6754</v>
      </c>
      <c r="B1074" s="229">
        <v>57</v>
      </c>
      <c r="C1074" s="167" t="s">
        <v>131</v>
      </c>
      <c r="D1074" s="153" t="s">
        <v>6755</v>
      </c>
      <c r="E1074" s="169">
        <v>0</v>
      </c>
      <c r="F1074" s="166" t="s">
        <v>441</v>
      </c>
      <c r="G1074" s="169" t="s">
        <v>441</v>
      </c>
      <c r="H1074" s="169" t="s">
        <v>441</v>
      </c>
      <c r="I1074" s="169" t="s">
        <v>441</v>
      </c>
      <c r="J1074" s="119">
        <v>6000009204</v>
      </c>
      <c r="K1074" s="122">
        <v>41859</v>
      </c>
      <c r="L1074" s="166" t="s">
        <v>5879</v>
      </c>
      <c r="M1074" s="170" t="s">
        <v>3584</v>
      </c>
      <c r="N1074" s="166" t="s">
        <v>6756</v>
      </c>
    </row>
    <row r="1075" spans="1:14" ht="63" outlineLevel="1">
      <c r="A1075" s="174" t="s">
        <v>6757</v>
      </c>
      <c r="B1075" s="229">
        <v>58</v>
      </c>
      <c r="C1075" s="167" t="s">
        <v>131</v>
      </c>
      <c r="D1075" s="51" t="s">
        <v>6758</v>
      </c>
      <c r="E1075" s="169">
        <v>0</v>
      </c>
      <c r="F1075" s="166" t="s">
        <v>441</v>
      </c>
      <c r="G1075" s="169" t="s">
        <v>441</v>
      </c>
      <c r="H1075" s="169" t="s">
        <v>441</v>
      </c>
      <c r="I1075" s="169" t="s">
        <v>441</v>
      </c>
      <c r="J1075" s="119">
        <v>6000009205</v>
      </c>
      <c r="K1075" s="122">
        <v>41859</v>
      </c>
      <c r="L1075" s="166" t="s">
        <v>5879</v>
      </c>
      <c r="M1075" s="170" t="s">
        <v>3584</v>
      </c>
      <c r="N1075" s="166" t="s">
        <v>6759</v>
      </c>
    </row>
    <row r="1076" spans="1:14" ht="63" outlineLevel="1">
      <c r="A1076" s="174" t="s">
        <v>6760</v>
      </c>
      <c r="B1076" s="229">
        <v>59</v>
      </c>
      <c r="C1076" s="167" t="s">
        <v>131</v>
      </c>
      <c r="D1076" s="153" t="s">
        <v>6761</v>
      </c>
      <c r="E1076" s="169">
        <v>0</v>
      </c>
      <c r="F1076" s="166" t="s">
        <v>441</v>
      </c>
      <c r="G1076" s="169" t="s">
        <v>441</v>
      </c>
      <c r="H1076" s="169" t="s">
        <v>441</v>
      </c>
      <c r="I1076" s="169" t="s">
        <v>441</v>
      </c>
      <c r="J1076" s="119">
        <v>6000009521</v>
      </c>
      <c r="K1076" s="122">
        <v>41897</v>
      </c>
      <c r="L1076" s="166" t="s">
        <v>6762</v>
      </c>
      <c r="M1076" s="170" t="s">
        <v>3584</v>
      </c>
      <c r="N1076" s="166" t="s">
        <v>6763</v>
      </c>
    </row>
    <row r="1077" spans="1:14" ht="47.25" outlineLevel="1">
      <c r="A1077" s="174" t="s">
        <v>6764</v>
      </c>
      <c r="B1077" s="229">
        <v>60</v>
      </c>
      <c r="C1077" s="167" t="s">
        <v>131</v>
      </c>
      <c r="D1077" s="153" t="s">
        <v>6765</v>
      </c>
      <c r="E1077" s="169">
        <v>0</v>
      </c>
      <c r="F1077" s="166" t="s">
        <v>441</v>
      </c>
      <c r="G1077" s="169" t="s">
        <v>441</v>
      </c>
      <c r="H1077" s="169" t="s">
        <v>441</v>
      </c>
      <c r="I1077" s="169" t="s">
        <v>441</v>
      </c>
      <c r="J1077" s="119" t="s">
        <v>6766</v>
      </c>
      <c r="K1077" s="122">
        <v>41886</v>
      </c>
      <c r="L1077" s="166" t="s">
        <v>6767</v>
      </c>
      <c r="M1077" s="170" t="s">
        <v>3584</v>
      </c>
      <c r="N1077" s="166" t="s">
        <v>6768</v>
      </c>
    </row>
    <row r="1078" spans="1:14" ht="47.25" outlineLevel="1">
      <c r="A1078" s="174" t="s">
        <v>6769</v>
      </c>
      <c r="B1078" s="229">
        <v>61</v>
      </c>
      <c r="C1078" s="167" t="s">
        <v>131</v>
      </c>
      <c r="D1078" s="153" t="s">
        <v>6770</v>
      </c>
      <c r="E1078" s="169">
        <v>0</v>
      </c>
      <c r="F1078" s="166" t="s">
        <v>441</v>
      </c>
      <c r="G1078" s="169" t="s">
        <v>441</v>
      </c>
      <c r="H1078" s="169" t="s">
        <v>441</v>
      </c>
      <c r="I1078" s="169" t="s">
        <v>441</v>
      </c>
      <c r="J1078" s="119" t="s">
        <v>6771</v>
      </c>
      <c r="K1078" s="122">
        <v>40533</v>
      </c>
      <c r="L1078" s="166" t="s">
        <v>6772</v>
      </c>
      <c r="M1078" s="170" t="s">
        <v>3584</v>
      </c>
      <c r="N1078" s="166" t="s">
        <v>6773</v>
      </c>
    </row>
    <row r="1079" spans="1:14" ht="78.75" outlineLevel="1">
      <c r="A1079" s="174" t="s">
        <v>6774</v>
      </c>
      <c r="B1079" s="229">
        <v>62</v>
      </c>
      <c r="C1079" s="167" t="s">
        <v>131</v>
      </c>
      <c r="D1079" s="153" t="s">
        <v>6775</v>
      </c>
      <c r="E1079" s="169">
        <v>0</v>
      </c>
      <c r="F1079" s="166" t="s">
        <v>441</v>
      </c>
      <c r="G1079" s="169" t="s">
        <v>441</v>
      </c>
      <c r="H1079" s="169" t="s">
        <v>441</v>
      </c>
      <c r="I1079" s="169" t="s">
        <v>441</v>
      </c>
      <c r="J1079" s="119" t="s">
        <v>6776</v>
      </c>
      <c r="K1079" s="122">
        <v>39638</v>
      </c>
      <c r="L1079" s="166" t="s">
        <v>6777</v>
      </c>
      <c r="M1079" s="170" t="s">
        <v>3584</v>
      </c>
      <c r="N1079" s="166" t="s">
        <v>6778</v>
      </c>
    </row>
    <row r="1080" spans="1:14" ht="78.75" outlineLevel="1">
      <c r="A1080" s="174" t="s">
        <v>6779</v>
      </c>
      <c r="B1080" s="229">
        <v>63</v>
      </c>
      <c r="C1080" s="167" t="s">
        <v>131</v>
      </c>
      <c r="D1080" s="153" t="s">
        <v>6780</v>
      </c>
      <c r="E1080" s="169">
        <v>0</v>
      </c>
      <c r="F1080" s="166" t="s">
        <v>441</v>
      </c>
      <c r="G1080" s="169" t="s">
        <v>441</v>
      </c>
      <c r="H1080" s="169" t="s">
        <v>441</v>
      </c>
      <c r="I1080" s="169" t="s">
        <v>441</v>
      </c>
      <c r="J1080" s="119" t="s">
        <v>6781</v>
      </c>
      <c r="K1080" s="122" t="s">
        <v>6782</v>
      </c>
      <c r="L1080" s="166" t="s">
        <v>6783</v>
      </c>
      <c r="M1080" s="170" t="s">
        <v>3584</v>
      </c>
      <c r="N1080" s="166" t="s">
        <v>6784</v>
      </c>
    </row>
    <row r="1081" spans="1:14" ht="47.25" outlineLevel="1">
      <c r="A1081" s="174" t="s">
        <v>6785</v>
      </c>
      <c r="B1081" s="229">
        <v>64</v>
      </c>
      <c r="C1081" s="167" t="s">
        <v>131</v>
      </c>
      <c r="D1081" s="153" t="s">
        <v>6786</v>
      </c>
      <c r="E1081" s="169">
        <v>0</v>
      </c>
      <c r="F1081" s="166" t="s">
        <v>441</v>
      </c>
      <c r="G1081" s="169" t="s">
        <v>441</v>
      </c>
      <c r="H1081" s="169" t="s">
        <v>441</v>
      </c>
      <c r="I1081" s="169" t="s">
        <v>441</v>
      </c>
      <c r="J1081" s="119">
        <v>6000009397</v>
      </c>
      <c r="K1081" s="122">
        <v>41865</v>
      </c>
      <c r="L1081" s="166" t="s">
        <v>6787</v>
      </c>
      <c r="M1081" s="170" t="s">
        <v>3584</v>
      </c>
      <c r="N1081" s="166" t="s">
        <v>6788</v>
      </c>
    </row>
    <row r="1082" spans="1:14" ht="78.75" outlineLevel="1">
      <c r="A1082" s="174" t="s">
        <v>6789</v>
      </c>
      <c r="B1082" s="229">
        <v>65</v>
      </c>
      <c r="C1082" s="167" t="s">
        <v>131</v>
      </c>
      <c r="D1082" s="153" t="s">
        <v>6790</v>
      </c>
      <c r="E1082" s="169">
        <v>0</v>
      </c>
      <c r="F1082" s="166" t="s">
        <v>441</v>
      </c>
      <c r="G1082" s="169" t="s">
        <v>441</v>
      </c>
      <c r="H1082" s="169" t="s">
        <v>441</v>
      </c>
      <c r="I1082" s="169" t="s">
        <v>441</v>
      </c>
      <c r="J1082" s="119">
        <v>6000009546</v>
      </c>
      <c r="K1082" s="122">
        <v>41892</v>
      </c>
      <c r="L1082" s="166" t="s">
        <v>6791</v>
      </c>
      <c r="M1082" s="170" t="s">
        <v>3584</v>
      </c>
      <c r="N1082" s="166" t="s">
        <v>6792</v>
      </c>
    </row>
    <row r="1083" spans="1:14" ht="47.25" outlineLevel="1">
      <c r="A1083" s="174" t="s">
        <v>6793</v>
      </c>
      <c r="B1083" s="229">
        <v>66</v>
      </c>
      <c r="C1083" s="167" t="s">
        <v>131</v>
      </c>
      <c r="D1083" s="153" t="s">
        <v>6794</v>
      </c>
      <c r="E1083" s="169">
        <v>0</v>
      </c>
      <c r="F1083" s="166" t="s">
        <v>441</v>
      </c>
      <c r="G1083" s="169" t="s">
        <v>441</v>
      </c>
      <c r="H1083" s="169" t="s">
        <v>441</v>
      </c>
      <c r="I1083" s="169" t="s">
        <v>441</v>
      </c>
      <c r="J1083" s="119">
        <v>6000009547</v>
      </c>
      <c r="K1083" s="122">
        <v>41906</v>
      </c>
      <c r="L1083" s="166" t="s">
        <v>6795</v>
      </c>
      <c r="M1083" s="170" t="s">
        <v>3584</v>
      </c>
      <c r="N1083" s="166" t="s">
        <v>6796</v>
      </c>
    </row>
    <row r="1084" spans="1:14" ht="63" outlineLevel="1">
      <c r="A1084" s="174" t="s">
        <v>6797</v>
      </c>
      <c r="B1084" s="229">
        <v>67</v>
      </c>
      <c r="C1084" s="167" t="s">
        <v>131</v>
      </c>
      <c r="D1084" s="153" t="s">
        <v>6798</v>
      </c>
      <c r="E1084" s="169">
        <v>0</v>
      </c>
      <c r="F1084" s="166" t="s">
        <v>441</v>
      </c>
      <c r="G1084" s="169" t="s">
        <v>441</v>
      </c>
      <c r="H1084" s="169" t="s">
        <v>441</v>
      </c>
      <c r="I1084" s="169" t="s">
        <v>441</v>
      </c>
      <c r="J1084" s="119">
        <v>6000009650</v>
      </c>
      <c r="K1084" s="122">
        <v>41901</v>
      </c>
      <c r="L1084" s="166" t="s">
        <v>6799</v>
      </c>
      <c r="M1084" s="170" t="s">
        <v>3584</v>
      </c>
      <c r="N1084" s="166" t="s">
        <v>6800</v>
      </c>
    </row>
    <row r="1085" spans="1:14" ht="63" outlineLevel="1">
      <c r="A1085" s="174" t="s">
        <v>6801</v>
      </c>
      <c r="B1085" s="229">
        <v>68</v>
      </c>
      <c r="C1085" s="167" t="s">
        <v>131</v>
      </c>
      <c r="D1085" s="153" t="s">
        <v>6802</v>
      </c>
      <c r="E1085" s="169">
        <v>0</v>
      </c>
      <c r="F1085" s="166" t="s">
        <v>441</v>
      </c>
      <c r="G1085" s="169" t="s">
        <v>441</v>
      </c>
      <c r="H1085" s="169" t="s">
        <v>441</v>
      </c>
      <c r="I1085" s="169" t="s">
        <v>441</v>
      </c>
      <c r="J1085" s="119">
        <v>6000009714</v>
      </c>
      <c r="K1085" s="122">
        <v>41918</v>
      </c>
      <c r="L1085" s="166" t="s">
        <v>6803</v>
      </c>
      <c r="M1085" s="170" t="s">
        <v>3584</v>
      </c>
      <c r="N1085" s="166" t="s">
        <v>6804</v>
      </c>
    </row>
    <row r="1086" spans="1:14" ht="47.25" outlineLevel="1">
      <c r="A1086" s="174" t="s">
        <v>6805</v>
      </c>
      <c r="B1086" s="229">
        <v>69</v>
      </c>
      <c r="C1086" s="167" t="s">
        <v>131</v>
      </c>
      <c r="D1086" s="153" t="s">
        <v>6806</v>
      </c>
      <c r="E1086" s="169">
        <v>0</v>
      </c>
      <c r="F1086" s="166" t="s">
        <v>441</v>
      </c>
      <c r="G1086" s="169" t="s">
        <v>441</v>
      </c>
      <c r="H1086" s="169" t="s">
        <v>441</v>
      </c>
      <c r="I1086" s="169" t="s">
        <v>441</v>
      </c>
      <c r="J1086" s="119">
        <v>6000009870</v>
      </c>
      <c r="K1086" s="122">
        <v>41948</v>
      </c>
      <c r="L1086" s="166" t="s">
        <v>6807</v>
      </c>
      <c r="M1086" s="170" t="s">
        <v>3584</v>
      </c>
      <c r="N1086" s="166" t="s">
        <v>6808</v>
      </c>
    </row>
    <row r="1087" spans="1:14" ht="16.5" customHeight="1" outlineLevel="1">
      <c r="A1087" s="301" t="s">
        <v>6809</v>
      </c>
      <c r="B1087" s="302">
        <v>70</v>
      </c>
      <c r="C1087" s="291" t="s">
        <v>131</v>
      </c>
      <c r="D1087" s="303" t="s">
        <v>6810</v>
      </c>
      <c r="E1087" s="293">
        <v>0</v>
      </c>
      <c r="F1087" s="293" t="s">
        <v>441</v>
      </c>
      <c r="G1087" s="293" t="s">
        <v>441</v>
      </c>
      <c r="H1087" s="293" t="s">
        <v>441</v>
      </c>
      <c r="I1087" s="293" t="s">
        <v>441</v>
      </c>
      <c r="J1087" s="119">
        <v>8867</v>
      </c>
      <c r="K1087" s="122">
        <v>41773</v>
      </c>
      <c r="L1087" s="166" t="s">
        <v>303</v>
      </c>
      <c r="M1087" s="170" t="s">
        <v>3584</v>
      </c>
      <c r="N1087" s="288" t="s">
        <v>6811</v>
      </c>
    </row>
    <row r="1088" spans="1:14" ht="63" outlineLevel="1">
      <c r="A1088" s="301"/>
      <c r="B1088" s="302"/>
      <c r="C1088" s="291"/>
      <c r="D1088" s="303"/>
      <c r="E1088" s="293"/>
      <c r="F1088" s="293"/>
      <c r="G1088" s="293"/>
      <c r="H1088" s="293"/>
      <c r="I1088" s="293"/>
      <c r="J1088" s="119">
        <v>8827</v>
      </c>
      <c r="K1088" s="122">
        <v>41801</v>
      </c>
      <c r="L1088" s="166" t="s">
        <v>6812</v>
      </c>
      <c r="M1088" s="170" t="s">
        <v>3584</v>
      </c>
      <c r="N1088" s="288"/>
    </row>
    <row r="1089" spans="1:14" ht="63" outlineLevel="1">
      <c r="A1089" s="174" t="s">
        <v>6813</v>
      </c>
      <c r="B1089" s="210" t="s">
        <v>386</v>
      </c>
      <c r="C1089" s="167" t="s">
        <v>131</v>
      </c>
      <c r="D1089" s="168" t="s">
        <v>6814</v>
      </c>
      <c r="E1089" s="169">
        <v>80.933039999999991</v>
      </c>
      <c r="F1089" s="166" t="s">
        <v>6506</v>
      </c>
      <c r="G1089" s="169" t="s">
        <v>537</v>
      </c>
      <c r="H1089" s="169" t="s">
        <v>6507</v>
      </c>
      <c r="I1089" s="169" t="s">
        <v>539</v>
      </c>
      <c r="J1089" s="119">
        <v>7969</v>
      </c>
      <c r="K1089" s="122">
        <v>41570</v>
      </c>
      <c r="L1089" s="166" t="s">
        <v>6815</v>
      </c>
      <c r="M1089" s="170" t="s">
        <v>3584</v>
      </c>
      <c r="N1089" s="166" t="s">
        <v>6816</v>
      </c>
    </row>
    <row r="1090" spans="1:14" s="156" customFormat="1" ht="31.5" outlineLevel="1">
      <c r="A1090" s="174" t="s">
        <v>6817</v>
      </c>
      <c r="B1090" s="210" t="s">
        <v>387</v>
      </c>
      <c r="C1090" s="154" t="s">
        <v>131</v>
      </c>
      <c r="D1090" s="155" t="s">
        <v>6818</v>
      </c>
      <c r="E1090" s="169">
        <v>39.606250000000003</v>
      </c>
      <c r="F1090" s="166" t="s">
        <v>6506</v>
      </c>
      <c r="G1090" s="169" t="s">
        <v>6536</v>
      </c>
      <c r="H1090" s="169" t="s">
        <v>4669</v>
      </c>
      <c r="I1090" s="169" t="s">
        <v>6537</v>
      </c>
      <c r="J1090" s="119">
        <v>8189</v>
      </c>
      <c r="K1090" s="122">
        <v>41614</v>
      </c>
      <c r="L1090" s="166" t="s">
        <v>6540</v>
      </c>
      <c r="M1090" s="170" t="s">
        <v>3584</v>
      </c>
      <c r="N1090" s="166" t="s">
        <v>6819</v>
      </c>
    </row>
    <row r="1091" spans="1:14" ht="63" outlineLevel="1">
      <c r="A1091" s="174" t="s">
        <v>6820</v>
      </c>
      <c r="B1091" s="210" t="s">
        <v>388</v>
      </c>
      <c r="C1091" s="167" t="s">
        <v>131</v>
      </c>
      <c r="D1091" s="168" t="s">
        <v>6821</v>
      </c>
      <c r="E1091" s="169">
        <v>22.177250000000001</v>
      </c>
      <c r="F1091" s="166" t="s">
        <v>3682</v>
      </c>
      <c r="G1091" s="169" t="s">
        <v>6566</v>
      </c>
      <c r="H1091" s="169" t="s">
        <v>3194</v>
      </c>
      <c r="I1091" s="169" t="s">
        <v>6567</v>
      </c>
      <c r="J1091" s="119">
        <v>7621</v>
      </c>
      <c r="K1091" s="122">
        <v>41509</v>
      </c>
      <c r="L1091" s="166" t="s">
        <v>6822</v>
      </c>
      <c r="M1091" s="170" t="s">
        <v>3584</v>
      </c>
      <c r="N1091" s="166" t="s">
        <v>6823</v>
      </c>
    </row>
    <row r="1092" spans="1:14" ht="63" outlineLevel="1">
      <c r="A1092" s="174" t="s">
        <v>6824</v>
      </c>
      <c r="B1092" s="210" t="s">
        <v>389</v>
      </c>
      <c r="C1092" s="167" t="s">
        <v>131</v>
      </c>
      <c r="D1092" s="168" t="s">
        <v>6825</v>
      </c>
      <c r="E1092" s="169">
        <v>48.987220000000001</v>
      </c>
      <c r="F1092" s="166" t="s">
        <v>1318</v>
      </c>
      <c r="G1092" s="169" t="s">
        <v>6542</v>
      </c>
      <c r="H1092" s="169" t="s">
        <v>6543</v>
      </c>
      <c r="I1092" s="169" t="s">
        <v>6544</v>
      </c>
      <c r="J1092" s="119">
        <v>8332</v>
      </c>
      <c r="K1092" s="122">
        <v>41640</v>
      </c>
      <c r="L1092" s="166" t="s">
        <v>6826</v>
      </c>
      <c r="M1092" s="170" t="s">
        <v>3584</v>
      </c>
      <c r="N1092" s="166" t="s">
        <v>6827</v>
      </c>
    </row>
    <row r="1093" spans="1:14" ht="47.25" outlineLevel="1">
      <c r="A1093" s="174" t="s">
        <v>6828</v>
      </c>
      <c r="B1093" s="210" t="s">
        <v>390</v>
      </c>
      <c r="C1093" s="167" t="s">
        <v>131</v>
      </c>
      <c r="D1093" s="153" t="s">
        <v>6829</v>
      </c>
      <c r="E1093" s="169">
        <v>0</v>
      </c>
      <c r="F1093" s="166" t="s">
        <v>4518</v>
      </c>
      <c r="G1093" s="169" t="s">
        <v>6571</v>
      </c>
      <c r="H1093" s="169" t="s">
        <v>3050</v>
      </c>
      <c r="I1093" s="169" t="s">
        <v>6572</v>
      </c>
      <c r="J1093" s="119">
        <v>8232</v>
      </c>
      <c r="K1093" s="122">
        <v>41625</v>
      </c>
      <c r="L1093" s="166" t="s">
        <v>6830</v>
      </c>
      <c r="M1093" s="170" t="s">
        <v>3584</v>
      </c>
      <c r="N1093" s="166" t="s">
        <v>6831</v>
      </c>
    </row>
    <row r="1094" spans="1:14" ht="47.25" outlineLevel="1">
      <c r="A1094" s="174" t="s">
        <v>6832</v>
      </c>
      <c r="B1094" s="210" t="s">
        <v>391</v>
      </c>
      <c r="C1094" s="167" t="s">
        <v>131</v>
      </c>
      <c r="D1094" s="153" t="s">
        <v>6833</v>
      </c>
      <c r="E1094" s="169">
        <v>36.949759999999998</v>
      </c>
      <c r="F1094" s="166" t="s">
        <v>3682</v>
      </c>
      <c r="G1094" s="169" t="s">
        <v>6576</v>
      </c>
      <c r="H1094" s="169" t="s">
        <v>6577</v>
      </c>
      <c r="I1094" s="169" t="s">
        <v>6578</v>
      </c>
      <c r="J1094" s="119">
        <v>7482</v>
      </c>
      <c r="K1094" s="122">
        <v>41481</v>
      </c>
      <c r="L1094" s="166" t="s">
        <v>6834</v>
      </c>
      <c r="M1094" s="170" t="s">
        <v>3584</v>
      </c>
      <c r="N1094" s="166" t="s">
        <v>6835</v>
      </c>
    </row>
    <row r="1095" spans="1:14" ht="63" outlineLevel="1">
      <c r="A1095" s="174" t="s">
        <v>6836</v>
      </c>
      <c r="B1095" s="210" t="s">
        <v>392</v>
      </c>
      <c r="C1095" s="167" t="s">
        <v>131</v>
      </c>
      <c r="D1095" s="168" t="s">
        <v>6837</v>
      </c>
      <c r="E1095" s="169">
        <v>40.58117</v>
      </c>
      <c r="F1095" s="166" t="s">
        <v>3682</v>
      </c>
      <c r="G1095" s="169" t="s">
        <v>6576</v>
      </c>
      <c r="H1095" s="169" t="s">
        <v>6577</v>
      </c>
      <c r="I1095" s="169" t="s">
        <v>6578</v>
      </c>
      <c r="J1095" s="119">
        <v>8282</v>
      </c>
      <c r="K1095" s="122">
        <v>41627</v>
      </c>
      <c r="L1095" s="166" t="s">
        <v>6838</v>
      </c>
      <c r="M1095" s="170" t="s">
        <v>3584</v>
      </c>
      <c r="N1095" s="166" t="s">
        <v>6839</v>
      </c>
    </row>
    <row r="1096" spans="1:14" ht="31.5" outlineLevel="1">
      <c r="A1096" s="174" t="s">
        <v>6840</v>
      </c>
      <c r="B1096" s="210" t="s">
        <v>393</v>
      </c>
      <c r="C1096" s="167" t="s">
        <v>131</v>
      </c>
      <c r="D1096" s="168" t="s">
        <v>6841</v>
      </c>
      <c r="E1096" s="169">
        <v>0</v>
      </c>
      <c r="F1096" s="166" t="s">
        <v>1318</v>
      </c>
      <c r="G1096" s="169" t="s">
        <v>6612</v>
      </c>
      <c r="H1096" s="169" t="s">
        <v>6613</v>
      </c>
      <c r="I1096" s="169" t="s">
        <v>6614</v>
      </c>
      <c r="J1096" s="119">
        <v>8820</v>
      </c>
      <c r="K1096" s="122">
        <v>41766</v>
      </c>
      <c r="L1096" s="166" t="s">
        <v>6842</v>
      </c>
      <c r="M1096" s="170" t="s">
        <v>3584</v>
      </c>
      <c r="N1096" s="166" t="s">
        <v>6843</v>
      </c>
    </row>
  </sheetData>
  <customSheetViews>
    <customSheetView guid="{AD7E442E-DD5C-42DD-BCA2-ACC5576F7C88}" scale="80" showPageBreaks="1" fitToPage="1" printArea="1"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1"/>
      <headerFooter>
        <oddFooter>&amp;R&amp;P</oddFooter>
      </headerFooter>
    </customSheetView>
    <customSheetView guid="{A211E8FE-0EB8-4B84-973D-E1AEAFDEA977}" scale="80" showPageBreaks="1" fitToPage="1" printArea="1" state="hidden"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2"/>
      <headerFooter>
        <oddFooter>&amp;R&amp;P</oddFooter>
      </headerFooter>
    </customSheetView>
  </customSheetViews>
  <mergeCells count="524">
    <mergeCell ref="A8:D8"/>
    <mergeCell ref="B9:D9"/>
    <mergeCell ref="B10:D10"/>
    <mergeCell ref="N13:N14"/>
    <mergeCell ref="B19:D19"/>
    <mergeCell ref="N22:N24"/>
    <mergeCell ref="A2:N3"/>
    <mergeCell ref="A5:A6"/>
    <mergeCell ref="B5:B6"/>
    <mergeCell ref="C5:C6"/>
    <mergeCell ref="D5:D6"/>
    <mergeCell ref="E5:E6"/>
    <mergeCell ref="F5:I5"/>
    <mergeCell ref="J5:L5"/>
    <mergeCell ref="M5:M6"/>
    <mergeCell ref="N5:N6"/>
    <mergeCell ref="B190:D190"/>
    <mergeCell ref="N194:N196"/>
    <mergeCell ref="N199:N201"/>
    <mergeCell ref="N202:N203"/>
    <mergeCell ref="N204:N207"/>
    <mergeCell ref="N208:N209"/>
    <mergeCell ref="N25:N31"/>
    <mergeCell ref="N33:N34"/>
    <mergeCell ref="N35:N39"/>
    <mergeCell ref="N185:N186"/>
    <mergeCell ref="N187:N188"/>
    <mergeCell ref="B189:D189"/>
    <mergeCell ref="N210:N211"/>
    <mergeCell ref="N214:N216"/>
    <mergeCell ref="N217:N220"/>
    <mergeCell ref="E221:E231"/>
    <mergeCell ref="F221:F231"/>
    <mergeCell ref="G221:G231"/>
    <mergeCell ref="H221:H231"/>
    <mergeCell ref="I221:I231"/>
    <mergeCell ref="N221:N228"/>
    <mergeCell ref="N229:N231"/>
    <mergeCell ref="A222:A227"/>
    <mergeCell ref="B222:B227"/>
    <mergeCell ref="C222:C227"/>
    <mergeCell ref="D222:D227"/>
    <mergeCell ref="M222:M227"/>
    <mergeCell ref="A229:A230"/>
    <mergeCell ref="B229:B230"/>
    <mergeCell ref="C229:C230"/>
    <mergeCell ref="D229:D230"/>
    <mergeCell ref="M229:M230"/>
    <mergeCell ref="A233:A234"/>
    <mergeCell ref="B233:B234"/>
    <mergeCell ref="C233:C234"/>
    <mergeCell ref="D233:D234"/>
    <mergeCell ref="N235:N238"/>
    <mergeCell ref="A237:A238"/>
    <mergeCell ref="B237:B238"/>
    <mergeCell ref="C237:C238"/>
    <mergeCell ref="D237:D238"/>
    <mergeCell ref="E232:E238"/>
    <mergeCell ref="F232:F238"/>
    <mergeCell ref="G232:G238"/>
    <mergeCell ref="H232:H238"/>
    <mergeCell ref="I232:I238"/>
    <mergeCell ref="N232:N234"/>
    <mergeCell ref="B240:D240"/>
    <mergeCell ref="N247:N252"/>
    <mergeCell ref="N253:N255"/>
    <mergeCell ref="N256:N257"/>
    <mergeCell ref="A309:A317"/>
    <mergeCell ref="B309:B317"/>
    <mergeCell ref="C309:C317"/>
    <mergeCell ref="D309:D317"/>
    <mergeCell ref="E309:E317"/>
    <mergeCell ref="N309:N317"/>
    <mergeCell ref="A322:A323"/>
    <mergeCell ref="B322:B323"/>
    <mergeCell ref="C322:C323"/>
    <mergeCell ref="D322:D323"/>
    <mergeCell ref="E322:E323"/>
    <mergeCell ref="N322:N323"/>
    <mergeCell ref="A318:A321"/>
    <mergeCell ref="B318:B321"/>
    <mergeCell ref="C318:C321"/>
    <mergeCell ref="D318:D321"/>
    <mergeCell ref="E318:E321"/>
    <mergeCell ref="N318:N321"/>
    <mergeCell ref="A327:A328"/>
    <mergeCell ref="B327:B328"/>
    <mergeCell ref="C327:C328"/>
    <mergeCell ref="D327:D328"/>
    <mergeCell ref="E327:E328"/>
    <mergeCell ref="N327:N328"/>
    <mergeCell ref="A324:A326"/>
    <mergeCell ref="B324:B326"/>
    <mergeCell ref="C324:C326"/>
    <mergeCell ref="D324:D326"/>
    <mergeCell ref="E324:E326"/>
    <mergeCell ref="N324:N326"/>
    <mergeCell ref="A332:A334"/>
    <mergeCell ref="B332:B334"/>
    <mergeCell ref="C332:C334"/>
    <mergeCell ref="D332:D334"/>
    <mergeCell ref="E332:E334"/>
    <mergeCell ref="N332:N334"/>
    <mergeCell ref="A329:A331"/>
    <mergeCell ref="B329:B331"/>
    <mergeCell ref="C329:C331"/>
    <mergeCell ref="D329:D331"/>
    <mergeCell ref="E329:E331"/>
    <mergeCell ref="N329:N331"/>
    <mergeCell ref="L338:L339"/>
    <mergeCell ref="M338:M339"/>
    <mergeCell ref="N338:N344"/>
    <mergeCell ref="G340:G341"/>
    <mergeCell ref="H340:H341"/>
    <mergeCell ref="I340:I341"/>
    <mergeCell ref="G342:G344"/>
    <mergeCell ref="B335:D335"/>
    <mergeCell ref="B336:D336"/>
    <mergeCell ref="B338:B339"/>
    <mergeCell ref="C338:C339"/>
    <mergeCell ref="D338:D339"/>
    <mergeCell ref="A340:A341"/>
    <mergeCell ref="B340:B341"/>
    <mergeCell ref="C340:C341"/>
    <mergeCell ref="D340:D341"/>
    <mergeCell ref="E340:E341"/>
    <mergeCell ref="F340:F341"/>
    <mergeCell ref="E338:E339"/>
    <mergeCell ref="J338:J339"/>
    <mergeCell ref="K338:K339"/>
    <mergeCell ref="A338:A339"/>
    <mergeCell ref="A353:A354"/>
    <mergeCell ref="B353:B354"/>
    <mergeCell ref="C353:C354"/>
    <mergeCell ref="D353:D354"/>
    <mergeCell ref="E353:E354"/>
    <mergeCell ref="J353:J354"/>
    <mergeCell ref="A342:A344"/>
    <mergeCell ref="B342:B344"/>
    <mergeCell ref="C342:C344"/>
    <mergeCell ref="D342:D344"/>
    <mergeCell ref="E342:E344"/>
    <mergeCell ref="F342:F344"/>
    <mergeCell ref="K353:K354"/>
    <mergeCell ref="L353:L354"/>
    <mergeCell ref="M353:M354"/>
    <mergeCell ref="N353:N354"/>
    <mergeCell ref="N355:N358"/>
    <mergeCell ref="N362:N368"/>
    <mergeCell ref="H342:H344"/>
    <mergeCell ref="I342:I344"/>
    <mergeCell ref="N347:N348"/>
    <mergeCell ref="N351:N352"/>
    <mergeCell ref="N369:N374"/>
    <mergeCell ref="A375:A376"/>
    <mergeCell ref="B375:B376"/>
    <mergeCell ref="C375:C376"/>
    <mergeCell ref="D375:D376"/>
    <mergeCell ref="E375:E376"/>
    <mergeCell ref="J375:J376"/>
    <mergeCell ref="K375:K376"/>
    <mergeCell ref="L375:L376"/>
    <mergeCell ref="M375:M376"/>
    <mergeCell ref="B395:D395"/>
    <mergeCell ref="N398:N401"/>
    <mergeCell ref="N403:N414"/>
    <mergeCell ref="N375:N377"/>
    <mergeCell ref="N378:N383"/>
    <mergeCell ref="A384:A385"/>
    <mergeCell ref="B384:B385"/>
    <mergeCell ref="C384:C385"/>
    <mergeCell ref="D384:D385"/>
    <mergeCell ref="E384:E385"/>
    <mergeCell ref="J384:J385"/>
    <mergeCell ref="K384:K385"/>
    <mergeCell ref="L384:L385"/>
    <mergeCell ref="N416:N417"/>
    <mergeCell ref="N419:N425"/>
    <mergeCell ref="N426:N432"/>
    <mergeCell ref="N433:N435"/>
    <mergeCell ref="N436:N438"/>
    <mergeCell ref="N439:N455"/>
    <mergeCell ref="M384:M385"/>
    <mergeCell ref="N384:N386"/>
    <mergeCell ref="N387:N389"/>
    <mergeCell ref="A498:A499"/>
    <mergeCell ref="B498:B499"/>
    <mergeCell ref="C498:C499"/>
    <mergeCell ref="D498:D499"/>
    <mergeCell ref="E498:E499"/>
    <mergeCell ref="N498:N499"/>
    <mergeCell ref="G477:G478"/>
    <mergeCell ref="H477:H478"/>
    <mergeCell ref="I477:I478"/>
    <mergeCell ref="N477:N478"/>
    <mergeCell ref="A493:A497"/>
    <mergeCell ref="B493:B497"/>
    <mergeCell ref="C493:C497"/>
    <mergeCell ref="D493:D497"/>
    <mergeCell ref="E493:E497"/>
    <mergeCell ref="N493:N497"/>
    <mergeCell ref="A477:A478"/>
    <mergeCell ref="B477:B478"/>
    <mergeCell ref="C477:C478"/>
    <mergeCell ref="D477:D478"/>
    <mergeCell ref="E477:E478"/>
    <mergeCell ref="F477:F478"/>
    <mergeCell ref="N504:N505"/>
    <mergeCell ref="N506:N507"/>
    <mergeCell ref="N512:N514"/>
    <mergeCell ref="N522:N525"/>
    <mergeCell ref="N526:N527"/>
    <mergeCell ref="N529:N530"/>
    <mergeCell ref="B500:D500"/>
    <mergeCell ref="B501:D501"/>
    <mergeCell ref="F504:F505"/>
    <mergeCell ref="G504:G505"/>
    <mergeCell ref="H504:H505"/>
    <mergeCell ref="I504:I505"/>
    <mergeCell ref="N532:N536"/>
    <mergeCell ref="A533:A534"/>
    <mergeCell ref="B533:B534"/>
    <mergeCell ref="C533:C534"/>
    <mergeCell ref="D533:D534"/>
    <mergeCell ref="E533:E534"/>
    <mergeCell ref="J533:J534"/>
    <mergeCell ref="K533:K534"/>
    <mergeCell ref="L533:L534"/>
    <mergeCell ref="M533:M534"/>
    <mergeCell ref="N537:N539"/>
    <mergeCell ref="N541:N543"/>
    <mergeCell ref="A542:A543"/>
    <mergeCell ref="B542:B543"/>
    <mergeCell ref="C542:C543"/>
    <mergeCell ref="D542:D543"/>
    <mergeCell ref="E542:E543"/>
    <mergeCell ref="J542:J543"/>
    <mergeCell ref="K542:K543"/>
    <mergeCell ref="L542:L543"/>
    <mergeCell ref="M542:M543"/>
    <mergeCell ref="N544:N551"/>
    <mergeCell ref="A545:A546"/>
    <mergeCell ref="B545:B546"/>
    <mergeCell ref="C545:C546"/>
    <mergeCell ref="D545:D546"/>
    <mergeCell ref="E545:E546"/>
    <mergeCell ref="J545:J546"/>
    <mergeCell ref="K545:K546"/>
    <mergeCell ref="L545:L546"/>
    <mergeCell ref="L555:L556"/>
    <mergeCell ref="M555:M556"/>
    <mergeCell ref="M545:M546"/>
    <mergeCell ref="A553:A554"/>
    <mergeCell ref="B553:B554"/>
    <mergeCell ref="C553:C554"/>
    <mergeCell ref="D553:D554"/>
    <mergeCell ref="E553:E554"/>
    <mergeCell ref="J553:J554"/>
    <mergeCell ref="K553:K554"/>
    <mergeCell ref="L553:L554"/>
    <mergeCell ref="M553:M554"/>
    <mergeCell ref="K557:K558"/>
    <mergeCell ref="L557:L558"/>
    <mergeCell ref="M557:M558"/>
    <mergeCell ref="N560:N563"/>
    <mergeCell ref="N564:N571"/>
    <mergeCell ref="A565:A566"/>
    <mergeCell ref="B565:B566"/>
    <mergeCell ref="C565:C566"/>
    <mergeCell ref="D565:D566"/>
    <mergeCell ref="E565:E566"/>
    <mergeCell ref="A557:A558"/>
    <mergeCell ref="B557:B558"/>
    <mergeCell ref="C557:C558"/>
    <mergeCell ref="D557:D558"/>
    <mergeCell ref="E557:E558"/>
    <mergeCell ref="J557:J558"/>
    <mergeCell ref="N553:N559"/>
    <mergeCell ref="A555:A556"/>
    <mergeCell ref="B555:B556"/>
    <mergeCell ref="C555:C556"/>
    <mergeCell ref="D555:D556"/>
    <mergeCell ref="E555:E556"/>
    <mergeCell ref="J555:J556"/>
    <mergeCell ref="K555:K556"/>
    <mergeCell ref="M573:M574"/>
    <mergeCell ref="N575:N577"/>
    <mergeCell ref="N579:N584"/>
    <mergeCell ref="K581:K582"/>
    <mergeCell ref="L581:L582"/>
    <mergeCell ref="M581:M582"/>
    <mergeCell ref="K583:K584"/>
    <mergeCell ref="J565:J566"/>
    <mergeCell ref="K565:K566"/>
    <mergeCell ref="L565:L566"/>
    <mergeCell ref="M565:M566"/>
    <mergeCell ref="N572:N574"/>
    <mergeCell ref="L583:L584"/>
    <mergeCell ref="M583:M584"/>
    <mergeCell ref="A581:A582"/>
    <mergeCell ref="B581:B582"/>
    <mergeCell ref="C581:C582"/>
    <mergeCell ref="D581:D582"/>
    <mergeCell ref="E581:E582"/>
    <mergeCell ref="J581:J582"/>
    <mergeCell ref="J573:J574"/>
    <mergeCell ref="K573:K574"/>
    <mergeCell ref="L573:L574"/>
    <mergeCell ref="A573:A574"/>
    <mergeCell ref="B573:B574"/>
    <mergeCell ref="C573:C574"/>
    <mergeCell ref="D573:D574"/>
    <mergeCell ref="E573:E574"/>
    <mergeCell ref="A585:A586"/>
    <mergeCell ref="B585:B586"/>
    <mergeCell ref="C585:C586"/>
    <mergeCell ref="D585:D586"/>
    <mergeCell ref="E585:E586"/>
    <mergeCell ref="F585:F586"/>
    <mergeCell ref="J585:J586"/>
    <mergeCell ref="K585:K586"/>
    <mergeCell ref="A583:A584"/>
    <mergeCell ref="B583:B584"/>
    <mergeCell ref="C583:C584"/>
    <mergeCell ref="D583:D584"/>
    <mergeCell ref="E583:E584"/>
    <mergeCell ref="J583:J584"/>
    <mergeCell ref="L585:L586"/>
    <mergeCell ref="M585:M586"/>
    <mergeCell ref="N585:N601"/>
    <mergeCell ref="A589:A590"/>
    <mergeCell ref="B589:B590"/>
    <mergeCell ref="C589:C590"/>
    <mergeCell ref="D589:D590"/>
    <mergeCell ref="E589:E590"/>
    <mergeCell ref="F589:F590"/>
    <mergeCell ref="J589:J590"/>
    <mergeCell ref="K589:K590"/>
    <mergeCell ref="L589:L590"/>
    <mergeCell ref="M589:M590"/>
    <mergeCell ref="A592:A593"/>
    <mergeCell ref="B592:B593"/>
    <mergeCell ref="C592:C593"/>
    <mergeCell ref="D592:D593"/>
    <mergeCell ref="E592:E593"/>
    <mergeCell ref="F592:F593"/>
    <mergeCell ref="J592:J593"/>
    <mergeCell ref="K592:K593"/>
    <mergeCell ref="L592:L593"/>
    <mergeCell ref="M592:M593"/>
    <mergeCell ref="A595:A596"/>
    <mergeCell ref="B595:B596"/>
    <mergeCell ref="C595:C596"/>
    <mergeCell ref="D595:D596"/>
    <mergeCell ref="E595:E596"/>
    <mergeCell ref="F595:F596"/>
    <mergeCell ref="J595:J596"/>
    <mergeCell ref="K595:K596"/>
    <mergeCell ref="L595:L596"/>
    <mergeCell ref="M595:M596"/>
    <mergeCell ref="M598:M599"/>
    <mergeCell ref="A600:A601"/>
    <mergeCell ref="B600:B601"/>
    <mergeCell ref="C600:C601"/>
    <mergeCell ref="D600:D601"/>
    <mergeCell ref="E600:E601"/>
    <mergeCell ref="J600:J601"/>
    <mergeCell ref="K600:K601"/>
    <mergeCell ref="A620:A621"/>
    <mergeCell ref="B620:B621"/>
    <mergeCell ref="C620:C621"/>
    <mergeCell ref="D620:D621"/>
    <mergeCell ref="E620:E621"/>
    <mergeCell ref="L600:L601"/>
    <mergeCell ref="M600:M601"/>
    <mergeCell ref="A598:A599"/>
    <mergeCell ref="B598:B599"/>
    <mergeCell ref="C598:C599"/>
    <mergeCell ref="D598:D599"/>
    <mergeCell ref="E598:E599"/>
    <mergeCell ref="F598:F599"/>
    <mergeCell ref="J598:J599"/>
    <mergeCell ref="K598:K599"/>
    <mergeCell ref="L598:L599"/>
    <mergeCell ref="N602:N604"/>
    <mergeCell ref="N605:N612"/>
    <mergeCell ref="A608:A609"/>
    <mergeCell ref="B608:B609"/>
    <mergeCell ref="C608:C609"/>
    <mergeCell ref="D608:D609"/>
    <mergeCell ref="E608:E609"/>
    <mergeCell ref="I608:I609"/>
    <mergeCell ref="F620:F621"/>
    <mergeCell ref="J620:J621"/>
    <mergeCell ref="K620:K621"/>
    <mergeCell ref="L620:L621"/>
    <mergeCell ref="M620:M621"/>
    <mergeCell ref="N620:N622"/>
    <mergeCell ref="J608:J609"/>
    <mergeCell ref="K608:K609"/>
    <mergeCell ref="L608:L609"/>
    <mergeCell ref="M608:M609"/>
    <mergeCell ref="N615:N619"/>
    <mergeCell ref="N663:N664"/>
    <mergeCell ref="N666:N668"/>
    <mergeCell ref="N669:N670"/>
    <mergeCell ref="N673:N675"/>
    <mergeCell ref="N676:N677"/>
    <mergeCell ref="N682:N683"/>
    <mergeCell ref="N624:N629"/>
    <mergeCell ref="N630:N633"/>
    <mergeCell ref="N634:N635"/>
    <mergeCell ref="N636:N648"/>
    <mergeCell ref="N649:N656"/>
    <mergeCell ref="N657:N660"/>
    <mergeCell ref="N719:N722"/>
    <mergeCell ref="N724:N736"/>
    <mergeCell ref="N739:N743"/>
    <mergeCell ref="N744:N745"/>
    <mergeCell ref="N750:N752"/>
    <mergeCell ref="N756:N758"/>
    <mergeCell ref="N688:N691"/>
    <mergeCell ref="N692:N697"/>
    <mergeCell ref="N698:N706"/>
    <mergeCell ref="N708:N709"/>
    <mergeCell ref="N710:N714"/>
    <mergeCell ref="N715:N718"/>
    <mergeCell ref="N759:N760"/>
    <mergeCell ref="A762:A763"/>
    <mergeCell ref="B762:B763"/>
    <mergeCell ref="C762:C763"/>
    <mergeCell ref="D762:D763"/>
    <mergeCell ref="E762:E763"/>
    <mergeCell ref="F762:F763"/>
    <mergeCell ref="G762:G763"/>
    <mergeCell ref="H762:H763"/>
    <mergeCell ref="I762:I763"/>
    <mergeCell ref="B779:D779"/>
    <mergeCell ref="N762:N763"/>
    <mergeCell ref="N764:N766"/>
    <mergeCell ref="N767:N768"/>
    <mergeCell ref="N771:N772"/>
    <mergeCell ref="N773:N774"/>
    <mergeCell ref="A777:A778"/>
    <mergeCell ref="B777:B778"/>
    <mergeCell ref="C777:C778"/>
    <mergeCell ref="D777:D778"/>
    <mergeCell ref="E777:E778"/>
    <mergeCell ref="N789:N790"/>
    <mergeCell ref="N793:N795"/>
    <mergeCell ref="N796:N797"/>
    <mergeCell ref="N798:N799"/>
    <mergeCell ref="N801:N802"/>
    <mergeCell ref="N803:N805"/>
    <mergeCell ref="F777:F778"/>
    <mergeCell ref="G777:G778"/>
    <mergeCell ref="H777:H778"/>
    <mergeCell ref="I777:I778"/>
    <mergeCell ref="N777:N778"/>
    <mergeCell ref="N827:N829"/>
    <mergeCell ref="N832:N835"/>
    <mergeCell ref="N838:N846"/>
    <mergeCell ref="N848:N850"/>
    <mergeCell ref="N851:N852"/>
    <mergeCell ref="N853:N854"/>
    <mergeCell ref="N807:N809"/>
    <mergeCell ref="N811:N813"/>
    <mergeCell ref="N814:N816"/>
    <mergeCell ref="N817:N819"/>
    <mergeCell ref="N820:N821"/>
    <mergeCell ref="N822:N825"/>
    <mergeCell ref="A896:A897"/>
    <mergeCell ref="B896:B897"/>
    <mergeCell ref="C896:C897"/>
    <mergeCell ref="D896:D897"/>
    <mergeCell ref="E896:E897"/>
    <mergeCell ref="F896:F897"/>
    <mergeCell ref="A894:A895"/>
    <mergeCell ref="B894:B895"/>
    <mergeCell ref="C894:C895"/>
    <mergeCell ref="D894:D895"/>
    <mergeCell ref="E894:E895"/>
    <mergeCell ref="F894:F895"/>
    <mergeCell ref="G896:G897"/>
    <mergeCell ref="H896:H897"/>
    <mergeCell ref="I896:I897"/>
    <mergeCell ref="N896:N897"/>
    <mergeCell ref="B898:D898"/>
    <mergeCell ref="B899:D899"/>
    <mergeCell ref="G894:G895"/>
    <mergeCell ref="H894:H895"/>
    <mergeCell ref="I894:I895"/>
    <mergeCell ref="N894:N895"/>
    <mergeCell ref="G1009:G1010"/>
    <mergeCell ref="H1009:H1010"/>
    <mergeCell ref="I1009:I1010"/>
    <mergeCell ref="N1009:N1010"/>
    <mergeCell ref="B1016:D1016"/>
    <mergeCell ref="A1022:A1023"/>
    <mergeCell ref="B1022:B1023"/>
    <mergeCell ref="C1022:C1023"/>
    <mergeCell ref="D1022:D1023"/>
    <mergeCell ref="E1022:E1023"/>
    <mergeCell ref="A1009:A1010"/>
    <mergeCell ref="B1009:B1010"/>
    <mergeCell ref="C1009:C1010"/>
    <mergeCell ref="D1009:D1010"/>
    <mergeCell ref="E1009:E1010"/>
    <mergeCell ref="F1009:F1010"/>
    <mergeCell ref="I1087:I1088"/>
    <mergeCell ref="N1087:N1088"/>
    <mergeCell ref="F1022:F1023"/>
    <mergeCell ref="G1022:G1023"/>
    <mergeCell ref="H1022:H1023"/>
    <mergeCell ref="I1022:I1023"/>
    <mergeCell ref="N1022:N1023"/>
    <mergeCell ref="A1087:A1088"/>
    <mergeCell ref="B1087:B1088"/>
    <mergeCell ref="C1087:C1088"/>
    <mergeCell ref="D1087:D1088"/>
    <mergeCell ref="E1087:E1088"/>
    <mergeCell ref="F1087:F1088"/>
    <mergeCell ref="G1087:G1088"/>
    <mergeCell ref="H1087:H1088"/>
  </mergeCells>
  <printOptions horizontalCentered="1"/>
  <pageMargins left="0.27559055118110237" right="0.19685039370078741" top="0.78740157480314965" bottom="0.27559055118110237" header="0" footer="0"/>
  <pageSetup paperSize="9" scale="52" fitToHeight="0" orientation="landscape" r:id="rId3"/>
  <headerFooter>
    <oddFooter>&amp;R&amp;P</oddFooter>
  </headerFooter>
  <rowBreaks count="1" manualBreakCount="1">
    <brk id="4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view="pageBreakPreview" zoomScaleNormal="100" zoomScaleSheetLayoutView="100" workbookViewId="0">
      <selection activeCell="B6" sqref="B6"/>
    </sheetView>
  </sheetViews>
  <sheetFormatPr defaultColWidth="9" defaultRowHeight="11.25"/>
  <cols>
    <col min="1" max="1" width="25.75" style="242" customWidth="1"/>
    <col min="2" max="2" width="42.25" style="242" customWidth="1"/>
    <col min="3" max="3" width="18.875" style="243" customWidth="1"/>
    <col min="4" max="4" width="20" style="244" customWidth="1"/>
    <col min="5" max="5" width="37" style="242" customWidth="1"/>
    <col min="6" max="6" width="15.5" style="245" customWidth="1"/>
    <col min="7" max="7" width="16.25" style="245" customWidth="1"/>
    <col min="8" max="16384" width="9" style="246"/>
  </cols>
  <sheetData>
    <row r="1" spans="1:7" ht="15" customHeight="1"/>
    <row r="2" spans="1:7" ht="43.5" customHeight="1">
      <c r="A2" s="284" t="s">
        <v>6844</v>
      </c>
      <c r="B2" s="284"/>
      <c r="C2" s="284"/>
      <c r="D2" s="284"/>
      <c r="E2" s="284"/>
      <c r="F2" s="284"/>
      <c r="G2" s="284"/>
    </row>
    <row r="3" spans="1:7" ht="12.75" customHeight="1">
      <c r="A3" s="247"/>
      <c r="B3" s="247"/>
      <c r="C3" s="247"/>
      <c r="D3" s="247"/>
      <c r="E3" s="247"/>
      <c r="F3" s="247"/>
      <c r="G3" s="247"/>
    </row>
    <row r="4" spans="1:7" ht="17.25" customHeight="1">
      <c r="A4" s="319" t="s">
        <v>2801</v>
      </c>
      <c r="B4" s="319" t="s">
        <v>2802</v>
      </c>
      <c r="C4" s="319" t="s">
        <v>2803</v>
      </c>
      <c r="D4" s="320" t="s">
        <v>6845</v>
      </c>
      <c r="E4" s="321" t="s">
        <v>2805</v>
      </c>
      <c r="F4" s="321"/>
      <c r="G4" s="321"/>
    </row>
    <row r="5" spans="1:7" s="249" customFormat="1" ht="15.75">
      <c r="A5" s="319"/>
      <c r="B5" s="319"/>
      <c r="C5" s="319"/>
      <c r="D5" s="320"/>
      <c r="E5" s="248" t="s">
        <v>2806</v>
      </c>
      <c r="F5" s="248" t="s">
        <v>2807</v>
      </c>
      <c r="G5" s="248" t="s">
        <v>2808</v>
      </c>
    </row>
    <row r="6" spans="1:7" ht="15.75">
      <c r="A6" s="250">
        <v>1</v>
      </c>
      <c r="B6" s="250">
        <v>2</v>
      </c>
      <c r="C6" s="250">
        <v>3</v>
      </c>
      <c r="D6" s="250">
        <v>4</v>
      </c>
      <c r="E6" s="250">
        <v>5</v>
      </c>
      <c r="F6" s="250">
        <v>6</v>
      </c>
      <c r="G6" s="250">
        <v>7</v>
      </c>
    </row>
    <row r="7" spans="1:7" ht="15.75">
      <c r="A7" s="251" t="s">
        <v>6846</v>
      </c>
      <c r="B7" s="251" t="s">
        <v>6847</v>
      </c>
      <c r="C7" s="252">
        <v>41730</v>
      </c>
      <c r="D7" s="253">
        <v>87.177220000000005</v>
      </c>
      <c r="E7" s="251" t="s">
        <v>2875</v>
      </c>
      <c r="F7" s="254" t="s">
        <v>2876</v>
      </c>
      <c r="G7" s="254" t="s">
        <v>2877</v>
      </c>
    </row>
    <row r="8" spans="1:7" ht="15.75">
      <c r="A8" s="251" t="s">
        <v>6848</v>
      </c>
      <c r="B8" s="251" t="s">
        <v>6849</v>
      </c>
      <c r="C8" s="252">
        <v>41914</v>
      </c>
      <c r="D8" s="253">
        <v>58.204000000000001</v>
      </c>
      <c r="E8" s="251" t="s">
        <v>6850</v>
      </c>
      <c r="F8" s="254" t="s">
        <v>6851</v>
      </c>
      <c r="G8" s="254" t="s">
        <v>2813</v>
      </c>
    </row>
    <row r="9" spans="1:7" ht="15.75">
      <c r="A9" s="251" t="s">
        <v>6852</v>
      </c>
      <c r="B9" s="251" t="s">
        <v>6853</v>
      </c>
      <c r="C9" s="252">
        <v>41914</v>
      </c>
      <c r="D9" s="253">
        <v>30.23</v>
      </c>
      <c r="E9" s="251" t="s">
        <v>6850</v>
      </c>
      <c r="F9" s="254" t="s">
        <v>6851</v>
      </c>
      <c r="G9" s="254" t="s">
        <v>2813</v>
      </c>
    </row>
    <row r="10" spans="1:7" ht="15.75">
      <c r="A10" s="251" t="s">
        <v>6854</v>
      </c>
      <c r="B10" s="251" t="s">
        <v>6855</v>
      </c>
      <c r="C10" s="252">
        <v>41739</v>
      </c>
      <c r="D10" s="253">
        <v>90.496610000000004</v>
      </c>
      <c r="E10" s="251" t="s">
        <v>6856</v>
      </c>
      <c r="F10" s="254" t="s">
        <v>6857</v>
      </c>
      <c r="G10" s="254" t="s">
        <v>2877</v>
      </c>
    </row>
    <row r="11" spans="1:7" ht="15.75">
      <c r="A11" s="251" t="s">
        <v>6858</v>
      </c>
      <c r="B11" s="251" t="s">
        <v>6859</v>
      </c>
      <c r="C11" s="252">
        <v>41723</v>
      </c>
      <c r="D11" s="253">
        <v>72.669610000000006</v>
      </c>
      <c r="E11" s="251" t="s">
        <v>2864</v>
      </c>
      <c r="F11" s="254" t="s">
        <v>2865</v>
      </c>
      <c r="G11" s="254" t="s">
        <v>2866</v>
      </c>
    </row>
    <row r="12" spans="1:7" ht="15.75">
      <c r="A12" s="251" t="s">
        <v>6860</v>
      </c>
      <c r="B12" s="251" t="s">
        <v>6861</v>
      </c>
      <c r="C12" s="252">
        <v>41844</v>
      </c>
      <c r="D12" s="253">
        <v>50.389230000000005</v>
      </c>
      <c r="E12" s="251" t="s">
        <v>2914</v>
      </c>
      <c r="F12" s="254" t="s">
        <v>2915</v>
      </c>
      <c r="G12" s="254" t="s">
        <v>2813</v>
      </c>
    </row>
    <row r="13" spans="1:7" ht="15.75">
      <c r="A13" s="251" t="s">
        <v>6862</v>
      </c>
      <c r="B13" s="251" t="s">
        <v>6863</v>
      </c>
      <c r="C13" s="252">
        <v>41912</v>
      </c>
      <c r="D13" s="253">
        <v>5.4741599999999995</v>
      </c>
      <c r="E13" s="251" t="s">
        <v>2811</v>
      </c>
      <c r="F13" s="254" t="s">
        <v>2812</v>
      </c>
      <c r="G13" s="254" t="s">
        <v>2813</v>
      </c>
    </row>
    <row r="14" spans="1:7" ht="15.75">
      <c r="A14" s="251" t="s">
        <v>6864</v>
      </c>
      <c r="B14" s="251" t="s">
        <v>6865</v>
      </c>
      <c r="C14" s="252">
        <v>41912</v>
      </c>
      <c r="D14" s="253">
        <v>54.746420000000001</v>
      </c>
      <c r="E14" s="251" t="s">
        <v>2811</v>
      </c>
      <c r="F14" s="254" t="s">
        <v>2812</v>
      </c>
      <c r="G14" s="254" t="s">
        <v>2813</v>
      </c>
    </row>
    <row r="15" spans="1:7" ht="15.75">
      <c r="A15" s="251" t="s">
        <v>6866</v>
      </c>
      <c r="B15" s="251" t="s">
        <v>6867</v>
      </c>
      <c r="C15" s="252">
        <v>41912</v>
      </c>
      <c r="D15" s="253">
        <v>18.160820000000001</v>
      </c>
      <c r="E15" s="251" t="s">
        <v>2811</v>
      </c>
      <c r="F15" s="254" t="s">
        <v>2812</v>
      </c>
      <c r="G15" s="254" t="s">
        <v>2813</v>
      </c>
    </row>
    <row r="16" spans="1:7" ht="15.75">
      <c r="A16" s="251" t="s">
        <v>6868</v>
      </c>
      <c r="B16" s="251" t="s">
        <v>6869</v>
      </c>
      <c r="C16" s="252">
        <v>41912</v>
      </c>
      <c r="D16" s="253">
        <v>37.700000000000003</v>
      </c>
      <c r="E16" s="251" t="s">
        <v>2871</v>
      </c>
      <c r="F16" s="254" t="s">
        <v>2872</v>
      </c>
      <c r="G16" s="254" t="s">
        <v>2818</v>
      </c>
    </row>
    <row r="17" spans="1:7" ht="15.75">
      <c r="A17" s="251" t="s">
        <v>6870</v>
      </c>
      <c r="B17" s="251" t="s">
        <v>6871</v>
      </c>
      <c r="C17" s="252">
        <v>41913</v>
      </c>
      <c r="D17" s="253">
        <v>99.9696</v>
      </c>
      <c r="E17" s="251" t="s">
        <v>2914</v>
      </c>
      <c r="F17" s="254" t="s">
        <v>2915</v>
      </c>
      <c r="G17" s="254">
        <v>745101001</v>
      </c>
    </row>
    <row r="18" spans="1:7" ht="15.75">
      <c r="A18" s="251" t="s">
        <v>6872</v>
      </c>
      <c r="B18" s="251" t="s">
        <v>6873</v>
      </c>
      <c r="C18" s="252">
        <v>41715</v>
      </c>
      <c r="D18" s="253">
        <v>17.83605</v>
      </c>
      <c r="E18" s="251" t="s">
        <v>2832</v>
      </c>
      <c r="F18" s="254" t="s">
        <v>2833</v>
      </c>
      <c r="G18" s="254" t="s">
        <v>2834</v>
      </c>
    </row>
    <row r="19" spans="1:7" ht="15.75">
      <c r="A19" s="251" t="s">
        <v>6874</v>
      </c>
      <c r="B19" s="251" t="s">
        <v>6875</v>
      </c>
      <c r="C19" s="252">
        <v>41821</v>
      </c>
      <c r="D19" s="253">
        <v>32.365819999999999</v>
      </c>
      <c r="E19" s="251" t="s">
        <v>2832</v>
      </c>
      <c r="F19" s="254" t="s">
        <v>2833</v>
      </c>
      <c r="G19" s="254" t="s">
        <v>2834</v>
      </c>
    </row>
    <row r="20" spans="1:7" ht="15.75">
      <c r="A20" s="251" t="s">
        <v>6876</v>
      </c>
      <c r="B20" s="251" t="s">
        <v>6877</v>
      </c>
      <c r="C20" s="252">
        <v>41850</v>
      </c>
      <c r="D20" s="253">
        <v>37.189819999999997</v>
      </c>
      <c r="E20" s="251" t="s">
        <v>6878</v>
      </c>
      <c r="F20" s="254" t="s">
        <v>6879</v>
      </c>
      <c r="G20" s="254" t="s">
        <v>6880</v>
      </c>
    </row>
    <row r="21" spans="1:7" ht="15.75">
      <c r="A21" s="251" t="s">
        <v>6881</v>
      </c>
      <c r="B21" s="251" t="s">
        <v>6882</v>
      </c>
      <c r="C21" s="252">
        <v>41666</v>
      </c>
      <c r="D21" s="253">
        <v>145.94239999999999</v>
      </c>
      <c r="E21" s="251" t="s">
        <v>6883</v>
      </c>
      <c r="F21" s="254" t="s">
        <v>6884</v>
      </c>
      <c r="G21" s="254" t="s">
        <v>6885</v>
      </c>
    </row>
    <row r="22" spans="1:7" ht="15.75">
      <c r="A22" s="251" t="s">
        <v>6886</v>
      </c>
      <c r="B22" s="251" t="s">
        <v>6887</v>
      </c>
      <c r="C22" s="252">
        <v>41666</v>
      </c>
      <c r="D22" s="253">
        <v>86.498720000000006</v>
      </c>
      <c r="E22" s="251" t="s">
        <v>6883</v>
      </c>
      <c r="F22" s="254" t="s">
        <v>6884</v>
      </c>
      <c r="G22" s="254" t="s">
        <v>6885</v>
      </c>
    </row>
    <row r="23" spans="1:7" ht="15.75">
      <c r="A23" s="251" t="s">
        <v>6888</v>
      </c>
      <c r="B23" s="251" t="s">
        <v>6889</v>
      </c>
      <c r="C23" s="252">
        <v>41674</v>
      </c>
      <c r="D23" s="253">
        <v>2358.8011200000001</v>
      </c>
      <c r="E23" s="251" t="s">
        <v>2846</v>
      </c>
      <c r="F23" s="254" t="s">
        <v>2847</v>
      </c>
      <c r="G23" s="254" t="s">
        <v>2848</v>
      </c>
    </row>
    <row r="24" spans="1:7" ht="15.75">
      <c r="A24" s="251" t="s">
        <v>6890</v>
      </c>
      <c r="B24" s="251" t="s">
        <v>2879</v>
      </c>
      <c r="C24" s="252">
        <v>41674</v>
      </c>
      <c r="D24" s="253">
        <v>330.4</v>
      </c>
      <c r="E24" s="251" t="s">
        <v>2880</v>
      </c>
      <c r="F24" s="254" t="s">
        <v>2881</v>
      </c>
      <c r="G24" s="254" t="s">
        <v>2848</v>
      </c>
    </row>
    <row r="25" spans="1:7" ht="15.75">
      <c r="A25" s="251" t="s">
        <v>6891</v>
      </c>
      <c r="B25" s="251" t="s">
        <v>6892</v>
      </c>
      <c r="C25" s="252">
        <v>41680</v>
      </c>
      <c r="D25" s="253">
        <v>1197.1296100000002</v>
      </c>
      <c r="E25" s="251" t="s">
        <v>2946</v>
      </c>
      <c r="F25" s="254" t="s">
        <v>2947</v>
      </c>
      <c r="G25" s="254" t="s">
        <v>2948</v>
      </c>
    </row>
    <row r="26" spans="1:7" ht="15.75">
      <c r="A26" s="251" t="s">
        <v>6893</v>
      </c>
      <c r="B26" s="251" t="s">
        <v>6894</v>
      </c>
      <c r="C26" s="252">
        <v>41674</v>
      </c>
      <c r="D26" s="253">
        <v>1898.6411000000001</v>
      </c>
      <c r="E26" s="251" t="s">
        <v>6895</v>
      </c>
      <c r="F26" s="254" t="s">
        <v>6896</v>
      </c>
      <c r="G26" s="254" t="s">
        <v>6897</v>
      </c>
    </row>
    <row r="27" spans="1:7" ht="15.75">
      <c r="A27" s="251" t="s">
        <v>6898</v>
      </c>
      <c r="B27" s="251" t="s">
        <v>2854</v>
      </c>
      <c r="C27" s="252">
        <v>41682</v>
      </c>
      <c r="D27" s="253">
        <v>7279.4912999999997</v>
      </c>
      <c r="E27" s="251" t="s">
        <v>6899</v>
      </c>
      <c r="F27" s="254" t="s">
        <v>6900</v>
      </c>
      <c r="G27" s="254" t="s">
        <v>6901</v>
      </c>
    </row>
    <row r="28" spans="1:7" ht="15.75">
      <c r="A28" s="251" t="s">
        <v>6902</v>
      </c>
      <c r="B28" s="251" t="s">
        <v>6903</v>
      </c>
      <c r="C28" s="252">
        <v>41688</v>
      </c>
      <c r="D28" s="253">
        <v>6809.2150000000001</v>
      </c>
      <c r="E28" s="251" t="s">
        <v>2841</v>
      </c>
      <c r="F28" s="254" t="s">
        <v>2842</v>
      </c>
      <c r="G28" s="254" t="s">
        <v>2843</v>
      </c>
    </row>
    <row r="29" spans="1:7" ht="15.75">
      <c r="A29" s="251" t="s">
        <v>6904</v>
      </c>
      <c r="B29" s="251" t="s">
        <v>2883</v>
      </c>
      <c r="C29" s="252">
        <v>41715</v>
      </c>
      <c r="D29" s="253">
        <v>1194.5790300000001</v>
      </c>
      <c r="E29" s="251" t="s">
        <v>2884</v>
      </c>
      <c r="F29" s="254" t="s">
        <v>2885</v>
      </c>
      <c r="G29" s="254" t="s">
        <v>2886</v>
      </c>
    </row>
    <row r="30" spans="1:7" ht="15.75">
      <c r="A30" s="251" t="s">
        <v>6905</v>
      </c>
      <c r="B30" s="251" t="s">
        <v>6906</v>
      </c>
      <c r="C30" s="252">
        <v>41715</v>
      </c>
      <c r="D30" s="253">
        <v>410.44126</v>
      </c>
      <c r="E30" s="251" t="s">
        <v>2973</v>
      </c>
      <c r="F30" s="254" t="s">
        <v>2856</v>
      </c>
      <c r="G30" s="254" t="s">
        <v>2974</v>
      </c>
    </row>
    <row r="31" spans="1:7" ht="15.75">
      <c r="A31" s="251" t="s">
        <v>6907</v>
      </c>
      <c r="B31" s="251" t="s">
        <v>6908</v>
      </c>
      <c r="C31" s="252">
        <v>41710</v>
      </c>
      <c r="D31" s="253">
        <v>4837.05</v>
      </c>
      <c r="E31" s="251" t="s">
        <v>2841</v>
      </c>
      <c r="F31" s="254" t="s">
        <v>2842</v>
      </c>
      <c r="G31" s="254" t="s">
        <v>2843</v>
      </c>
    </row>
    <row r="32" spans="1:7" ht="15.75">
      <c r="A32" s="251" t="s">
        <v>6909</v>
      </c>
      <c r="B32" s="251" t="s">
        <v>6910</v>
      </c>
      <c r="C32" s="252">
        <v>41718</v>
      </c>
      <c r="D32" s="253">
        <v>639.41909999999996</v>
      </c>
      <c r="E32" s="251" t="s">
        <v>2914</v>
      </c>
      <c r="F32" s="254" t="s">
        <v>2915</v>
      </c>
      <c r="G32" s="254" t="s">
        <v>2813</v>
      </c>
    </row>
    <row r="33" spans="1:7" ht="15.75">
      <c r="A33" s="251" t="s">
        <v>6911</v>
      </c>
      <c r="B33" s="251" t="s">
        <v>6912</v>
      </c>
      <c r="C33" s="252">
        <v>41719</v>
      </c>
      <c r="D33" s="253">
        <v>729.78</v>
      </c>
      <c r="E33" s="251" t="s">
        <v>2871</v>
      </c>
      <c r="F33" s="254" t="s">
        <v>2872</v>
      </c>
      <c r="G33" s="254" t="s">
        <v>2818</v>
      </c>
    </row>
    <row r="34" spans="1:7" ht="15.75">
      <c r="A34" s="251" t="s">
        <v>6913</v>
      </c>
      <c r="B34" s="251" t="s">
        <v>6914</v>
      </c>
      <c r="C34" s="252">
        <v>41737</v>
      </c>
      <c r="D34" s="253">
        <v>501.25641999999999</v>
      </c>
      <c r="E34" s="251" t="s">
        <v>2846</v>
      </c>
      <c r="F34" s="254" t="s">
        <v>2847</v>
      </c>
      <c r="G34" s="254" t="s">
        <v>2848</v>
      </c>
    </row>
    <row r="35" spans="1:7" ht="15.75">
      <c r="A35" s="251" t="s">
        <v>6915</v>
      </c>
      <c r="B35" s="251" t="s">
        <v>6887</v>
      </c>
      <c r="C35" s="252">
        <v>41757</v>
      </c>
      <c r="D35" s="253">
        <v>185.26364999999998</v>
      </c>
      <c r="E35" s="251" t="s">
        <v>2979</v>
      </c>
      <c r="F35" s="254" t="s">
        <v>2980</v>
      </c>
      <c r="G35" s="254" t="s">
        <v>2834</v>
      </c>
    </row>
    <row r="36" spans="1:7" ht="15.75">
      <c r="A36" s="251" t="s">
        <v>6916</v>
      </c>
      <c r="B36" s="251" t="s">
        <v>6917</v>
      </c>
      <c r="C36" s="252">
        <v>41757</v>
      </c>
      <c r="D36" s="253">
        <v>198.32022000000001</v>
      </c>
      <c r="E36" s="251" t="s">
        <v>2979</v>
      </c>
      <c r="F36" s="254" t="s">
        <v>2980</v>
      </c>
      <c r="G36" s="254" t="s">
        <v>2834</v>
      </c>
    </row>
    <row r="37" spans="1:7" ht="15.75">
      <c r="A37" s="251" t="s">
        <v>6918</v>
      </c>
      <c r="B37" s="251" t="s">
        <v>6919</v>
      </c>
      <c r="C37" s="252">
        <v>41757</v>
      </c>
      <c r="D37" s="253">
        <v>129.5232</v>
      </c>
      <c r="E37" s="251" t="s">
        <v>2979</v>
      </c>
      <c r="F37" s="254" t="s">
        <v>2980</v>
      </c>
      <c r="G37" s="254" t="s">
        <v>2834</v>
      </c>
    </row>
    <row r="38" spans="1:7" ht="15.75">
      <c r="A38" s="251" t="s">
        <v>6920</v>
      </c>
      <c r="B38" s="251" t="s">
        <v>6921</v>
      </c>
      <c r="C38" s="252">
        <v>41774</v>
      </c>
      <c r="D38" s="253">
        <v>316.41575</v>
      </c>
      <c r="E38" s="251" t="s">
        <v>6922</v>
      </c>
      <c r="F38" s="254" t="s">
        <v>6923</v>
      </c>
      <c r="G38" s="254" t="s">
        <v>6924</v>
      </c>
    </row>
    <row r="39" spans="1:7" ht="15.75">
      <c r="A39" s="251" t="s">
        <v>6925</v>
      </c>
      <c r="B39" s="251" t="s">
        <v>6926</v>
      </c>
      <c r="C39" s="252">
        <v>41753</v>
      </c>
      <c r="D39" s="253">
        <v>651.22500000000002</v>
      </c>
      <c r="E39" s="251" t="s">
        <v>2871</v>
      </c>
      <c r="F39" s="254" t="s">
        <v>2872</v>
      </c>
      <c r="G39" s="254" t="s">
        <v>2818</v>
      </c>
    </row>
    <row r="40" spans="1:7" ht="15.75">
      <c r="A40" s="251" t="s">
        <v>6927</v>
      </c>
      <c r="B40" s="251" t="s">
        <v>6928</v>
      </c>
      <c r="C40" s="252">
        <v>41738</v>
      </c>
      <c r="D40" s="253">
        <v>425</v>
      </c>
      <c r="E40" s="251" t="s">
        <v>2871</v>
      </c>
      <c r="F40" s="254" t="s">
        <v>2872</v>
      </c>
      <c r="G40" s="254" t="s">
        <v>2818</v>
      </c>
    </row>
    <row r="41" spans="1:7" ht="15.75">
      <c r="A41" s="251" t="s">
        <v>6929</v>
      </c>
      <c r="B41" s="251" t="s">
        <v>6930</v>
      </c>
      <c r="C41" s="252">
        <v>41778</v>
      </c>
      <c r="D41" s="253">
        <v>83.328009999999992</v>
      </c>
      <c r="E41" s="251" t="s">
        <v>6931</v>
      </c>
      <c r="F41" s="254" t="s">
        <v>6932</v>
      </c>
      <c r="G41" s="254" t="s">
        <v>2931</v>
      </c>
    </row>
    <row r="42" spans="1:7" ht="15.75">
      <c r="A42" s="251" t="s">
        <v>6933</v>
      </c>
      <c r="B42" s="251" t="s">
        <v>6934</v>
      </c>
      <c r="C42" s="252">
        <v>41781</v>
      </c>
      <c r="D42" s="253">
        <v>55.418990000000001</v>
      </c>
      <c r="E42" s="251" t="s">
        <v>6935</v>
      </c>
      <c r="F42" s="254" t="s">
        <v>6936</v>
      </c>
      <c r="G42" s="254" t="s">
        <v>6937</v>
      </c>
    </row>
    <row r="43" spans="1:7" ht="15.75">
      <c r="A43" s="251" t="s">
        <v>6938</v>
      </c>
      <c r="B43" s="251" t="s">
        <v>2883</v>
      </c>
      <c r="C43" s="252">
        <v>41786</v>
      </c>
      <c r="D43" s="253">
        <v>765.06649000000004</v>
      </c>
      <c r="E43" s="251" t="s">
        <v>6939</v>
      </c>
      <c r="F43" s="254" t="s">
        <v>6940</v>
      </c>
      <c r="G43" s="254" t="s">
        <v>6941</v>
      </c>
    </row>
    <row r="44" spans="1:7" ht="15.75">
      <c r="A44" s="251" t="s">
        <v>6942</v>
      </c>
      <c r="B44" s="251" t="s">
        <v>6943</v>
      </c>
      <c r="C44" s="252">
        <v>41788</v>
      </c>
      <c r="D44" s="253">
        <v>141.24600000000001</v>
      </c>
      <c r="E44" s="251" t="s">
        <v>6944</v>
      </c>
      <c r="F44" s="254" t="s">
        <v>6945</v>
      </c>
      <c r="G44" s="254" t="s">
        <v>6946</v>
      </c>
    </row>
    <row r="45" spans="1:7" ht="15.75">
      <c r="A45" s="251" t="s">
        <v>6947</v>
      </c>
      <c r="B45" s="251" t="s">
        <v>6948</v>
      </c>
      <c r="C45" s="252">
        <v>41788</v>
      </c>
      <c r="D45" s="253">
        <v>149.70482999999999</v>
      </c>
      <c r="E45" s="251" t="s">
        <v>6949</v>
      </c>
      <c r="F45" s="254" t="s">
        <v>6950</v>
      </c>
      <c r="G45" s="254" t="s">
        <v>6951</v>
      </c>
    </row>
    <row r="46" spans="1:7" ht="15.75">
      <c r="A46" s="251" t="s">
        <v>6952</v>
      </c>
      <c r="B46" s="251" t="s">
        <v>2940</v>
      </c>
      <c r="C46" s="252">
        <v>41792</v>
      </c>
      <c r="D46" s="253">
        <v>240.14239999999998</v>
      </c>
      <c r="E46" s="251" t="s">
        <v>6953</v>
      </c>
      <c r="F46" s="254" t="s">
        <v>6954</v>
      </c>
      <c r="G46" s="254" t="s">
        <v>6955</v>
      </c>
    </row>
    <row r="47" spans="1:7" ht="15.75">
      <c r="A47" s="251" t="s">
        <v>6956</v>
      </c>
      <c r="B47" s="251" t="s">
        <v>2854</v>
      </c>
      <c r="C47" s="252">
        <v>41795</v>
      </c>
      <c r="D47" s="253">
        <v>7334.9849999999997</v>
      </c>
      <c r="E47" s="251" t="s">
        <v>6957</v>
      </c>
      <c r="F47" s="254" t="s">
        <v>6958</v>
      </c>
      <c r="G47" s="254" t="s">
        <v>2818</v>
      </c>
    </row>
    <row r="48" spans="1:7" ht="15.75">
      <c r="A48" s="251" t="s">
        <v>6959</v>
      </c>
      <c r="B48" s="251" t="s">
        <v>6960</v>
      </c>
      <c r="C48" s="252">
        <v>41806</v>
      </c>
      <c r="D48" s="253">
        <v>456.33193</v>
      </c>
      <c r="E48" s="251" t="s">
        <v>6961</v>
      </c>
      <c r="F48" s="254" t="s">
        <v>2900</v>
      </c>
      <c r="G48" s="254" t="s">
        <v>2901</v>
      </c>
    </row>
    <row r="49" spans="1:7" ht="15.75">
      <c r="A49" s="251" t="s">
        <v>6962</v>
      </c>
      <c r="B49" s="251" t="s">
        <v>6963</v>
      </c>
      <c r="C49" s="252">
        <v>41800</v>
      </c>
      <c r="D49" s="253">
        <v>901.63</v>
      </c>
      <c r="E49" s="251" t="s">
        <v>6850</v>
      </c>
      <c r="F49" s="254" t="s">
        <v>6851</v>
      </c>
      <c r="G49" s="254" t="s">
        <v>2813</v>
      </c>
    </row>
    <row r="50" spans="1:7" ht="15.75">
      <c r="A50" s="251" t="s">
        <v>6964</v>
      </c>
      <c r="B50" s="251" t="s">
        <v>6965</v>
      </c>
      <c r="C50" s="252">
        <v>41787</v>
      </c>
      <c r="D50" s="253">
        <v>4925.0014000000001</v>
      </c>
      <c r="E50" s="251" t="s">
        <v>2846</v>
      </c>
      <c r="F50" s="254" t="s">
        <v>2847</v>
      </c>
      <c r="G50" s="254" t="s">
        <v>2848</v>
      </c>
    </row>
    <row r="51" spans="1:7" ht="15.75">
      <c r="A51" s="251" t="s">
        <v>6966</v>
      </c>
      <c r="B51" s="251" t="s">
        <v>6967</v>
      </c>
      <c r="C51" s="252">
        <v>41800</v>
      </c>
      <c r="D51" s="253">
        <v>447.76400000000001</v>
      </c>
      <c r="E51" s="251" t="s">
        <v>2914</v>
      </c>
      <c r="F51" s="254" t="s">
        <v>2915</v>
      </c>
      <c r="G51" s="254" t="s">
        <v>2813</v>
      </c>
    </row>
    <row r="52" spans="1:7" ht="15.75">
      <c r="A52" s="251" t="s">
        <v>6968</v>
      </c>
      <c r="B52" s="251" t="s">
        <v>2879</v>
      </c>
      <c r="C52" s="252">
        <v>41806</v>
      </c>
      <c r="D52" s="253">
        <v>794</v>
      </c>
      <c r="E52" s="251" t="s">
        <v>2880</v>
      </c>
      <c r="F52" s="254" t="s">
        <v>2881</v>
      </c>
      <c r="G52" s="254" t="s">
        <v>2848</v>
      </c>
    </row>
    <row r="53" spans="1:7" ht="15.75">
      <c r="A53" s="251" t="s">
        <v>6969</v>
      </c>
      <c r="B53" s="251" t="s">
        <v>6892</v>
      </c>
      <c r="C53" s="252">
        <v>41807</v>
      </c>
      <c r="D53" s="253">
        <v>2503.2480599999999</v>
      </c>
      <c r="E53" s="251" t="s">
        <v>2832</v>
      </c>
      <c r="F53" s="254" t="s">
        <v>2833</v>
      </c>
      <c r="G53" s="254" t="s">
        <v>2834</v>
      </c>
    </row>
    <row r="54" spans="1:7" ht="15.75">
      <c r="A54" s="251" t="s">
        <v>6970</v>
      </c>
      <c r="B54" s="251" t="s">
        <v>6971</v>
      </c>
      <c r="C54" s="252">
        <v>41788</v>
      </c>
      <c r="D54" s="253">
        <v>4167.9960000000001</v>
      </c>
      <c r="E54" s="251" t="s">
        <v>6972</v>
      </c>
      <c r="F54" s="254" t="s">
        <v>6973</v>
      </c>
      <c r="G54" s="254" t="s">
        <v>6974</v>
      </c>
    </row>
    <row r="55" spans="1:7" ht="15.75">
      <c r="A55" s="251" t="s">
        <v>6975</v>
      </c>
      <c r="B55" s="251" t="s">
        <v>6976</v>
      </c>
      <c r="C55" s="252">
        <v>41774</v>
      </c>
      <c r="D55" s="253">
        <v>1457.20442</v>
      </c>
      <c r="E55" s="251" t="s">
        <v>2846</v>
      </c>
      <c r="F55" s="254" t="s">
        <v>2847</v>
      </c>
      <c r="G55" s="254" t="s">
        <v>2848</v>
      </c>
    </row>
    <row r="56" spans="1:7" ht="15.75">
      <c r="A56" s="251" t="s">
        <v>6977</v>
      </c>
      <c r="B56" s="251" t="s">
        <v>6978</v>
      </c>
      <c r="C56" s="252">
        <v>41821</v>
      </c>
      <c r="D56" s="253">
        <v>344.53621000000004</v>
      </c>
      <c r="E56" s="251" t="s">
        <v>2973</v>
      </c>
      <c r="F56" s="254" t="s">
        <v>2856</v>
      </c>
      <c r="G56" s="254" t="s">
        <v>2974</v>
      </c>
    </row>
    <row r="57" spans="1:7" ht="15.75">
      <c r="A57" s="251" t="s">
        <v>6979</v>
      </c>
      <c r="B57" s="251" t="s">
        <v>6980</v>
      </c>
      <c r="C57" s="252">
        <v>41823</v>
      </c>
      <c r="D57" s="253">
        <v>1876.9122399999999</v>
      </c>
      <c r="E57" s="251" t="s">
        <v>2929</v>
      </c>
      <c r="F57" s="254" t="s">
        <v>2930</v>
      </c>
      <c r="G57" s="254" t="s">
        <v>2931</v>
      </c>
    </row>
    <row r="58" spans="1:7" ht="15.75">
      <c r="A58" s="251" t="s">
        <v>6981</v>
      </c>
      <c r="B58" s="251" t="s">
        <v>6982</v>
      </c>
      <c r="C58" s="252">
        <v>41834</v>
      </c>
      <c r="D58" s="253">
        <v>283.47847999999999</v>
      </c>
      <c r="E58" s="251" t="s">
        <v>2875</v>
      </c>
      <c r="F58" s="254" t="s">
        <v>2876</v>
      </c>
      <c r="G58" s="254" t="s">
        <v>2877</v>
      </c>
    </row>
    <row r="59" spans="1:7" ht="15.75">
      <c r="A59" s="251" t="s">
        <v>6983</v>
      </c>
      <c r="B59" s="251" t="s">
        <v>6984</v>
      </c>
      <c r="C59" s="252">
        <v>41834</v>
      </c>
      <c r="D59" s="253">
        <v>81.995000000000005</v>
      </c>
      <c r="E59" s="251" t="s">
        <v>6985</v>
      </c>
      <c r="F59" s="254" t="s">
        <v>6986</v>
      </c>
      <c r="G59" s="254" t="s">
        <v>6987</v>
      </c>
    </row>
    <row r="60" spans="1:7" ht="15.75">
      <c r="A60" s="251" t="s">
        <v>6988</v>
      </c>
      <c r="B60" s="251" t="s">
        <v>6989</v>
      </c>
      <c r="C60" s="252">
        <v>41834</v>
      </c>
      <c r="D60" s="253">
        <v>342.15840000000003</v>
      </c>
      <c r="E60" s="251" t="s">
        <v>2846</v>
      </c>
      <c r="F60" s="254" t="s">
        <v>2847</v>
      </c>
      <c r="G60" s="254" t="s">
        <v>2848</v>
      </c>
    </row>
    <row r="61" spans="1:7" ht="15.75">
      <c r="A61" s="251" t="s">
        <v>6990</v>
      </c>
      <c r="B61" s="251" t="s">
        <v>6991</v>
      </c>
      <c r="C61" s="252">
        <v>41852</v>
      </c>
      <c r="D61" s="253">
        <v>370.697</v>
      </c>
      <c r="E61" s="251" t="s">
        <v>6992</v>
      </c>
      <c r="F61" s="254" t="s">
        <v>6993</v>
      </c>
      <c r="G61" s="254" t="s">
        <v>6994</v>
      </c>
    </row>
    <row r="62" spans="1:7" ht="15.75">
      <c r="A62" s="251" t="s">
        <v>6995</v>
      </c>
      <c r="B62" s="251" t="s">
        <v>2928</v>
      </c>
      <c r="C62" s="252">
        <v>41877</v>
      </c>
      <c r="D62" s="253">
        <v>919.57510000000002</v>
      </c>
      <c r="E62" s="251" t="s">
        <v>6996</v>
      </c>
      <c r="F62" s="254" t="s">
        <v>2856</v>
      </c>
      <c r="G62" s="254" t="s">
        <v>6997</v>
      </c>
    </row>
    <row r="63" spans="1:7" ht="15.75">
      <c r="A63" s="251" t="s">
        <v>6998</v>
      </c>
      <c r="B63" s="251" t="s">
        <v>2879</v>
      </c>
      <c r="C63" s="252">
        <v>41877</v>
      </c>
      <c r="D63" s="253">
        <v>163.94399999999999</v>
      </c>
      <c r="E63" s="251" t="s">
        <v>6999</v>
      </c>
      <c r="F63" s="254" t="s">
        <v>7000</v>
      </c>
      <c r="G63" s="254" t="s">
        <v>2813</v>
      </c>
    </row>
    <row r="64" spans="1:7" ht="15.75">
      <c r="A64" s="251" t="s">
        <v>7001</v>
      </c>
      <c r="B64" s="251" t="s">
        <v>2898</v>
      </c>
      <c r="C64" s="252">
        <v>41880</v>
      </c>
      <c r="D64" s="253">
        <v>267.99923999999999</v>
      </c>
      <c r="E64" s="251" t="s">
        <v>6944</v>
      </c>
      <c r="F64" s="254" t="s">
        <v>6945</v>
      </c>
      <c r="G64" s="254" t="s">
        <v>6946</v>
      </c>
    </row>
    <row r="65" spans="1:7" ht="15.75">
      <c r="A65" s="251" t="s">
        <v>7002</v>
      </c>
      <c r="B65" s="251" t="s">
        <v>7003</v>
      </c>
      <c r="C65" s="252">
        <v>41884</v>
      </c>
      <c r="D65" s="253">
        <v>194.08500000000001</v>
      </c>
      <c r="E65" s="251" t="s">
        <v>7004</v>
      </c>
      <c r="F65" s="254" t="s">
        <v>7005</v>
      </c>
      <c r="G65" s="254" t="s">
        <v>7006</v>
      </c>
    </row>
    <row r="66" spans="1:7" ht="15.75">
      <c r="A66" s="251" t="s">
        <v>7007</v>
      </c>
      <c r="B66" s="251" t="s">
        <v>2940</v>
      </c>
      <c r="C66" s="252">
        <v>41890</v>
      </c>
      <c r="D66" s="253">
        <v>68.98948</v>
      </c>
      <c r="E66" s="251" t="s">
        <v>2941</v>
      </c>
      <c r="F66" s="254" t="s">
        <v>2942</v>
      </c>
      <c r="G66" s="254" t="s">
        <v>2943</v>
      </c>
    </row>
    <row r="67" spans="1:7" ht="15.75">
      <c r="A67" s="251" t="s">
        <v>7008</v>
      </c>
      <c r="B67" s="251" t="s">
        <v>7009</v>
      </c>
      <c r="C67" s="252">
        <v>41892</v>
      </c>
      <c r="D67" s="253">
        <v>48.048999999999999</v>
      </c>
      <c r="E67" s="251" t="s">
        <v>7010</v>
      </c>
      <c r="F67" s="254" t="s">
        <v>7011</v>
      </c>
      <c r="G67" s="254" t="s">
        <v>2834</v>
      </c>
    </row>
    <row r="68" spans="1:7" ht="15.75">
      <c r="A68" s="251" t="s">
        <v>7012</v>
      </c>
      <c r="B68" s="251" t="s">
        <v>6934</v>
      </c>
      <c r="C68" s="252">
        <v>41892</v>
      </c>
      <c r="D68" s="253">
        <v>199.45400000000001</v>
      </c>
      <c r="E68" s="251" t="s">
        <v>7013</v>
      </c>
      <c r="F68" s="254" t="s">
        <v>7014</v>
      </c>
      <c r="G68" s="254" t="s">
        <v>7015</v>
      </c>
    </row>
    <row r="69" spans="1:7" ht="15.75">
      <c r="A69" s="251" t="s">
        <v>7016</v>
      </c>
      <c r="B69" s="251" t="s">
        <v>7017</v>
      </c>
      <c r="C69" s="252">
        <v>41884</v>
      </c>
      <c r="D69" s="253">
        <v>447.84</v>
      </c>
      <c r="E69" s="251" t="s">
        <v>2871</v>
      </c>
      <c r="F69" s="254" t="s">
        <v>2872</v>
      </c>
      <c r="G69" s="254" t="s">
        <v>2818</v>
      </c>
    </row>
    <row r="70" spans="1:7" ht="15.75">
      <c r="A70" s="251" t="s">
        <v>7018</v>
      </c>
      <c r="B70" s="251" t="s">
        <v>7019</v>
      </c>
      <c r="C70" s="252">
        <v>41884</v>
      </c>
      <c r="D70" s="253">
        <v>465.24</v>
      </c>
      <c r="E70" s="251" t="s">
        <v>2871</v>
      </c>
      <c r="F70" s="254" t="s">
        <v>2872</v>
      </c>
      <c r="G70" s="254" t="s">
        <v>2818</v>
      </c>
    </row>
    <row r="71" spans="1:7" ht="15.75">
      <c r="A71" s="251" t="s">
        <v>7020</v>
      </c>
      <c r="B71" s="251" t="s">
        <v>7021</v>
      </c>
      <c r="C71" s="252">
        <v>41891</v>
      </c>
      <c r="D71" s="253">
        <v>426.18</v>
      </c>
      <c r="E71" s="251" t="s">
        <v>2871</v>
      </c>
      <c r="F71" s="254" t="s">
        <v>2872</v>
      </c>
      <c r="G71" s="254" t="s">
        <v>2818</v>
      </c>
    </row>
    <row r="72" spans="1:7" ht="15.75">
      <c r="A72" s="251" t="s">
        <v>7022</v>
      </c>
      <c r="B72" s="251" t="s">
        <v>7023</v>
      </c>
      <c r="C72" s="252">
        <v>41890</v>
      </c>
      <c r="D72" s="253">
        <v>3613.5702200000001</v>
      </c>
      <c r="E72" s="251" t="s">
        <v>6996</v>
      </c>
      <c r="F72" s="254" t="s">
        <v>2856</v>
      </c>
      <c r="G72" s="254" t="s">
        <v>6997</v>
      </c>
    </row>
    <row r="73" spans="1:7" ht="15.75">
      <c r="A73" s="251" t="s">
        <v>7024</v>
      </c>
      <c r="B73" s="251" t="s">
        <v>7025</v>
      </c>
      <c r="C73" s="252">
        <v>41905</v>
      </c>
      <c r="D73" s="253">
        <v>95.279939999999996</v>
      </c>
      <c r="E73" s="251" t="s">
        <v>2832</v>
      </c>
      <c r="F73" s="254" t="s">
        <v>2833</v>
      </c>
      <c r="G73" s="254" t="s">
        <v>2834</v>
      </c>
    </row>
    <row r="74" spans="1:7" ht="15.75">
      <c r="A74" s="251" t="s">
        <v>7026</v>
      </c>
      <c r="B74" s="251" t="s">
        <v>7027</v>
      </c>
      <c r="C74" s="252">
        <v>41905</v>
      </c>
      <c r="D74" s="253">
        <v>82.8095</v>
      </c>
      <c r="E74" s="251" t="s">
        <v>2832</v>
      </c>
      <c r="F74" s="254" t="s">
        <v>2833</v>
      </c>
      <c r="G74" s="254" t="s">
        <v>2834</v>
      </c>
    </row>
    <row r="75" spans="1:7" ht="15.75">
      <c r="A75" s="251" t="s">
        <v>7028</v>
      </c>
      <c r="B75" s="251" t="s">
        <v>7029</v>
      </c>
      <c r="C75" s="252">
        <v>41887</v>
      </c>
      <c r="D75" s="253">
        <v>4107.4159799999998</v>
      </c>
      <c r="E75" s="251" t="s">
        <v>2846</v>
      </c>
      <c r="F75" s="254" t="s">
        <v>2847</v>
      </c>
      <c r="G75" s="254" t="s">
        <v>2848</v>
      </c>
    </row>
    <row r="76" spans="1:7" ht="15.75">
      <c r="A76" s="251" t="s">
        <v>7030</v>
      </c>
      <c r="B76" s="251" t="s">
        <v>7031</v>
      </c>
      <c r="C76" s="252">
        <v>41890</v>
      </c>
      <c r="D76" s="253">
        <v>2200.0156000000002</v>
      </c>
      <c r="E76" s="251" t="s">
        <v>2846</v>
      </c>
      <c r="F76" s="254" t="s">
        <v>2847</v>
      </c>
      <c r="G76" s="254" t="s">
        <v>2848</v>
      </c>
    </row>
    <row r="77" spans="1:7" ht="15.75">
      <c r="A77" s="251" t="s">
        <v>7032</v>
      </c>
      <c r="B77" s="251" t="s">
        <v>7033</v>
      </c>
      <c r="C77" s="252">
        <v>41926</v>
      </c>
      <c r="D77" s="253">
        <v>2108.4304400000001</v>
      </c>
      <c r="E77" s="251" t="s">
        <v>2832</v>
      </c>
      <c r="F77" s="254" t="s">
        <v>2833</v>
      </c>
      <c r="G77" s="254" t="s">
        <v>2834</v>
      </c>
    </row>
    <row r="78" spans="1:7" ht="15.75">
      <c r="A78" s="251" t="s">
        <v>7034</v>
      </c>
      <c r="B78" s="251" t="s">
        <v>2883</v>
      </c>
      <c r="C78" s="252">
        <v>41935</v>
      </c>
      <c r="D78" s="253">
        <v>1224.8399999999999</v>
      </c>
      <c r="E78" s="251" t="s">
        <v>7035</v>
      </c>
      <c r="F78" s="254" t="s">
        <v>7036</v>
      </c>
      <c r="G78" s="254" t="s">
        <v>7037</v>
      </c>
    </row>
    <row r="79" spans="1:7" ht="15.75">
      <c r="A79" s="251" t="s">
        <v>7038</v>
      </c>
      <c r="B79" s="251" t="s">
        <v>6984</v>
      </c>
      <c r="C79" s="252">
        <v>41949</v>
      </c>
      <c r="D79" s="253">
        <v>106.807</v>
      </c>
      <c r="E79" s="251" t="s">
        <v>6985</v>
      </c>
      <c r="F79" s="254" t="s">
        <v>6986</v>
      </c>
      <c r="G79" s="254" t="s">
        <v>6987</v>
      </c>
    </row>
    <row r="80" spans="1:7" ht="15.75">
      <c r="A80" s="251" t="s">
        <v>7039</v>
      </c>
      <c r="B80" s="251" t="s">
        <v>7040</v>
      </c>
      <c r="C80" s="252">
        <v>41955</v>
      </c>
      <c r="D80" s="253">
        <v>119.34</v>
      </c>
      <c r="E80" s="251" t="s">
        <v>7041</v>
      </c>
      <c r="F80" s="254" t="s">
        <v>7042</v>
      </c>
      <c r="G80" s="254" t="s">
        <v>2886</v>
      </c>
    </row>
    <row r="81" spans="1:7" ht="15.75">
      <c r="A81" s="251" t="s">
        <v>7043</v>
      </c>
      <c r="B81" s="251" t="s">
        <v>7044</v>
      </c>
      <c r="C81" s="252">
        <v>41960</v>
      </c>
      <c r="D81" s="253">
        <v>352.46600000000001</v>
      </c>
      <c r="E81" s="251" t="s">
        <v>6899</v>
      </c>
      <c r="F81" s="254" t="s">
        <v>6900</v>
      </c>
      <c r="G81" s="254" t="s">
        <v>6901</v>
      </c>
    </row>
    <row r="82" spans="1:7" ht="15.75">
      <c r="A82" s="251" t="s">
        <v>7045</v>
      </c>
      <c r="B82" s="251" t="s">
        <v>7046</v>
      </c>
      <c r="C82" s="252">
        <v>41943</v>
      </c>
      <c r="D82" s="253">
        <v>258.96440999999999</v>
      </c>
      <c r="E82" s="251" t="s">
        <v>6899</v>
      </c>
      <c r="F82" s="254" t="s">
        <v>6900</v>
      </c>
      <c r="G82" s="254" t="s">
        <v>6901</v>
      </c>
    </row>
    <row r="83" spans="1:7" ht="15.75">
      <c r="A83" s="251" t="s">
        <v>7047</v>
      </c>
      <c r="B83" s="251" t="s">
        <v>7048</v>
      </c>
      <c r="C83" s="252">
        <v>41974</v>
      </c>
      <c r="D83" s="253">
        <v>277.29996</v>
      </c>
      <c r="E83" s="251" t="s">
        <v>7004</v>
      </c>
      <c r="F83" s="254" t="s">
        <v>7005</v>
      </c>
      <c r="G83" s="254" t="s">
        <v>7006</v>
      </c>
    </row>
    <row r="84" spans="1:7" ht="15.75">
      <c r="A84" s="251" t="s">
        <v>7049</v>
      </c>
      <c r="B84" s="251" t="s">
        <v>7050</v>
      </c>
      <c r="C84" s="252">
        <v>41985</v>
      </c>
      <c r="D84" s="253">
        <v>219.584</v>
      </c>
      <c r="E84" s="251" t="s">
        <v>7051</v>
      </c>
      <c r="F84" s="254" t="s">
        <v>7052</v>
      </c>
      <c r="G84" s="254" t="s">
        <v>7053</v>
      </c>
    </row>
    <row r="85" spans="1:7" ht="15.75">
      <c r="A85" s="251" t="s">
        <v>7054</v>
      </c>
      <c r="B85" s="251" t="s">
        <v>7055</v>
      </c>
      <c r="C85" s="252">
        <v>41998</v>
      </c>
      <c r="D85" s="253">
        <v>76.272800000000004</v>
      </c>
      <c r="E85" s="251" t="s">
        <v>7056</v>
      </c>
      <c r="F85" s="254" t="s">
        <v>7057</v>
      </c>
      <c r="G85" s="254" t="s">
        <v>2834</v>
      </c>
    </row>
    <row r="86" spans="1:7" ht="15.75">
      <c r="A86" s="251" t="s">
        <v>7058</v>
      </c>
      <c r="B86" s="251" t="s">
        <v>7059</v>
      </c>
      <c r="C86" s="252">
        <v>41667</v>
      </c>
      <c r="D86" s="253">
        <v>327.25979999999998</v>
      </c>
      <c r="E86" s="251" t="s">
        <v>6961</v>
      </c>
      <c r="F86" s="254" t="s">
        <v>2900</v>
      </c>
      <c r="G86" s="254" t="s">
        <v>2901</v>
      </c>
    </row>
    <row r="87" spans="1:7" ht="15.75">
      <c r="A87" s="251" t="s">
        <v>7060</v>
      </c>
      <c r="B87" s="251" t="s">
        <v>7061</v>
      </c>
      <c r="C87" s="252">
        <v>41680</v>
      </c>
      <c r="D87" s="253">
        <v>282.02</v>
      </c>
      <c r="E87" s="251" t="s">
        <v>7062</v>
      </c>
      <c r="F87" s="254" t="s">
        <v>7063</v>
      </c>
      <c r="G87" s="254" t="s">
        <v>7064</v>
      </c>
    </row>
    <row r="88" spans="1:7" ht="15.75">
      <c r="A88" s="251" t="s">
        <v>7065</v>
      </c>
      <c r="B88" s="251" t="s">
        <v>7066</v>
      </c>
      <c r="C88" s="252">
        <v>41688</v>
      </c>
      <c r="D88" s="253">
        <v>373.7</v>
      </c>
      <c r="E88" s="251" t="s">
        <v>6961</v>
      </c>
      <c r="F88" s="254" t="s">
        <v>2900</v>
      </c>
      <c r="G88" s="254" t="s">
        <v>2901</v>
      </c>
    </row>
    <row r="89" spans="1:7" ht="15.75">
      <c r="A89" s="251" t="s">
        <v>7067</v>
      </c>
      <c r="B89" s="251" t="s">
        <v>7068</v>
      </c>
      <c r="C89" s="252">
        <v>41695</v>
      </c>
      <c r="D89" s="253">
        <v>716.73199999999997</v>
      </c>
      <c r="E89" s="251" t="s">
        <v>7069</v>
      </c>
      <c r="F89" s="254" t="s">
        <v>7070</v>
      </c>
      <c r="G89" s="254" t="s">
        <v>7071</v>
      </c>
    </row>
    <row r="90" spans="1:7" ht="15.75">
      <c r="A90" s="251" t="s">
        <v>7072</v>
      </c>
      <c r="B90" s="251" t="s">
        <v>7073</v>
      </c>
      <c r="C90" s="252">
        <v>41740</v>
      </c>
      <c r="D90" s="253">
        <v>8496</v>
      </c>
      <c r="E90" s="251" t="s">
        <v>7074</v>
      </c>
      <c r="F90" s="254" t="s">
        <v>7075</v>
      </c>
      <c r="G90" s="254" t="s">
        <v>2843</v>
      </c>
    </row>
    <row r="91" spans="1:7" ht="15.75">
      <c r="A91" s="251" t="s">
        <v>7076</v>
      </c>
      <c r="B91" s="251" t="s">
        <v>7077</v>
      </c>
      <c r="C91" s="252">
        <v>41788</v>
      </c>
      <c r="D91" s="253">
        <v>4101.7309800000003</v>
      </c>
      <c r="E91" s="251" t="s">
        <v>7078</v>
      </c>
      <c r="F91" s="254" t="s">
        <v>7079</v>
      </c>
      <c r="G91" s="254" t="s">
        <v>7080</v>
      </c>
    </row>
    <row r="92" spans="1:7" ht="15.75">
      <c r="A92" s="251" t="s">
        <v>7081</v>
      </c>
      <c r="B92" s="251" t="s">
        <v>7082</v>
      </c>
      <c r="C92" s="252">
        <v>41807</v>
      </c>
      <c r="D92" s="253">
        <v>6426</v>
      </c>
      <c r="E92" s="251" t="s">
        <v>2880</v>
      </c>
      <c r="F92" s="254" t="s">
        <v>2881</v>
      </c>
      <c r="G92" s="254" t="s">
        <v>2848</v>
      </c>
    </row>
    <row r="93" spans="1:7" ht="15.75">
      <c r="A93" s="251" t="s">
        <v>7083</v>
      </c>
      <c r="B93" s="251" t="s">
        <v>7050</v>
      </c>
      <c r="C93" s="252">
        <v>41841</v>
      </c>
      <c r="D93" s="253">
        <v>618.32000000000005</v>
      </c>
      <c r="E93" s="251" t="s">
        <v>6944</v>
      </c>
      <c r="F93" s="254" t="s">
        <v>6945</v>
      </c>
      <c r="G93" s="254" t="s">
        <v>6946</v>
      </c>
    </row>
    <row r="94" spans="1:7" ht="15.75">
      <c r="A94" s="251" t="s">
        <v>7084</v>
      </c>
      <c r="B94" s="251" t="s">
        <v>7085</v>
      </c>
      <c r="C94" s="252">
        <v>41890</v>
      </c>
      <c r="D94" s="253">
        <v>2301</v>
      </c>
      <c r="E94" s="251" t="s">
        <v>3004</v>
      </c>
      <c r="F94" s="254" t="s">
        <v>3005</v>
      </c>
      <c r="G94" s="254" t="s">
        <v>3006</v>
      </c>
    </row>
    <row r="95" spans="1:7" ht="15.75">
      <c r="A95" s="251" t="s">
        <v>7086</v>
      </c>
      <c r="B95" s="251" t="s">
        <v>7087</v>
      </c>
      <c r="C95" s="252">
        <v>41892</v>
      </c>
      <c r="D95" s="253">
        <v>426.14519999999999</v>
      </c>
      <c r="E95" s="251" t="s">
        <v>2832</v>
      </c>
      <c r="F95" s="254" t="s">
        <v>2833</v>
      </c>
      <c r="G95" s="254" t="s">
        <v>2834</v>
      </c>
    </row>
    <row r="96" spans="1:7" ht="15.75">
      <c r="A96" s="255" t="s">
        <v>3014</v>
      </c>
      <c r="D96" s="256">
        <f>SUM(D7:D95)</f>
        <v>100853.20674999998</v>
      </c>
    </row>
  </sheetData>
  <customSheetViews>
    <customSheetView guid="{AD7E442E-DD5C-42DD-BCA2-ACC5576F7C88}" showPageBreaks="1" fitToPage="1" printArea="1" view="pageBreakPreview">
      <selection activeCell="B6" sqref="B6"/>
      <pageMargins left="0.27559055118110237" right="0.19685039370078741" top="0.78740157480314965" bottom="0.27559055118110237" header="0" footer="0"/>
      <printOptions horizontalCentered="1"/>
      <pageSetup paperSize="9" scale="76" fitToHeight="0" orientation="landscape" r:id="rId1"/>
    </customSheetView>
    <customSheetView guid="{A211E8FE-0EB8-4B84-973D-E1AEAFDEA977}" showPageBreaks="1" fitToPage="1" printArea="1" state="hidden" view="pageBreakPreview">
      <selection activeCell="B6" sqref="B6"/>
      <pageMargins left="0.27559055118110237" right="0.19685039370078741" top="0.78740157480314965" bottom="0.27559055118110237" header="0" footer="0"/>
      <printOptions horizontalCentered="1"/>
      <pageSetup paperSize="9" scale="76"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19685039370078741" top="0.78740157480314965" bottom="0.27559055118110237" header="0" footer="0"/>
  <pageSetup paperSize="9" scale="76"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129"/>
  <sheetViews>
    <sheetView workbookViewId="0">
      <selection activeCell="N2" sqref="N2"/>
    </sheetView>
  </sheetViews>
  <sheetFormatPr defaultRowHeight="15.75"/>
  <cols>
    <col min="2" max="2" width="16.25" customWidth="1"/>
    <col min="3" max="3" width="14.25" customWidth="1"/>
    <col min="6" max="6" width="13" customWidth="1"/>
    <col min="7" max="7" width="12.125" customWidth="1"/>
    <col min="9" max="9" width="12.5" customWidth="1"/>
  </cols>
  <sheetData>
    <row r="1" spans="1:12">
      <c r="B1">
        <v>22</v>
      </c>
      <c r="F1">
        <v>21</v>
      </c>
      <c r="I1">
        <v>5</v>
      </c>
    </row>
    <row r="2" spans="1:12">
      <c r="A2">
        <v>1</v>
      </c>
      <c r="B2" s="120">
        <v>6300000221</v>
      </c>
      <c r="C2">
        <v>6300004473</v>
      </c>
      <c r="F2" s="120">
        <v>6100011292</v>
      </c>
      <c r="G2">
        <v>6100017212</v>
      </c>
      <c r="I2" s="120">
        <v>6100010206</v>
      </c>
      <c r="K2">
        <v>10</v>
      </c>
      <c r="L2">
        <v>10</v>
      </c>
    </row>
    <row r="3" spans="1:12">
      <c r="A3">
        <v>2</v>
      </c>
      <c r="B3" s="120">
        <v>6300000344</v>
      </c>
      <c r="C3">
        <v>6300004473</v>
      </c>
      <c r="F3" s="120">
        <v>6100011226</v>
      </c>
      <c r="G3">
        <v>6100020493</v>
      </c>
      <c r="I3" s="120">
        <v>6100010210</v>
      </c>
      <c r="K3">
        <v>11</v>
      </c>
      <c r="L3">
        <v>11</v>
      </c>
    </row>
    <row r="4" spans="1:12">
      <c r="A4">
        <v>3</v>
      </c>
      <c r="B4" s="120">
        <v>6300000392</v>
      </c>
      <c r="C4">
        <v>6300004473</v>
      </c>
      <c r="F4" s="120">
        <v>6100011232</v>
      </c>
      <c r="G4">
        <v>6100020493</v>
      </c>
      <c r="I4" s="120">
        <v>6100010207</v>
      </c>
      <c r="K4">
        <v>17</v>
      </c>
      <c r="L4">
        <v>56</v>
      </c>
    </row>
    <row r="5" spans="1:12">
      <c r="A5">
        <v>4</v>
      </c>
      <c r="B5" s="120">
        <v>6300000397</v>
      </c>
      <c r="C5">
        <v>6300004473</v>
      </c>
      <c r="F5" s="120">
        <v>6100011233</v>
      </c>
      <c r="G5">
        <v>6100020493</v>
      </c>
      <c r="I5" s="120">
        <v>6100010205</v>
      </c>
      <c r="K5">
        <v>56</v>
      </c>
      <c r="L5">
        <v>72</v>
      </c>
    </row>
    <row r="6" spans="1:12">
      <c r="A6">
        <v>5</v>
      </c>
      <c r="B6" s="120">
        <v>6300000706</v>
      </c>
      <c r="C6">
        <v>6300004473</v>
      </c>
      <c r="F6" s="120">
        <v>6100011234</v>
      </c>
      <c r="G6">
        <v>6100020493</v>
      </c>
      <c r="I6" s="120">
        <v>6100010236</v>
      </c>
      <c r="K6">
        <v>72</v>
      </c>
      <c r="L6">
        <v>91</v>
      </c>
    </row>
    <row r="7" spans="1:12">
      <c r="A7">
        <v>6</v>
      </c>
      <c r="B7" s="120">
        <v>6300000311</v>
      </c>
      <c r="C7">
        <v>6300004473</v>
      </c>
      <c r="F7" s="120">
        <v>6100011236</v>
      </c>
      <c r="G7">
        <v>6100020493</v>
      </c>
      <c r="K7">
        <v>91</v>
      </c>
      <c r="L7">
        <v>111</v>
      </c>
    </row>
    <row r="8" spans="1:12">
      <c r="A8">
        <v>7</v>
      </c>
      <c r="B8" s="120">
        <v>6300000361</v>
      </c>
      <c r="C8">
        <v>6300004473</v>
      </c>
      <c r="F8" s="120">
        <v>6100011237</v>
      </c>
      <c r="G8">
        <v>6100020493</v>
      </c>
      <c r="K8">
        <v>111</v>
      </c>
      <c r="L8">
        <v>118</v>
      </c>
    </row>
    <row r="9" spans="1:12">
      <c r="A9">
        <v>8</v>
      </c>
      <c r="B9" s="120">
        <v>6300000379</v>
      </c>
      <c r="C9">
        <v>6300004473</v>
      </c>
      <c r="F9" s="120">
        <v>6100011252</v>
      </c>
      <c r="G9">
        <v>6100020493</v>
      </c>
      <c r="K9">
        <v>118</v>
      </c>
      <c r="L9">
        <v>119</v>
      </c>
    </row>
    <row r="10" spans="1:12">
      <c r="A10">
        <v>9</v>
      </c>
      <c r="B10" s="120">
        <v>6300000380</v>
      </c>
      <c r="C10">
        <v>6300004473</v>
      </c>
      <c r="F10" s="120">
        <v>6100011215</v>
      </c>
      <c r="G10">
        <v>6100020493</v>
      </c>
      <c r="K10">
        <v>119</v>
      </c>
      <c r="L10">
        <v>122</v>
      </c>
    </row>
    <row r="11" spans="1:12">
      <c r="A11">
        <v>10</v>
      </c>
      <c r="B11" s="120">
        <v>6300000381</v>
      </c>
      <c r="C11">
        <v>6300004473</v>
      </c>
      <c r="F11" s="120">
        <v>6100011213</v>
      </c>
      <c r="G11">
        <v>6100020493</v>
      </c>
      <c r="K11">
        <v>122</v>
      </c>
      <c r="L11">
        <v>123</v>
      </c>
    </row>
    <row r="12" spans="1:12">
      <c r="A12">
        <v>11</v>
      </c>
      <c r="B12" s="120">
        <v>6300000382</v>
      </c>
      <c r="C12">
        <v>6300004473</v>
      </c>
      <c r="F12" s="120">
        <v>6100011212</v>
      </c>
      <c r="G12">
        <v>6100020493</v>
      </c>
      <c r="K12">
        <v>123</v>
      </c>
      <c r="L12">
        <v>125</v>
      </c>
    </row>
    <row r="13" spans="1:12">
      <c r="A13">
        <v>12</v>
      </c>
      <c r="B13" s="120">
        <v>6300000383</v>
      </c>
      <c r="C13">
        <v>6300004473</v>
      </c>
      <c r="F13" s="120">
        <v>6100011224</v>
      </c>
      <c r="G13">
        <v>6100020493</v>
      </c>
      <c r="K13">
        <v>125</v>
      </c>
      <c r="L13">
        <v>129</v>
      </c>
    </row>
    <row r="14" spans="1:12">
      <c r="A14">
        <v>13</v>
      </c>
      <c r="B14" s="120">
        <v>6300000384</v>
      </c>
      <c r="C14">
        <v>6300004473</v>
      </c>
      <c r="F14" s="120">
        <v>6100011223</v>
      </c>
      <c r="G14">
        <v>6100020493</v>
      </c>
      <c r="K14">
        <v>129</v>
      </c>
      <c r="L14">
        <v>130</v>
      </c>
    </row>
    <row r="15" spans="1:12">
      <c r="A15">
        <v>14</v>
      </c>
      <c r="B15" s="120">
        <v>6300000385</v>
      </c>
      <c r="C15">
        <v>6300004473</v>
      </c>
      <c r="F15" s="120">
        <v>6100011238</v>
      </c>
      <c r="G15">
        <v>6100020493</v>
      </c>
      <c r="K15">
        <v>130</v>
      </c>
      <c r="L15">
        <v>132</v>
      </c>
    </row>
    <row r="16" spans="1:12">
      <c r="A16">
        <v>15</v>
      </c>
      <c r="B16" s="120">
        <v>6300000386</v>
      </c>
      <c r="C16">
        <v>6300004473</v>
      </c>
      <c r="F16" s="120">
        <v>6100011239</v>
      </c>
      <c r="G16">
        <v>6100020493</v>
      </c>
      <c r="K16">
        <v>132</v>
      </c>
      <c r="L16">
        <v>135</v>
      </c>
    </row>
    <row r="17" spans="1:12">
      <c r="A17">
        <v>16</v>
      </c>
      <c r="B17" s="120">
        <v>6300000387</v>
      </c>
      <c r="C17">
        <v>6300004473</v>
      </c>
      <c r="F17" s="120">
        <v>6100011240</v>
      </c>
      <c r="G17">
        <v>6100020493</v>
      </c>
      <c r="K17">
        <v>135</v>
      </c>
      <c r="L17">
        <v>137</v>
      </c>
    </row>
    <row r="18" spans="1:12">
      <c r="A18">
        <v>17</v>
      </c>
      <c r="B18" s="120">
        <v>6300000390</v>
      </c>
      <c r="C18">
        <v>6300004473</v>
      </c>
      <c r="F18" s="120">
        <v>6100011227</v>
      </c>
      <c r="G18">
        <v>6100020493</v>
      </c>
      <c r="K18">
        <v>137</v>
      </c>
      <c r="L18">
        <v>151</v>
      </c>
    </row>
    <row r="19" spans="1:12">
      <c r="A19">
        <v>18</v>
      </c>
      <c r="B19" s="120">
        <v>6300000438</v>
      </c>
      <c r="C19">
        <v>6300004435</v>
      </c>
      <c r="F19" s="120">
        <v>6100011229</v>
      </c>
      <c r="G19">
        <v>6100020493</v>
      </c>
      <c r="K19">
        <v>151</v>
      </c>
      <c r="L19">
        <v>170</v>
      </c>
    </row>
    <row r="20" spans="1:12">
      <c r="A20">
        <v>19</v>
      </c>
      <c r="B20" s="120">
        <v>6300000450</v>
      </c>
      <c r="C20">
        <v>6300004473</v>
      </c>
      <c r="F20" s="120">
        <v>6100011230</v>
      </c>
      <c r="G20">
        <v>6100020493</v>
      </c>
      <c r="K20">
        <v>170</v>
      </c>
      <c r="L20">
        <v>172</v>
      </c>
    </row>
    <row r="21" spans="1:12">
      <c r="A21">
        <v>20</v>
      </c>
      <c r="B21" s="120">
        <v>6300000531</v>
      </c>
      <c r="C21">
        <v>6300004473</v>
      </c>
      <c r="F21" s="120">
        <v>6100011231</v>
      </c>
      <c r="G21">
        <v>6100020493</v>
      </c>
      <c r="K21">
        <v>172</v>
      </c>
      <c r="L21">
        <v>183</v>
      </c>
    </row>
    <row r="22" spans="1:12">
      <c r="A22">
        <v>21</v>
      </c>
      <c r="B22" s="120">
        <v>6300000571</v>
      </c>
      <c r="C22">
        <v>6300004473</v>
      </c>
      <c r="F22" s="120">
        <v>6100011220</v>
      </c>
      <c r="G22">
        <v>6100020493</v>
      </c>
      <c r="K22">
        <v>182</v>
      </c>
      <c r="L22">
        <v>205</v>
      </c>
    </row>
    <row r="23" spans="1:12">
      <c r="A23">
        <v>22</v>
      </c>
      <c r="B23" s="120">
        <v>6300000583</v>
      </c>
      <c r="C23">
        <v>6300004473</v>
      </c>
      <c r="F23" s="120">
        <v>6100011219</v>
      </c>
      <c r="K23">
        <v>183</v>
      </c>
      <c r="L23">
        <v>216</v>
      </c>
    </row>
    <row r="24" spans="1:12">
      <c r="A24">
        <v>23</v>
      </c>
      <c r="B24" s="120">
        <v>6300000638</v>
      </c>
      <c r="F24" s="120">
        <v>6100011222</v>
      </c>
      <c r="K24">
        <v>195</v>
      </c>
      <c r="L24">
        <v>217</v>
      </c>
    </row>
    <row r="25" spans="1:12">
      <c r="A25">
        <v>24</v>
      </c>
      <c r="B25" s="120">
        <v>6300000676</v>
      </c>
      <c r="F25" s="120">
        <v>6100011221</v>
      </c>
      <c r="K25">
        <v>200</v>
      </c>
      <c r="L25">
        <v>219</v>
      </c>
    </row>
    <row r="26" spans="1:12">
      <c r="A26">
        <v>25</v>
      </c>
      <c r="B26" s="120">
        <v>6300000678</v>
      </c>
      <c r="F26" s="120">
        <v>6100012258</v>
      </c>
      <c r="K26">
        <v>205</v>
      </c>
      <c r="L26">
        <v>220</v>
      </c>
    </row>
    <row r="27" spans="1:12">
      <c r="A27">
        <v>26</v>
      </c>
      <c r="B27" s="120">
        <v>6300000684</v>
      </c>
      <c r="F27" s="120" t="s">
        <v>314</v>
      </c>
      <c r="K27">
        <v>216</v>
      </c>
      <c r="L27">
        <v>222</v>
      </c>
    </row>
    <row r="28" spans="1:12">
      <c r="A28">
        <v>27</v>
      </c>
      <c r="B28" s="120">
        <v>6300000687</v>
      </c>
      <c r="F28" s="120" t="s">
        <v>314</v>
      </c>
      <c r="K28">
        <v>217</v>
      </c>
      <c r="L28">
        <v>223</v>
      </c>
    </row>
    <row r="29" spans="1:12">
      <c r="A29">
        <v>28</v>
      </c>
      <c r="B29" s="120">
        <v>6300000688</v>
      </c>
      <c r="F29" s="120" t="s">
        <v>314</v>
      </c>
      <c r="K29">
        <v>219</v>
      </c>
      <c r="L29">
        <v>224</v>
      </c>
    </row>
    <row r="30" spans="1:12">
      <c r="A30">
        <v>29</v>
      </c>
      <c r="B30" s="120">
        <v>6300000690</v>
      </c>
      <c r="F30" s="120" t="s">
        <v>314</v>
      </c>
      <c r="K30">
        <v>220</v>
      </c>
      <c r="L30">
        <v>225</v>
      </c>
    </row>
    <row r="31" spans="1:12">
      <c r="A31">
        <v>30</v>
      </c>
      <c r="B31" s="120">
        <v>6300000694</v>
      </c>
      <c r="F31" s="120" t="s">
        <v>314</v>
      </c>
      <c r="K31">
        <v>222</v>
      </c>
      <c r="L31">
        <v>236</v>
      </c>
    </row>
    <row r="32" spans="1:12">
      <c r="A32">
        <v>31</v>
      </c>
      <c r="B32" s="120">
        <v>6300000695</v>
      </c>
      <c r="F32" s="120" t="s">
        <v>314</v>
      </c>
      <c r="K32">
        <v>223</v>
      </c>
      <c r="L32">
        <v>278</v>
      </c>
    </row>
    <row r="33" spans="3:12">
      <c r="K33">
        <v>224</v>
      </c>
      <c r="L33">
        <v>291</v>
      </c>
    </row>
    <row r="34" spans="3:12">
      <c r="C34">
        <f>(SUM(C2:C23)-C19)/21</f>
        <v>6300004473</v>
      </c>
      <c r="K34">
        <v>225</v>
      </c>
      <c r="L34">
        <v>302</v>
      </c>
    </row>
    <row r="35" spans="3:12">
      <c r="K35">
        <v>236</v>
      </c>
      <c r="L35">
        <v>304</v>
      </c>
    </row>
    <row r="36" spans="3:12">
      <c r="K36">
        <v>264</v>
      </c>
      <c r="L36">
        <v>310</v>
      </c>
    </row>
    <row r="37" spans="3:12">
      <c r="K37">
        <v>278</v>
      </c>
      <c r="L37">
        <v>317</v>
      </c>
    </row>
    <row r="38" spans="3:12">
      <c r="K38">
        <v>291</v>
      </c>
      <c r="L38">
        <v>382</v>
      </c>
    </row>
    <row r="39" spans="3:12">
      <c r="K39">
        <v>302</v>
      </c>
      <c r="L39">
        <v>399</v>
      </c>
    </row>
    <row r="40" spans="3:12">
      <c r="K40">
        <v>304</v>
      </c>
      <c r="L40">
        <v>428</v>
      </c>
    </row>
    <row r="41" spans="3:12">
      <c r="K41">
        <v>310</v>
      </c>
      <c r="L41">
        <v>536</v>
      </c>
    </row>
    <row r="42" spans="3:12">
      <c r="K42">
        <v>317</v>
      </c>
      <c r="L42">
        <v>546</v>
      </c>
    </row>
    <row r="43" spans="3:12">
      <c r="K43">
        <v>340</v>
      </c>
      <c r="L43">
        <v>547</v>
      </c>
    </row>
    <row r="44" spans="3:12">
      <c r="K44">
        <v>341</v>
      </c>
      <c r="L44">
        <v>552</v>
      </c>
    </row>
    <row r="45" spans="3:12">
      <c r="K45">
        <v>342</v>
      </c>
      <c r="L45">
        <v>563</v>
      </c>
    </row>
    <row r="46" spans="3:12">
      <c r="K46">
        <v>345</v>
      </c>
      <c r="L46">
        <v>564</v>
      </c>
    </row>
    <row r="47" spans="3:12">
      <c r="K47">
        <v>354</v>
      </c>
      <c r="L47">
        <v>576</v>
      </c>
    </row>
    <row r="48" spans="3:12">
      <c r="K48">
        <v>359</v>
      </c>
      <c r="L48">
        <v>579</v>
      </c>
    </row>
    <row r="49" spans="11:12">
      <c r="K49">
        <v>375</v>
      </c>
      <c r="L49">
        <v>580</v>
      </c>
    </row>
    <row r="50" spans="11:12">
      <c r="K50">
        <v>376</v>
      </c>
      <c r="L50">
        <v>602</v>
      </c>
    </row>
    <row r="51" spans="11:12">
      <c r="K51">
        <v>382</v>
      </c>
      <c r="L51">
        <v>605</v>
      </c>
    </row>
    <row r="52" spans="11:12">
      <c r="K52">
        <v>399</v>
      </c>
      <c r="L52">
        <v>610</v>
      </c>
    </row>
    <row r="53" spans="11:12">
      <c r="K53">
        <v>401</v>
      </c>
      <c r="L53">
        <v>611</v>
      </c>
    </row>
    <row r="54" spans="11:12">
      <c r="K54">
        <v>409</v>
      </c>
      <c r="L54">
        <v>612</v>
      </c>
    </row>
    <row r="55" spans="11:12">
      <c r="K55">
        <v>411</v>
      </c>
      <c r="L55">
        <v>614</v>
      </c>
    </row>
    <row r="56" spans="11:12">
      <c r="K56">
        <v>412</v>
      </c>
      <c r="L56">
        <v>617</v>
      </c>
    </row>
    <row r="57" spans="11:12">
      <c r="K57">
        <v>428</v>
      </c>
      <c r="L57">
        <v>619</v>
      </c>
    </row>
    <row r="58" spans="11:12">
      <c r="K58">
        <v>436</v>
      </c>
      <c r="L58">
        <v>621</v>
      </c>
    </row>
    <row r="59" spans="11:12">
      <c r="K59">
        <v>437</v>
      </c>
      <c r="L59">
        <v>633</v>
      </c>
    </row>
    <row r="60" spans="11:12">
      <c r="K60">
        <v>438</v>
      </c>
      <c r="L60">
        <v>636</v>
      </c>
    </row>
    <row r="61" spans="11:12">
      <c r="K61">
        <v>439</v>
      </c>
      <c r="L61">
        <v>665</v>
      </c>
    </row>
    <row r="62" spans="11:12">
      <c r="K62">
        <v>440</v>
      </c>
      <c r="L62">
        <v>696</v>
      </c>
    </row>
    <row r="63" spans="11:12">
      <c r="K63">
        <v>441</v>
      </c>
      <c r="L63">
        <v>697</v>
      </c>
    </row>
    <row r="64" spans="11:12">
      <c r="K64">
        <v>443</v>
      </c>
      <c r="L64">
        <v>719</v>
      </c>
    </row>
    <row r="65" spans="11:12">
      <c r="K65">
        <v>444</v>
      </c>
      <c r="L65">
        <v>741</v>
      </c>
    </row>
    <row r="66" spans="11:12">
      <c r="K66">
        <v>445</v>
      </c>
    </row>
    <row r="67" spans="11:12">
      <c r="K67">
        <v>446</v>
      </c>
    </row>
    <row r="68" spans="11:12">
      <c r="K68">
        <v>457</v>
      </c>
    </row>
    <row r="69" spans="11:12">
      <c r="K69">
        <v>458</v>
      </c>
    </row>
    <row r="70" spans="11:12">
      <c r="K70">
        <v>460</v>
      </c>
    </row>
    <row r="71" spans="11:12">
      <c r="K71">
        <v>461</v>
      </c>
    </row>
    <row r="72" spans="11:12">
      <c r="K72">
        <v>462</v>
      </c>
    </row>
    <row r="73" spans="11:12">
      <c r="K73">
        <v>463</v>
      </c>
    </row>
    <row r="74" spans="11:12">
      <c r="K74">
        <v>464</v>
      </c>
    </row>
    <row r="75" spans="11:12">
      <c r="K75">
        <v>465</v>
      </c>
    </row>
    <row r="76" spans="11:12">
      <c r="K76">
        <v>466</v>
      </c>
    </row>
    <row r="77" spans="11:12">
      <c r="K77">
        <v>474</v>
      </c>
    </row>
    <row r="78" spans="11:12">
      <c r="K78">
        <v>478</v>
      </c>
    </row>
    <row r="79" spans="11:12">
      <c r="K79">
        <v>483</v>
      </c>
    </row>
    <row r="80" spans="11:12">
      <c r="K80">
        <v>484</v>
      </c>
    </row>
    <row r="81" spans="11:11">
      <c r="K81">
        <v>485</v>
      </c>
    </row>
    <row r="82" spans="11:11">
      <c r="K82">
        <v>486</v>
      </c>
    </row>
    <row r="83" spans="11:11">
      <c r="K83">
        <v>506</v>
      </c>
    </row>
    <row r="84" spans="11:11">
      <c r="K84">
        <v>507</v>
      </c>
    </row>
    <row r="85" spans="11:11">
      <c r="K85">
        <v>508</v>
      </c>
    </row>
    <row r="86" spans="11:11">
      <c r="K86">
        <v>509</v>
      </c>
    </row>
    <row r="87" spans="11:11">
      <c r="K87">
        <v>510</v>
      </c>
    </row>
    <row r="88" spans="11:11">
      <c r="K88">
        <v>511</v>
      </c>
    </row>
    <row r="89" spans="11:11">
      <c r="K89">
        <v>520</v>
      </c>
    </row>
    <row r="90" spans="11:11">
      <c r="K90">
        <v>522</v>
      </c>
    </row>
    <row r="91" spans="11:11">
      <c r="K91">
        <v>523</v>
      </c>
    </row>
    <row r="92" spans="11:11">
      <c r="K92">
        <v>524</v>
      </c>
    </row>
    <row r="93" spans="11:11">
      <c r="K93">
        <v>525</v>
      </c>
    </row>
    <row r="94" spans="11:11">
      <c r="K94">
        <v>526</v>
      </c>
    </row>
    <row r="95" spans="11:11">
      <c r="K95">
        <v>531</v>
      </c>
    </row>
    <row r="96" spans="11:11">
      <c r="K96">
        <v>536</v>
      </c>
    </row>
    <row r="97" spans="11:11">
      <c r="K97">
        <v>546</v>
      </c>
    </row>
    <row r="98" spans="11:11">
      <c r="K98">
        <v>547</v>
      </c>
    </row>
    <row r="99" spans="11:11">
      <c r="K99">
        <v>552</v>
      </c>
    </row>
    <row r="100" spans="11:11">
      <c r="K100">
        <v>563</v>
      </c>
    </row>
    <row r="101" spans="11:11">
      <c r="K101">
        <v>564</v>
      </c>
    </row>
    <row r="102" spans="11:11">
      <c r="K102">
        <v>576</v>
      </c>
    </row>
    <row r="103" spans="11:11">
      <c r="K103">
        <v>579</v>
      </c>
    </row>
    <row r="104" spans="11:11">
      <c r="K104">
        <v>580</v>
      </c>
    </row>
    <row r="105" spans="11:11">
      <c r="K105">
        <v>602</v>
      </c>
    </row>
    <row r="106" spans="11:11">
      <c r="K106">
        <v>603</v>
      </c>
    </row>
    <row r="107" spans="11:11">
      <c r="K107">
        <v>605</v>
      </c>
    </row>
    <row r="108" spans="11:11">
      <c r="K108">
        <v>610</v>
      </c>
    </row>
    <row r="109" spans="11:11">
      <c r="K109">
        <v>611</v>
      </c>
    </row>
    <row r="110" spans="11:11">
      <c r="K110">
        <v>612</v>
      </c>
    </row>
    <row r="111" spans="11:11">
      <c r="K111">
        <v>614</v>
      </c>
    </row>
    <row r="112" spans="11:11">
      <c r="K112">
        <v>617</v>
      </c>
    </row>
    <row r="113" spans="11:11">
      <c r="K113">
        <v>619</v>
      </c>
    </row>
    <row r="114" spans="11:11">
      <c r="K114">
        <v>621</v>
      </c>
    </row>
    <row r="115" spans="11:11">
      <c r="K115">
        <v>633</v>
      </c>
    </row>
    <row r="116" spans="11:11">
      <c r="K116">
        <v>634</v>
      </c>
    </row>
    <row r="117" spans="11:11">
      <c r="K117">
        <v>636</v>
      </c>
    </row>
    <row r="118" spans="11:11">
      <c r="K118">
        <v>652</v>
      </c>
    </row>
    <row r="119" spans="11:11">
      <c r="K119">
        <v>657</v>
      </c>
    </row>
    <row r="120" spans="11:11">
      <c r="K120">
        <v>665</v>
      </c>
    </row>
    <row r="121" spans="11:11">
      <c r="K121">
        <v>670</v>
      </c>
    </row>
    <row r="122" spans="11:11">
      <c r="K122">
        <v>676</v>
      </c>
    </row>
    <row r="123" spans="11:11">
      <c r="K123">
        <v>677</v>
      </c>
    </row>
    <row r="124" spans="11:11">
      <c r="K124">
        <v>678</v>
      </c>
    </row>
    <row r="125" spans="11:11">
      <c r="K125">
        <v>684</v>
      </c>
    </row>
    <row r="126" spans="11:11">
      <c r="K126">
        <v>696</v>
      </c>
    </row>
    <row r="127" spans="11:11">
      <c r="K127">
        <v>697</v>
      </c>
    </row>
    <row r="128" spans="11:11">
      <c r="K128">
        <v>719</v>
      </c>
    </row>
    <row r="129" spans="11:11">
      <c r="K129">
        <v>741</v>
      </c>
    </row>
  </sheetData>
  <sortState ref="O1:O129">
    <sortCondition ref="O1:O129"/>
  </sortState>
  <customSheetViews>
    <customSheetView guid="{AD7E442E-DD5C-42DD-BCA2-ACC5576F7C88}" state="hidden">
      <selection activeCell="N2" sqref="N2"/>
      <pageMargins left="0.7" right="0.7" top="0.75" bottom="0.75" header="0.3" footer="0.3"/>
    </customSheetView>
    <customSheetView guid="{A211E8FE-0EB8-4B84-973D-E1AEAFDEA977}" state="hidden">
      <selection activeCell="N2" sqref="N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5"/>
  <sheetViews>
    <sheetView tabSelected="1" workbookViewId="0">
      <selection activeCell="H1185" sqref="H1185"/>
    </sheetView>
  </sheetViews>
  <sheetFormatPr defaultRowHeight="15.75"/>
  <cols>
    <col min="1" max="1" width="5.125" style="257" customWidth="1"/>
    <col min="2" max="2" width="34.125" style="257" customWidth="1"/>
    <col min="3" max="3" width="28.75" style="257" customWidth="1"/>
    <col min="4" max="4" width="14.625" style="257" hidden="1" customWidth="1"/>
    <col min="5" max="6" width="0" style="257" hidden="1" customWidth="1"/>
    <col min="7" max="7" width="15.125" style="257" hidden="1" customWidth="1"/>
    <col min="8" max="8" width="9" style="257"/>
    <col min="9" max="9" width="18.375" style="257" customWidth="1"/>
    <col min="10" max="10" width="23.125" style="257" customWidth="1"/>
    <col min="11" max="11" width="24.375" style="259" customWidth="1"/>
    <col min="12" max="12" width="18.5" style="257" customWidth="1"/>
    <col min="13" max="16384" width="9" style="257"/>
  </cols>
  <sheetData>
    <row r="1" spans="1:12">
      <c r="A1" s="284" t="s">
        <v>7416</v>
      </c>
      <c r="B1" s="284"/>
      <c r="C1" s="284"/>
      <c r="D1" s="284"/>
      <c r="E1" s="284"/>
      <c r="F1" s="284"/>
      <c r="G1" s="284"/>
      <c r="H1" s="284"/>
      <c r="I1" s="284"/>
      <c r="J1" s="284"/>
      <c r="K1" s="284"/>
    </row>
    <row r="2" spans="1:12" ht="51.75" customHeight="1">
      <c r="A2" s="322"/>
      <c r="B2" s="322"/>
      <c r="C2" s="322"/>
      <c r="D2" s="322"/>
      <c r="E2" s="322"/>
      <c r="F2" s="322"/>
      <c r="G2" s="322"/>
      <c r="H2" s="322"/>
      <c r="I2" s="322"/>
      <c r="J2" s="322"/>
      <c r="K2" s="322"/>
    </row>
    <row r="3" spans="1:12" ht="15.75" customHeight="1">
      <c r="A3" s="323" t="s">
        <v>7417</v>
      </c>
      <c r="B3" s="325" t="s">
        <v>588</v>
      </c>
      <c r="C3" s="325" t="s">
        <v>8101</v>
      </c>
      <c r="D3" s="326" t="s">
        <v>7089</v>
      </c>
      <c r="E3" s="326" t="s">
        <v>7090</v>
      </c>
      <c r="F3" s="326"/>
      <c r="G3" s="326" t="s">
        <v>7414</v>
      </c>
      <c r="H3" s="325" t="s">
        <v>7088</v>
      </c>
      <c r="I3" s="286" t="s">
        <v>590</v>
      </c>
      <c r="J3" s="286"/>
      <c r="K3" s="286"/>
      <c r="L3" s="286"/>
    </row>
    <row r="4" spans="1:12" ht="62.25" customHeight="1">
      <c r="A4" s="324"/>
      <c r="B4" s="325"/>
      <c r="C4" s="325"/>
      <c r="D4" s="326"/>
      <c r="E4" s="72" t="s">
        <v>7091</v>
      </c>
      <c r="F4" s="72" t="s">
        <v>7092</v>
      </c>
      <c r="G4" s="326"/>
      <c r="H4" s="325"/>
      <c r="I4" s="266" t="s">
        <v>136</v>
      </c>
      <c r="J4" s="268" t="s">
        <v>135</v>
      </c>
      <c r="K4" s="266" t="s">
        <v>591</v>
      </c>
      <c r="L4" s="266" t="s">
        <v>8103</v>
      </c>
    </row>
    <row r="5" spans="1:12" ht="19.5" customHeight="1">
      <c r="A5" s="262">
        <v>1</v>
      </c>
      <c r="B5" s="261" t="s">
        <v>671</v>
      </c>
      <c r="C5" s="262">
        <v>3</v>
      </c>
      <c r="D5" s="258"/>
      <c r="E5" s="258"/>
      <c r="F5" s="258"/>
      <c r="G5" s="258"/>
      <c r="H5" s="261" t="s">
        <v>905</v>
      </c>
      <c r="I5" s="267" t="s">
        <v>1284</v>
      </c>
      <c r="J5" s="261" t="s">
        <v>10770</v>
      </c>
      <c r="K5" s="267" t="s">
        <v>8104</v>
      </c>
      <c r="L5" s="261" t="s">
        <v>8105</v>
      </c>
    </row>
    <row r="6" spans="1:12" ht="78.75">
      <c r="A6" s="263">
        <v>1</v>
      </c>
      <c r="B6" s="264" t="s">
        <v>7418</v>
      </c>
      <c r="C6" s="265" t="s">
        <v>8102</v>
      </c>
      <c r="D6" s="258"/>
      <c r="E6" s="258"/>
      <c r="F6" s="258"/>
      <c r="G6" s="258"/>
      <c r="H6" s="265">
        <v>2020</v>
      </c>
      <c r="I6" s="265">
        <v>6100035332</v>
      </c>
      <c r="J6" s="265" t="s">
        <v>8106</v>
      </c>
      <c r="K6" s="264" t="s">
        <v>9925</v>
      </c>
      <c r="L6" s="265" t="s">
        <v>8107</v>
      </c>
    </row>
    <row r="7" spans="1:12" ht="47.25">
      <c r="A7" s="263">
        <v>2</v>
      </c>
      <c r="B7" s="264" t="s">
        <v>7419</v>
      </c>
      <c r="C7" s="265" t="s">
        <v>8102</v>
      </c>
      <c r="D7" s="258"/>
      <c r="E7" s="258"/>
      <c r="F7" s="258"/>
      <c r="G7" s="258"/>
      <c r="H7" s="265">
        <v>2020</v>
      </c>
      <c r="I7" s="265">
        <v>6100044227</v>
      </c>
      <c r="J7" s="265" t="s">
        <v>8108</v>
      </c>
      <c r="K7" s="264" t="s">
        <v>8109</v>
      </c>
      <c r="L7" s="265" t="s">
        <v>8110</v>
      </c>
    </row>
    <row r="8" spans="1:12" ht="78.75">
      <c r="A8" s="263">
        <v>3</v>
      </c>
      <c r="B8" s="264" t="s">
        <v>7093</v>
      </c>
      <c r="C8" s="265" t="s">
        <v>8102</v>
      </c>
      <c r="D8" s="258"/>
      <c r="E8" s="258"/>
      <c r="F8" s="258"/>
      <c r="G8" s="258"/>
      <c r="H8" s="265">
        <v>2020</v>
      </c>
      <c r="I8" s="265">
        <v>6100027108</v>
      </c>
      <c r="J8" s="265" t="s">
        <v>8111</v>
      </c>
      <c r="K8" s="264" t="s">
        <v>7366</v>
      </c>
      <c r="L8" s="265" t="s">
        <v>8112</v>
      </c>
    </row>
    <row r="9" spans="1:12" ht="63">
      <c r="A9" s="263">
        <v>4</v>
      </c>
      <c r="B9" s="264" t="s">
        <v>7420</v>
      </c>
      <c r="C9" s="265" t="s">
        <v>8102</v>
      </c>
      <c r="D9" s="258"/>
      <c r="E9" s="258"/>
      <c r="F9" s="258"/>
      <c r="G9" s="258"/>
      <c r="H9" s="265">
        <v>2020</v>
      </c>
      <c r="I9" s="265">
        <v>6100042656</v>
      </c>
      <c r="J9" s="265" t="s">
        <v>8113</v>
      </c>
      <c r="K9" s="264" t="s">
        <v>8114</v>
      </c>
      <c r="L9" s="265" t="s">
        <v>8115</v>
      </c>
    </row>
    <row r="10" spans="1:12" ht="47.25">
      <c r="A10" s="263">
        <v>5</v>
      </c>
      <c r="B10" s="264" t="s">
        <v>7124</v>
      </c>
      <c r="C10" s="265" t="s">
        <v>8102</v>
      </c>
      <c r="D10" s="258"/>
      <c r="E10" s="258"/>
      <c r="F10" s="258"/>
      <c r="G10" s="258"/>
      <c r="H10" s="265">
        <v>2020</v>
      </c>
      <c r="I10" s="265">
        <v>6100042751</v>
      </c>
      <c r="J10" s="265" t="s">
        <v>8116</v>
      </c>
      <c r="K10" s="264" t="s">
        <v>8117</v>
      </c>
      <c r="L10" s="265" t="s">
        <v>8118</v>
      </c>
    </row>
    <row r="11" spans="1:12" ht="63">
      <c r="A11" s="263">
        <v>6</v>
      </c>
      <c r="B11" s="264" t="s">
        <v>7421</v>
      </c>
      <c r="C11" s="265" t="s">
        <v>8102</v>
      </c>
      <c r="D11" s="258"/>
      <c r="E11" s="258"/>
      <c r="F11" s="258"/>
      <c r="G11" s="258"/>
      <c r="H11" s="265">
        <v>2020</v>
      </c>
      <c r="I11" s="265">
        <v>6100040922</v>
      </c>
      <c r="J11" s="265" t="s">
        <v>8119</v>
      </c>
      <c r="K11" s="264" t="s">
        <v>8120</v>
      </c>
      <c r="L11" s="265" t="s">
        <v>8121</v>
      </c>
    </row>
    <row r="12" spans="1:12" ht="63">
      <c r="A12" s="263">
        <v>7</v>
      </c>
      <c r="B12" s="264" t="s">
        <v>7123</v>
      </c>
      <c r="C12" s="265" t="s">
        <v>8102</v>
      </c>
      <c r="D12" s="258"/>
      <c r="E12" s="258"/>
      <c r="F12" s="258"/>
      <c r="G12" s="258"/>
      <c r="H12" s="265">
        <v>2020</v>
      </c>
      <c r="I12" s="265">
        <v>6100045910</v>
      </c>
      <c r="J12" s="265" t="s">
        <v>8122</v>
      </c>
      <c r="K12" s="264" t="s">
        <v>7386</v>
      </c>
      <c r="L12" s="265" t="s">
        <v>8123</v>
      </c>
    </row>
    <row r="13" spans="1:12" ht="47.25">
      <c r="A13" s="263">
        <v>8</v>
      </c>
      <c r="B13" s="264" t="s">
        <v>7422</v>
      </c>
      <c r="C13" s="265" t="s">
        <v>8102</v>
      </c>
      <c r="D13" s="258"/>
      <c r="E13" s="258"/>
      <c r="F13" s="258"/>
      <c r="G13" s="258"/>
      <c r="H13" s="265">
        <v>2020</v>
      </c>
      <c r="I13" s="265">
        <v>6100044788</v>
      </c>
      <c r="J13" s="265" t="s">
        <v>8124</v>
      </c>
      <c r="K13" s="264" t="s">
        <v>8125</v>
      </c>
      <c r="L13" s="265" t="s">
        <v>8126</v>
      </c>
    </row>
    <row r="14" spans="1:12" ht="63">
      <c r="A14" s="263">
        <v>9</v>
      </c>
      <c r="B14" s="264" t="s">
        <v>7423</v>
      </c>
      <c r="C14" s="265" t="s">
        <v>8102</v>
      </c>
      <c r="D14" s="258"/>
      <c r="E14" s="258"/>
      <c r="F14" s="258"/>
      <c r="G14" s="258"/>
      <c r="H14" s="265">
        <v>2020</v>
      </c>
      <c r="I14" s="265">
        <v>6100046758</v>
      </c>
      <c r="J14" s="265" t="s">
        <v>8127</v>
      </c>
      <c r="K14" s="264" t="s">
        <v>9819</v>
      </c>
      <c r="L14" s="265" t="s">
        <v>8128</v>
      </c>
    </row>
    <row r="15" spans="1:12" ht="47.25">
      <c r="A15" s="263">
        <v>10</v>
      </c>
      <c r="B15" s="264" t="s">
        <v>7424</v>
      </c>
      <c r="C15" s="265" t="s">
        <v>8102</v>
      </c>
      <c r="D15" s="258"/>
      <c r="E15" s="258"/>
      <c r="F15" s="258"/>
      <c r="G15" s="258"/>
      <c r="H15" s="265">
        <v>2020</v>
      </c>
      <c r="I15" s="265">
        <v>6100044852</v>
      </c>
      <c r="J15" s="265" t="s">
        <v>8129</v>
      </c>
      <c r="K15" s="264" t="s">
        <v>8130</v>
      </c>
      <c r="L15" s="265" t="s">
        <v>8131</v>
      </c>
    </row>
    <row r="16" spans="1:12" ht="47.25">
      <c r="A16" s="263">
        <v>11</v>
      </c>
      <c r="B16" s="264" t="s">
        <v>7425</v>
      </c>
      <c r="C16" s="265" t="s">
        <v>8102</v>
      </c>
      <c r="D16" s="258"/>
      <c r="E16" s="258"/>
      <c r="F16" s="258"/>
      <c r="G16" s="258"/>
      <c r="H16" s="265">
        <v>2020</v>
      </c>
      <c r="I16" s="265">
        <v>6100045595</v>
      </c>
      <c r="J16" s="265" t="s">
        <v>8132</v>
      </c>
      <c r="K16" s="264" t="s">
        <v>9926</v>
      </c>
      <c r="L16" s="265" t="s">
        <v>8133</v>
      </c>
    </row>
    <row r="17" spans="1:12" ht="47.25">
      <c r="A17" s="263">
        <v>12</v>
      </c>
      <c r="B17" s="264" t="s">
        <v>7426</v>
      </c>
      <c r="C17" s="265" t="s">
        <v>8102</v>
      </c>
      <c r="D17" s="258"/>
      <c r="E17" s="258"/>
      <c r="F17" s="258"/>
      <c r="G17" s="258"/>
      <c r="H17" s="265">
        <v>2020</v>
      </c>
      <c r="I17" s="265">
        <v>6100048080</v>
      </c>
      <c r="J17" s="265" t="s">
        <v>8134</v>
      </c>
      <c r="K17" s="264" t="s">
        <v>8135</v>
      </c>
      <c r="L17" s="265" t="s">
        <v>8136</v>
      </c>
    </row>
    <row r="18" spans="1:12" ht="47.25">
      <c r="A18" s="263">
        <v>13</v>
      </c>
      <c r="B18" s="264" t="s">
        <v>7427</v>
      </c>
      <c r="C18" s="265" t="s">
        <v>8102</v>
      </c>
      <c r="D18" s="258"/>
      <c r="E18" s="258"/>
      <c r="F18" s="258"/>
      <c r="G18" s="258"/>
      <c r="H18" s="265">
        <v>2020</v>
      </c>
      <c r="I18" s="265">
        <v>6100047256</v>
      </c>
      <c r="J18" s="265" t="s">
        <v>8137</v>
      </c>
      <c r="K18" s="264" t="s">
        <v>9927</v>
      </c>
      <c r="L18" s="265" t="s">
        <v>8138</v>
      </c>
    </row>
    <row r="19" spans="1:12" ht="47.25">
      <c r="A19" s="263">
        <v>14</v>
      </c>
      <c r="B19" s="264" t="s">
        <v>7428</v>
      </c>
      <c r="C19" s="265" t="s">
        <v>8102</v>
      </c>
      <c r="D19" s="258"/>
      <c r="E19" s="258"/>
      <c r="F19" s="258"/>
      <c r="G19" s="258"/>
      <c r="H19" s="265">
        <v>2020</v>
      </c>
      <c r="I19" s="265">
        <v>6100047498</v>
      </c>
      <c r="J19" s="265" t="s">
        <v>8139</v>
      </c>
      <c r="K19" s="264" t="s">
        <v>8140</v>
      </c>
      <c r="L19" s="265" t="s">
        <v>8141</v>
      </c>
    </row>
    <row r="20" spans="1:12" ht="47.25">
      <c r="A20" s="263">
        <v>15</v>
      </c>
      <c r="B20" s="264" t="s">
        <v>7429</v>
      </c>
      <c r="C20" s="265" t="s">
        <v>8102</v>
      </c>
      <c r="D20" s="258"/>
      <c r="E20" s="258"/>
      <c r="F20" s="258"/>
      <c r="G20" s="258"/>
      <c r="H20" s="265">
        <v>2020</v>
      </c>
      <c r="I20" s="265">
        <v>6100049432</v>
      </c>
      <c r="J20" s="265" t="s">
        <v>8142</v>
      </c>
      <c r="K20" s="264" t="s">
        <v>8143</v>
      </c>
      <c r="L20" s="265" t="s">
        <v>8144</v>
      </c>
    </row>
    <row r="21" spans="1:12" ht="47.25">
      <c r="A21" s="263">
        <v>16</v>
      </c>
      <c r="B21" s="264" t="s">
        <v>7430</v>
      </c>
      <c r="C21" s="265" t="s">
        <v>8102</v>
      </c>
      <c r="D21" s="258"/>
      <c r="E21" s="258"/>
      <c r="F21" s="258"/>
      <c r="G21" s="258"/>
      <c r="H21" s="265">
        <v>2020</v>
      </c>
      <c r="I21" s="265">
        <v>6100049991</v>
      </c>
      <c r="J21" s="265" t="s">
        <v>8145</v>
      </c>
      <c r="K21" s="264" t="s">
        <v>8146</v>
      </c>
      <c r="L21" s="265" t="s">
        <v>8147</v>
      </c>
    </row>
    <row r="22" spans="1:12" ht="63">
      <c r="A22" s="263">
        <v>17</v>
      </c>
      <c r="B22" s="264" t="s">
        <v>7431</v>
      </c>
      <c r="C22" s="265" t="s">
        <v>8102</v>
      </c>
      <c r="D22" s="258"/>
      <c r="E22" s="258"/>
      <c r="F22" s="258"/>
      <c r="G22" s="258"/>
      <c r="H22" s="265">
        <v>2020</v>
      </c>
      <c r="I22" s="265">
        <v>6100051356</v>
      </c>
      <c r="J22" s="265" t="s">
        <v>8148</v>
      </c>
      <c r="K22" s="264" t="s">
        <v>9928</v>
      </c>
      <c r="L22" s="265" t="s">
        <v>8149</v>
      </c>
    </row>
    <row r="23" spans="1:12" ht="31.5">
      <c r="A23" s="263">
        <v>18</v>
      </c>
      <c r="B23" s="264" t="s">
        <v>7144</v>
      </c>
      <c r="C23" s="265" t="s">
        <v>8102</v>
      </c>
      <c r="D23" s="258"/>
      <c r="E23" s="258"/>
      <c r="F23" s="258"/>
      <c r="G23" s="258"/>
      <c r="H23" s="265">
        <v>2020</v>
      </c>
      <c r="I23" s="265">
        <v>6100051513</v>
      </c>
      <c r="J23" s="265" t="s">
        <v>8150</v>
      </c>
      <c r="K23" s="264" t="s">
        <v>9929</v>
      </c>
      <c r="L23" s="265" t="s">
        <v>8151</v>
      </c>
    </row>
    <row r="24" spans="1:12" ht="31.5">
      <c r="A24" s="263">
        <v>19</v>
      </c>
      <c r="B24" s="264" t="s">
        <v>7144</v>
      </c>
      <c r="C24" s="265" t="s">
        <v>8102</v>
      </c>
      <c r="D24" s="258"/>
      <c r="E24" s="258"/>
      <c r="F24" s="258"/>
      <c r="G24" s="258"/>
      <c r="H24" s="265">
        <v>2020</v>
      </c>
      <c r="I24" s="265">
        <v>6100051262</v>
      </c>
      <c r="J24" s="265" t="s">
        <v>8152</v>
      </c>
      <c r="K24" s="264" t="s">
        <v>9930</v>
      </c>
      <c r="L24" s="265" t="s">
        <v>8153</v>
      </c>
    </row>
    <row r="25" spans="1:12" ht="47.25">
      <c r="A25" s="263">
        <v>20</v>
      </c>
      <c r="B25" s="264" t="s">
        <v>7128</v>
      </c>
      <c r="C25" s="265" t="s">
        <v>8102</v>
      </c>
      <c r="D25" s="258"/>
      <c r="E25" s="258"/>
      <c r="F25" s="258"/>
      <c r="G25" s="258"/>
      <c r="H25" s="265">
        <v>2020</v>
      </c>
      <c r="I25" s="265">
        <v>6100051886</v>
      </c>
      <c r="J25" s="265" t="s">
        <v>8154</v>
      </c>
      <c r="K25" s="264" t="s">
        <v>7388</v>
      </c>
      <c r="L25" s="265" t="s">
        <v>8155</v>
      </c>
    </row>
    <row r="26" spans="1:12" ht="63">
      <c r="A26" s="263">
        <v>21</v>
      </c>
      <c r="B26" s="264" t="s">
        <v>7130</v>
      </c>
      <c r="C26" s="265" t="s">
        <v>8102</v>
      </c>
      <c r="D26" s="258"/>
      <c r="E26" s="258"/>
      <c r="F26" s="258"/>
      <c r="G26" s="258"/>
      <c r="H26" s="265">
        <v>2020</v>
      </c>
      <c r="I26" s="265">
        <v>6100051945</v>
      </c>
      <c r="J26" s="265" t="s">
        <v>8156</v>
      </c>
      <c r="K26" s="264" t="s">
        <v>7390</v>
      </c>
      <c r="L26" s="265" t="s">
        <v>8157</v>
      </c>
    </row>
    <row r="27" spans="1:12" ht="47.25">
      <c r="A27" s="263">
        <v>22</v>
      </c>
      <c r="B27" s="264" t="s">
        <v>7133</v>
      </c>
      <c r="C27" s="265" t="s">
        <v>8102</v>
      </c>
      <c r="D27" s="258"/>
      <c r="E27" s="258"/>
      <c r="F27" s="258"/>
      <c r="G27" s="258"/>
      <c r="H27" s="265">
        <v>2020</v>
      </c>
      <c r="I27" s="265">
        <v>6100052610</v>
      </c>
      <c r="J27" s="265" t="s">
        <v>8158</v>
      </c>
      <c r="K27" s="264" t="s">
        <v>7393</v>
      </c>
      <c r="L27" s="265" t="s">
        <v>8159</v>
      </c>
    </row>
    <row r="28" spans="1:12" ht="78.75">
      <c r="A28" s="263">
        <v>23</v>
      </c>
      <c r="B28" s="264" t="s">
        <v>7101</v>
      </c>
      <c r="C28" s="265" t="s">
        <v>8102</v>
      </c>
      <c r="D28" s="258"/>
      <c r="E28" s="258"/>
      <c r="F28" s="258"/>
      <c r="G28" s="258"/>
      <c r="H28" s="265">
        <v>2020</v>
      </c>
      <c r="I28" s="265">
        <v>6100049065</v>
      </c>
      <c r="J28" s="265" t="s">
        <v>8160</v>
      </c>
      <c r="K28" s="264" t="s">
        <v>7373</v>
      </c>
      <c r="L28" s="265" t="s">
        <v>8161</v>
      </c>
    </row>
    <row r="29" spans="1:12" ht="63">
      <c r="A29" s="263">
        <v>24</v>
      </c>
      <c r="B29" s="264" t="s">
        <v>7138</v>
      </c>
      <c r="C29" s="265" t="s">
        <v>8102</v>
      </c>
      <c r="D29" s="258"/>
      <c r="E29" s="258"/>
      <c r="F29" s="258"/>
      <c r="G29" s="258"/>
      <c r="H29" s="265">
        <v>2020</v>
      </c>
      <c r="I29" s="265">
        <v>6100054502</v>
      </c>
      <c r="J29" s="265" t="s">
        <v>8162</v>
      </c>
      <c r="K29" s="264" t="s">
        <v>7395</v>
      </c>
      <c r="L29" s="265" t="s">
        <v>8163</v>
      </c>
    </row>
    <row r="30" spans="1:12" ht="78.75">
      <c r="A30" s="263">
        <v>25</v>
      </c>
      <c r="B30" s="264" t="s">
        <v>7139</v>
      </c>
      <c r="C30" s="265" t="s">
        <v>8102</v>
      </c>
      <c r="D30" s="258"/>
      <c r="E30" s="258"/>
      <c r="F30" s="258"/>
      <c r="G30" s="258"/>
      <c r="H30" s="265">
        <v>2020</v>
      </c>
      <c r="I30" s="265">
        <v>6100052114</v>
      </c>
      <c r="J30" s="265" t="s">
        <v>8156</v>
      </c>
      <c r="K30" s="264" t="s">
        <v>7396</v>
      </c>
      <c r="L30" s="265" t="s">
        <v>8164</v>
      </c>
    </row>
    <row r="31" spans="1:12" ht="63">
      <c r="A31" s="263">
        <v>26</v>
      </c>
      <c r="B31" s="264" t="s">
        <v>7110</v>
      </c>
      <c r="C31" s="265" t="s">
        <v>8102</v>
      </c>
      <c r="D31" s="258"/>
      <c r="E31" s="258"/>
      <c r="F31" s="258"/>
      <c r="G31" s="258"/>
      <c r="H31" s="265">
        <v>2020</v>
      </c>
      <c r="I31" s="265">
        <v>6100055264</v>
      </c>
      <c r="J31" s="265" t="s">
        <v>8165</v>
      </c>
      <c r="K31" s="264" t="s">
        <v>7382</v>
      </c>
      <c r="L31" s="265" t="s">
        <v>8166</v>
      </c>
    </row>
    <row r="32" spans="1:12" ht="63">
      <c r="A32" s="263">
        <v>27</v>
      </c>
      <c r="B32" s="264" t="s">
        <v>7099</v>
      </c>
      <c r="C32" s="265" t="s">
        <v>8102</v>
      </c>
      <c r="D32" s="258"/>
      <c r="E32" s="258"/>
      <c r="F32" s="258"/>
      <c r="G32" s="258"/>
      <c r="H32" s="265">
        <v>2020</v>
      </c>
      <c r="I32" s="265">
        <v>6100049770</v>
      </c>
      <c r="J32" s="265" t="s">
        <v>8167</v>
      </c>
      <c r="K32" s="264" t="s">
        <v>7371</v>
      </c>
      <c r="L32" s="265" t="s">
        <v>8168</v>
      </c>
    </row>
    <row r="33" spans="1:12" ht="63">
      <c r="A33" s="263">
        <v>28</v>
      </c>
      <c r="B33" s="264" t="s">
        <v>7096</v>
      </c>
      <c r="C33" s="265" t="s">
        <v>8102</v>
      </c>
      <c r="D33" s="258"/>
      <c r="E33" s="258"/>
      <c r="F33" s="258"/>
      <c r="G33" s="258"/>
      <c r="H33" s="265">
        <v>2020</v>
      </c>
      <c r="I33" s="265">
        <v>6100047527</v>
      </c>
      <c r="J33" s="265" t="s">
        <v>8169</v>
      </c>
      <c r="K33" s="264" t="s">
        <v>7368</v>
      </c>
      <c r="L33" s="265" t="s">
        <v>8170</v>
      </c>
    </row>
    <row r="34" spans="1:12" ht="126">
      <c r="A34" s="263">
        <v>29</v>
      </c>
      <c r="B34" s="264" t="s">
        <v>7131</v>
      </c>
      <c r="C34" s="265" t="s">
        <v>8102</v>
      </c>
      <c r="D34" s="258"/>
      <c r="E34" s="258"/>
      <c r="F34" s="258"/>
      <c r="G34" s="258"/>
      <c r="H34" s="265">
        <v>2020</v>
      </c>
      <c r="I34" s="265">
        <v>6100052055</v>
      </c>
      <c r="J34" s="265" t="s">
        <v>8171</v>
      </c>
      <c r="K34" s="264" t="s">
        <v>7391</v>
      </c>
      <c r="L34" s="265" t="s">
        <v>8172</v>
      </c>
    </row>
    <row r="35" spans="1:12" ht="63">
      <c r="A35" s="263">
        <v>30</v>
      </c>
      <c r="B35" s="264" t="s">
        <v>7145</v>
      </c>
      <c r="C35" s="265" t="s">
        <v>8102</v>
      </c>
      <c r="D35" s="258"/>
      <c r="E35" s="258"/>
      <c r="F35" s="258"/>
      <c r="G35" s="258"/>
      <c r="H35" s="265">
        <v>2020</v>
      </c>
      <c r="I35" s="265">
        <v>6100053007</v>
      </c>
      <c r="J35" s="265" t="s">
        <v>8173</v>
      </c>
      <c r="K35" s="264" t="s">
        <v>9931</v>
      </c>
      <c r="L35" s="265" t="s">
        <v>8174</v>
      </c>
    </row>
    <row r="36" spans="1:12" ht="47.25">
      <c r="A36" s="263">
        <v>31</v>
      </c>
      <c r="B36" s="264" t="s">
        <v>7146</v>
      </c>
      <c r="C36" s="265" t="s">
        <v>8102</v>
      </c>
      <c r="D36" s="258"/>
      <c r="E36" s="258"/>
      <c r="F36" s="258"/>
      <c r="G36" s="258"/>
      <c r="H36" s="265">
        <v>2020</v>
      </c>
      <c r="I36" s="265">
        <v>6100048479</v>
      </c>
      <c r="J36" s="265" t="s">
        <v>8175</v>
      </c>
      <c r="K36" s="264" t="s">
        <v>9932</v>
      </c>
      <c r="L36" s="265" t="s">
        <v>8176</v>
      </c>
    </row>
    <row r="37" spans="1:12" ht="47.25">
      <c r="A37" s="263">
        <v>32</v>
      </c>
      <c r="B37" s="264" t="s">
        <v>7127</v>
      </c>
      <c r="C37" s="265" t="s">
        <v>8102</v>
      </c>
      <c r="D37" s="258"/>
      <c r="E37" s="258"/>
      <c r="F37" s="258"/>
      <c r="G37" s="258"/>
      <c r="H37" s="265">
        <v>2020</v>
      </c>
      <c r="I37" s="265">
        <v>6100051575</v>
      </c>
      <c r="J37" s="265" t="s">
        <v>8177</v>
      </c>
      <c r="K37" s="264" t="s">
        <v>7387</v>
      </c>
      <c r="L37" s="265" t="s">
        <v>8178</v>
      </c>
    </row>
    <row r="38" spans="1:12" ht="31.5">
      <c r="A38" s="263">
        <v>33</v>
      </c>
      <c r="B38" s="264" t="s">
        <v>7125</v>
      </c>
      <c r="C38" s="265" t="s">
        <v>8102</v>
      </c>
      <c r="D38" s="258"/>
      <c r="E38" s="258"/>
      <c r="F38" s="258"/>
      <c r="G38" s="258"/>
      <c r="H38" s="265">
        <v>2020</v>
      </c>
      <c r="I38" s="265">
        <v>6100052667</v>
      </c>
      <c r="J38" s="265" t="s">
        <v>8179</v>
      </c>
      <c r="K38" s="264" t="s">
        <v>7397</v>
      </c>
      <c r="L38" s="265" t="s">
        <v>8180</v>
      </c>
    </row>
    <row r="39" spans="1:12" ht="47.25">
      <c r="A39" s="263">
        <v>34</v>
      </c>
      <c r="B39" s="264" t="s">
        <v>7132</v>
      </c>
      <c r="C39" s="265" t="s">
        <v>8102</v>
      </c>
      <c r="D39" s="258"/>
      <c r="E39" s="258"/>
      <c r="F39" s="258"/>
      <c r="G39" s="258"/>
      <c r="H39" s="265">
        <v>2020</v>
      </c>
      <c r="I39" s="265">
        <v>6100052685</v>
      </c>
      <c r="J39" s="265" t="s">
        <v>8158</v>
      </c>
      <c r="K39" s="264" t="s">
        <v>7392</v>
      </c>
      <c r="L39" s="265"/>
    </row>
    <row r="40" spans="1:12" ht="63">
      <c r="A40" s="263">
        <v>35</v>
      </c>
      <c r="B40" s="264" t="s">
        <v>7141</v>
      </c>
      <c r="C40" s="265" t="s">
        <v>8102</v>
      </c>
      <c r="D40" s="258"/>
      <c r="E40" s="258"/>
      <c r="F40" s="258"/>
      <c r="G40" s="258"/>
      <c r="H40" s="265">
        <v>2020</v>
      </c>
      <c r="I40" s="265">
        <v>6100054408</v>
      </c>
      <c r="J40" s="265" t="s">
        <v>8181</v>
      </c>
      <c r="K40" s="264" t="s">
        <v>7399</v>
      </c>
      <c r="L40" s="265" t="s">
        <v>8182</v>
      </c>
    </row>
    <row r="41" spans="1:12" ht="63">
      <c r="A41" s="263">
        <v>36</v>
      </c>
      <c r="B41" s="264" t="s">
        <v>7147</v>
      </c>
      <c r="C41" s="265" t="s">
        <v>8102</v>
      </c>
      <c r="D41" s="258"/>
      <c r="E41" s="258"/>
      <c r="F41" s="258"/>
      <c r="G41" s="258"/>
      <c r="H41" s="265">
        <v>2020</v>
      </c>
      <c r="I41" s="265">
        <v>6100055017</v>
      </c>
      <c r="J41" s="265" t="s">
        <v>8183</v>
      </c>
      <c r="K41" s="264" t="s">
        <v>7402</v>
      </c>
      <c r="L41" s="265" t="s">
        <v>8184</v>
      </c>
    </row>
    <row r="42" spans="1:12" ht="78.75">
      <c r="A42" s="263">
        <v>37</v>
      </c>
      <c r="B42" s="264" t="s">
        <v>7365</v>
      </c>
      <c r="C42" s="265" t="s">
        <v>8102</v>
      </c>
      <c r="D42" s="258"/>
      <c r="E42" s="258"/>
      <c r="F42" s="258"/>
      <c r="G42" s="258"/>
      <c r="H42" s="265">
        <v>2020</v>
      </c>
      <c r="I42" s="265">
        <v>6100055802</v>
      </c>
      <c r="J42" s="265" t="s">
        <v>8185</v>
      </c>
      <c r="K42" s="264" t="s">
        <v>9933</v>
      </c>
      <c r="L42" s="265" t="s">
        <v>8186</v>
      </c>
    </row>
    <row r="43" spans="1:12" ht="47.25">
      <c r="A43" s="263">
        <v>38</v>
      </c>
      <c r="B43" s="264" t="s">
        <v>7151</v>
      </c>
      <c r="C43" s="265" t="s">
        <v>8102</v>
      </c>
      <c r="D43" s="258"/>
      <c r="E43" s="258"/>
      <c r="F43" s="258"/>
      <c r="G43" s="258"/>
      <c r="H43" s="265">
        <v>2020</v>
      </c>
      <c r="I43" s="265">
        <v>6100056315</v>
      </c>
      <c r="J43" s="265" t="s">
        <v>8187</v>
      </c>
      <c r="K43" s="264" t="s">
        <v>9934</v>
      </c>
      <c r="L43" s="265" t="s">
        <v>8188</v>
      </c>
    </row>
    <row r="44" spans="1:12" ht="47.25">
      <c r="A44" s="263">
        <v>39</v>
      </c>
      <c r="B44" s="264" t="s">
        <v>7100</v>
      </c>
      <c r="C44" s="265" t="s">
        <v>8102</v>
      </c>
      <c r="D44" s="258"/>
      <c r="E44" s="258"/>
      <c r="F44" s="258"/>
      <c r="G44" s="258"/>
      <c r="H44" s="265">
        <v>2020</v>
      </c>
      <c r="I44" s="265">
        <v>6100049622</v>
      </c>
      <c r="J44" s="265" t="s">
        <v>8189</v>
      </c>
      <c r="K44" s="264" t="s">
        <v>7372</v>
      </c>
      <c r="L44" s="265" t="s">
        <v>8190</v>
      </c>
    </row>
    <row r="45" spans="1:12" ht="63">
      <c r="A45" s="263">
        <v>40</v>
      </c>
      <c r="B45" s="264" t="s">
        <v>7272</v>
      </c>
      <c r="C45" s="265" t="s">
        <v>8102</v>
      </c>
      <c r="D45" s="258"/>
      <c r="E45" s="258"/>
      <c r="F45" s="258"/>
      <c r="G45" s="258"/>
      <c r="H45" s="265">
        <v>2020</v>
      </c>
      <c r="I45" s="265">
        <v>6100056732</v>
      </c>
      <c r="J45" s="265" t="s">
        <v>8191</v>
      </c>
      <c r="K45" s="264" t="s">
        <v>9820</v>
      </c>
      <c r="L45" s="265" t="s">
        <v>8192</v>
      </c>
    </row>
    <row r="46" spans="1:12" ht="63">
      <c r="A46" s="263">
        <v>41</v>
      </c>
      <c r="B46" s="264" t="s">
        <v>7157</v>
      </c>
      <c r="C46" s="265" t="s">
        <v>8102</v>
      </c>
      <c r="D46" s="258"/>
      <c r="E46" s="258"/>
      <c r="F46" s="258"/>
      <c r="G46" s="258"/>
      <c r="H46" s="265">
        <v>2020</v>
      </c>
      <c r="I46" s="265">
        <v>6100056718</v>
      </c>
      <c r="J46" s="265" t="s">
        <v>8193</v>
      </c>
      <c r="K46" s="264" t="s">
        <v>9935</v>
      </c>
      <c r="L46" s="265" t="s">
        <v>8194</v>
      </c>
    </row>
    <row r="47" spans="1:12" ht="78.75">
      <c r="A47" s="263">
        <v>42</v>
      </c>
      <c r="B47" s="264" t="s">
        <v>7161</v>
      </c>
      <c r="C47" s="265" t="s">
        <v>8102</v>
      </c>
      <c r="D47" s="258"/>
      <c r="E47" s="258"/>
      <c r="F47" s="258"/>
      <c r="G47" s="258"/>
      <c r="H47" s="265">
        <v>2020</v>
      </c>
      <c r="I47" s="265">
        <v>6100056692</v>
      </c>
      <c r="J47" s="265" t="s">
        <v>8195</v>
      </c>
      <c r="K47" s="264" t="s">
        <v>9936</v>
      </c>
      <c r="L47" s="265" t="s">
        <v>8196</v>
      </c>
    </row>
    <row r="48" spans="1:12" ht="63">
      <c r="A48" s="263">
        <v>43</v>
      </c>
      <c r="B48" s="264" t="s">
        <v>7097</v>
      </c>
      <c r="C48" s="265" t="s">
        <v>8102</v>
      </c>
      <c r="D48" s="258"/>
      <c r="E48" s="258"/>
      <c r="F48" s="258"/>
      <c r="G48" s="258"/>
      <c r="H48" s="265">
        <v>2020</v>
      </c>
      <c r="I48" s="265">
        <v>6100047598</v>
      </c>
      <c r="J48" s="265" t="s">
        <v>8197</v>
      </c>
      <c r="K48" s="264" t="s">
        <v>7369</v>
      </c>
      <c r="L48" s="265" t="s">
        <v>8198</v>
      </c>
    </row>
    <row r="49" spans="1:12" ht="47.25">
      <c r="A49" s="263">
        <v>44</v>
      </c>
      <c r="B49" s="264" t="s">
        <v>7168</v>
      </c>
      <c r="C49" s="265" t="s">
        <v>8102</v>
      </c>
      <c r="D49" s="258"/>
      <c r="E49" s="258"/>
      <c r="F49" s="258"/>
      <c r="G49" s="258"/>
      <c r="H49" s="265">
        <v>2020</v>
      </c>
      <c r="I49" s="265">
        <v>6100049061</v>
      </c>
      <c r="J49" s="265" t="s">
        <v>8199</v>
      </c>
      <c r="K49" s="264" t="s">
        <v>9937</v>
      </c>
      <c r="L49" s="265" t="s">
        <v>8200</v>
      </c>
    </row>
    <row r="50" spans="1:12" ht="63">
      <c r="A50" s="263">
        <v>45</v>
      </c>
      <c r="B50" s="264" t="s">
        <v>7108</v>
      </c>
      <c r="C50" s="265" t="s">
        <v>8102</v>
      </c>
      <c r="D50" s="258"/>
      <c r="E50" s="258"/>
      <c r="F50" s="258"/>
      <c r="G50" s="258"/>
      <c r="H50" s="265">
        <v>2020</v>
      </c>
      <c r="I50" s="265">
        <v>6100052297</v>
      </c>
      <c r="J50" s="265" t="s">
        <v>8201</v>
      </c>
      <c r="K50" s="264" t="s">
        <v>7380</v>
      </c>
      <c r="L50" s="265" t="s">
        <v>8202</v>
      </c>
    </row>
    <row r="51" spans="1:12" ht="47.25">
      <c r="A51" s="263">
        <v>46</v>
      </c>
      <c r="B51" s="264" t="s">
        <v>7169</v>
      </c>
      <c r="C51" s="265" t="s">
        <v>8102</v>
      </c>
      <c r="D51" s="258"/>
      <c r="E51" s="258"/>
      <c r="F51" s="258"/>
      <c r="G51" s="258"/>
      <c r="H51" s="265">
        <v>2020</v>
      </c>
      <c r="I51" s="265">
        <v>6100052962</v>
      </c>
      <c r="J51" s="265" t="s">
        <v>8203</v>
      </c>
      <c r="K51" s="264" t="s">
        <v>9938</v>
      </c>
      <c r="L51" s="265" t="s">
        <v>8204</v>
      </c>
    </row>
    <row r="52" spans="1:12" ht="47.25">
      <c r="A52" s="263">
        <v>47</v>
      </c>
      <c r="B52" s="264" t="s">
        <v>7142</v>
      </c>
      <c r="C52" s="265" t="s">
        <v>8102</v>
      </c>
      <c r="D52" s="258"/>
      <c r="E52" s="258"/>
      <c r="F52" s="258"/>
      <c r="G52" s="258"/>
      <c r="H52" s="265">
        <v>2020</v>
      </c>
      <c r="I52" s="265">
        <v>6100054504</v>
      </c>
      <c r="J52" s="265" t="s">
        <v>8205</v>
      </c>
      <c r="K52" s="264" t="s">
        <v>7400</v>
      </c>
      <c r="L52" s="265" t="s">
        <v>8206</v>
      </c>
    </row>
    <row r="53" spans="1:12" ht="78.75">
      <c r="A53" s="263">
        <v>48</v>
      </c>
      <c r="B53" s="264" t="s">
        <v>7111</v>
      </c>
      <c r="C53" s="265" t="s">
        <v>8102</v>
      </c>
      <c r="D53" s="258"/>
      <c r="E53" s="258"/>
      <c r="F53" s="258"/>
      <c r="G53" s="258"/>
      <c r="H53" s="265">
        <v>2020</v>
      </c>
      <c r="I53" s="265">
        <v>6100056106</v>
      </c>
      <c r="J53" s="265" t="s">
        <v>8207</v>
      </c>
      <c r="K53" s="264" t="s">
        <v>9939</v>
      </c>
      <c r="L53" s="265" t="s">
        <v>8208</v>
      </c>
    </row>
    <row r="54" spans="1:12" ht="78.75">
      <c r="A54" s="263">
        <v>49</v>
      </c>
      <c r="B54" s="264" t="s">
        <v>7170</v>
      </c>
      <c r="C54" s="265" t="s">
        <v>8102</v>
      </c>
      <c r="D54" s="258"/>
      <c r="E54" s="258"/>
      <c r="F54" s="258"/>
      <c r="G54" s="258"/>
      <c r="H54" s="265">
        <v>2020</v>
      </c>
      <c r="I54" s="265">
        <v>6100056355</v>
      </c>
      <c r="J54" s="265" t="s">
        <v>8187</v>
      </c>
      <c r="K54" s="264" t="s">
        <v>9940</v>
      </c>
      <c r="L54" s="265" t="s">
        <v>8209</v>
      </c>
    </row>
    <row r="55" spans="1:12" ht="63">
      <c r="A55" s="263">
        <v>50</v>
      </c>
      <c r="B55" s="264" t="s">
        <v>7171</v>
      </c>
      <c r="C55" s="265" t="s">
        <v>8102</v>
      </c>
      <c r="D55" s="258"/>
      <c r="E55" s="258"/>
      <c r="F55" s="258"/>
      <c r="G55" s="258"/>
      <c r="H55" s="265">
        <v>2020</v>
      </c>
      <c r="I55" s="265">
        <v>6100056343</v>
      </c>
      <c r="J55" s="265" t="s">
        <v>8210</v>
      </c>
      <c r="K55" s="264" t="s">
        <v>9941</v>
      </c>
      <c r="L55" s="265" t="s">
        <v>8211</v>
      </c>
    </row>
    <row r="56" spans="1:12" ht="63">
      <c r="A56" s="263">
        <v>51</v>
      </c>
      <c r="B56" s="264" t="s">
        <v>7173</v>
      </c>
      <c r="C56" s="265" t="s">
        <v>8102</v>
      </c>
      <c r="D56" s="258"/>
      <c r="E56" s="258"/>
      <c r="F56" s="258"/>
      <c r="G56" s="258"/>
      <c r="H56" s="265">
        <v>2020</v>
      </c>
      <c r="I56" s="265">
        <v>6100056140</v>
      </c>
      <c r="J56" s="265" t="s">
        <v>8212</v>
      </c>
      <c r="K56" s="264" t="s">
        <v>9942</v>
      </c>
      <c r="L56" s="265" t="s">
        <v>8213</v>
      </c>
    </row>
    <row r="57" spans="1:12" ht="47.25">
      <c r="A57" s="263">
        <v>52</v>
      </c>
      <c r="B57" s="264" t="s">
        <v>7174</v>
      </c>
      <c r="C57" s="265" t="s">
        <v>8102</v>
      </c>
      <c r="D57" s="258"/>
      <c r="E57" s="258"/>
      <c r="F57" s="258"/>
      <c r="G57" s="258"/>
      <c r="H57" s="265">
        <v>2020</v>
      </c>
      <c r="I57" s="265">
        <v>6100056870</v>
      </c>
      <c r="J57" s="265" t="s">
        <v>8214</v>
      </c>
      <c r="K57" s="264" t="s">
        <v>9943</v>
      </c>
      <c r="L57" s="265" t="s">
        <v>8215</v>
      </c>
    </row>
    <row r="58" spans="1:12" ht="63">
      <c r="A58" s="263">
        <v>53</v>
      </c>
      <c r="B58" s="264" t="s">
        <v>7181</v>
      </c>
      <c r="C58" s="265" t="s">
        <v>8102</v>
      </c>
      <c r="D58" s="258"/>
      <c r="E58" s="258"/>
      <c r="F58" s="258"/>
      <c r="G58" s="258"/>
      <c r="H58" s="265">
        <v>2020</v>
      </c>
      <c r="I58" s="265">
        <v>6100057027</v>
      </c>
      <c r="J58" s="265" t="s">
        <v>8216</v>
      </c>
      <c r="K58" s="264" t="s">
        <v>9944</v>
      </c>
      <c r="L58" s="265" t="s">
        <v>8217</v>
      </c>
    </row>
    <row r="59" spans="1:12" ht="110.25">
      <c r="A59" s="263">
        <v>54</v>
      </c>
      <c r="B59" s="264" t="s">
        <v>7432</v>
      </c>
      <c r="C59" s="265" t="s">
        <v>8102</v>
      </c>
      <c r="D59" s="258"/>
      <c r="E59" s="258"/>
      <c r="F59" s="258"/>
      <c r="G59" s="258"/>
      <c r="H59" s="265">
        <v>2020</v>
      </c>
      <c r="I59" s="265">
        <v>6100056489</v>
      </c>
      <c r="J59" s="265" t="s">
        <v>8218</v>
      </c>
      <c r="K59" s="264" t="s">
        <v>7409</v>
      </c>
      <c r="L59" s="265" t="s">
        <v>8219</v>
      </c>
    </row>
    <row r="60" spans="1:12" ht="63">
      <c r="A60" s="263">
        <v>55</v>
      </c>
      <c r="B60" s="264" t="s">
        <v>7112</v>
      </c>
      <c r="C60" s="265" t="s">
        <v>8102</v>
      </c>
      <c r="D60" s="258"/>
      <c r="E60" s="258"/>
      <c r="F60" s="258"/>
      <c r="G60" s="258"/>
      <c r="H60" s="265">
        <v>2020</v>
      </c>
      <c r="I60" s="265">
        <v>6100055545</v>
      </c>
      <c r="J60" s="265" t="s">
        <v>8220</v>
      </c>
      <c r="K60" s="264" t="s">
        <v>9725</v>
      </c>
      <c r="L60" s="265" t="s">
        <v>8221</v>
      </c>
    </row>
    <row r="61" spans="1:12" ht="63">
      <c r="A61" s="263">
        <v>56</v>
      </c>
      <c r="B61" s="264" t="s">
        <v>7183</v>
      </c>
      <c r="C61" s="265" t="s">
        <v>8102</v>
      </c>
      <c r="D61" s="258"/>
      <c r="E61" s="258"/>
      <c r="F61" s="258"/>
      <c r="G61" s="258"/>
      <c r="H61" s="265">
        <v>2020</v>
      </c>
      <c r="I61" s="265">
        <v>6100057458</v>
      </c>
      <c r="J61" s="265" t="s">
        <v>8222</v>
      </c>
      <c r="K61" s="264" t="s">
        <v>9945</v>
      </c>
      <c r="L61" s="265" t="s">
        <v>8223</v>
      </c>
    </row>
    <row r="62" spans="1:12" ht="47.25">
      <c r="A62" s="263">
        <v>57</v>
      </c>
      <c r="B62" s="264" t="s">
        <v>7174</v>
      </c>
      <c r="C62" s="265" t="s">
        <v>8102</v>
      </c>
      <c r="D62" s="258"/>
      <c r="E62" s="258"/>
      <c r="F62" s="258"/>
      <c r="G62" s="258"/>
      <c r="H62" s="265">
        <v>2020</v>
      </c>
      <c r="I62" s="265">
        <v>6100058094</v>
      </c>
      <c r="J62" s="265" t="s">
        <v>8224</v>
      </c>
      <c r="K62" s="264" t="s">
        <v>9946</v>
      </c>
      <c r="L62" s="265" t="s">
        <v>8225</v>
      </c>
    </row>
    <row r="63" spans="1:12" ht="63">
      <c r="A63" s="263">
        <v>58</v>
      </c>
      <c r="B63" s="264" t="s">
        <v>7166</v>
      </c>
      <c r="C63" s="265" t="s">
        <v>8102</v>
      </c>
      <c r="D63" s="258"/>
      <c r="E63" s="258"/>
      <c r="F63" s="258"/>
      <c r="G63" s="258"/>
      <c r="H63" s="265">
        <v>2020</v>
      </c>
      <c r="I63" s="265">
        <v>6100057675</v>
      </c>
      <c r="J63" s="265" t="s">
        <v>8226</v>
      </c>
      <c r="K63" s="264" t="s">
        <v>9947</v>
      </c>
      <c r="L63" s="265" t="s">
        <v>8227</v>
      </c>
    </row>
    <row r="64" spans="1:12" ht="63">
      <c r="A64" s="263">
        <v>59</v>
      </c>
      <c r="B64" s="264" t="s">
        <v>7186</v>
      </c>
      <c r="C64" s="265" t="s">
        <v>8102</v>
      </c>
      <c r="D64" s="258"/>
      <c r="E64" s="258"/>
      <c r="F64" s="258"/>
      <c r="G64" s="258"/>
      <c r="H64" s="265">
        <v>2020</v>
      </c>
      <c r="I64" s="265">
        <v>6100058032</v>
      </c>
      <c r="J64" s="265" t="s">
        <v>8228</v>
      </c>
      <c r="K64" s="264" t="s">
        <v>9948</v>
      </c>
      <c r="L64" s="265" t="s">
        <v>8229</v>
      </c>
    </row>
    <row r="65" spans="1:12" ht="47.25">
      <c r="A65" s="263">
        <v>60</v>
      </c>
      <c r="B65" s="264" t="s">
        <v>7187</v>
      </c>
      <c r="C65" s="265" t="s">
        <v>8102</v>
      </c>
      <c r="D65" s="258"/>
      <c r="E65" s="258"/>
      <c r="F65" s="258"/>
      <c r="G65" s="258"/>
      <c r="H65" s="265">
        <v>2020</v>
      </c>
      <c r="I65" s="265">
        <v>6100058072</v>
      </c>
      <c r="J65" s="265" t="s">
        <v>8230</v>
      </c>
      <c r="K65" s="264" t="s">
        <v>9821</v>
      </c>
      <c r="L65" s="265" t="s">
        <v>8231</v>
      </c>
    </row>
    <row r="66" spans="1:12" ht="63">
      <c r="A66" s="263">
        <v>61</v>
      </c>
      <c r="B66" s="264" t="s">
        <v>7095</v>
      </c>
      <c r="C66" s="265" t="s">
        <v>8102</v>
      </c>
      <c r="D66" s="258"/>
      <c r="E66" s="258"/>
      <c r="F66" s="258"/>
      <c r="G66" s="258"/>
      <c r="H66" s="265">
        <v>2020</v>
      </c>
      <c r="I66" s="265">
        <v>6100047569</v>
      </c>
      <c r="J66" s="265" t="s">
        <v>8232</v>
      </c>
      <c r="K66" s="264" t="s">
        <v>7367</v>
      </c>
      <c r="L66" s="265"/>
    </row>
    <row r="67" spans="1:12" ht="63">
      <c r="A67" s="263">
        <v>62</v>
      </c>
      <c r="B67" s="264" t="s">
        <v>7098</v>
      </c>
      <c r="C67" s="265" t="s">
        <v>8102</v>
      </c>
      <c r="D67" s="258"/>
      <c r="E67" s="258"/>
      <c r="F67" s="258"/>
      <c r="G67" s="258"/>
      <c r="H67" s="265">
        <v>2020</v>
      </c>
      <c r="I67" s="265">
        <v>6100048872</v>
      </c>
      <c r="J67" s="265" t="s">
        <v>8233</v>
      </c>
      <c r="K67" s="264" t="s">
        <v>7370</v>
      </c>
      <c r="L67" s="265" t="s">
        <v>8234</v>
      </c>
    </row>
    <row r="68" spans="1:12" ht="110.25">
      <c r="A68" s="263">
        <v>63</v>
      </c>
      <c r="B68" s="264" t="s">
        <v>7102</v>
      </c>
      <c r="C68" s="265" t="s">
        <v>8102</v>
      </c>
      <c r="D68" s="258"/>
      <c r="E68" s="258"/>
      <c r="F68" s="258"/>
      <c r="G68" s="258"/>
      <c r="H68" s="265">
        <v>2020</v>
      </c>
      <c r="I68" s="265">
        <v>6100049774</v>
      </c>
      <c r="J68" s="265" t="s">
        <v>8235</v>
      </c>
      <c r="K68" s="264" t="s">
        <v>7374</v>
      </c>
      <c r="L68" s="265" t="s">
        <v>8236</v>
      </c>
    </row>
    <row r="69" spans="1:12" ht="63">
      <c r="A69" s="263">
        <v>64</v>
      </c>
      <c r="B69" s="264" t="s">
        <v>7103</v>
      </c>
      <c r="C69" s="265" t="s">
        <v>8102</v>
      </c>
      <c r="D69" s="258"/>
      <c r="E69" s="258"/>
      <c r="F69" s="258"/>
      <c r="G69" s="258"/>
      <c r="H69" s="265">
        <v>2020</v>
      </c>
      <c r="I69" s="265">
        <v>6100050949</v>
      </c>
      <c r="J69" s="265" t="s">
        <v>8237</v>
      </c>
      <c r="K69" s="264" t="s">
        <v>7375</v>
      </c>
      <c r="L69" s="265" t="s">
        <v>8238</v>
      </c>
    </row>
    <row r="70" spans="1:12" ht="94.5">
      <c r="A70" s="263">
        <v>65</v>
      </c>
      <c r="B70" s="264" t="s">
        <v>7113</v>
      </c>
      <c r="C70" s="265" t="s">
        <v>8102</v>
      </c>
      <c r="D70" s="258"/>
      <c r="E70" s="258"/>
      <c r="F70" s="258"/>
      <c r="G70" s="258"/>
      <c r="H70" s="265">
        <v>2020</v>
      </c>
      <c r="I70" s="265">
        <v>6100055348</v>
      </c>
      <c r="J70" s="265" t="s">
        <v>8239</v>
      </c>
      <c r="K70" s="264" t="s">
        <v>7383</v>
      </c>
      <c r="L70" s="265" t="s">
        <v>8240</v>
      </c>
    </row>
    <row r="71" spans="1:12" ht="47.25">
      <c r="A71" s="263">
        <v>66</v>
      </c>
      <c r="B71" s="264" t="s">
        <v>7135</v>
      </c>
      <c r="C71" s="265" t="s">
        <v>8102</v>
      </c>
      <c r="D71" s="258"/>
      <c r="E71" s="258"/>
      <c r="F71" s="258"/>
      <c r="G71" s="258"/>
      <c r="H71" s="265">
        <v>2020</v>
      </c>
      <c r="I71" s="265">
        <v>6100053505</v>
      </c>
      <c r="J71" s="265" t="s">
        <v>8173</v>
      </c>
      <c r="K71" s="264" t="s">
        <v>7394</v>
      </c>
      <c r="L71" s="265" t="s">
        <v>8241</v>
      </c>
    </row>
    <row r="72" spans="1:12" ht="63">
      <c r="A72" s="263">
        <v>67</v>
      </c>
      <c r="B72" s="264" t="s">
        <v>7193</v>
      </c>
      <c r="C72" s="265" t="s">
        <v>8102</v>
      </c>
      <c r="D72" s="258"/>
      <c r="E72" s="258"/>
      <c r="F72" s="258"/>
      <c r="G72" s="258"/>
      <c r="H72" s="265">
        <v>2020</v>
      </c>
      <c r="I72" s="265">
        <v>6100056889</v>
      </c>
      <c r="J72" s="265" t="s">
        <v>8242</v>
      </c>
      <c r="K72" s="264" t="s">
        <v>9726</v>
      </c>
      <c r="L72" s="265" t="s">
        <v>8243</v>
      </c>
    </row>
    <row r="73" spans="1:12" ht="47.25">
      <c r="A73" s="263">
        <v>68</v>
      </c>
      <c r="B73" s="264" t="s">
        <v>7194</v>
      </c>
      <c r="C73" s="265" t="s">
        <v>8102</v>
      </c>
      <c r="D73" s="258"/>
      <c r="E73" s="258"/>
      <c r="F73" s="258"/>
      <c r="G73" s="258"/>
      <c r="H73" s="265">
        <v>2020</v>
      </c>
      <c r="I73" s="265">
        <v>6100058131</v>
      </c>
      <c r="J73" s="265" t="s">
        <v>8244</v>
      </c>
      <c r="K73" s="264" t="s">
        <v>7385</v>
      </c>
      <c r="L73" s="265"/>
    </row>
    <row r="74" spans="1:12" ht="63">
      <c r="A74" s="263">
        <v>69</v>
      </c>
      <c r="B74" s="264" t="s">
        <v>7195</v>
      </c>
      <c r="C74" s="265" t="s">
        <v>8102</v>
      </c>
      <c r="D74" s="258"/>
      <c r="E74" s="258"/>
      <c r="F74" s="258"/>
      <c r="G74" s="258"/>
      <c r="H74" s="265">
        <v>2020</v>
      </c>
      <c r="I74" s="265">
        <v>6100057536</v>
      </c>
      <c r="J74" s="265" t="s">
        <v>8245</v>
      </c>
      <c r="K74" s="264" t="s">
        <v>9949</v>
      </c>
      <c r="L74" s="265" t="s">
        <v>8246</v>
      </c>
    </row>
    <row r="75" spans="1:12" ht="94.5">
      <c r="A75" s="263">
        <v>70</v>
      </c>
      <c r="B75" s="264" t="s">
        <v>7362</v>
      </c>
      <c r="C75" s="265" t="s">
        <v>8102</v>
      </c>
      <c r="D75" s="258"/>
      <c r="E75" s="258"/>
      <c r="F75" s="258"/>
      <c r="G75" s="258"/>
      <c r="H75" s="265">
        <v>2020</v>
      </c>
      <c r="I75" s="265">
        <v>6100055580</v>
      </c>
      <c r="J75" s="265" t="s">
        <v>8193</v>
      </c>
      <c r="K75" s="264" t="s">
        <v>7410</v>
      </c>
      <c r="L75" s="265" t="s">
        <v>8247</v>
      </c>
    </row>
    <row r="76" spans="1:12" ht="63">
      <c r="A76" s="263">
        <v>71</v>
      </c>
      <c r="B76" s="264" t="s">
        <v>7153</v>
      </c>
      <c r="C76" s="265" t="s">
        <v>8102</v>
      </c>
      <c r="D76" s="258"/>
      <c r="E76" s="258"/>
      <c r="F76" s="258"/>
      <c r="G76" s="258"/>
      <c r="H76" s="265">
        <v>2020</v>
      </c>
      <c r="I76" s="265">
        <v>6100056021</v>
      </c>
      <c r="J76" s="265" t="s">
        <v>8248</v>
      </c>
      <c r="K76" s="264" t="s">
        <v>9950</v>
      </c>
      <c r="L76" s="265" t="s">
        <v>8249</v>
      </c>
    </row>
    <row r="77" spans="1:12" ht="63">
      <c r="A77" s="263">
        <v>72</v>
      </c>
      <c r="B77" s="264" t="s">
        <v>7196</v>
      </c>
      <c r="C77" s="265" t="s">
        <v>8102</v>
      </c>
      <c r="D77" s="258"/>
      <c r="E77" s="258"/>
      <c r="F77" s="258"/>
      <c r="G77" s="258"/>
      <c r="H77" s="265">
        <v>2020</v>
      </c>
      <c r="I77" s="265">
        <v>6100056072</v>
      </c>
      <c r="J77" s="265" t="s">
        <v>8212</v>
      </c>
      <c r="K77" s="264" t="s">
        <v>9951</v>
      </c>
      <c r="L77" s="265" t="s">
        <v>8250</v>
      </c>
    </row>
    <row r="78" spans="1:12" ht="94.5">
      <c r="A78" s="263">
        <v>73</v>
      </c>
      <c r="B78" s="264" t="s">
        <v>7363</v>
      </c>
      <c r="C78" s="265" t="s">
        <v>8102</v>
      </c>
      <c r="D78" s="258"/>
      <c r="E78" s="258"/>
      <c r="F78" s="258"/>
      <c r="G78" s="258"/>
      <c r="H78" s="265">
        <v>2020</v>
      </c>
      <c r="I78" s="265">
        <v>6100047203</v>
      </c>
      <c r="J78" s="265" t="s">
        <v>8251</v>
      </c>
      <c r="K78" s="264" t="s">
        <v>9952</v>
      </c>
      <c r="L78" s="265" t="s">
        <v>8252</v>
      </c>
    </row>
    <row r="79" spans="1:12" ht="63">
      <c r="A79" s="263">
        <v>74</v>
      </c>
      <c r="B79" s="264" t="s">
        <v>7197</v>
      </c>
      <c r="C79" s="265" t="s">
        <v>8102</v>
      </c>
      <c r="D79" s="258"/>
      <c r="E79" s="258"/>
      <c r="F79" s="258"/>
      <c r="G79" s="258"/>
      <c r="H79" s="265">
        <v>2020</v>
      </c>
      <c r="I79" s="265">
        <v>6100058563</v>
      </c>
      <c r="J79" s="265" t="s">
        <v>8253</v>
      </c>
      <c r="K79" s="264" t="s">
        <v>9727</v>
      </c>
      <c r="L79" s="265" t="s">
        <v>8254</v>
      </c>
    </row>
    <row r="80" spans="1:12" ht="78.75">
      <c r="A80" s="263">
        <v>75</v>
      </c>
      <c r="B80" s="264" t="s">
        <v>7094</v>
      </c>
      <c r="C80" s="265" t="s">
        <v>8102</v>
      </c>
      <c r="D80" s="258"/>
      <c r="E80" s="258"/>
      <c r="F80" s="258"/>
      <c r="G80" s="258"/>
      <c r="H80" s="265">
        <v>2020</v>
      </c>
      <c r="I80" s="265">
        <v>6100046774</v>
      </c>
      <c r="J80" s="265" t="s">
        <v>8255</v>
      </c>
      <c r="K80" s="264" t="s">
        <v>9953</v>
      </c>
      <c r="L80" s="265" t="s">
        <v>8256</v>
      </c>
    </row>
    <row r="81" spans="1:12" ht="63">
      <c r="A81" s="263">
        <v>76</v>
      </c>
      <c r="B81" s="264" t="s">
        <v>7140</v>
      </c>
      <c r="C81" s="265" t="s">
        <v>8102</v>
      </c>
      <c r="D81" s="258"/>
      <c r="E81" s="258"/>
      <c r="F81" s="258"/>
      <c r="G81" s="258"/>
      <c r="H81" s="265">
        <v>2020</v>
      </c>
      <c r="I81" s="265">
        <v>6100054350</v>
      </c>
      <c r="J81" s="265" t="s">
        <v>8257</v>
      </c>
      <c r="K81" s="264" t="s">
        <v>7398</v>
      </c>
      <c r="L81" s="265" t="s">
        <v>8258</v>
      </c>
    </row>
    <row r="82" spans="1:12" ht="63">
      <c r="A82" s="263">
        <v>77</v>
      </c>
      <c r="B82" s="264" t="s">
        <v>7200</v>
      </c>
      <c r="C82" s="265" t="s">
        <v>8102</v>
      </c>
      <c r="D82" s="258"/>
      <c r="E82" s="258"/>
      <c r="F82" s="258"/>
      <c r="G82" s="258"/>
      <c r="H82" s="265">
        <v>2020</v>
      </c>
      <c r="I82" s="265">
        <v>6100056981</v>
      </c>
      <c r="J82" s="265" t="s">
        <v>8242</v>
      </c>
      <c r="K82" s="264" t="s">
        <v>9728</v>
      </c>
      <c r="L82" s="265" t="s">
        <v>8259</v>
      </c>
    </row>
    <row r="83" spans="1:12" ht="63">
      <c r="A83" s="263">
        <v>78</v>
      </c>
      <c r="B83" s="264" t="s">
        <v>7201</v>
      </c>
      <c r="C83" s="265" t="s">
        <v>8102</v>
      </c>
      <c r="D83" s="258"/>
      <c r="E83" s="258"/>
      <c r="F83" s="258"/>
      <c r="G83" s="258"/>
      <c r="H83" s="265">
        <v>2020</v>
      </c>
      <c r="I83" s="265">
        <v>6100055956</v>
      </c>
      <c r="J83" s="265" t="s">
        <v>8260</v>
      </c>
      <c r="K83" s="264" t="s">
        <v>9758</v>
      </c>
      <c r="L83" s="265" t="s">
        <v>8261</v>
      </c>
    </row>
    <row r="84" spans="1:12" ht="63">
      <c r="A84" s="263">
        <v>79</v>
      </c>
      <c r="B84" s="264" t="s">
        <v>7202</v>
      </c>
      <c r="C84" s="265" t="s">
        <v>8102</v>
      </c>
      <c r="D84" s="258"/>
      <c r="E84" s="258"/>
      <c r="F84" s="258"/>
      <c r="G84" s="258"/>
      <c r="H84" s="265">
        <v>2020</v>
      </c>
      <c r="I84" s="265">
        <v>6100056243</v>
      </c>
      <c r="J84" s="265" t="s">
        <v>8262</v>
      </c>
      <c r="K84" s="264" t="s">
        <v>9822</v>
      </c>
      <c r="L84" s="265" t="s">
        <v>8263</v>
      </c>
    </row>
    <row r="85" spans="1:12" ht="63">
      <c r="A85" s="263">
        <v>80</v>
      </c>
      <c r="B85" s="264" t="s">
        <v>7203</v>
      </c>
      <c r="C85" s="265" t="s">
        <v>8102</v>
      </c>
      <c r="D85" s="258"/>
      <c r="E85" s="258"/>
      <c r="F85" s="258"/>
      <c r="G85" s="258"/>
      <c r="H85" s="265">
        <v>2020</v>
      </c>
      <c r="I85" s="265">
        <v>6100057454</v>
      </c>
      <c r="J85" s="265" t="s">
        <v>8264</v>
      </c>
      <c r="K85" s="264" t="s">
        <v>9954</v>
      </c>
      <c r="L85" s="265" t="s">
        <v>8265</v>
      </c>
    </row>
    <row r="86" spans="1:12" ht="63">
      <c r="A86" s="263">
        <v>81</v>
      </c>
      <c r="B86" s="264" t="s">
        <v>7204</v>
      </c>
      <c r="C86" s="265" t="s">
        <v>8102</v>
      </c>
      <c r="D86" s="258"/>
      <c r="E86" s="258"/>
      <c r="F86" s="258"/>
      <c r="G86" s="258"/>
      <c r="H86" s="265">
        <v>2020</v>
      </c>
      <c r="I86" s="265">
        <v>6100057480</v>
      </c>
      <c r="J86" s="265" t="s">
        <v>8266</v>
      </c>
      <c r="K86" s="264" t="s">
        <v>9955</v>
      </c>
      <c r="L86" s="265" t="s">
        <v>8267</v>
      </c>
    </row>
    <row r="87" spans="1:12" ht="47.25">
      <c r="A87" s="263">
        <v>82</v>
      </c>
      <c r="B87" s="264" t="s">
        <v>7205</v>
      </c>
      <c r="C87" s="265" t="s">
        <v>8102</v>
      </c>
      <c r="D87" s="258"/>
      <c r="E87" s="258"/>
      <c r="F87" s="258"/>
      <c r="G87" s="258"/>
      <c r="H87" s="265">
        <v>2020</v>
      </c>
      <c r="I87" s="265">
        <v>6100057610</v>
      </c>
      <c r="J87" s="265" t="s">
        <v>8226</v>
      </c>
      <c r="K87" s="264" t="s">
        <v>9956</v>
      </c>
      <c r="L87" s="265" t="s">
        <v>8268</v>
      </c>
    </row>
    <row r="88" spans="1:12" ht="63">
      <c r="A88" s="263">
        <v>83</v>
      </c>
      <c r="B88" s="264" t="s">
        <v>7206</v>
      </c>
      <c r="C88" s="265" t="s">
        <v>8102</v>
      </c>
      <c r="D88" s="258"/>
      <c r="E88" s="258"/>
      <c r="F88" s="258"/>
      <c r="G88" s="258"/>
      <c r="H88" s="265">
        <v>2020</v>
      </c>
      <c r="I88" s="265">
        <v>6100057966</v>
      </c>
      <c r="J88" s="265" t="s">
        <v>8269</v>
      </c>
      <c r="K88" s="264" t="s">
        <v>9957</v>
      </c>
      <c r="L88" s="265" t="s">
        <v>8270</v>
      </c>
    </row>
    <row r="89" spans="1:12" ht="63">
      <c r="A89" s="263">
        <v>84</v>
      </c>
      <c r="B89" s="264" t="s">
        <v>7114</v>
      </c>
      <c r="C89" s="265" t="s">
        <v>8102</v>
      </c>
      <c r="D89" s="258"/>
      <c r="E89" s="258"/>
      <c r="F89" s="258"/>
      <c r="G89" s="258"/>
      <c r="H89" s="265">
        <v>2020</v>
      </c>
      <c r="I89" s="265">
        <v>6100055699</v>
      </c>
      <c r="J89" s="265" t="s">
        <v>8271</v>
      </c>
      <c r="K89" s="264" t="s">
        <v>9958</v>
      </c>
      <c r="L89" s="265" t="s">
        <v>8272</v>
      </c>
    </row>
    <row r="90" spans="1:12" ht="94.5">
      <c r="A90" s="263">
        <v>85</v>
      </c>
      <c r="B90" s="264" t="s">
        <v>7433</v>
      </c>
      <c r="C90" s="265" t="s">
        <v>8102</v>
      </c>
      <c r="D90" s="258"/>
      <c r="E90" s="258"/>
      <c r="F90" s="258"/>
      <c r="G90" s="258"/>
      <c r="H90" s="265">
        <v>2020</v>
      </c>
      <c r="I90" s="265">
        <v>6100052032</v>
      </c>
      <c r="J90" s="265" t="s">
        <v>8273</v>
      </c>
      <c r="K90" s="264" t="s">
        <v>8274</v>
      </c>
      <c r="L90" s="265" t="s">
        <v>8275</v>
      </c>
    </row>
    <row r="91" spans="1:12" ht="94.5">
      <c r="A91" s="263">
        <v>86</v>
      </c>
      <c r="B91" s="264" t="s">
        <v>7107</v>
      </c>
      <c r="C91" s="265" t="s">
        <v>8102</v>
      </c>
      <c r="D91" s="258"/>
      <c r="E91" s="258"/>
      <c r="F91" s="258"/>
      <c r="G91" s="258"/>
      <c r="H91" s="265">
        <v>2020</v>
      </c>
      <c r="I91" s="265">
        <v>6100051666</v>
      </c>
      <c r="J91" s="265" t="s">
        <v>8276</v>
      </c>
      <c r="K91" s="264" t="s">
        <v>7379</v>
      </c>
      <c r="L91" s="265" t="s">
        <v>8277</v>
      </c>
    </row>
    <row r="92" spans="1:12" ht="63">
      <c r="A92" s="263">
        <v>87</v>
      </c>
      <c r="B92" s="264" t="s">
        <v>7207</v>
      </c>
      <c r="C92" s="265" t="s">
        <v>8102</v>
      </c>
      <c r="D92" s="258"/>
      <c r="E92" s="258"/>
      <c r="F92" s="258"/>
      <c r="G92" s="258"/>
      <c r="H92" s="265">
        <v>2020</v>
      </c>
      <c r="I92" s="265">
        <v>6100055458</v>
      </c>
      <c r="J92" s="265" t="s">
        <v>8278</v>
      </c>
      <c r="K92" s="264" t="s">
        <v>9959</v>
      </c>
      <c r="L92" s="265" t="s">
        <v>8279</v>
      </c>
    </row>
    <row r="93" spans="1:12" ht="157.5">
      <c r="A93" s="263">
        <v>88</v>
      </c>
      <c r="B93" s="264" t="s">
        <v>7364</v>
      </c>
      <c r="C93" s="265" t="s">
        <v>8102</v>
      </c>
      <c r="D93" s="258"/>
      <c r="E93" s="258"/>
      <c r="F93" s="258"/>
      <c r="G93" s="258"/>
      <c r="H93" s="265">
        <v>2020</v>
      </c>
      <c r="I93" s="265">
        <v>6100055749</v>
      </c>
      <c r="J93" s="265" t="s">
        <v>8280</v>
      </c>
      <c r="K93" s="264" t="s">
        <v>7411</v>
      </c>
      <c r="L93" s="265"/>
    </row>
    <row r="94" spans="1:12" ht="78.75">
      <c r="A94" s="263">
        <v>89</v>
      </c>
      <c r="B94" s="264" t="s">
        <v>7208</v>
      </c>
      <c r="C94" s="265" t="s">
        <v>8102</v>
      </c>
      <c r="D94" s="258"/>
      <c r="E94" s="258"/>
      <c r="F94" s="258"/>
      <c r="G94" s="258"/>
      <c r="H94" s="265">
        <v>2020</v>
      </c>
      <c r="I94" s="265">
        <v>6100056460</v>
      </c>
      <c r="J94" s="265" t="s">
        <v>8281</v>
      </c>
      <c r="K94" s="264" t="s">
        <v>9960</v>
      </c>
      <c r="L94" s="265" t="s">
        <v>8282</v>
      </c>
    </row>
    <row r="95" spans="1:12" ht="63">
      <c r="A95" s="263">
        <v>90</v>
      </c>
      <c r="B95" s="264" t="s">
        <v>7209</v>
      </c>
      <c r="C95" s="265" t="s">
        <v>8102</v>
      </c>
      <c r="D95" s="258"/>
      <c r="E95" s="258"/>
      <c r="F95" s="258"/>
      <c r="G95" s="258"/>
      <c r="H95" s="265">
        <v>2020</v>
      </c>
      <c r="I95" s="265">
        <v>6100056088</v>
      </c>
      <c r="J95" s="265" t="s">
        <v>8262</v>
      </c>
      <c r="K95" s="264" t="s">
        <v>9961</v>
      </c>
      <c r="L95" s="265" t="s">
        <v>8283</v>
      </c>
    </row>
    <row r="96" spans="1:12" ht="63">
      <c r="A96" s="263">
        <v>91</v>
      </c>
      <c r="B96" s="264" t="s">
        <v>7210</v>
      </c>
      <c r="C96" s="265" t="s">
        <v>8102</v>
      </c>
      <c r="D96" s="258"/>
      <c r="E96" s="258"/>
      <c r="F96" s="258"/>
      <c r="G96" s="258"/>
      <c r="H96" s="265">
        <v>2020</v>
      </c>
      <c r="I96" s="265">
        <v>6100057054</v>
      </c>
      <c r="J96" s="265" t="s">
        <v>8216</v>
      </c>
      <c r="K96" s="264" t="s">
        <v>9962</v>
      </c>
      <c r="L96" s="265" t="s">
        <v>8284</v>
      </c>
    </row>
    <row r="97" spans="1:12" ht="63">
      <c r="A97" s="263">
        <v>92</v>
      </c>
      <c r="B97" s="264" t="s">
        <v>7211</v>
      </c>
      <c r="C97" s="265" t="s">
        <v>8102</v>
      </c>
      <c r="D97" s="258"/>
      <c r="E97" s="258"/>
      <c r="F97" s="258"/>
      <c r="G97" s="258"/>
      <c r="H97" s="265">
        <v>2020</v>
      </c>
      <c r="I97" s="265">
        <v>6100056930</v>
      </c>
      <c r="J97" s="265" t="s">
        <v>8285</v>
      </c>
      <c r="K97" s="264" t="s">
        <v>9963</v>
      </c>
      <c r="L97" s="265" t="s">
        <v>8286</v>
      </c>
    </row>
    <row r="98" spans="1:12" ht="63">
      <c r="A98" s="263">
        <v>93</v>
      </c>
      <c r="B98" s="264" t="s">
        <v>7212</v>
      </c>
      <c r="C98" s="265" t="s">
        <v>8102</v>
      </c>
      <c r="D98" s="258"/>
      <c r="E98" s="258"/>
      <c r="F98" s="258"/>
      <c r="G98" s="258"/>
      <c r="H98" s="265">
        <v>2020</v>
      </c>
      <c r="I98" s="265">
        <v>6100056286</v>
      </c>
      <c r="J98" s="265" t="s">
        <v>8287</v>
      </c>
      <c r="K98" s="264" t="s">
        <v>9964</v>
      </c>
      <c r="L98" s="265" t="s">
        <v>8288</v>
      </c>
    </row>
    <row r="99" spans="1:12" ht="63">
      <c r="A99" s="263">
        <v>94</v>
      </c>
      <c r="B99" s="264" t="s">
        <v>7213</v>
      </c>
      <c r="C99" s="265" t="s">
        <v>8102</v>
      </c>
      <c r="D99" s="258"/>
      <c r="E99" s="258"/>
      <c r="F99" s="258"/>
      <c r="G99" s="258"/>
      <c r="H99" s="265">
        <v>2020</v>
      </c>
      <c r="I99" s="265">
        <v>6100057321</v>
      </c>
      <c r="J99" s="265" t="s">
        <v>8289</v>
      </c>
      <c r="K99" s="264" t="s">
        <v>9965</v>
      </c>
      <c r="L99" s="265" t="s">
        <v>8290</v>
      </c>
    </row>
    <row r="100" spans="1:12" ht="63">
      <c r="A100" s="263">
        <v>95</v>
      </c>
      <c r="B100" s="264" t="s">
        <v>7214</v>
      </c>
      <c r="C100" s="265" t="s">
        <v>8102</v>
      </c>
      <c r="D100" s="258"/>
      <c r="E100" s="258"/>
      <c r="F100" s="258"/>
      <c r="G100" s="258"/>
      <c r="H100" s="265">
        <v>2020</v>
      </c>
      <c r="I100" s="265">
        <v>6100056299</v>
      </c>
      <c r="J100" s="265" t="s">
        <v>8291</v>
      </c>
      <c r="K100" s="264" t="s">
        <v>9966</v>
      </c>
      <c r="L100" s="265" t="s">
        <v>8292</v>
      </c>
    </row>
    <row r="101" spans="1:12" ht="63">
      <c r="A101" s="263">
        <v>96</v>
      </c>
      <c r="B101" s="264" t="s">
        <v>7210</v>
      </c>
      <c r="C101" s="265" t="s">
        <v>8102</v>
      </c>
      <c r="D101" s="258"/>
      <c r="E101" s="258"/>
      <c r="F101" s="258"/>
      <c r="G101" s="258"/>
      <c r="H101" s="265">
        <v>2020</v>
      </c>
      <c r="I101" s="265">
        <v>6100057835</v>
      </c>
      <c r="J101" s="265" t="s">
        <v>8293</v>
      </c>
      <c r="K101" s="264" t="s">
        <v>9967</v>
      </c>
      <c r="L101" s="265" t="s">
        <v>8294</v>
      </c>
    </row>
    <row r="102" spans="1:12" ht="78.75">
      <c r="A102" s="263">
        <v>97</v>
      </c>
      <c r="B102" s="264" t="s">
        <v>7215</v>
      </c>
      <c r="C102" s="265" t="s">
        <v>8102</v>
      </c>
      <c r="D102" s="258"/>
      <c r="E102" s="258"/>
      <c r="F102" s="258"/>
      <c r="G102" s="258"/>
      <c r="H102" s="265">
        <v>2020</v>
      </c>
      <c r="I102" s="265">
        <v>6100056113</v>
      </c>
      <c r="J102" s="265" t="s">
        <v>8262</v>
      </c>
      <c r="K102" s="264" t="s">
        <v>9961</v>
      </c>
      <c r="L102" s="265" t="s">
        <v>8295</v>
      </c>
    </row>
    <row r="103" spans="1:12" ht="63">
      <c r="A103" s="263">
        <v>98</v>
      </c>
      <c r="B103" s="264" t="s">
        <v>7218</v>
      </c>
      <c r="C103" s="265" t="s">
        <v>8102</v>
      </c>
      <c r="D103" s="258"/>
      <c r="E103" s="258"/>
      <c r="F103" s="258"/>
      <c r="G103" s="258"/>
      <c r="H103" s="265">
        <v>2020</v>
      </c>
      <c r="I103" s="265">
        <v>6100057250</v>
      </c>
      <c r="J103" s="265" t="s">
        <v>8296</v>
      </c>
      <c r="K103" s="264" t="s">
        <v>9968</v>
      </c>
      <c r="L103" s="265" t="s">
        <v>8297</v>
      </c>
    </row>
    <row r="104" spans="1:12" ht="78.75">
      <c r="A104" s="263">
        <v>99</v>
      </c>
      <c r="B104" s="264" t="s">
        <v>7219</v>
      </c>
      <c r="C104" s="265" t="s">
        <v>8102</v>
      </c>
      <c r="D104" s="258"/>
      <c r="E104" s="258"/>
      <c r="F104" s="258"/>
      <c r="G104" s="258"/>
      <c r="H104" s="265">
        <v>2020</v>
      </c>
      <c r="I104" s="265">
        <v>6100056715</v>
      </c>
      <c r="J104" s="265" t="s">
        <v>8281</v>
      </c>
      <c r="K104" s="264" t="s">
        <v>9969</v>
      </c>
      <c r="L104" s="265" t="s">
        <v>8298</v>
      </c>
    </row>
    <row r="105" spans="1:12" ht="94.5">
      <c r="A105" s="263">
        <v>100</v>
      </c>
      <c r="B105" s="264" t="s">
        <v>7223</v>
      </c>
      <c r="C105" s="265" t="s">
        <v>8102</v>
      </c>
      <c r="D105" s="258"/>
      <c r="E105" s="258"/>
      <c r="F105" s="258"/>
      <c r="G105" s="258"/>
      <c r="H105" s="265">
        <v>2020</v>
      </c>
      <c r="I105" s="265">
        <v>6100056312</v>
      </c>
      <c r="J105" s="265" t="s">
        <v>8299</v>
      </c>
      <c r="K105" s="264" t="s">
        <v>9970</v>
      </c>
      <c r="L105" s="265" t="s">
        <v>8300</v>
      </c>
    </row>
    <row r="106" spans="1:12" ht="78.75">
      <c r="A106" s="263">
        <v>101</v>
      </c>
      <c r="B106" s="264" t="s">
        <v>7167</v>
      </c>
      <c r="C106" s="265" t="s">
        <v>8102</v>
      </c>
      <c r="D106" s="258"/>
      <c r="E106" s="258"/>
      <c r="F106" s="258"/>
      <c r="G106" s="258"/>
      <c r="H106" s="265">
        <v>2020</v>
      </c>
      <c r="I106" s="265">
        <v>6100056301</v>
      </c>
      <c r="J106" s="265" t="s">
        <v>8291</v>
      </c>
      <c r="K106" s="264" t="s">
        <v>9971</v>
      </c>
      <c r="L106" s="265" t="s">
        <v>8301</v>
      </c>
    </row>
    <row r="107" spans="1:12" ht="63">
      <c r="A107" s="263">
        <v>102</v>
      </c>
      <c r="B107" s="264" t="s">
        <v>7225</v>
      </c>
      <c r="C107" s="265" t="s">
        <v>8102</v>
      </c>
      <c r="D107" s="258"/>
      <c r="E107" s="258"/>
      <c r="F107" s="258"/>
      <c r="G107" s="258"/>
      <c r="H107" s="265">
        <v>2020</v>
      </c>
      <c r="I107" s="265">
        <v>6100056765</v>
      </c>
      <c r="J107" s="265" t="s">
        <v>8302</v>
      </c>
      <c r="K107" s="264" t="s">
        <v>9972</v>
      </c>
      <c r="L107" s="265" t="s">
        <v>8303</v>
      </c>
    </row>
    <row r="108" spans="1:12" ht="63">
      <c r="A108" s="263">
        <v>103</v>
      </c>
      <c r="B108" s="264" t="s">
        <v>7158</v>
      </c>
      <c r="C108" s="265" t="s">
        <v>8102</v>
      </c>
      <c r="D108" s="258"/>
      <c r="E108" s="258"/>
      <c r="F108" s="258"/>
      <c r="G108" s="258"/>
      <c r="H108" s="265">
        <v>2020</v>
      </c>
      <c r="I108" s="265">
        <v>6100056793</v>
      </c>
      <c r="J108" s="265" t="s">
        <v>8302</v>
      </c>
      <c r="K108" s="264" t="s">
        <v>9973</v>
      </c>
      <c r="L108" s="265" t="s">
        <v>8304</v>
      </c>
    </row>
    <row r="109" spans="1:12" ht="63">
      <c r="A109" s="263">
        <v>104</v>
      </c>
      <c r="B109" s="264" t="s">
        <v>7228</v>
      </c>
      <c r="C109" s="265" t="s">
        <v>8102</v>
      </c>
      <c r="D109" s="258"/>
      <c r="E109" s="258"/>
      <c r="F109" s="258"/>
      <c r="G109" s="258"/>
      <c r="H109" s="265">
        <v>2020</v>
      </c>
      <c r="I109" s="265">
        <v>6100056099</v>
      </c>
      <c r="J109" s="265" t="s">
        <v>8305</v>
      </c>
      <c r="K109" s="264" t="s">
        <v>9823</v>
      </c>
      <c r="L109" s="265" t="s">
        <v>8306</v>
      </c>
    </row>
    <row r="110" spans="1:12" ht="78.75">
      <c r="A110" s="263">
        <v>105</v>
      </c>
      <c r="B110" s="264" t="s">
        <v>7229</v>
      </c>
      <c r="C110" s="265" t="s">
        <v>8102</v>
      </c>
      <c r="D110" s="258"/>
      <c r="E110" s="258"/>
      <c r="F110" s="258"/>
      <c r="G110" s="258"/>
      <c r="H110" s="265">
        <v>2020</v>
      </c>
      <c r="I110" s="265">
        <v>6100057316</v>
      </c>
      <c r="J110" s="265" t="s">
        <v>8307</v>
      </c>
      <c r="K110" s="264" t="s">
        <v>9974</v>
      </c>
      <c r="L110" s="265" t="s">
        <v>8308</v>
      </c>
    </row>
    <row r="111" spans="1:12" ht="63">
      <c r="A111" s="263">
        <v>106</v>
      </c>
      <c r="B111" s="264" t="s">
        <v>7214</v>
      </c>
      <c r="C111" s="265" t="s">
        <v>8102</v>
      </c>
      <c r="D111" s="258"/>
      <c r="E111" s="258"/>
      <c r="F111" s="258"/>
      <c r="G111" s="258"/>
      <c r="H111" s="265">
        <v>2020</v>
      </c>
      <c r="I111" s="265">
        <v>6100058089</v>
      </c>
      <c r="J111" s="265" t="s">
        <v>8224</v>
      </c>
      <c r="K111" s="264" t="s">
        <v>9975</v>
      </c>
      <c r="L111" s="265" t="s">
        <v>8309</v>
      </c>
    </row>
    <row r="112" spans="1:12" ht="78.75">
      <c r="A112" s="263">
        <v>107</v>
      </c>
      <c r="B112" s="264" t="s">
        <v>7167</v>
      </c>
      <c r="C112" s="265" t="s">
        <v>8102</v>
      </c>
      <c r="D112" s="258"/>
      <c r="E112" s="258"/>
      <c r="F112" s="258"/>
      <c r="G112" s="258"/>
      <c r="H112" s="265">
        <v>2020</v>
      </c>
      <c r="I112" s="265">
        <v>6100057394</v>
      </c>
      <c r="J112" s="265" t="s">
        <v>8222</v>
      </c>
      <c r="K112" s="264" t="s">
        <v>9976</v>
      </c>
      <c r="L112" s="265" t="s">
        <v>8310</v>
      </c>
    </row>
    <row r="113" spans="1:12" ht="63">
      <c r="A113" s="263">
        <v>108</v>
      </c>
      <c r="B113" s="264" t="s">
        <v>7228</v>
      </c>
      <c r="C113" s="265" t="s">
        <v>8102</v>
      </c>
      <c r="D113" s="258"/>
      <c r="E113" s="258"/>
      <c r="F113" s="258"/>
      <c r="G113" s="258"/>
      <c r="H113" s="265">
        <v>2020</v>
      </c>
      <c r="I113" s="265">
        <v>6100057700</v>
      </c>
      <c r="J113" s="265" t="s">
        <v>8311</v>
      </c>
      <c r="K113" s="264" t="s">
        <v>9977</v>
      </c>
      <c r="L113" s="265" t="s">
        <v>8312</v>
      </c>
    </row>
    <row r="114" spans="1:12" ht="78.75">
      <c r="A114" s="263">
        <v>109</v>
      </c>
      <c r="B114" s="264" t="s">
        <v>7115</v>
      </c>
      <c r="C114" s="265" t="s">
        <v>8102</v>
      </c>
      <c r="D114" s="258"/>
      <c r="E114" s="258"/>
      <c r="F114" s="258"/>
      <c r="G114" s="258"/>
      <c r="H114" s="265">
        <v>2020</v>
      </c>
      <c r="I114" s="265">
        <v>6100058976</v>
      </c>
      <c r="J114" s="265" t="s">
        <v>8313</v>
      </c>
      <c r="K114" s="264" t="s">
        <v>7384</v>
      </c>
      <c r="L114" s="265" t="s">
        <v>8314</v>
      </c>
    </row>
    <row r="115" spans="1:12" ht="47.25">
      <c r="A115" s="263">
        <v>110</v>
      </c>
      <c r="B115" s="264" t="s">
        <v>7230</v>
      </c>
      <c r="C115" s="265" t="s">
        <v>8102</v>
      </c>
      <c r="D115" s="258"/>
      <c r="E115" s="258"/>
      <c r="F115" s="258"/>
      <c r="G115" s="258"/>
      <c r="H115" s="265">
        <v>2020</v>
      </c>
      <c r="I115" s="265">
        <v>6100054798</v>
      </c>
      <c r="J115" s="265" t="s">
        <v>8315</v>
      </c>
      <c r="K115" s="264" t="s">
        <v>9978</v>
      </c>
      <c r="L115" s="265" t="s">
        <v>8316</v>
      </c>
    </row>
    <row r="116" spans="1:12" ht="63">
      <c r="A116" s="263">
        <v>111</v>
      </c>
      <c r="B116" s="264" t="s">
        <v>7137</v>
      </c>
      <c r="C116" s="265" t="s">
        <v>8102</v>
      </c>
      <c r="D116" s="258"/>
      <c r="E116" s="258"/>
      <c r="F116" s="258"/>
      <c r="G116" s="258"/>
      <c r="H116" s="265">
        <v>2020</v>
      </c>
      <c r="I116" s="265">
        <v>6100055734</v>
      </c>
      <c r="J116" s="265" t="s">
        <v>8317</v>
      </c>
      <c r="K116" s="264" t="s">
        <v>9979</v>
      </c>
      <c r="L116" s="265" t="s">
        <v>8318</v>
      </c>
    </row>
    <row r="117" spans="1:12" ht="47.25">
      <c r="A117" s="263">
        <v>112</v>
      </c>
      <c r="B117" s="264" t="s">
        <v>7189</v>
      </c>
      <c r="C117" s="265" t="s">
        <v>8102</v>
      </c>
      <c r="D117" s="258"/>
      <c r="E117" s="258"/>
      <c r="F117" s="258"/>
      <c r="G117" s="258"/>
      <c r="H117" s="265">
        <v>2020</v>
      </c>
      <c r="I117" s="265">
        <v>6100055713</v>
      </c>
      <c r="J117" s="265" t="s">
        <v>8319</v>
      </c>
      <c r="K117" s="264" t="s">
        <v>9980</v>
      </c>
      <c r="L117" s="265" t="s">
        <v>8320</v>
      </c>
    </row>
    <row r="118" spans="1:12" ht="47.25">
      <c r="A118" s="263">
        <v>113</v>
      </c>
      <c r="B118" s="264" t="s">
        <v>7231</v>
      </c>
      <c r="C118" s="265" t="s">
        <v>8102</v>
      </c>
      <c r="D118" s="258"/>
      <c r="E118" s="258"/>
      <c r="F118" s="258"/>
      <c r="G118" s="258"/>
      <c r="H118" s="265">
        <v>2020</v>
      </c>
      <c r="I118" s="265">
        <v>6100056725</v>
      </c>
      <c r="J118" s="265" t="s">
        <v>8321</v>
      </c>
      <c r="K118" s="264" t="s">
        <v>9981</v>
      </c>
      <c r="L118" s="265" t="s">
        <v>8322</v>
      </c>
    </row>
    <row r="119" spans="1:12" ht="47.25">
      <c r="A119" s="263">
        <v>114</v>
      </c>
      <c r="B119" s="264" t="s">
        <v>7232</v>
      </c>
      <c r="C119" s="265" t="s">
        <v>8102</v>
      </c>
      <c r="D119" s="258"/>
      <c r="E119" s="258"/>
      <c r="F119" s="258"/>
      <c r="G119" s="258"/>
      <c r="H119" s="265">
        <v>2020</v>
      </c>
      <c r="I119" s="265">
        <v>6100056877</v>
      </c>
      <c r="J119" s="265" t="s">
        <v>8242</v>
      </c>
      <c r="K119" s="264" t="s">
        <v>9982</v>
      </c>
      <c r="L119" s="265" t="s">
        <v>8323</v>
      </c>
    </row>
    <row r="120" spans="1:12" ht="63">
      <c r="A120" s="263">
        <v>115</v>
      </c>
      <c r="B120" s="264" t="s">
        <v>7233</v>
      </c>
      <c r="C120" s="265" t="s">
        <v>8102</v>
      </c>
      <c r="D120" s="258"/>
      <c r="E120" s="258"/>
      <c r="F120" s="258"/>
      <c r="G120" s="258"/>
      <c r="H120" s="265">
        <v>2020</v>
      </c>
      <c r="I120" s="265">
        <v>6100056724</v>
      </c>
      <c r="J120" s="265" t="s">
        <v>8324</v>
      </c>
      <c r="K120" s="264" t="s">
        <v>9983</v>
      </c>
      <c r="L120" s="265" t="s">
        <v>8325</v>
      </c>
    </row>
    <row r="121" spans="1:12" ht="63">
      <c r="A121" s="263">
        <v>116</v>
      </c>
      <c r="B121" s="264" t="s">
        <v>7234</v>
      </c>
      <c r="C121" s="265" t="s">
        <v>8102</v>
      </c>
      <c r="D121" s="258"/>
      <c r="E121" s="258"/>
      <c r="F121" s="258"/>
      <c r="G121" s="258"/>
      <c r="H121" s="265">
        <v>2020</v>
      </c>
      <c r="I121" s="265">
        <v>6100057921</v>
      </c>
      <c r="J121" s="265" t="s">
        <v>8326</v>
      </c>
      <c r="K121" s="264" t="s">
        <v>9984</v>
      </c>
      <c r="L121" s="265" t="s">
        <v>8327</v>
      </c>
    </row>
    <row r="122" spans="1:12" ht="63">
      <c r="A122" s="263">
        <v>117</v>
      </c>
      <c r="B122" s="264" t="s">
        <v>7188</v>
      </c>
      <c r="C122" s="265" t="s">
        <v>8102</v>
      </c>
      <c r="D122" s="258"/>
      <c r="E122" s="258"/>
      <c r="F122" s="258"/>
      <c r="G122" s="258"/>
      <c r="H122" s="265">
        <v>2020</v>
      </c>
      <c r="I122" s="265">
        <v>6100057623</v>
      </c>
      <c r="J122" s="265" t="s">
        <v>8328</v>
      </c>
      <c r="K122" s="264" t="s">
        <v>9985</v>
      </c>
      <c r="L122" s="265" t="s">
        <v>8329</v>
      </c>
    </row>
    <row r="123" spans="1:12" ht="63">
      <c r="A123" s="263">
        <v>118</v>
      </c>
      <c r="B123" s="264" t="s">
        <v>7214</v>
      </c>
      <c r="C123" s="265" t="s">
        <v>8102</v>
      </c>
      <c r="D123" s="258"/>
      <c r="E123" s="258"/>
      <c r="F123" s="258"/>
      <c r="G123" s="258"/>
      <c r="H123" s="265">
        <v>2020</v>
      </c>
      <c r="I123" s="265">
        <v>6100057685</v>
      </c>
      <c r="J123" s="265" t="s">
        <v>8328</v>
      </c>
      <c r="K123" s="264" t="s">
        <v>9986</v>
      </c>
      <c r="L123" s="265" t="s">
        <v>8330</v>
      </c>
    </row>
    <row r="124" spans="1:12" ht="63">
      <c r="A124" s="263">
        <v>119</v>
      </c>
      <c r="B124" s="264" t="s">
        <v>7153</v>
      </c>
      <c r="C124" s="265" t="s">
        <v>8102</v>
      </c>
      <c r="D124" s="258"/>
      <c r="E124" s="258"/>
      <c r="F124" s="258"/>
      <c r="G124" s="258"/>
      <c r="H124" s="265">
        <v>2020</v>
      </c>
      <c r="I124" s="265">
        <v>6100058142</v>
      </c>
      <c r="J124" s="265" t="s">
        <v>8331</v>
      </c>
      <c r="K124" s="264" t="s">
        <v>9824</v>
      </c>
      <c r="L124" s="265" t="s">
        <v>8332</v>
      </c>
    </row>
    <row r="125" spans="1:12" ht="63">
      <c r="A125" s="263">
        <v>120</v>
      </c>
      <c r="B125" s="264" t="s">
        <v>7236</v>
      </c>
      <c r="C125" s="265" t="s">
        <v>8102</v>
      </c>
      <c r="D125" s="258"/>
      <c r="E125" s="258"/>
      <c r="F125" s="258"/>
      <c r="G125" s="258"/>
      <c r="H125" s="265">
        <v>2020</v>
      </c>
      <c r="I125" s="265">
        <v>6100058228</v>
      </c>
      <c r="J125" s="265" t="s">
        <v>8333</v>
      </c>
      <c r="K125" s="264" t="s">
        <v>9987</v>
      </c>
      <c r="L125" s="265" t="s">
        <v>8334</v>
      </c>
    </row>
    <row r="126" spans="1:12" ht="63">
      <c r="A126" s="263">
        <v>121</v>
      </c>
      <c r="B126" s="264" t="s">
        <v>7203</v>
      </c>
      <c r="C126" s="265" t="s">
        <v>8102</v>
      </c>
      <c r="D126" s="258"/>
      <c r="E126" s="258"/>
      <c r="F126" s="258"/>
      <c r="G126" s="258"/>
      <c r="H126" s="265">
        <v>2020</v>
      </c>
      <c r="I126" s="265">
        <v>6100058419</v>
      </c>
      <c r="J126" s="265" t="s">
        <v>8335</v>
      </c>
      <c r="K126" s="264" t="s">
        <v>9988</v>
      </c>
      <c r="L126" s="265" t="s">
        <v>8336</v>
      </c>
    </row>
    <row r="127" spans="1:12" ht="63">
      <c r="A127" s="263">
        <v>122</v>
      </c>
      <c r="B127" s="264" t="s">
        <v>7214</v>
      </c>
      <c r="C127" s="265" t="s">
        <v>8102</v>
      </c>
      <c r="D127" s="258"/>
      <c r="E127" s="258"/>
      <c r="F127" s="258"/>
      <c r="G127" s="258"/>
      <c r="H127" s="265">
        <v>2020</v>
      </c>
      <c r="I127" s="265">
        <v>6100058304</v>
      </c>
      <c r="J127" s="265" t="s">
        <v>8337</v>
      </c>
      <c r="K127" s="264" t="s">
        <v>9989</v>
      </c>
      <c r="L127" s="265" t="s">
        <v>8338</v>
      </c>
    </row>
    <row r="128" spans="1:12" ht="63">
      <c r="A128" s="263">
        <v>123</v>
      </c>
      <c r="B128" s="264" t="s">
        <v>7237</v>
      </c>
      <c r="C128" s="265" t="s">
        <v>8102</v>
      </c>
      <c r="D128" s="258"/>
      <c r="E128" s="258"/>
      <c r="F128" s="258"/>
      <c r="G128" s="258"/>
      <c r="H128" s="265">
        <v>2020</v>
      </c>
      <c r="I128" s="265">
        <v>6100058788</v>
      </c>
      <c r="J128" s="265" t="s">
        <v>8339</v>
      </c>
      <c r="K128" s="264" t="s">
        <v>9759</v>
      </c>
      <c r="L128" s="265" t="s">
        <v>8340</v>
      </c>
    </row>
    <row r="129" spans="1:12" ht="63">
      <c r="A129" s="263">
        <v>124</v>
      </c>
      <c r="B129" s="264" t="s">
        <v>7239</v>
      </c>
      <c r="C129" s="265" t="s">
        <v>8102</v>
      </c>
      <c r="D129" s="258"/>
      <c r="E129" s="258"/>
      <c r="F129" s="258"/>
      <c r="G129" s="258"/>
      <c r="H129" s="265">
        <v>2020</v>
      </c>
      <c r="I129" s="265">
        <v>6100057253</v>
      </c>
      <c r="J129" s="265" t="s">
        <v>8341</v>
      </c>
      <c r="K129" s="264" t="s">
        <v>9990</v>
      </c>
      <c r="L129" s="265" t="s">
        <v>8342</v>
      </c>
    </row>
    <row r="130" spans="1:12" ht="47.25">
      <c r="A130" s="263">
        <v>125</v>
      </c>
      <c r="B130" s="264" t="s">
        <v>7154</v>
      </c>
      <c r="C130" s="265" t="s">
        <v>8102</v>
      </c>
      <c r="D130" s="258"/>
      <c r="E130" s="258"/>
      <c r="F130" s="258"/>
      <c r="G130" s="258"/>
      <c r="H130" s="265">
        <v>2020</v>
      </c>
      <c r="I130" s="265">
        <v>6100058484</v>
      </c>
      <c r="J130" s="265" t="s">
        <v>8253</v>
      </c>
      <c r="K130" s="264" t="s">
        <v>9991</v>
      </c>
      <c r="L130" s="265" t="s">
        <v>8343</v>
      </c>
    </row>
    <row r="131" spans="1:12" ht="78.75">
      <c r="A131" s="263">
        <v>126</v>
      </c>
      <c r="B131" s="264" t="s">
        <v>7240</v>
      </c>
      <c r="C131" s="265" t="s">
        <v>8102</v>
      </c>
      <c r="D131" s="258"/>
      <c r="E131" s="258"/>
      <c r="F131" s="258"/>
      <c r="G131" s="258"/>
      <c r="H131" s="265">
        <v>2020</v>
      </c>
      <c r="I131" s="265">
        <v>6100056069</v>
      </c>
      <c r="J131" s="265" t="s">
        <v>8344</v>
      </c>
      <c r="K131" s="264" t="s">
        <v>9992</v>
      </c>
      <c r="L131" s="265" t="s">
        <v>8345</v>
      </c>
    </row>
    <row r="132" spans="1:12" ht="78.75">
      <c r="A132" s="263">
        <v>127</v>
      </c>
      <c r="B132" s="264" t="s">
        <v>7220</v>
      </c>
      <c r="C132" s="265" t="s">
        <v>8102</v>
      </c>
      <c r="D132" s="258"/>
      <c r="E132" s="258"/>
      <c r="F132" s="258"/>
      <c r="G132" s="258"/>
      <c r="H132" s="265">
        <v>2020</v>
      </c>
      <c r="I132" s="265">
        <v>6100056597</v>
      </c>
      <c r="J132" s="265" t="s">
        <v>8195</v>
      </c>
      <c r="K132" s="264" t="s">
        <v>9993</v>
      </c>
      <c r="L132" s="265" t="s">
        <v>8346</v>
      </c>
    </row>
    <row r="133" spans="1:12" ht="63">
      <c r="A133" s="263">
        <v>128</v>
      </c>
      <c r="B133" s="264" t="s">
        <v>7241</v>
      </c>
      <c r="C133" s="265" t="s">
        <v>8102</v>
      </c>
      <c r="D133" s="258"/>
      <c r="E133" s="258"/>
      <c r="F133" s="258"/>
      <c r="G133" s="258"/>
      <c r="H133" s="265">
        <v>2020</v>
      </c>
      <c r="I133" s="265">
        <v>6100057119</v>
      </c>
      <c r="J133" s="265" t="s">
        <v>8222</v>
      </c>
      <c r="K133" s="264" t="s">
        <v>9994</v>
      </c>
      <c r="L133" s="265" t="s">
        <v>8347</v>
      </c>
    </row>
    <row r="134" spans="1:12" ht="63">
      <c r="A134" s="263">
        <v>129</v>
      </c>
      <c r="B134" s="264" t="s">
        <v>7242</v>
      </c>
      <c r="C134" s="265" t="s">
        <v>8102</v>
      </c>
      <c r="D134" s="258"/>
      <c r="E134" s="258"/>
      <c r="F134" s="258"/>
      <c r="G134" s="258"/>
      <c r="H134" s="265">
        <v>2020</v>
      </c>
      <c r="I134" s="265">
        <v>6100058053</v>
      </c>
      <c r="J134" s="265" t="s">
        <v>8228</v>
      </c>
      <c r="K134" s="264" t="s">
        <v>9995</v>
      </c>
      <c r="L134" s="265" t="s">
        <v>8348</v>
      </c>
    </row>
    <row r="135" spans="1:12" ht="63">
      <c r="A135" s="263">
        <v>130</v>
      </c>
      <c r="B135" s="264" t="s">
        <v>7228</v>
      </c>
      <c r="C135" s="265" t="s">
        <v>8102</v>
      </c>
      <c r="D135" s="258"/>
      <c r="E135" s="258"/>
      <c r="F135" s="258"/>
      <c r="G135" s="258"/>
      <c r="H135" s="265">
        <v>2020</v>
      </c>
      <c r="I135" s="265">
        <v>6100058134</v>
      </c>
      <c r="J135" s="265" t="s">
        <v>8224</v>
      </c>
      <c r="K135" s="264" t="s">
        <v>9996</v>
      </c>
      <c r="L135" s="265" t="s">
        <v>8349</v>
      </c>
    </row>
    <row r="136" spans="1:12" ht="63">
      <c r="A136" s="263">
        <v>131</v>
      </c>
      <c r="B136" s="264" t="s">
        <v>7243</v>
      </c>
      <c r="C136" s="265" t="s">
        <v>8102</v>
      </c>
      <c r="D136" s="258"/>
      <c r="E136" s="258"/>
      <c r="F136" s="258"/>
      <c r="G136" s="258"/>
      <c r="H136" s="265">
        <v>2020</v>
      </c>
      <c r="I136" s="265">
        <v>6100058366</v>
      </c>
      <c r="J136" s="265" t="s">
        <v>8244</v>
      </c>
      <c r="K136" s="264" t="s">
        <v>9997</v>
      </c>
      <c r="L136" s="265" t="s">
        <v>8350</v>
      </c>
    </row>
    <row r="137" spans="1:12" ht="63">
      <c r="A137" s="263">
        <v>132</v>
      </c>
      <c r="B137" s="264" t="s">
        <v>7214</v>
      </c>
      <c r="C137" s="265" t="s">
        <v>8102</v>
      </c>
      <c r="D137" s="258"/>
      <c r="E137" s="258"/>
      <c r="F137" s="258"/>
      <c r="G137" s="258"/>
      <c r="H137" s="265">
        <v>2020</v>
      </c>
      <c r="I137" s="265">
        <v>6100058371</v>
      </c>
      <c r="J137" s="265" t="s">
        <v>8244</v>
      </c>
      <c r="K137" s="264" t="s">
        <v>9998</v>
      </c>
      <c r="L137" s="265" t="s">
        <v>8351</v>
      </c>
    </row>
    <row r="138" spans="1:12" ht="63">
      <c r="A138" s="263">
        <v>133</v>
      </c>
      <c r="B138" s="264" t="s">
        <v>7245</v>
      </c>
      <c r="C138" s="265" t="s">
        <v>8102</v>
      </c>
      <c r="D138" s="258"/>
      <c r="E138" s="258"/>
      <c r="F138" s="258"/>
      <c r="G138" s="258"/>
      <c r="H138" s="265">
        <v>2020</v>
      </c>
      <c r="I138" s="265">
        <v>6100057232</v>
      </c>
      <c r="J138" s="265" t="s">
        <v>8341</v>
      </c>
      <c r="K138" s="264" t="s">
        <v>9999</v>
      </c>
      <c r="L138" s="265" t="s">
        <v>8352</v>
      </c>
    </row>
    <row r="139" spans="1:12" ht="63">
      <c r="A139" s="263">
        <v>134</v>
      </c>
      <c r="B139" s="264" t="s">
        <v>7224</v>
      </c>
      <c r="C139" s="265" t="s">
        <v>8102</v>
      </c>
      <c r="D139" s="258"/>
      <c r="E139" s="258"/>
      <c r="F139" s="258"/>
      <c r="G139" s="258"/>
      <c r="H139" s="265">
        <v>2020</v>
      </c>
      <c r="I139" s="265">
        <v>6100057444</v>
      </c>
      <c r="J139" s="265" t="s">
        <v>8266</v>
      </c>
      <c r="K139" s="264" t="s">
        <v>9825</v>
      </c>
      <c r="L139" s="265" t="s">
        <v>8353</v>
      </c>
    </row>
    <row r="140" spans="1:12" ht="63">
      <c r="A140" s="263">
        <v>135</v>
      </c>
      <c r="B140" s="264" t="s">
        <v>7214</v>
      </c>
      <c r="C140" s="265" t="s">
        <v>8102</v>
      </c>
      <c r="D140" s="258"/>
      <c r="E140" s="258"/>
      <c r="F140" s="258"/>
      <c r="G140" s="258"/>
      <c r="H140" s="265">
        <v>2020</v>
      </c>
      <c r="I140" s="265">
        <v>6100056869</v>
      </c>
      <c r="J140" s="265" t="s">
        <v>8285</v>
      </c>
      <c r="K140" s="264" t="s">
        <v>10000</v>
      </c>
      <c r="L140" s="265" t="s">
        <v>8354</v>
      </c>
    </row>
    <row r="141" spans="1:12" ht="63">
      <c r="A141" s="263">
        <v>136</v>
      </c>
      <c r="B141" s="264" t="s">
        <v>7239</v>
      </c>
      <c r="C141" s="265" t="s">
        <v>8102</v>
      </c>
      <c r="D141" s="258"/>
      <c r="E141" s="258"/>
      <c r="F141" s="258"/>
      <c r="G141" s="258"/>
      <c r="H141" s="265">
        <v>2020</v>
      </c>
      <c r="I141" s="265">
        <v>6100056998</v>
      </c>
      <c r="J141" s="265" t="s">
        <v>8355</v>
      </c>
      <c r="K141" s="264" t="s">
        <v>10001</v>
      </c>
      <c r="L141" s="265" t="s">
        <v>8356</v>
      </c>
    </row>
    <row r="142" spans="1:12" ht="63">
      <c r="A142" s="263">
        <v>137</v>
      </c>
      <c r="B142" s="264" t="s">
        <v>7246</v>
      </c>
      <c r="C142" s="265" t="s">
        <v>8102</v>
      </c>
      <c r="D142" s="258"/>
      <c r="E142" s="258"/>
      <c r="F142" s="258"/>
      <c r="G142" s="258"/>
      <c r="H142" s="265">
        <v>2020</v>
      </c>
      <c r="I142" s="265">
        <v>6100057085</v>
      </c>
      <c r="J142" s="265" t="s">
        <v>8357</v>
      </c>
      <c r="K142" s="264" t="s">
        <v>10002</v>
      </c>
      <c r="L142" s="265"/>
    </row>
    <row r="143" spans="1:12" ht="63">
      <c r="A143" s="263">
        <v>138</v>
      </c>
      <c r="B143" s="264" t="s">
        <v>7247</v>
      </c>
      <c r="C143" s="265" t="s">
        <v>8102</v>
      </c>
      <c r="D143" s="258"/>
      <c r="E143" s="258"/>
      <c r="F143" s="258"/>
      <c r="G143" s="258"/>
      <c r="H143" s="265">
        <v>2020</v>
      </c>
      <c r="I143" s="265">
        <v>6100057016</v>
      </c>
      <c r="J143" s="265" t="s">
        <v>8355</v>
      </c>
      <c r="K143" s="264" t="s">
        <v>10003</v>
      </c>
      <c r="L143" s="265" t="s">
        <v>8358</v>
      </c>
    </row>
    <row r="144" spans="1:12" ht="63">
      <c r="A144" s="263">
        <v>139</v>
      </c>
      <c r="B144" s="264" t="s">
        <v>7248</v>
      </c>
      <c r="C144" s="265" t="s">
        <v>8102</v>
      </c>
      <c r="D144" s="258"/>
      <c r="E144" s="258"/>
      <c r="F144" s="258"/>
      <c r="G144" s="258"/>
      <c r="H144" s="265">
        <v>2020</v>
      </c>
      <c r="I144" s="265">
        <v>6100057596</v>
      </c>
      <c r="J144" s="265" t="s">
        <v>8359</v>
      </c>
      <c r="K144" s="264" t="s">
        <v>10004</v>
      </c>
      <c r="L144" s="265" t="s">
        <v>8360</v>
      </c>
    </row>
    <row r="145" spans="1:12" ht="63">
      <c r="A145" s="263">
        <v>140</v>
      </c>
      <c r="B145" s="264" t="s">
        <v>7249</v>
      </c>
      <c r="C145" s="265" t="s">
        <v>8102</v>
      </c>
      <c r="D145" s="258"/>
      <c r="E145" s="258"/>
      <c r="F145" s="258"/>
      <c r="G145" s="258"/>
      <c r="H145" s="265">
        <v>2020</v>
      </c>
      <c r="I145" s="265">
        <v>6100056089</v>
      </c>
      <c r="J145" s="265" t="s">
        <v>8305</v>
      </c>
      <c r="K145" s="264" t="s">
        <v>7406</v>
      </c>
      <c r="L145" s="265" t="s">
        <v>8361</v>
      </c>
    </row>
    <row r="146" spans="1:12" ht="47.25">
      <c r="A146" s="263">
        <v>141</v>
      </c>
      <c r="B146" s="264" t="s">
        <v>7250</v>
      </c>
      <c r="C146" s="265" t="s">
        <v>8102</v>
      </c>
      <c r="D146" s="258"/>
      <c r="E146" s="258"/>
      <c r="F146" s="258"/>
      <c r="G146" s="258"/>
      <c r="H146" s="265">
        <v>2020</v>
      </c>
      <c r="I146" s="265">
        <v>6100057516</v>
      </c>
      <c r="J146" s="265" t="s">
        <v>8264</v>
      </c>
      <c r="K146" s="264" t="s">
        <v>9729</v>
      </c>
      <c r="L146" s="265" t="s">
        <v>8362</v>
      </c>
    </row>
    <row r="147" spans="1:12" ht="63">
      <c r="A147" s="263">
        <v>142</v>
      </c>
      <c r="B147" s="264" t="s">
        <v>7251</v>
      </c>
      <c r="C147" s="265" t="s">
        <v>8102</v>
      </c>
      <c r="D147" s="258"/>
      <c r="E147" s="258"/>
      <c r="F147" s="258"/>
      <c r="G147" s="258"/>
      <c r="H147" s="265">
        <v>2020</v>
      </c>
      <c r="I147" s="265">
        <v>6100057447</v>
      </c>
      <c r="J147" s="265" t="s">
        <v>8266</v>
      </c>
      <c r="K147" s="264" t="s">
        <v>10005</v>
      </c>
      <c r="L147" s="265" t="s">
        <v>8363</v>
      </c>
    </row>
    <row r="148" spans="1:12" ht="78.75">
      <c r="A148" s="263">
        <v>143</v>
      </c>
      <c r="B148" s="264" t="s">
        <v>7252</v>
      </c>
      <c r="C148" s="265" t="s">
        <v>8102</v>
      </c>
      <c r="D148" s="258"/>
      <c r="E148" s="258"/>
      <c r="F148" s="258"/>
      <c r="G148" s="258"/>
      <c r="H148" s="265">
        <v>2020</v>
      </c>
      <c r="I148" s="265">
        <v>6100057879</v>
      </c>
      <c r="J148" s="265" t="s">
        <v>8364</v>
      </c>
      <c r="K148" s="264" t="s">
        <v>9826</v>
      </c>
      <c r="L148" s="265" t="s">
        <v>8365</v>
      </c>
    </row>
    <row r="149" spans="1:12" ht="47.25">
      <c r="A149" s="263">
        <v>144</v>
      </c>
      <c r="B149" s="264" t="s">
        <v>7174</v>
      </c>
      <c r="C149" s="265" t="s">
        <v>8102</v>
      </c>
      <c r="D149" s="258"/>
      <c r="E149" s="258"/>
      <c r="F149" s="258"/>
      <c r="G149" s="258"/>
      <c r="H149" s="265">
        <v>2020</v>
      </c>
      <c r="I149" s="265">
        <v>6100057750</v>
      </c>
      <c r="J149" s="265" t="s">
        <v>8366</v>
      </c>
      <c r="K149" s="264" t="s">
        <v>9827</v>
      </c>
      <c r="L149" s="265" t="s">
        <v>8367</v>
      </c>
    </row>
    <row r="150" spans="1:12" ht="78.75">
      <c r="A150" s="263">
        <v>145</v>
      </c>
      <c r="B150" s="264" t="s">
        <v>7253</v>
      </c>
      <c r="C150" s="265" t="s">
        <v>8102</v>
      </c>
      <c r="D150" s="258"/>
      <c r="E150" s="258"/>
      <c r="F150" s="258"/>
      <c r="G150" s="258"/>
      <c r="H150" s="265">
        <v>2020</v>
      </c>
      <c r="I150" s="265">
        <v>6100057719</v>
      </c>
      <c r="J150" s="265" t="s">
        <v>8226</v>
      </c>
      <c r="K150" s="264" t="s">
        <v>10006</v>
      </c>
      <c r="L150" s="265" t="s">
        <v>8368</v>
      </c>
    </row>
    <row r="151" spans="1:12" ht="63">
      <c r="A151" s="263">
        <v>146</v>
      </c>
      <c r="B151" s="264" t="s">
        <v>7254</v>
      </c>
      <c r="C151" s="265" t="s">
        <v>8102</v>
      </c>
      <c r="D151" s="258"/>
      <c r="E151" s="258"/>
      <c r="F151" s="258"/>
      <c r="G151" s="258"/>
      <c r="H151" s="265">
        <v>2020</v>
      </c>
      <c r="I151" s="265">
        <v>6100056118</v>
      </c>
      <c r="J151" s="265" t="s">
        <v>8207</v>
      </c>
      <c r="K151" s="264" t="s">
        <v>10007</v>
      </c>
      <c r="L151" s="265" t="s">
        <v>8369</v>
      </c>
    </row>
    <row r="152" spans="1:12" ht="47.25">
      <c r="A152" s="263">
        <v>147</v>
      </c>
      <c r="B152" s="264" t="s">
        <v>7190</v>
      </c>
      <c r="C152" s="265" t="s">
        <v>8102</v>
      </c>
      <c r="D152" s="258"/>
      <c r="E152" s="258"/>
      <c r="F152" s="258"/>
      <c r="G152" s="258"/>
      <c r="H152" s="265">
        <v>2020</v>
      </c>
      <c r="I152" s="265">
        <v>6100058262</v>
      </c>
      <c r="J152" s="265" t="s">
        <v>8370</v>
      </c>
      <c r="K152" s="264" t="s">
        <v>10008</v>
      </c>
      <c r="L152" s="265" t="s">
        <v>8371</v>
      </c>
    </row>
    <row r="153" spans="1:12" ht="63">
      <c r="A153" s="263">
        <v>148</v>
      </c>
      <c r="B153" s="264" t="s">
        <v>7255</v>
      </c>
      <c r="C153" s="265" t="s">
        <v>8102</v>
      </c>
      <c r="D153" s="258"/>
      <c r="E153" s="258"/>
      <c r="F153" s="258"/>
      <c r="G153" s="258"/>
      <c r="H153" s="265">
        <v>2020</v>
      </c>
      <c r="I153" s="265">
        <v>6100056193</v>
      </c>
      <c r="J153" s="265" t="s">
        <v>8262</v>
      </c>
      <c r="K153" s="264" t="s">
        <v>9730</v>
      </c>
      <c r="L153" s="265" t="s">
        <v>8372</v>
      </c>
    </row>
    <row r="154" spans="1:12" ht="63">
      <c r="A154" s="263">
        <v>149</v>
      </c>
      <c r="B154" s="264" t="s">
        <v>7256</v>
      </c>
      <c r="C154" s="265" t="s">
        <v>8102</v>
      </c>
      <c r="D154" s="258"/>
      <c r="E154" s="258"/>
      <c r="F154" s="258"/>
      <c r="G154" s="258"/>
      <c r="H154" s="265">
        <v>2020</v>
      </c>
      <c r="I154" s="265">
        <v>6100057156</v>
      </c>
      <c r="J154" s="265" t="s">
        <v>8373</v>
      </c>
      <c r="K154" s="264" t="s">
        <v>9828</v>
      </c>
      <c r="L154" s="265" t="s">
        <v>8374</v>
      </c>
    </row>
    <row r="155" spans="1:12" ht="63">
      <c r="A155" s="263">
        <v>150</v>
      </c>
      <c r="B155" s="264" t="s">
        <v>7257</v>
      </c>
      <c r="C155" s="265" t="s">
        <v>8102</v>
      </c>
      <c r="D155" s="258"/>
      <c r="E155" s="258"/>
      <c r="F155" s="258"/>
      <c r="G155" s="258"/>
      <c r="H155" s="265">
        <v>2020</v>
      </c>
      <c r="I155" s="265">
        <v>6100057482</v>
      </c>
      <c r="J155" s="265" t="s">
        <v>8375</v>
      </c>
      <c r="K155" s="264" t="s">
        <v>10009</v>
      </c>
      <c r="L155" s="265" t="s">
        <v>8376</v>
      </c>
    </row>
    <row r="156" spans="1:12" ht="63">
      <c r="A156" s="263">
        <v>151</v>
      </c>
      <c r="B156" s="264" t="s">
        <v>7258</v>
      </c>
      <c r="C156" s="265" t="s">
        <v>8102</v>
      </c>
      <c r="D156" s="258"/>
      <c r="E156" s="258"/>
      <c r="F156" s="258"/>
      <c r="G156" s="258"/>
      <c r="H156" s="265">
        <v>2020</v>
      </c>
      <c r="I156" s="265">
        <v>6100056159</v>
      </c>
      <c r="J156" s="265" t="s">
        <v>8212</v>
      </c>
      <c r="K156" s="264" t="s">
        <v>10010</v>
      </c>
      <c r="L156" s="265" t="s">
        <v>8377</v>
      </c>
    </row>
    <row r="157" spans="1:12" ht="63">
      <c r="A157" s="263">
        <v>152</v>
      </c>
      <c r="B157" s="264" t="s">
        <v>7259</v>
      </c>
      <c r="C157" s="265" t="s">
        <v>8102</v>
      </c>
      <c r="D157" s="258"/>
      <c r="E157" s="258"/>
      <c r="F157" s="258"/>
      <c r="G157" s="258"/>
      <c r="H157" s="265">
        <v>2020</v>
      </c>
      <c r="I157" s="265">
        <v>6100057042</v>
      </c>
      <c r="J157" s="265" t="s">
        <v>8307</v>
      </c>
      <c r="K157" s="264" t="s">
        <v>10011</v>
      </c>
      <c r="L157" s="265" t="s">
        <v>8378</v>
      </c>
    </row>
    <row r="158" spans="1:12" ht="63">
      <c r="A158" s="263">
        <v>153</v>
      </c>
      <c r="B158" s="264" t="s">
        <v>7260</v>
      </c>
      <c r="C158" s="265" t="s">
        <v>8102</v>
      </c>
      <c r="D158" s="258"/>
      <c r="E158" s="258"/>
      <c r="F158" s="258"/>
      <c r="G158" s="258"/>
      <c r="H158" s="265">
        <v>2020</v>
      </c>
      <c r="I158" s="265">
        <v>6100057617</v>
      </c>
      <c r="J158" s="265" t="s">
        <v>8359</v>
      </c>
      <c r="K158" s="264" t="s">
        <v>10012</v>
      </c>
      <c r="L158" s="265" t="s">
        <v>8379</v>
      </c>
    </row>
    <row r="159" spans="1:12" ht="47.25">
      <c r="A159" s="263">
        <v>154</v>
      </c>
      <c r="B159" s="264" t="s">
        <v>7165</v>
      </c>
      <c r="C159" s="265" t="s">
        <v>8102</v>
      </c>
      <c r="D159" s="258"/>
      <c r="E159" s="258"/>
      <c r="F159" s="258"/>
      <c r="G159" s="258"/>
      <c r="H159" s="265">
        <v>2020</v>
      </c>
      <c r="I159" s="265">
        <v>6100057485</v>
      </c>
      <c r="J159" s="265" t="s">
        <v>8264</v>
      </c>
      <c r="K159" s="264" t="s">
        <v>10013</v>
      </c>
      <c r="L159" s="265" t="s">
        <v>8380</v>
      </c>
    </row>
    <row r="160" spans="1:12" ht="63">
      <c r="A160" s="263">
        <v>155</v>
      </c>
      <c r="B160" s="264" t="s">
        <v>7261</v>
      </c>
      <c r="C160" s="265" t="s">
        <v>8102</v>
      </c>
      <c r="D160" s="258"/>
      <c r="E160" s="258"/>
      <c r="F160" s="258"/>
      <c r="G160" s="258"/>
      <c r="H160" s="265">
        <v>2020</v>
      </c>
      <c r="I160" s="265">
        <v>6100059667</v>
      </c>
      <c r="J160" s="265" t="s">
        <v>8381</v>
      </c>
      <c r="K160" s="264" t="s">
        <v>9829</v>
      </c>
      <c r="L160" s="265" t="s">
        <v>8382</v>
      </c>
    </row>
    <row r="161" spans="1:12" ht="78.75">
      <c r="A161" s="263">
        <v>156</v>
      </c>
      <c r="B161" s="264" t="s">
        <v>7262</v>
      </c>
      <c r="C161" s="265" t="s">
        <v>8102</v>
      </c>
      <c r="D161" s="258"/>
      <c r="E161" s="258"/>
      <c r="F161" s="258"/>
      <c r="G161" s="258"/>
      <c r="H161" s="265">
        <v>2020</v>
      </c>
      <c r="I161" s="265">
        <v>6100056758</v>
      </c>
      <c r="J161" s="265" t="s">
        <v>8242</v>
      </c>
      <c r="K161" s="264" t="s">
        <v>10014</v>
      </c>
      <c r="L161" s="265" t="s">
        <v>8383</v>
      </c>
    </row>
    <row r="162" spans="1:12" ht="78.75">
      <c r="A162" s="263">
        <v>157</v>
      </c>
      <c r="B162" s="264" t="s">
        <v>7167</v>
      </c>
      <c r="C162" s="265" t="s">
        <v>8102</v>
      </c>
      <c r="D162" s="258"/>
      <c r="E162" s="258"/>
      <c r="F162" s="258"/>
      <c r="G162" s="258"/>
      <c r="H162" s="265">
        <v>2020</v>
      </c>
      <c r="I162" s="265">
        <v>6100056679</v>
      </c>
      <c r="J162" s="265" t="s">
        <v>8281</v>
      </c>
      <c r="K162" s="264" t="s">
        <v>10015</v>
      </c>
      <c r="L162" s="265" t="s">
        <v>8384</v>
      </c>
    </row>
    <row r="163" spans="1:12" ht="63">
      <c r="A163" s="263">
        <v>158</v>
      </c>
      <c r="B163" s="264" t="s">
        <v>7263</v>
      </c>
      <c r="C163" s="265" t="s">
        <v>8102</v>
      </c>
      <c r="D163" s="258"/>
      <c r="E163" s="258"/>
      <c r="F163" s="258"/>
      <c r="G163" s="258"/>
      <c r="H163" s="265">
        <v>2020</v>
      </c>
      <c r="I163" s="265">
        <v>6100056070</v>
      </c>
      <c r="J163" s="265" t="s">
        <v>8341</v>
      </c>
      <c r="K163" s="264" t="s">
        <v>10016</v>
      </c>
      <c r="L163" s="265" t="s">
        <v>8385</v>
      </c>
    </row>
    <row r="164" spans="1:12" ht="47.25">
      <c r="A164" s="263">
        <v>159</v>
      </c>
      <c r="B164" s="264" t="s">
        <v>7174</v>
      </c>
      <c r="C164" s="265" t="s">
        <v>8102</v>
      </c>
      <c r="D164" s="258"/>
      <c r="E164" s="258"/>
      <c r="F164" s="258"/>
      <c r="G164" s="258"/>
      <c r="H164" s="265">
        <v>2020</v>
      </c>
      <c r="I164" s="265">
        <v>6100057951</v>
      </c>
      <c r="J164" s="265" t="s">
        <v>8326</v>
      </c>
      <c r="K164" s="264" t="s">
        <v>10017</v>
      </c>
      <c r="L164" s="265" t="s">
        <v>8386</v>
      </c>
    </row>
    <row r="165" spans="1:12" ht="47.25">
      <c r="A165" s="263">
        <v>160</v>
      </c>
      <c r="B165" s="264" t="s">
        <v>7156</v>
      </c>
      <c r="C165" s="265" t="s">
        <v>8102</v>
      </c>
      <c r="D165" s="258"/>
      <c r="E165" s="258"/>
      <c r="F165" s="258"/>
      <c r="G165" s="258"/>
      <c r="H165" s="265">
        <v>2020</v>
      </c>
      <c r="I165" s="265">
        <v>6100058015</v>
      </c>
      <c r="J165" s="265" t="s">
        <v>8224</v>
      </c>
      <c r="K165" s="264" t="s">
        <v>10018</v>
      </c>
      <c r="L165" s="265" t="s">
        <v>8387</v>
      </c>
    </row>
    <row r="166" spans="1:12" ht="47.25">
      <c r="A166" s="263">
        <v>161</v>
      </c>
      <c r="B166" s="264" t="s">
        <v>7264</v>
      </c>
      <c r="C166" s="265" t="s">
        <v>8102</v>
      </c>
      <c r="D166" s="258"/>
      <c r="E166" s="258"/>
      <c r="F166" s="258"/>
      <c r="G166" s="258"/>
      <c r="H166" s="265">
        <v>2020</v>
      </c>
      <c r="I166" s="265">
        <v>6100057025</v>
      </c>
      <c r="J166" s="265" t="s">
        <v>8388</v>
      </c>
      <c r="K166" s="264" t="s">
        <v>10019</v>
      </c>
      <c r="L166" s="265" t="s">
        <v>8389</v>
      </c>
    </row>
    <row r="167" spans="1:12" ht="63">
      <c r="A167" s="263">
        <v>162</v>
      </c>
      <c r="B167" s="264" t="s">
        <v>7265</v>
      </c>
      <c r="C167" s="265" t="s">
        <v>8102</v>
      </c>
      <c r="D167" s="258"/>
      <c r="E167" s="258"/>
      <c r="F167" s="258"/>
      <c r="G167" s="258"/>
      <c r="H167" s="265">
        <v>2020</v>
      </c>
      <c r="I167" s="265">
        <v>6100056617</v>
      </c>
      <c r="J167" s="265" t="s">
        <v>8302</v>
      </c>
      <c r="K167" s="264" t="s">
        <v>10020</v>
      </c>
      <c r="L167" s="265" t="s">
        <v>8390</v>
      </c>
    </row>
    <row r="168" spans="1:12" ht="63">
      <c r="A168" s="263">
        <v>163</v>
      </c>
      <c r="B168" s="264" t="s">
        <v>7266</v>
      </c>
      <c r="C168" s="265" t="s">
        <v>8102</v>
      </c>
      <c r="D168" s="258"/>
      <c r="E168" s="258"/>
      <c r="F168" s="258"/>
      <c r="G168" s="258"/>
      <c r="H168" s="265">
        <v>2020</v>
      </c>
      <c r="I168" s="265">
        <v>6100056348</v>
      </c>
      <c r="J168" s="265" t="s">
        <v>8210</v>
      </c>
      <c r="K168" s="264" t="s">
        <v>10021</v>
      </c>
      <c r="L168" s="265" t="s">
        <v>8391</v>
      </c>
    </row>
    <row r="169" spans="1:12" ht="63">
      <c r="A169" s="263">
        <v>164</v>
      </c>
      <c r="B169" s="264" t="s">
        <v>7267</v>
      </c>
      <c r="C169" s="265" t="s">
        <v>8102</v>
      </c>
      <c r="D169" s="258"/>
      <c r="E169" s="258"/>
      <c r="F169" s="258"/>
      <c r="G169" s="258"/>
      <c r="H169" s="265">
        <v>2020</v>
      </c>
      <c r="I169" s="265">
        <v>6100056931</v>
      </c>
      <c r="J169" s="265" t="s">
        <v>8285</v>
      </c>
      <c r="K169" s="264" t="s">
        <v>10022</v>
      </c>
      <c r="L169" s="265" t="s">
        <v>8392</v>
      </c>
    </row>
    <row r="170" spans="1:12" ht="47.25">
      <c r="A170" s="263">
        <v>165</v>
      </c>
      <c r="B170" s="264" t="s">
        <v>7268</v>
      </c>
      <c r="C170" s="265" t="s">
        <v>8102</v>
      </c>
      <c r="D170" s="258"/>
      <c r="E170" s="258"/>
      <c r="F170" s="258"/>
      <c r="G170" s="258"/>
      <c r="H170" s="265">
        <v>2020</v>
      </c>
      <c r="I170" s="265">
        <v>6100057684</v>
      </c>
      <c r="J170" s="265" t="s">
        <v>8226</v>
      </c>
      <c r="K170" s="264" t="s">
        <v>10023</v>
      </c>
      <c r="L170" s="265" t="s">
        <v>8393</v>
      </c>
    </row>
    <row r="171" spans="1:12" ht="47.25">
      <c r="A171" s="263">
        <v>166</v>
      </c>
      <c r="B171" s="264" t="s">
        <v>7269</v>
      </c>
      <c r="C171" s="265" t="s">
        <v>8102</v>
      </c>
      <c r="D171" s="258"/>
      <c r="E171" s="258"/>
      <c r="F171" s="258"/>
      <c r="G171" s="258"/>
      <c r="H171" s="265">
        <v>2020</v>
      </c>
      <c r="I171" s="265">
        <v>6100058132</v>
      </c>
      <c r="J171" s="265" t="s">
        <v>8224</v>
      </c>
      <c r="K171" s="264" t="s">
        <v>10024</v>
      </c>
      <c r="L171" s="265" t="s">
        <v>8394</v>
      </c>
    </row>
    <row r="172" spans="1:12" ht="63">
      <c r="A172" s="263">
        <v>167</v>
      </c>
      <c r="B172" s="264" t="s">
        <v>7270</v>
      </c>
      <c r="C172" s="265" t="s">
        <v>8102</v>
      </c>
      <c r="D172" s="258"/>
      <c r="E172" s="258"/>
      <c r="F172" s="258"/>
      <c r="G172" s="258"/>
      <c r="H172" s="265">
        <v>2020</v>
      </c>
      <c r="I172" s="265">
        <v>6100055966</v>
      </c>
      <c r="J172" s="265" t="s">
        <v>8395</v>
      </c>
      <c r="K172" s="264" t="s">
        <v>10025</v>
      </c>
      <c r="L172" s="265" t="s">
        <v>8396</v>
      </c>
    </row>
    <row r="173" spans="1:12" ht="63">
      <c r="A173" s="263">
        <v>168</v>
      </c>
      <c r="B173" s="264" t="s">
        <v>7271</v>
      </c>
      <c r="C173" s="265" t="s">
        <v>8102</v>
      </c>
      <c r="D173" s="258"/>
      <c r="E173" s="258"/>
      <c r="F173" s="258"/>
      <c r="G173" s="258"/>
      <c r="H173" s="265">
        <v>2020</v>
      </c>
      <c r="I173" s="265">
        <v>6100059632</v>
      </c>
      <c r="J173" s="265" t="s">
        <v>8381</v>
      </c>
      <c r="K173" s="264" t="s">
        <v>10026</v>
      </c>
      <c r="L173" s="265" t="s">
        <v>8397</v>
      </c>
    </row>
    <row r="174" spans="1:12" ht="78.75">
      <c r="A174" s="263">
        <v>169</v>
      </c>
      <c r="B174" s="264" t="s">
        <v>7105</v>
      </c>
      <c r="C174" s="265" t="s">
        <v>8102</v>
      </c>
      <c r="D174" s="258"/>
      <c r="E174" s="258"/>
      <c r="F174" s="258"/>
      <c r="G174" s="258"/>
      <c r="H174" s="265">
        <v>2020</v>
      </c>
      <c r="I174" s="265">
        <v>6100052050</v>
      </c>
      <c r="J174" s="265" t="s">
        <v>8171</v>
      </c>
      <c r="K174" s="264" t="s">
        <v>7377</v>
      </c>
      <c r="L174" s="265" t="s">
        <v>8398</v>
      </c>
    </row>
    <row r="175" spans="1:12" ht="63">
      <c r="A175" s="263">
        <v>170</v>
      </c>
      <c r="B175" s="264" t="s">
        <v>7273</v>
      </c>
      <c r="C175" s="265" t="s">
        <v>8102</v>
      </c>
      <c r="D175" s="258"/>
      <c r="E175" s="258"/>
      <c r="F175" s="258"/>
      <c r="G175" s="258"/>
      <c r="H175" s="265">
        <v>2020</v>
      </c>
      <c r="I175" s="265">
        <v>6100056226</v>
      </c>
      <c r="J175" s="265" t="s">
        <v>8260</v>
      </c>
      <c r="K175" s="264" t="s">
        <v>9830</v>
      </c>
      <c r="L175" s="265" t="s">
        <v>8399</v>
      </c>
    </row>
    <row r="176" spans="1:12" ht="173.25">
      <c r="A176" s="263">
        <v>171</v>
      </c>
      <c r="B176" s="264" t="s">
        <v>7116</v>
      </c>
      <c r="C176" s="265" t="s">
        <v>8102</v>
      </c>
      <c r="D176" s="258"/>
      <c r="E176" s="258"/>
      <c r="F176" s="258"/>
      <c r="G176" s="258"/>
      <c r="H176" s="265">
        <v>2020</v>
      </c>
      <c r="I176" s="265">
        <v>6100056495</v>
      </c>
      <c r="J176" s="265" t="s">
        <v>8400</v>
      </c>
      <c r="K176" s="264" t="s">
        <v>9831</v>
      </c>
      <c r="L176" s="265" t="s">
        <v>8401</v>
      </c>
    </row>
    <row r="177" spans="1:12" ht="78.75">
      <c r="A177" s="263">
        <v>172</v>
      </c>
      <c r="B177" s="264" t="s">
        <v>7117</v>
      </c>
      <c r="C177" s="265" t="s">
        <v>8102</v>
      </c>
      <c r="D177" s="258"/>
      <c r="E177" s="258"/>
      <c r="F177" s="258"/>
      <c r="G177" s="258"/>
      <c r="H177" s="265">
        <v>2020</v>
      </c>
      <c r="I177" s="265">
        <v>6100056595</v>
      </c>
      <c r="J177" s="265" t="s">
        <v>8402</v>
      </c>
      <c r="K177" s="264" t="s">
        <v>9832</v>
      </c>
      <c r="L177" s="265" t="s">
        <v>8403</v>
      </c>
    </row>
    <row r="178" spans="1:12" ht="63">
      <c r="A178" s="263">
        <v>173</v>
      </c>
      <c r="B178" s="264" t="s">
        <v>7274</v>
      </c>
      <c r="C178" s="265" t="s">
        <v>8102</v>
      </c>
      <c r="D178" s="258"/>
      <c r="E178" s="258"/>
      <c r="F178" s="258"/>
      <c r="G178" s="258"/>
      <c r="H178" s="265">
        <v>2020</v>
      </c>
      <c r="I178" s="265">
        <v>6100056891</v>
      </c>
      <c r="J178" s="265" t="s">
        <v>8242</v>
      </c>
      <c r="K178" s="264" t="s">
        <v>9760</v>
      </c>
      <c r="L178" s="265" t="s">
        <v>8404</v>
      </c>
    </row>
    <row r="179" spans="1:12" ht="63">
      <c r="A179" s="263">
        <v>174</v>
      </c>
      <c r="B179" s="264" t="s">
        <v>7275</v>
      </c>
      <c r="C179" s="265" t="s">
        <v>8102</v>
      </c>
      <c r="D179" s="258"/>
      <c r="E179" s="258"/>
      <c r="F179" s="258"/>
      <c r="G179" s="258"/>
      <c r="H179" s="265">
        <v>2020</v>
      </c>
      <c r="I179" s="265">
        <v>6100056808</v>
      </c>
      <c r="J179" s="265" t="s">
        <v>8321</v>
      </c>
      <c r="K179" s="264" t="s">
        <v>10027</v>
      </c>
      <c r="L179" s="265" t="s">
        <v>8405</v>
      </c>
    </row>
    <row r="180" spans="1:12" ht="63">
      <c r="A180" s="263">
        <v>175</v>
      </c>
      <c r="B180" s="264" t="s">
        <v>7276</v>
      </c>
      <c r="C180" s="265" t="s">
        <v>8102</v>
      </c>
      <c r="D180" s="258"/>
      <c r="E180" s="258"/>
      <c r="F180" s="258"/>
      <c r="G180" s="258"/>
      <c r="H180" s="265">
        <v>2020</v>
      </c>
      <c r="I180" s="265">
        <v>6100056682</v>
      </c>
      <c r="J180" s="265" t="s">
        <v>8281</v>
      </c>
      <c r="K180" s="264" t="s">
        <v>9833</v>
      </c>
      <c r="L180" s="265" t="s">
        <v>8406</v>
      </c>
    </row>
    <row r="181" spans="1:12" ht="47.25">
      <c r="A181" s="263">
        <v>176</v>
      </c>
      <c r="B181" s="264" t="s">
        <v>7268</v>
      </c>
      <c r="C181" s="265" t="s">
        <v>8102</v>
      </c>
      <c r="D181" s="258"/>
      <c r="E181" s="258"/>
      <c r="F181" s="258"/>
      <c r="G181" s="258"/>
      <c r="H181" s="265">
        <v>2020</v>
      </c>
      <c r="I181" s="265">
        <v>6100056893</v>
      </c>
      <c r="J181" s="265" t="s">
        <v>8285</v>
      </c>
      <c r="K181" s="264" t="s">
        <v>10028</v>
      </c>
      <c r="L181" s="265" t="s">
        <v>8407</v>
      </c>
    </row>
    <row r="182" spans="1:12" ht="47.25">
      <c r="A182" s="263">
        <v>177</v>
      </c>
      <c r="B182" s="264" t="s">
        <v>7277</v>
      </c>
      <c r="C182" s="265" t="s">
        <v>8102</v>
      </c>
      <c r="D182" s="258"/>
      <c r="E182" s="258"/>
      <c r="F182" s="258"/>
      <c r="G182" s="258"/>
      <c r="H182" s="265">
        <v>2020</v>
      </c>
      <c r="I182" s="265">
        <v>6100056818</v>
      </c>
      <c r="J182" s="265" t="s">
        <v>8388</v>
      </c>
      <c r="K182" s="264" t="s">
        <v>10029</v>
      </c>
      <c r="L182" s="265" t="s">
        <v>8408</v>
      </c>
    </row>
    <row r="183" spans="1:12" ht="63">
      <c r="A183" s="263">
        <v>178</v>
      </c>
      <c r="B183" s="264" t="s">
        <v>7278</v>
      </c>
      <c r="C183" s="265" t="s">
        <v>8102</v>
      </c>
      <c r="D183" s="258"/>
      <c r="E183" s="258"/>
      <c r="F183" s="258"/>
      <c r="G183" s="258"/>
      <c r="H183" s="265">
        <v>2020</v>
      </c>
      <c r="I183" s="265">
        <v>6100056101</v>
      </c>
      <c r="J183" s="265" t="s">
        <v>8344</v>
      </c>
      <c r="K183" s="264" t="s">
        <v>10030</v>
      </c>
      <c r="L183" s="265" t="s">
        <v>8409</v>
      </c>
    </row>
    <row r="184" spans="1:12" ht="63">
      <c r="A184" s="263">
        <v>179</v>
      </c>
      <c r="B184" s="264" t="s">
        <v>7279</v>
      </c>
      <c r="C184" s="265" t="s">
        <v>8102</v>
      </c>
      <c r="D184" s="258"/>
      <c r="E184" s="258"/>
      <c r="F184" s="258"/>
      <c r="G184" s="258"/>
      <c r="H184" s="265">
        <v>2020</v>
      </c>
      <c r="I184" s="265">
        <v>6100057000</v>
      </c>
      <c r="J184" s="265" t="s">
        <v>8287</v>
      </c>
      <c r="K184" s="264" t="s">
        <v>10031</v>
      </c>
      <c r="L184" s="265" t="s">
        <v>8410</v>
      </c>
    </row>
    <row r="185" spans="1:12" ht="63">
      <c r="A185" s="263">
        <v>180</v>
      </c>
      <c r="B185" s="264" t="s">
        <v>7280</v>
      </c>
      <c r="C185" s="265" t="s">
        <v>8102</v>
      </c>
      <c r="D185" s="258"/>
      <c r="E185" s="258"/>
      <c r="F185" s="258"/>
      <c r="G185" s="258"/>
      <c r="H185" s="265">
        <v>2020</v>
      </c>
      <c r="I185" s="265">
        <v>6100057230</v>
      </c>
      <c r="J185" s="265" t="s">
        <v>8411</v>
      </c>
      <c r="K185" s="264" t="s">
        <v>10032</v>
      </c>
      <c r="L185" s="265" t="s">
        <v>8412</v>
      </c>
    </row>
    <row r="186" spans="1:12" ht="63">
      <c r="A186" s="263">
        <v>181</v>
      </c>
      <c r="B186" s="264" t="s">
        <v>7180</v>
      </c>
      <c r="C186" s="265" t="s">
        <v>8102</v>
      </c>
      <c r="D186" s="258"/>
      <c r="E186" s="258"/>
      <c r="F186" s="258"/>
      <c r="G186" s="258"/>
      <c r="H186" s="265">
        <v>2020</v>
      </c>
      <c r="I186" s="265">
        <v>6100057252</v>
      </c>
      <c r="J186" s="265" t="s">
        <v>8341</v>
      </c>
      <c r="K186" s="264" t="s">
        <v>10033</v>
      </c>
      <c r="L186" s="265" t="s">
        <v>8413</v>
      </c>
    </row>
    <row r="187" spans="1:12" ht="47.25">
      <c r="A187" s="263">
        <v>182</v>
      </c>
      <c r="B187" s="264" t="s">
        <v>7189</v>
      </c>
      <c r="C187" s="265" t="s">
        <v>8102</v>
      </c>
      <c r="D187" s="258"/>
      <c r="E187" s="258"/>
      <c r="F187" s="258"/>
      <c r="G187" s="258"/>
      <c r="H187" s="265">
        <v>2020</v>
      </c>
      <c r="I187" s="265">
        <v>6100056488</v>
      </c>
      <c r="J187" s="265" t="s">
        <v>8341</v>
      </c>
      <c r="K187" s="264" t="s">
        <v>10034</v>
      </c>
      <c r="L187" s="265" t="s">
        <v>8414</v>
      </c>
    </row>
    <row r="188" spans="1:12" ht="63">
      <c r="A188" s="263">
        <v>183</v>
      </c>
      <c r="B188" s="264" t="s">
        <v>7281</v>
      </c>
      <c r="C188" s="265" t="s">
        <v>8102</v>
      </c>
      <c r="D188" s="258"/>
      <c r="E188" s="258"/>
      <c r="F188" s="258"/>
      <c r="G188" s="258"/>
      <c r="H188" s="265">
        <v>2020</v>
      </c>
      <c r="I188" s="265">
        <v>6100057593</v>
      </c>
      <c r="J188" s="265" t="s">
        <v>8415</v>
      </c>
      <c r="K188" s="264" t="s">
        <v>10035</v>
      </c>
      <c r="L188" s="265" t="s">
        <v>8416</v>
      </c>
    </row>
    <row r="189" spans="1:12" ht="63">
      <c r="A189" s="263">
        <v>184</v>
      </c>
      <c r="B189" s="264" t="s">
        <v>7282</v>
      </c>
      <c r="C189" s="265" t="s">
        <v>8102</v>
      </c>
      <c r="D189" s="258"/>
      <c r="E189" s="258"/>
      <c r="F189" s="258"/>
      <c r="G189" s="258"/>
      <c r="H189" s="265">
        <v>2020</v>
      </c>
      <c r="I189" s="265">
        <v>6100057385</v>
      </c>
      <c r="J189" s="265" t="s">
        <v>8417</v>
      </c>
      <c r="K189" s="264" t="s">
        <v>9761</v>
      </c>
      <c r="L189" s="265" t="s">
        <v>8418</v>
      </c>
    </row>
    <row r="190" spans="1:12" ht="47.25">
      <c r="A190" s="263">
        <v>185</v>
      </c>
      <c r="B190" s="264" t="s">
        <v>7217</v>
      </c>
      <c r="C190" s="265" t="s">
        <v>8102</v>
      </c>
      <c r="D190" s="258"/>
      <c r="E190" s="258"/>
      <c r="F190" s="258"/>
      <c r="G190" s="258"/>
      <c r="H190" s="265">
        <v>2020</v>
      </c>
      <c r="I190" s="265">
        <v>6100057520</v>
      </c>
      <c r="J190" s="265" t="s">
        <v>8245</v>
      </c>
      <c r="K190" s="264" t="s">
        <v>10036</v>
      </c>
      <c r="L190" s="265" t="s">
        <v>8419</v>
      </c>
    </row>
    <row r="191" spans="1:12" ht="63">
      <c r="A191" s="263">
        <v>186</v>
      </c>
      <c r="B191" s="264" t="s">
        <v>7283</v>
      </c>
      <c r="C191" s="265" t="s">
        <v>8102</v>
      </c>
      <c r="D191" s="258"/>
      <c r="E191" s="258"/>
      <c r="F191" s="258"/>
      <c r="G191" s="258"/>
      <c r="H191" s="265">
        <v>2020</v>
      </c>
      <c r="I191" s="265">
        <v>6100057451</v>
      </c>
      <c r="J191" s="265" t="s">
        <v>8415</v>
      </c>
      <c r="K191" s="264" t="s">
        <v>10037</v>
      </c>
      <c r="L191" s="265" t="s">
        <v>8420</v>
      </c>
    </row>
    <row r="192" spans="1:12" ht="78.75">
      <c r="A192" s="263">
        <v>187</v>
      </c>
      <c r="B192" s="264" t="s">
        <v>7284</v>
      </c>
      <c r="C192" s="265" t="s">
        <v>8102</v>
      </c>
      <c r="D192" s="258"/>
      <c r="E192" s="258"/>
      <c r="F192" s="258"/>
      <c r="G192" s="258"/>
      <c r="H192" s="265">
        <v>2020</v>
      </c>
      <c r="I192" s="265">
        <v>6100057522</v>
      </c>
      <c r="J192" s="265" t="s">
        <v>8375</v>
      </c>
      <c r="K192" s="264" t="s">
        <v>10038</v>
      </c>
      <c r="L192" s="265" t="s">
        <v>8421</v>
      </c>
    </row>
    <row r="193" spans="1:12" ht="63">
      <c r="A193" s="263">
        <v>188</v>
      </c>
      <c r="B193" s="264" t="s">
        <v>7285</v>
      </c>
      <c r="C193" s="265" t="s">
        <v>8102</v>
      </c>
      <c r="D193" s="258"/>
      <c r="E193" s="258"/>
      <c r="F193" s="258"/>
      <c r="G193" s="258"/>
      <c r="H193" s="265">
        <v>2020</v>
      </c>
      <c r="I193" s="265">
        <v>6100057717</v>
      </c>
      <c r="J193" s="265" t="s">
        <v>8328</v>
      </c>
      <c r="K193" s="264" t="s">
        <v>10039</v>
      </c>
      <c r="L193" s="265" t="s">
        <v>8422</v>
      </c>
    </row>
    <row r="194" spans="1:12" ht="63">
      <c r="A194" s="263">
        <v>189</v>
      </c>
      <c r="B194" s="264" t="s">
        <v>7204</v>
      </c>
      <c r="C194" s="265" t="s">
        <v>8102</v>
      </c>
      <c r="D194" s="258"/>
      <c r="E194" s="258"/>
      <c r="F194" s="258"/>
      <c r="G194" s="258"/>
      <c r="H194" s="265">
        <v>2020</v>
      </c>
      <c r="I194" s="265">
        <v>6100057707</v>
      </c>
      <c r="J194" s="265" t="s">
        <v>8423</v>
      </c>
      <c r="K194" s="264" t="s">
        <v>10040</v>
      </c>
      <c r="L194" s="265" t="s">
        <v>8424</v>
      </c>
    </row>
    <row r="195" spans="1:12" ht="47.25">
      <c r="A195" s="263">
        <v>190</v>
      </c>
      <c r="B195" s="264" t="s">
        <v>7264</v>
      </c>
      <c r="C195" s="265" t="s">
        <v>8102</v>
      </c>
      <c r="D195" s="258"/>
      <c r="E195" s="258"/>
      <c r="F195" s="258"/>
      <c r="G195" s="258"/>
      <c r="H195" s="265">
        <v>2020</v>
      </c>
      <c r="I195" s="265">
        <v>6100057699</v>
      </c>
      <c r="J195" s="265" t="s">
        <v>8375</v>
      </c>
      <c r="K195" s="264" t="s">
        <v>10041</v>
      </c>
      <c r="L195" s="265" t="s">
        <v>8425</v>
      </c>
    </row>
    <row r="196" spans="1:12" ht="63">
      <c r="A196" s="263">
        <v>191</v>
      </c>
      <c r="B196" s="264" t="s">
        <v>7282</v>
      </c>
      <c r="C196" s="265" t="s">
        <v>8102</v>
      </c>
      <c r="D196" s="258"/>
      <c r="E196" s="258"/>
      <c r="F196" s="258"/>
      <c r="G196" s="258"/>
      <c r="H196" s="265">
        <v>2020</v>
      </c>
      <c r="I196" s="265">
        <v>6100058145</v>
      </c>
      <c r="J196" s="265" t="s">
        <v>8426</v>
      </c>
      <c r="K196" s="264" t="s">
        <v>10042</v>
      </c>
      <c r="L196" s="265" t="s">
        <v>8427</v>
      </c>
    </row>
    <row r="197" spans="1:12" ht="63">
      <c r="A197" s="263">
        <v>192</v>
      </c>
      <c r="B197" s="264" t="s">
        <v>7191</v>
      </c>
      <c r="C197" s="265" t="s">
        <v>8102</v>
      </c>
      <c r="D197" s="258"/>
      <c r="E197" s="258"/>
      <c r="F197" s="258"/>
      <c r="G197" s="258"/>
      <c r="H197" s="265">
        <v>2020</v>
      </c>
      <c r="I197" s="265">
        <v>6100059040</v>
      </c>
      <c r="J197" s="265" t="s">
        <v>8428</v>
      </c>
      <c r="K197" s="264" t="s">
        <v>7407</v>
      </c>
      <c r="L197" s="265" t="s">
        <v>8429</v>
      </c>
    </row>
    <row r="198" spans="1:12" ht="47.25">
      <c r="A198" s="263">
        <v>193</v>
      </c>
      <c r="B198" s="264" t="s">
        <v>7434</v>
      </c>
      <c r="C198" s="265" t="s">
        <v>8102</v>
      </c>
      <c r="D198" s="258"/>
      <c r="E198" s="258"/>
      <c r="F198" s="258"/>
      <c r="G198" s="258"/>
      <c r="H198" s="265">
        <v>2020</v>
      </c>
      <c r="I198" s="265">
        <v>6100046076</v>
      </c>
      <c r="J198" s="265" t="s">
        <v>8430</v>
      </c>
      <c r="K198" s="264" t="s">
        <v>10043</v>
      </c>
      <c r="L198" s="265" t="s">
        <v>8431</v>
      </c>
    </row>
    <row r="199" spans="1:12" ht="47.25">
      <c r="A199" s="263">
        <v>194</v>
      </c>
      <c r="B199" s="264" t="s">
        <v>7286</v>
      </c>
      <c r="C199" s="265" t="s">
        <v>8102</v>
      </c>
      <c r="D199" s="258"/>
      <c r="E199" s="258"/>
      <c r="F199" s="258"/>
      <c r="G199" s="258"/>
      <c r="H199" s="265">
        <v>2020</v>
      </c>
      <c r="I199" s="265">
        <v>6100056624</v>
      </c>
      <c r="J199" s="265" t="s">
        <v>8281</v>
      </c>
      <c r="K199" s="264" t="s">
        <v>10044</v>
      </c>
      <c r="L199" s="265" t="s">
        <v>8432</v>
      </c>
    </row>
    <row r="200" spans="1:12" ht="63">
      <c r="A200" s="263">
        <v>195</v>
      </c>
      <c r="B200" s="264" t="s">
        <v>7287</v>
      </c>
      <c r="C200" s="265" t="s">
        <v>8102</v>
      </c>
      <c r="D200" s="258"/>
      <c r="E200" s="258"/>
      <c r="F200" s="258"/>
      <c r="G200" s="258"/>
      <c r="H200" s="265">
        <v>2020</v>
      </c>
      <c r="I200" s="265">
        <v>6100056087</v>
      </c>
      <c r="J200" s="265" t="s">
        <v>8187</v>
      </c>
      <c r="K200" s="264" t="s">
        <v>10045</v>
      </c>
      <c r="L200" s="265" t="s">
        <v>8433</v>
      </c>
    </row>
    <row r="201" spans="1:12" ht="47.25">
      <c r="A201" s="263">
        <v>196</v>
      </c>
      <c r="B201" s="264" t="s">
        <v>7268</v>
      </c>
      <c r="C201" s="265" t="s">
        <v>8102</v>
      </c>
      <c r="D201" s="258"/>
      <c r="E201" s="258"/>
      <c r="F201" s="258"/>
      <c r="G201" s="258"/>
      <c r="H201" s="265">
        <v>2020</v>
      </c>
      <c r="I201" s="265">
        <v>6100056929</v>
      </c>
      <c r="J201" s="265" t="s">
        <v>8388</v>
      </c>
      <c r="K201" s="264" t="s">
        <v>10046</v>
      </c>
      <c r="L201" s="265" t="s">
        <v>8434</v>
      </c>
    </row>
    <row r="202" spans="1:12" ht="47.25">
      <c r="A202" s="263">
        <v>197</v>
      </c>
      <c r="B202" s="264" t="s">
        <v>7288</v>
      </c>
      <c r="C202" s="265" t="s">
        <v>8102</v>
      </c>
      <c r="D202" s="258"/>
      <c r="E202" s="258"/>
      <c r="F202" s="258"/>
      <c r="G202" s="258"/>
      <c r="H202" s="265">
        <v>2020</v>
      </c>
      <c r="I202" s="265">
        <v>6100057324</v>
      </c>
      <c r="J202" s="265" t="s">
        <v>8289</v>
      </c>
      <c r="K202" s="264" t="s">
        <v>10047</v>
      </c>
      <c r="L202" s="265" t="s">
        <v>8435</v>
      </c>
    </row>
    <row r="203" spans="1:12" ht="63">
      <c r="A203" s="263">
        <v>198</v>
      </c>
      <c r="B203" s="264" t="s">
        <v>7290</v>
      </c>
      <c r="C203" s="265" t="s">
        <v>8102</v>
      </c>
      <c r="D203" s="258"/>
      <c r="E203" s="258"/>
      <c r="F203" s="258"/>
      <c r="G203" s="258"/>
      <c r="H203" s="265">
        <v>2020</v>
      </c>
      <c r="I203" s="265">
        <v>6100057059</v>
      </c>
      <c r="J203" s="265" t="s">
        <v>8307</v>
      </c>
      <c r="K203" s="264" t="s">
        <v>10048</v>
      </c>
      <c r="L203" s="265" t="s">
        <v>8436</v>
      </c>
    </row>
    <row r="204" spans="1:12" ht="63">
      <c r="A204" s="263">
        <v>199</v>
      </c>
      <c r="B204" s="264" t="s">
        <v>7291</v>
      </c>
      <c r="C204" s="265" t="s">
        <v>8102</v>
      </c>
      <c r="D204" s="258"/>
      <c r="E204" s="258"/>
      <c r="F204" s="258"/>
      <c r="G204" s="258"/>
      <c r="H204" s="265">
        <v>2020</v>
      </c>
      <c r="I204" s="265">
        <v>6100057457</v>
      </c>
      <c r="J204" s="265" t="s">
        <v>8226</v>
      </c>
      <c r="K204" s="264" t="s">
        <v>9762</v>
      </c>
      <c r="L204" s="265" t="s">
        <v>8437</v>
      </c>
    </row>
    <row r="205" spans="1:12" ht="47.25">
      <c r="A205" s="263">
        <v>200</v>
      </c>
      <c r="B205" s="264" t="s">
        <v>7292</v>
      </c>
      <c r="C205" s="265" t="s">
        <v>8102</v>
      </c>
      <c r="D205" s="258"/>
      <c r="E205" s="258"/>
      <c r="F205" s="258"/>
      <c r="G205" s="258"/>
      <c r="H205" s="265">
        <v>2020</v>
      </c>
      <c r="I205" s="265">
        <v>6100057672</v>
      </c>
      <c r="J205" s="265" t="s">
        <v>8226</v>
      </c>
      <c r="K205" s="264" t="s">
        <v>9763</v>
      </c>
      <c r="L205" s="265" t="s">
        <v>8438</v>
      </c>
    </row>
    <row r="206" spans="1:12" ht="63">
      <c r="A206" s="263">
        <v>201</v>
      </c>
      <c r="B206" s="264" t="s">
        <v>7293</v>
      </c>
      <c r="C206" s="265" t="s">
        <v>8102</v>
      </c>
      <c r="D206" s="258"/>
      <c r="E206" s="258"/>
      <c r="F206" s="258"/>
      <c r="G206" s="258"/>
      <c r="H206" s="265">
        <v>2020</v>
      </c>
      <c r="I206" s="265">
        <v>6100059970</v>
      </c>
      <c r="J206" s="265" t="s">
        <v>8439</v>
      </c>
      <c r="K206" s="264" t="s">
        <v>10049</v>
      </c>
      <c r="L206" s="265" t="s">
        <v>8440</v>
      </c>
    </row>
    <row r="207" spans="1:12" ht="63">
      <c r="A207" s="263">
        <v>202</v>
      </c>
      <c r="B207" s="264" t="s">
        <v>7185</v>
      </c>
      <c r="C207" s="265" t="s">
        <v>8102</v>
      </c>
      <c r="D207" s="258"/>
      <c r="E207" s="258"/>
      <c r="F207" s="258"/>
      <c r="G207" s="258"/>
      <c r="H207" s="265">
        <v>2020</v>
      </c>
      <c r="I207" s="265">
        <v>6100056722</v>
      </c>
      <c r="J207" s="265" t="s">
        <v>8324</v>
      </c>
      <c r="K207" s="264" t="s">
        <v>10050</v>
      </c>
      <c r="L207" s="265" t="s">
        <v>8441</v>
      </c>
    </row>
    <row r="208" spans="1:12" ht="47.25">
      <c r="A208" s="263">
        <v>203</v>
      </c>
      <c r="B208" s="264" t="s">
        <v>7175</v>
      </c>
      <c r="C208" s="265" t="s">
        <v>8102</v>
      </c>
      <c r="D208" s="258"/>
      <c r="E208" s="258"/>
      <c r="F208" s="258"/>
      <c r="G208" s="258"/>
      <c r="H208" s="265">
        <v>2020</v>
      </c>
      <c r="I208" s="265">
        <v>6100056928</v>
      </c>
      <c r="J208" s="265" t="s">
        <v>8242</v>
      </c>
      <c r="K208" s="264" t="s">
        <v>10051</v>
      </c>
      <c r="L208" s="265" t="s">
        <v>8442</v>
      </c>
    </row>
    <row r="209" spans="1:12" ht="47.25">
      <c r="A209" s="263">
        <v>204</v>
      </c>
      <c r="B209" s="264" t="s">
        <v>7152</v>
      </c>
      <c r="C209" s="265" t="s">
        <v>8102</v>
      </c>
      <c r="D209" s="258"/>
      <c r="E209" s="258"/>
      <c r="F209" s="258"/>
      <c r="G209" s="258"/>
      <c r="H209" s="265">
        <v>2020</v>
      </c>
      <c r="I209" s="265">
        <v>6100057005</v>
      </c>
      <c r="J209" s="265" t="s">
        <v>8443</v>
      </c>
      <c r="K209" s="264" t="s">
        <v>9969</v>
      </c>
      <c r="L209" s="265" t="s">
        <v>8444</v>
      </c>
    </row>
    <row r="210" spans="1:12" ht="47.25">
      <c r="A210" s="263">
        <v>205</v>
      </c>
      <c r="B210" s="264" t="s">
        <v>7178</v>
      </c>
      <c r="C210" s="265" t="s">
        <v>8102</v>
      </c>
      <c r="D210" s="258"/>
      <c r="E210" s="258"/>
      <c r="F210" s="258"/>
      <c r="G210" s="258"/>
      <c r="H210" s="265">
        <v>2020</v>
      </c>
      <c r="I210" s="265">
        <v>6100057073</v>
      </c>
      <c r="J210" s="265" t="s">
        <v>8285</v>
      </c>
      <c r="K210" s="264" t="s">
        <v>9731</v>
      </c>
      <c r="L210" s="265" t="s">
        <v>8445</v>
      </c>
    </row>
    <row r="211" spans="1:12" ht="47.25">
      <c r="A211" s="263">
        <v>206</v>
      </c>
      <c r="B211" s="264" t="s">
        <v>7190</v>
      </c>
      <c r="C211" s="265" t="s">
        <v>8102</v>
      </c>
      <c r="D211" s="258"/>
      <c r="E211" s="258"/>
      <c r="F211" s="258"/>
      <c r="G211" s="258"/>
      <c r="H211" s="265">
        <v>2020</v>
      </c>
      <c r="I211" s="265">
        <v>6100057198</v>
      </c>
      <c r="J211" s="265" t="s">
        <v>8446</v>
      </c>
      <c r="K211" s="264" t="s">
        <v>9764</v>
      </c>
      <c r="L211" s="265" t="s">
        <v>8447</v>
      </c>
    </row>
    <row r="212" spans="1:12" ht="63">
      <c r="A212" s="263">
        <v>207</v>
      </c>
      <c r="B212" s="264" t="s">
        <v>7294</v>
      </c>
      <c r="C212" s="265" t="s">
        <v>8102</v>
      </c>
      <c r="D212" s="258"/>
      <c r="E212" s="258"/>
      <c r="F212" s="258"/>
      <c r="G212" s="258"/>
      <c r="H212" s="265">
        <v>2020</v>
      </c>
      <c r="I212" s="265">
        <v>6100056413</v>
      </c>
      <c r="J212" s="265" t="s">
        <v>8448</v>
      </c>
      <c r="K212" s="264" t="s">
        <v>9732</v>
      </c>
      <c r="L212" s="265" t="s">
        <v>8449</v>
      </c>
    </row>
    <row r="213" spans="1:12" ht="47.25">
      <c r="A213" s="263">
        <v>208</v>
      </c>
      <c r="B213" s="264" t="s">
        <v>7295</v>
      </c>
      <c r="C213" s="265" t="s">
        <v>8102</v>
      </c>
      <c r="D213" s="258"/>
      <c r="E213" s="258"/>
      <c r="F213" s="258"/>
      <c r="G213" s="258"/>
      <c r="H213" s="265">
        <v>2020</v>
      </c>
      <c r="I213" s="265">
        <v>6100057325</v>
      </c>
      <c r="J213" s="265" t="s">
        <v>8289</v>
      </c>
      <c r="K213" s="264" t="s">
        <v>10052</v>
      </c>
      <c r="L213" s="265" t="s">
        <v>8450</v>
      </c>
    </row>
    <row r="214" spans="1:12" ht="47.25">
      <c r="A214" s="263">
        <v>209</v>
      </c>
      <c r="B214" s="264" t="s">
        <v>7296</v>
      </c>
      <c r="C214" s="265" t="s">
        <v>8102</v>
      </c>
      <c r="D214" s="258"/>
      <c r="E214" s="258"/>
      <c r="F214" s="258"/>
      <c r="G214" s="258"/>
      <c r="H214" s="265">
        <v>2020</v>
      </c>
      <c r="I214" s="265">
        <v>6100056810</v>
      </c>
      <c r="J214" s="265" t="s">
        <v>8411</v>
      </c>
      <c r="K214" s="264" t="s">
        <v>9834</v>
      </c>
      <c r="L214" s="265" t="s">
        <v>8451</v>
      </c>
    </row>
    <row r="215" spans="1:12" ht="78.75">
      <c r="A215" s="263">
        <v>210</v>
      </c>
      <c r="B215" s="264" t="s">
        <v>7297</v>
      </c>
      <c r="C215" s="265" t="s">
        <v>8102</v>
      </c>
      <c r="D215" s="258"/>
      <c r="E215" s="258"/>
      <c r="F215" s="258"/>
      <c r="G215" s="258"/>
      <c r="H215" s="265">
        <v>2020</v>
      </c>
      <c r="I215" s="265">
        <v>6100057474</v>
      </c>
      <c r="J215" s="265" t="s">
        <v>8452</v>
      </c>
      <c r="K215" s="264" t="s">
        <v>10053</v>
      </c>
      <c r="L215" s="265" t="s">
        <v>8453</v>
      </c>
    </row>
    <row r="216" spans="1:12" ht="63">
      <c r="A216" s="263">
        <v>211</v>
      </c>
      <c r="B216" s="264" t="s">
        <v>7148</v>
      </c>
      <c r="C216" s="265" t="s">
        <v>8102</v>
      </c>
      <c r="D216" s="258"/>
      <c r="E216" s="258"/>
      <c r="F216" s="258"/>
      <c r="G216" s="258"/>
      <c r="H216" s="265">
        <v>2020</v>
      </c>
      <c r="I216" s="265">
        <v>6100057425</v>
      </c>
      <c r="J216" s="265" t="s">
        <v>8266</v>
      </c>
      <c r="K216" s="264" t="s">
        <v>10054</v>
      </c>
      <c r="L216" s="265" t="s">
        <v>8454</v>
      </c>
    </row>
    <row r="217" spans="1:12" ht="63">
      <c r="A217" s="263">
        <v>212</v>
      </c>
      <c r="B217" s="264" t="s">
        <v>7298</v>
      </c>
      <c r="C217" s="265" t="s">
        <v>8102</v>
      </c>
      <c r="D217" s="258"/>
      <c r="E217" s="258"/>
      <c r="F217" s="258"/>
      <c r="G217" s="258"/>
      <c r="H217" s="265">
        <v>2020</v>
      </c>
      <c r="I217" s="265">
        <v>6100057318</v>
      </c>
      <c r="J217" s="265" t="s">
        <v>8289</v>
      </c>
      <c r="K217" s="264" t="s">
        <v>9765</v>
      </c>
      <c r="L217" s="265" t="s">
        <v>8455</v>
      </c>
    </row>
    <row r="218" spans="1:12" ht="63">
      <c r="A218" s="263">
        <v>213</v>
      </c>
      <c r="B218" s="264" t="s">
        <v>7241</v>
      </c>
      <c r="C218" s="265" t="s">
        <v>8102</v>
      </c>
      <c r="D218" s="258"/>
      <c r="E218" s="258"/>
      <c r="F218" s="258"/>
      <c r="G218" s="258"/>
      <c r="H218" s="265">
        <v>2020</v>
      </c>
      <c r="I218" s="265">
        <v>6100057323</v>
      </c>
      <c r="J218" s="265" t="s">
        <v>8222</v>
      </c>
      <c r="K218" s="264" t="s">
        <v>10055</v>
      </c>
      <c r="L218" s="265" t="s">
        <v>8456</v>
      </c>
    </row>
    <row r="219" spans="1:12" ht="63">
      <c r="A219" s="263">
        <v>214</v>
      </c>
      <c r="B219" s="264" t="s">
        <v>7299</v>
      </c>
      <c r="C219" s="265" t="s">
        <v>8102</v>
      </c>
      <c r="D219" s="258"/>
      <c r="E219" s="258"/>
      <c r="F219" s="258"/>
      <c r="G219" s="258"/>
      <c r="H219" s="265">
        <v>2020</v>
      </c>
      <c r="I219" s="265">
        <v>6100057747</v>
      </c>
      <c r="J219" s="265" t="s">
        <v>8457</v>
      </c>
      <c r="K219" s="264" t="s">
        <v>10056</v>
      </c>
      <c r="L219" s="265" t="s">
        <v>8458</v>
      </c>
    </row>
    <row r="220" spans="1:12" ht="47.25">
      <c r="A220" s="263">
        <v>215</v>
      </c>
      <c r="B220" s="264" t="s">
        <v>7160</v>
      </c>
      <c r="C220" s="265" t="s">
        <v>8102</v>
      </c>
      <c r="D220" s="258"/>
      <c r="E220" s="258"/>
      <c r="F220" s="258"/>
      <c r="G220" s="258"/>
      <c r="H220" s="265">
        <v>2020</v>
      </c>
      <c r="I220" s="265">
        <v>6100057776</v>
      </c>
      <c r="J220" s="265" t="s">
        <v>8375</v>
      </c>
      <c r="K220" s="264" t="s">
        <v>10057</v>
      </c>
      <c r="L220" s="265" t="s">
        <v>8459</v>
      </c>
    </row>
    <row r="221" spans="1:12" ht="47.25">
      <c r="A221" s="263">
        <v>216</v>
      </c>
      <c r="B221" s="264" t="s">
        <v>7217</v>
      </c>
      <c r="C221" s="265" t="s">
        <v>8102</v>
      </c>
      <c r="D221" s="258"/>
      <c r="E221" s="258"/>
      <c r="F221" s="258"/>
      <c r="G221" s="258"/>
      <c r="H221" s="265">
        <v>2020</v>
      </c>
      <c r="I221" s="265">
        <v>6100057832</v>
      </c>
      <c r="J221" s="265" t="s">
        <v>8293</v>
      </c>
      <c r="K221" s="264" t="s">
        <v>10058</v>
      </c>
      <c r="L221" s="265" t="s">
        <v>8460</v>
      </c>
    </row>
    <row r="222" spans="1:12" ht="47.25">
      <c r="A222" s="263">
        <v>217</v>
      </c>
      <c r="B222" s="264" t="s">
        <v>7217</v>
      </c>
      <c r="C222" s="265" t="s">
        <v>8102</v>
      </c>
      <c r="D222" s="258"/>
      <c r="E222" s="258"/>
      <c r="F222" s="258"/>
      <c r="G222" s="258"/>
      <c r="H222" s="265">
        <v>2020</v>
      </c>
      <c r="I222" s="265">
        <v>6100057866</v>
      </c>
      <c r="J222" s="265" t="s">
        <v>8293</v>
      </c>
      <c r="K222" s="264" t="s">
        <v>10059</v>
      </c>
      <c r="L222" s="265" t="s">
        <v>8461</v>
      </c>
    </row>
    <row r="223" spans="1:12" ht="47.25">
      <c r="A223" s="263">
        <v>218</v>
      </c>
      <c r="B223" s="264" t="s">
        <v>7160</v>
      </c>
      <c r="C223" s="265" t="s">
        <v>8102</v>
      </c>
      <c r="D223" s="258"/>
      <c r="E223" s="258"/>
      <c r="F223" s="258"/>
      <c r="G223" s="258"/>
      <c r="H223" s="265">
        <v>2020</v>
      </c>
      <c r="I223" s="265">
        <v>6100057651</v>
      </c>
      <c r="J223" s="265" t="s">
        <v>8293</v>
      </c>
      <c r="K223" s="264" t="s">
        <v>7404</v>
      </c>
      <c r="L223" s="265"/>
    </row>
    <row r="224" spans="1:12" ht="47.25">
      <c r="A224" s="263">
        <v>219</v>
      </c>
      <c r="B224" s="264" t="s">
        <v>7178</v>
      </c>
      <c r="C224" s="265" t="s">
        <v>8102</v>
      </c>
      <c r="D224" s="258"/>
      <c r="E224" s="258"/>
      <c r="F224" s="258"/>
      <c r="G224" s="258"/>
      <c r="H224" s="265">
        <v>2020</v>
      </c>
      <c r="I224" s="265">
        <v>6100057721</v>
      </c>
      <c r="J224" s="265" t="s">
        <v>8462</v>
      </c>
      <c r="K224" s="264" t="s">
        <v>10060</v>
      </c>
      <c r="L224" s="265" t="s">
        <v>8463</v>
      </c>
    </row>
    <row r="225" spans="1:12" ht="47.25">
      <c r="A225" s="263">
        <v>220</v>
      </c>
      <c r="B225" s="264" t="s">
        <v>7178</v>
      </c>
      <c r="C225" s="265" t="s">
        <v>8102</v>
      </c>
      <c r="D225" s="258"/>
      <c r="E225" s="258"/>
      <c r="F225" s="258"/>
      <c r="G225" s="258"/>
      <c r="H225" s="265">
        <v>2020</v>
      </c>
      <c r="I225" s="265">
        <v>6100057988</v>
      </c>
      <c r="J225" s="265" t="s">
        <v>8464</v>
      </c>
      <c r="K225" s="264" t="s">
        <v>10061</v>
      </c>
      <c r="L225" s="265" t="s">
        <v>8465</v>
      </c>
    </row>
    <row r="226" spans="1:12" ht="63">
      <c r="A226" s="263">
        <v>221</v>
      </c>
      <c r="B226" s="264" t="s">
        <v>7300</v>
      </c>
      <c r="C226" s="265" t="s">
        <v>8102</v>
      </c>
      <c r="D226" s="258"/>
      <c r="E226" s="258"/>
      <c r="F226" s="258"/>
      <c r="G226" s="258"/>
      <c r="H226" s="265">
        <v>2020</v>
      </c>
      <c r="I226" s="265">
        <v>6100057920</v>
      </c>
      <c r="J226" s="265" t="s">
        <v>8464</v>
      </c>
      <c r="K226" s="264" t="s">
        <v>7408</v>
      </c>
      <c r="L226" s="265" t="s">
        <v>8466</v>
      </c>
    </row>
    <row r="227" spans="1:12" ht="47.25">
      <c r="A227" s="263">
        <v>222</v>
      </c>
      <c r="B227" s="264" t="s">
        <v>7160</v>
      </c>
      <c r="C227" s="265" t="s">
        <v>8102</v>
      </c>
      <c r="D227" s="258"/>
      <c r="E227" s="258"/>
      <c r="F227" s="258"/>
      <c r="G227" s="258"/>
      <c r="H227" s="265">
        <v>2020</v>
      </c>
      <c r="I227" s="265">
        <v>6100057967</v>
      </c>
      <c r="J227" s="265" t="s">
        <v>8467</v>
      </c>
      <c r="K227" s="264" t="s">
        <v>10062</v>
      </c>
      <c r="L227" s="265" t="s">
        <v>8468</v>
      </c>
    </row>
    <row r="228" spans="1:12" ht="110.25">
      <c r="A228" s="263">
        <v>223</v>
      </c>
      <c r="B228" s="264" t="s">
        <v>7301</v>
      </c>
      <c r="C228" s="265" t="s">
        <v>8102</v>
      </c>
      <c r="D228" s="258"/>
      <c r="E228" s="258"/>
      <c r="F228" s="258"/>
      <c r="G228" s="258"/>
      <c r="H228" s="265">
        <v>2020</v>
      </c>
      <c r="I228" s="265">
        <v>6100048400</v>
      </c>
      <c r="J228" s="265" t="s">
        <v>8469</v>
      </c>
      <c r="K228" s="264" t="s">
        <v>10063</v>
      </c>
      <c r="L228" s="265" t="s">
        <v>8470</v>
      </c>
    </row>
    <row r="229" spans="1:12" ht="47.25">
      <c r="A229" s="263">
        <v>224</v>
      </c>
      <c r="B229" s="264" t="s">
        <v>7162</v>
      </c>
      <c r="C229" s="265" t="s">
        <v>8102</v>
      </c>
      <c r="D229" s="258"/>
      <c r="E229" s="258"/>
      <c r="F229" s="258"/>
      <c r="G229" s="258"/>
      <c r="H229" s="265">
        <v>2020</v>
      </c>
      <c r="I229" s="265">
        <v>6100056162</v>
      </c>
      <c r="J229" s="265" t="s">
        <v>8187</v>
      </c>
      <c r="K229" s="264" t="s">
        <v>10064</v>
      </c>
      <c r="L229" s="265" t="s">
        <v>8471</v>
      </c>
    </row>
    <row r="230" spans="1:12" ht="47.25">
      <c r="A230" s="263">
        <v>225</v>
      </c>
      <c r="B230" s="264" t="s">
        <v>7217</v>
      </c>
      <c r="C230" s="265" t="s">
        <v>8102</v>
      </c>
      <c r="D230" s="258"/>
      <c r="E230" s="258"/>
      <c r="F230" s="258"/>
      <c r="G230" s="258"/>
      <c r="H230" s="265">
        <v>2020</v>
      </c>
      <c r="I230" s="265">
        <v>6100057069</v>
      </c>
      <c r="J230" s="265" t="s">
        <v>8355</v>
      </c>
      <c r="K230" s="264" t="s">
        <v>10065</v>
      </c>
      <c r="L230" s="265" t="s">
        <v>8472</v>
      </c>
    </row>
    <row r="231" spans="1:12" ht="63">
      <c r="A231" s="263">
        <v>226</v>
      </c>
      <c r="B231" s="264" t="s">
        <v>7302</v>
      </c>
      <c r="C231" s="265" t="s">
        <v>8102</v>
      </c>
      <c r="D231" s="258"/>
      <c r="E231" s="258"/>
      <c r="F231" s="258"/>
      <c r="G231" s="258"/>
      <c r="H231" s="265">
        <v>2020</v>
      </c>
      <c r="I231" s="265">
        <v>6100057518</v>
      </c>
      <c r="J231" s="265" t="s">
        <v>8457</v>
      </c>
      <c r="K231" s="264" t="s">
        <v>10066</v>
      </c>
      <c r="L231" s="265" t="s">
        <v>8473</v>
      </c>
    </row>
    <row r="232" spans="1:12" ht="47.25">
      <c r="A232" s="263">
        <v>227</v>
      </c>
      <c r="B232" s="264" t="s">
        <v>7217</v>
      </c>
      <c r="C232" s="265" t="s">
        <v>8102</v>
      </c>
      <c r="D232" s="258"/>
      <c r="E232" s="258"/>
      <c r="F232" s="258"/>
      <c r="G232" s="258"/>
      <c r="H232" s="265">
        <v>2020</v>
      </c>
      <c r="I232" s="265">
        <v>6100057925</v>
      </c>
      <c r="J232" s="265" t="s">
        <v>8474</v>
      </c>
      <c r="K232" s="264" t="s">
        <v>9733</v>
      </c>
      <c r="L232" s="265" t="s">
        <v>8475</v>
      </c>
    </row>
    <row r="233" spans="1:12" ht="63">
      <c r="A233" s="263">
        <v>228</v>
      </c>
      <c r="B233" s="264" t="s">
        <v>7303</v>
      </c>
      <c r="C233" s="265" t="s">
        <v>8102</v>
      </c>
      <c r="D233" s="258"/>
      <c r="E233" s="258"/>
      <c r="F233" s="258"/>
      <c r="G233" s="258"/>
      <c r="H233" s="265">
        <v>2020</v>
      </c>
      <c r="I233" s="265">
        <v>6100057991</v>
      </c>
      <c r="J233" s="265" t="s">
        <v>8224</v>
      </c>
      <c r="K233" s="264" t="s">
        <v>9766</v>
      </c>
      <c r="L233" s="265" t="s">
        <v>8476</v>
      </c>
    </row>
    <row r="234" spans="1:12" ht="47.25">
      <c r="A234" s="263">
        <v>229</v>
      </c>
      <c r="B234" s="264" t="s">
        <v>7304</v>
      </c>
      <c r="C234" s="265" t="s">
        <v>8102</v>
      </c>
      <c r="D234" s="258"/>
      <c r="E234" s="258"/>
      <c r="F234" s="258"/>
      <c r="G234" s="258"/>
      <c r="H234" s="265">
        <v>2020</v>
      </c>
      <c r="I234" s="265">
        <v>6100058118</v>
      </c>
      <c r="J234" s="265" t="s">
        <v>8477</v>
      </c>
      <c r="K234" s="264" t="s">
        <v>10067</v>
      </c>
      <c r="L234" s="265" t="s">
        <v>8478</v>
      </c>
    </row>
    <row r="235" spans="1:12" ht="94.5">
      <c r="A235" s="263">
        <v>230</v>
      </c>
      <c r="B235" s="264" t="s">
        <v>7104</v>
      </c>
      <c r="C235" s="265" t="s">
        <v>8102</v>
      </c>
      <c r="D235" s="258"/>
      <c r="E235" s="258"/>
      <c r="F235" s="258"/>
      <c r="G235" s="258"/>
      <c r="H235" s="265">
        <v>2020</v>
      </c>
      <c r="I235" s="265">
        <v>6100050934</v>
      </c>
      <c r="J235" s="265" t="s">
        <v>8479</v>
      </c>
      <c r="K235" s="264" t="s">
        <v>7376</v>
      </c>
      <c r="L235" s="265" t="s">
        <v>8480</v>
      </c>
    </row>
    <row r="236" spans="1:12" ht="63">
      <c r="A236" s="263">
        <v>231</v>
      </c>
      <c r="B236" s="264" t="s">
        <v>7305</v>
      </c>
      <c r="C236" s="265" t="s">
        <v>8102</v>
      </c>
      <c r="D236" s="258"/>
      <c r="E236" s="258"/>
      <c r="F236" s="258"/>
      <c r="G236" s="258"/>
      <c r="H236" s="265">
        <v>2020</v>
      </c>
      <c r="I236" s="265">
        <v>6100056549</v>
      </c>
      <c r="J236" s="265" t="s">
        <v>8481</v>
      </c>
      <c r="K236" s="264" t="s">
        <v>10068</v>
      </c>
      <c r="L236" s="265" t="s">
        <v>8482</v>
      </c>
    </row>
    <row r="237" spans="1:12" ht="78.75">
      <c r="A237" s="263">
        <v>232</v>
      </c>
      <c r="B237" s="264" t="s">
        <v>7182</v>
      </c>
      <c r="C237" s="265" t="s">
        <v>8102</v>
      </c>
      <c r="D237" s="258"/>
      <c r="E237" s="258"/>
      <c r="F237" s="258"/>
      <c r="G237" s="258"/>
      <c r="H237" s="265">
        <v>2020</v>
      </c>
      <c r="I237" s="265">
        <v>6100057370</v>
      </c>
      <c r="J237" s="265" t="s">
        <v>8417</v>
      </c>
      <c r="K237" s="264" t="s">
        <v>10069</v>
      </c>
      <c r="L237" s="265" t="s">
        <v>8483</v>
      </c>
    </row>
    <row r="238" spans="1:12" ht="63">
      <c r="A238" s="263">
        <v>233</v>
      </c>
      <c r="B238" s="264" t="s">
        <v>7197</v>
      </c>
      <c r="C238" s="265" t="s">
        <v>8102</v>
      </c>
      <c r="D238" s="258"/>
      <c r="E238" s="258"/>
      <c r="F238" s="258"/>
      <c r="G238" s="258"/>
      <c r="H238" s="265">
        <v>2020</v>
      </c>
      <c r="I238" s="265">
        <v>6100058486</v>
      </c>
      <c r="J238" s="265" t="s">
        <v>8484</v>
      </c>
      <c r="K238" s="264" t="s">
        <v>10070</v>
      </c>
      <c r="L238" s="265" t="s">
        <v>8485</v>
      </c>
    </row>
    <row r="239" spans="1:12" ht="63">
      <c r="A239" s="263">
        <v>234</v>
      </c>
      <c r="B239" s="264" t="s">
        <v>7307</v>
      </c>
      <c r="C239" s="265" t="s">
        <v>8102</v>
      </c>
      <c r="D239" s="258"/>
      <c r="E239" s="258"/>
      <c r="F239" s="258"/>
      <c r="G239" s="258"/>
      <c r="H239" s="265">
        <v>2020</v>
      </c>
      <c r="I239" s="265">
        <v>6100058208</v>
      </c>
      <c r="J239" s="265" t="s">
        <v>8486</v>
      </c>
      <c r="K239" s="264" t="s">
        <v>10071</v>
      </c>
      <c r="L239" s="265" t="s">
        <v>8487</v>
      </c>
    </row>
    <row r="240" spans="1:12" ht="47.25">
      <c r="A240" s="263">
        <v>235</v>
      </c>
      <c r="B240" s="264" t="s">
        <v>7118</v>
      </c>
      <c r="C240" s="265" t="s">
        <v>8102</v>
      </c>
      <c r="D240" s="258"/>
      <c r="E240" s="258"/>
      <c r="F240" s="258"/>
      <c r="G240" s="258"/>
      <c r="H240" s="265">
        <v>2020</v>
      </c>
      <c r="I240" s="265">
        <v>6100058138</v>
      </c>
      <c r="J240" s="265" t="s">
        <v>8244</v>
      </c>
      <c r="K240" s="264" t="s">
        <v>7385</v>
      </c>
      <c r="L240" s="265"/>
    </row>
    <row r="241" spans="1:12" ht="63">
      <c r="A241" s="263">
        <v>236</v>
      </c>
      <c r="B241" s="264" t="s">
        <v>7308</v>
      </c>
      <c r="C241" s="265" t="s">
        <v>8102</v>
      </c>
      <c r="D241" s="258"/>
      <c r="E241" s="258"/>
      <c r="F241" s="258"/>
      <c r="G241" s="258"/>
      <c r="H241" s="265">
        <v>2020</v>
      </c>
      <c r="I241" s="265">
        <v>6100055849</v>
      </c>
      <c r="J241" s="265" t="s">
        <v>8488</v>
      </c>
      <c r="K241" s="264" t="s">
        <v>10072</v>
      </c>
      <c r="L241" s="265" t="s">
        <v>8489</v>
      </c>
    </row>
    <row r="242" spans="1:12" ht="63">
      <c r="A242" s="263">
        <v>237</v>
      </c>
      <c r="B242" s="264" t="s">
        <v>7119</v>
      </c>
      <c r="C242" s="265" t="s">
        <v>8102</v>
      </c>
      <c r="D242" s="258"/>
      <c r="E242" s="258"/>
      <c r="F242" s="258"/>
      <c r="G242" s="258"/>
      <c r="H242" s="265">
        <v>2020</v>
      </c>
      <c r="I242" s="265">
        <v>6100046891</v>
      </c>
      <c r="J242" s="265" t="s">
        <v>8490</v>
      </c>
      <c r="K242" s="264" t="s">
        <v>10073</v>
      </c>
      <c r="L242" s="265"/>
    </row>
    <row r="243" spans="1:12" ht="47.25">
      <c r="A243" s="263">
        <v>238</v>
      </c>
      <c r="B243" s="264" t="s">
        <v>7129</v>
      </c>
      <c r="C243" s="265" t="s">
        <v>8102</v>
      </c>
      <c r="D243" s="258"/>
      <c r="E243" s="258"/>
      <c r="F243" s="258"/>
      <c r="G243" s="258"/>
      <c r="H243" s="265">
        <v>2020</v>
      </c>
      <c r="I243" s="265">
        <v>6100051905</v>
      </c>
      <c r="J243" s="265" t="s">
        <v>8491</v>
      </c>
      <c r="K243" s="264" t="s">
        <v>7389</v>
      </c>
      <c r="L243" s="265" t="s">
        <v>8492</v>
      </c>
    </row>
    <row r="244" spans="1:12" ht="47.25">
      <c r="A244" s="263">
        <v>239</v>
      </c>
      <c r="B244" s="264" t="s">
        <v>7106</v>
      </c>
      <c r="C244" s="265" t="s">
        <v>8102</v>
      </c>
      <c r="D244" s="258"/>
      <c r="E244" s="258"/>
      <c r="F244" s="258"/>
      <c r="G244" s="258"/>
      <c r="H244" s="265">
        <v>2020</v>
      </c>
      <c r="I244" s="265">
        <v>6100052191</v>
      </c>
      <c r="J244" s="265" t="s">
        <v>8493</v>
      </c>
      <c r="K244" s="264" t="s">
        <v>7378</v>
      </c>
      <c r="L244" s="265" t="s">
        <v>8494</v>
      </c>
    </row>
    <row r="245" spans="1:12" ht="47.25">
      <c r="A245" s="263">
        <v>240</v>
      </c>
      <c r="B245" s="264" t="s">
        <v>7143</v>
      </c>
      <c r="C245" s="265" t="s">
        <v>8102</v>
      </c>
      <c r="D245" s="258"/>
      <c r="E245" s="258"/>
      <c r="F245" s="258"/>
      <c r="G245" s="258"/>
      <c r="H245" s="265">
        <v>2020</v>
      </c>
      <c r="I245" s="265">
        <v>6100053637</v>
      </c>
      <c r="J245" s="265" t="s">
        <v>8495</v>
      </c>
      <c r="K245" s="264" t="s">
        <v>7401</v>
      </c>
      <c r="L245" s="265" t="s">
        <v>8496</v>
      </c>
    </row>
    <row r="246" spans="1:12" ht="63">
      <c r="A246" s="263">
        <v>241</v>
      </c>
      <c r="B246" s="264" t="s">
        <v>7109</v>
      </c>
      <c r="C246" s="265" t="s">
        <v>8102</v>
      </c>
      <c r="D246" s="258"/>
      <c r="E246" s="258"/>
      <c r="F246" s="258"/>
      <c r="G246" s="258"/>
      <c r="H246" s="265">
        <v>2020</v>
      </c>
      <c r="I246" s="265">
        <v>6100050278</v>
      </c>
      <c r="J246" s="265" t="s">
        <v>8497</v>
      </c>
      <c r="K246" s="264" t="s">
        <v>7381</v>
      </c>
      <c r="L246" s="265" t="s">
        <v>8498</v>
      </c>
    </row>
    <row r="247" spans="1:12" ht="47.25">
      <c r="A247" s="263">
        <v>242</v>
      </c>
      <c r="B247" s="264" t="s">
        <v>7286</v>
      </c>
      <c r="C247" s="265" t="s">
        <v>8102</v>
      </c>
      <c r="D247" s="258"/>
      <c r="E247" s="258"/>
      <c r="F247" s="258"/>
      <c r="G247" s="258"/>
      <c r="H247" s="265">
        <v>2020</v>
      </c>
      <c r="I247" s="265">
        <v>6100056890</v>
      </c>
      <c r="J247" s="265" t="s">
        <v>8242</v>
      </c>
      <c r="K247" s="264" t="s">
        <v>10074</v>
      </c>
      <c r="L247" s="265" t="s">
        <v>8499</v>
      </c>
    </row>
    <row r="248" spans="1:12" ht="78.75">
      <c r="A248" s="263">
        <v>243</v>
      </c>
      <c r="B248" s="264" t="s">
        <v>7120</v>
      </c>
      <c r="C248" s="265" t="s">
        <v>8102</v>
      </c>
      <c r="D248" s="258"/>
      <c r="E248" s="258"/>
      <c r="F248" s="258"/>
      <c r="G248" s="258"/>
      <c r="H248" s="265">
        <v>2020</v>
      </c>
      <c r="I248" s="265">
        <v>6100056107</v>
      </c>
      <c r="J248" s="265" t="s">
        <v>8212</v>
      </c>
      <c r="K248" s="264" t="s">
        <v>10075</v>
      </c>
      <c r="L248" s="265" t="s">
        <v>8500</v>
      </c>
    </row>
    <row r="249" spans="1:12" ht="78.75">
      <c r="A249" s="263">
        <v>244</v>
      </c>
      <c r="B249" s="264" t="s">
        <v>7121</v>
      </c>
      <c r="C249" s="265" t="s">
        <v>8102</v>
      </c>
      <c r="D249" s="258"/>
      <c r="E249" s="258"/>
      <c r="F249" s="258"/>
      <c r="G249" s="258"/>
      <c r="H249" s="265">
        <v>2020</v>
      </c>
      <c r="I249" s="265">
        <v>6100056157</v>
      </c>
      <c r="J249" s="265" t="s">
        <v>8305</v>
      </c>
      <c r="K249" s="264" t="s">
        <v>10076</v>
      </c>
      <c r="L249" s="265" t="s">
        <v>8501</v>
      </c>
    </row>
    <row r="250" spans="1:12" ht="63">
      <c r="A250" s="263">
        <v>245</v>
      </c>
      <c r="B250" s="264" t="s">
        <v>7309</v>
      </c>
      <c r="C250" s="265" t="s">
        <v>8102</v>
      </c>
      <c r="D250" s="258"/>
      <c r="E250" s="258"/>
      <c r="F250" s="258"/>
      <c r="G250" s="258"/>
      <c r="H250" s="265">
        <v>2020</v>
      </c>
      <c r="I250" s="265">
        <v>6100056680</v>
      </c>
      <c r="J250" s="265" t="s">
        <v>8191</v>
      </c>
      <c r="K250" s="264" t="s">
        <v>10077</v>
      </c>
      <c r="L250" s="265" t="s">
        <v>8502</v>
      </c>
    </row>
    <row r="251" spans="1:12" ht="63">
      <c r="A251" s="263">
        <v>246</v>
      </c>
      <c r="B251" s="264" t="s">
        <v>7310</v>
      </c>
      <c r="C251" s="265" t="s">
        <v>8102</v>
      </c>
      <c r="D251" s="258"/>
      <c r="E251" s="258"/>
      <c r="F251" s="258"/>
      <c r="G251" s="258"/>
      <c r="H251" s="265">
        <v>2020</v>
      </c>
      <c r="I251" s="265">
        <v>6100056544</v>
      </c>
      <c r="J251" s="265" t="s">
        <v>8281</v>
      </c>
      <c r="K251" s="264" t="s">
        <v>10078</v>
      </c>
      <c r="L251" s="265" t="s">
        <v>8503</v>
      </c>
    </row>
    <row r="252" spans="1:12" ht="63">
      <c r="A252" s="263">
        <v>247</v>
      </c>
      <c r="B252" s="264" t="s">
        <v>7311</v>
      </c>
      <c r="C252" s="265" t="s">
        <v>8102</v>
      </c>
      <c r="D252" s="258"/>
      <c r="E252" s="258"/>
      <c r="F252" s="258"/>
      <c r="G252" s="258"/>
      <c r="H252" s="265">
        <v>2020</v>
      </c>
      <c r="I252" s="265">
        <v>6100056340</v>
      </c>
      <c r="J252" s="265" t="s">
        <v>8302</v>
      </c>
      <c r="K252" s="264" t="s">
        <v>9734</v>
      </c>
      <c r="L252" s="265" t="s">
        <v>8504</v>
      </c>
    </row>
    <row r="253" spans="1:12" ht="63">
      <c r="A253" s="263">
        <v>248</v>
      </c>
      <c r="B253" s="264" t="s">
        <v>7312</v>
      </c>
      <c r="C253" s="265" t="s">
        <v>8102</v>
      </c>
      <c r="D253" s="258"/>
      <c r="E253" s="258"/>
      <c r="F253" s="258"/>
      <c r="G253" s="258"/>
      <c r="H253" s="265">
        <v>2020</v>
      </c>
      <c r="I253" s="265">
        <v>6100057147</v>
      </c>
      <c r="J253" s="265" t="s">
        <v>8505</v>
      </c>
      <c r="K253" s="264" t="s">
        <v>10079</v>
      </c>
      <c r="L253" s="265" t="s">
        <v>8506</v>
      </c>
    </row>
    <row r="254" spans="1:12" ht="63">
      <c r="A254" s="263">
        <v>249</v>
      </c>
      <c r="B254" s="264" t="s">
        <v>7313</v>
      </c>
      <c r="C254" s="265" t="s">
        <v>8102</v>
      </c>
      <c r="D254" s="258"/>
      <c r="E254" s="258"/>
      <c r="F254" s="258"/>
      <c r="G254" s="258"/>
      <c r="H254" s="265">
        <v>2020</v>
      </c>
      <c r="I254" s="265">
        <v>6100056937</v>
      </c>
      <c r="J254" s="265" t="s">
        <v>8242</v>
      </c>
      <c r="K254" s="264" t="s">
        <v>10080</v>
      </c>
      <c r="L254" s="265" t="s">
        <v>8507</v>
      </c>
    </row>
    <row r="255" spans="1:12" ht="63">
      <c r="A255" s="263">
        <v>250</v>
      </c>
      <c r="B255" s="264" t="s">
        <v>7314</v>
      </c>
      <c r="C255" s="265" t="s">
        <v>8102</v>
      </c>
      <c r="D255" s="258"/>
      <c r="E255" s="258"/>
      <c r="F255" s="258"/>
      <c r="G255" s="258"/>
      <c r="H255" s="265">
        <v>2020</v>
      </c>
      <c r="I255" s="265">
        <v>6100056755</v>
      </c>
      <c r="J255" s="265" t="s">
        <v>8302</v>
      </c>
      <c r="K255" s="264" t="s">
        <v>10081</v>
      </c>
      <c r="L255" s="265" t="s">
        <v>8508</v>
      </c>
    </row>
    <row r="256" spans="1:12" ht="63">
      <c r="A256" s="263">
        <v>251</v>
      </c>
      <c r="B256" s="264" t="s">
        <v>7315</v>
      </c>
      <c r="C256" s="265" t="s">
        <v>8102</v>
      </c>
      <c r="D256" s="258"/>
      <c r="E256" s="258"/>
      <c r="F256" s="258"/>
      <c r="G256" s="258"/>
      <c r="H256" s="265">
        <v>2020</v>
      </c>
      <c r="I256" s="265">
        <v>6100057771</v>
      </c>
      <c r="J256" s="265" t="s">
        <v>8366</v>
      </c>
      <c r="K256" s="264" t="s">
        <v>9835</v>
      </c>
      <c r="L256" s="265" t="s">
        <v>8509</v>
      </c>
    </row>
    <row r="257" spans="1:12" ht="63">
      <c r="A257" s="263">
        <v>252</v>
      </c>
      <c r="B257" s="264" t="s">
        <v>7316</v>
      </c>
      <c r="C257" s="265" t="s">
        <v>8102</v>
      </c>
      <c r="D257" s="258"/>
      <c r="E257" s="258"/>
      <c r="F257" s="258"/>
      <c r="G257" s="258"/>
      <c r="H257" s="265">
        <v>2020</v>
      </c>
      <c r="I257" s="265">
        <v>6100057662</v>
      </c>
      <c r="J257" s="265" t="s">
        <v>8457</v>
      </c>
      <c r="K257" s="264" t="s">
        <v>10082</v>
      </c>
      <c r="L257" s="265" t="s">
        <v>8510</v>
      </c>
    </row>
    <row r="258" spans="1:12" ht="94.5">
      <c r="A258" s="263">
        <v>253</v>
      </c>
      <c r="B258" s="264" t="s">
        <v>7122</v>
      </c>
      <c r="C258" s="265" t="s">
        <v>8102</v>
      </c>
      <c r="D258" s="258"/>
      <c r="E258" s="258"/>
      <c r="F258" s="258"/>
      <c r="G258" s="258"/>
      <c r="H258" s="265">
        <v>2020</v>
      </c>
      <c r="I258" s="265">
        <v>6100057628</v>
      </c>
      <c r="J258" s="265" t="s">
        <v>8226</v>
      </c>
      <c r="K258" s="264" t="s">
        <v>10083</v>
      </c>
      <c r="L258" s="265" t="s">
        <v>8511</v>
      </c>
    </row>
    <row r="259" spans="1:12" ht="47.25">
      <c r="A259" s="263">
        <v>254</v>
      </c>
      <c r="B259" s="264" t="s">
        <v>7317</v>
      </c>
      <c r="C259" s="265" t="s">
        <v>8102</v>
      </c>
      <c r="D259" s="258"/>
      <c r="E259" s="258"/>
      <c r="F259" s="258"/>
      <c r="G259" s="258"/>
      <c r="H259" s="265">
        <v>2020</v>
      </c>
      <c r="I259" s="265">
        <v>6100057382</v>
      </c>
      <c r="J259" s="265" t="s">
        <v>8264</v>
      </c>
      <c r="K259" s="264" t="s">
        <v>10084</v>
      </c>
      <c r="L259" s="265" t="s">
        <v>8512</v>
      </c>
    </row>
    <row r="260" spans="1:12" ht="63">
      <c r="A260" s="263">
        <v>255</v>
      </c>
      <c r="B260" s="264" t="s">
        <v>7318</v>
      </c>
      <c r="C260" s="265" t="s">
        <v>8102</v>
      </c>
      <c r="D260" s="258"/>
      <c r="E260" s="258"/>
      <c r="F260" s="258"/>
      <c r="G260" s="258"/>
      <c r="H260" s="265">
        <v>2020</v>
      </c>
      <c r="I260" s="265">
        <v>6100057548</v>
      </c>
      <c r="J260" s="265" t="s">
        <v>8245</v>
      </c>
      <c r="K260" s="264" t="s">
        <v>9836</v>
      </c>
      <c r="L260" s="265" t="s">
        <v>8513</v>
      </c>
    </row>
    <row r="261" spans="1:12" ht="63">
      <c r="A261" s="263">
        <v>256</v>
      </c>
      <c r="B261" s="264" t="s">
        <v>7319</v>
      </c>
      <c r="C261" s="265" t="s">
        <v>8102</v>
      </c>
      <c r="D261" s="258"/>
      <c r="E261" s="258"/>
      <c r="F261" s="258"/>
      <c r="G261" s="258"/>
      <c r="H261" s="265">
        <v>2020</v>
      </c>
      <c r="I261" s="265">
        <v>6100057446</v>
      </c>
      <c r="J261" s="265" t="s">
        <v>8245</v>
      </c>
      <c r="K261" s="264" t="s">
        <v>10085</v>
      </c>
      <c r="L261" s="265" t="s">
        <v>8514</v>
      </c>
    </row>
    <row r="262" spans="1:12" ht="63">
      <c r="A262" s="263">
        <v>257</v>
      </c>
      <c r="B262" s="264" t="s">
        <v>7299</v>
      </c>
      <c r="C262" s="265" t="s">
        <v>8102</v>
      </c>
      <c r="D262" s="258"/>
      <c r="E262" s="258"/>
      <c r="F262" s="258"/>
      <c r="G262" s="258"/>
      <c r="H262" s="265">
        <v>2020</v>
      </c>
      <c r="I262" s="265">
        <v>6100057415</v>
      </c>
      <c r="J262" s="265" t="s">
        <v>8415</v>
      </c>
      <c r="K262" s="264" t="s">
        <v>10086</v>
      </c>
      <c r="L262" s="265" t="s">
        <v>8515</v>
      </c>
    </row>
    <row r="263" spans="1:12" ht="63">
      <c r="A263" s="263">
        <v>258</v>
      </c>
      <c r="B263" s="264" t="s">
        <v>7320</v>
      </c>
      <c r="C263" s="265" t="s">
        <v>8102</v>
      </c>
      <c r="D263" s="258"/>
      <c r="E263" s="258"/>
      <c r="F263" s="258"/>
      <c r="G263" s="258"/>
      <c r="H263" s="265">
        <v>2020</v>
      </c>
      <c r="I263" s="265">
        <v>6100057669</v>
      </c>
      <c r="J263" s="265" t="s">
        <v>8226</v>
      </c>
      <c r="K263" s="264" t="s">
        <v>10087</v>
      </c>
      <c r="L263" s="265" t="s">
        <v>8516</v>
      </c>
    </row>
    <row r="264" spans="1:12" ht="47.25">
      <c r="A264" s="263">
        <v>259</v>
      </c>
      <c r="B264" s="264" t="s">
        <v>7152</v>
      </c>
      <c r="C264" s="265" t="s">
        <v>8102</v>
      </c>
      <c r="D264" s="258"/>
      <c r="E264" s="258"/>
      <c r="F264" s="258"/>
      <c r="G264" s="258"/>
      <c r="H264" s="265">
        <v>2020</v>
      </c>
      <c r="I264" s="265">
        <v>6100057784</v>
      </c>
      <c r="J264" s="265" t="s">
        <v>8457</v>
      </c>
      <c r="K264" s="264" t="s">
        <v>10088</v>
      </c>
      <c r="L264" s="265" t="s">
        <v>8517</v>
      </c>
    </row>
    <row r="265" spans="1:12" ht="47.25">
      <c r="A265" s="263">
        <v>260</v>
      </c>
      <c r="B265" s="264" t="s">
        <v>7321</v>
      </c>
      <c r="C265" s="265" t="s">
        <v>8102</v>
      </c>
      <c r="D265" s="258"/>
      <c r="E265" s="258"/>
      <c r="F265" s="258"/>
      <c r="G265" s="258"/>
      <c r="H265" s="265">
        <v>2020</v>
      </c>
      <c r="I265" s="265">
        <v>6100057745</v>
      </c>
      <c r="J265" s="265" t="s">
        <v>8457</v>
      </c>
      <c r="K265" s="264" t="s">
        <v>10089</v>
      </c>
      <c r="L265" s="265" t="s">
        <v>8518</v>
      </c>
    </row>
    <row r="266" spans="1:12" ht="47.25">
      <c r="A266" s="263">
        <v>261</v>
      </c>
      <c r="B266" s="264" t="s">
        <v>7156</v>
      </c>
      <c r="C266" s="265" t="s">
        <v>8102</v>
      </c>
      <c r="D266" s="258"/>
      <c r="E266" s="258"/>
      <c r="F266" s="258"/>
      <c r="G266" s="258"/>
      <c r="H266" s="265">
        <v>2020</v>
      </c>
      <c r="I266" s="265">
        <v>6100057789</v>
      </c>
      <c r="J266" s="265" t="s">
        <v>8457</v>
      </c>
      <c r="K266" s="264" t="s">
        <v>10090</v>
      </c>
      <c r="L266" s="265" t="s">
        <v>8519</v>
      </c>
    </row>
    <row r="267" spans="1:12" ht="63">
      <c r="A267" s="263">
        <v>262</v>
      </c>
      <c r="B267" s="264" t="s">
        <v>7203</v>
      </c>
      <c r="C267" s="265" t="s">
        <v>8102</v>
      </c>
      <c r="D267" s="258"/>
      <c r="E267" s="258"/>
      <c r="F267" s="258"/>
      <c r="G267" s="258"/>
      <c r="H267" s="265">
        <v>2020</v>
      </c>
      <c r="I267" s="265">
        <v>6100057517</v>
      </c>
      <c r="J267" s="265" t="s">
        <v>8464</v>
      </c>
      <c r="K267" s="264" t="s">
        <v>10091</v>
      </c>
      <c r="L267" s="265" t="s">
        <v>8520</v>
      </c>
    </row>
    <row r="268" spans="1:12" ht="63">
      <c r="A268" s="263">
        <v>263</v>
      </c>
      <c r="B268" s="264" t="s">
        <v>7322</v>
      </c>
      <c r="C268" s="265" t="s">
        <v>8102</v>
      </c>
      <c r="D268" s="258"/>
      <c r="E268" s="258"/>
      <c r="F268" s="258"/>
      <c r="G268" s="258"/>
      <c r="H268" s="265">
        <v>2020</v>
      </c>
      <c r="I268" s="265">
        <v>6100055933</v>
      </c>
      <c r="J268" s="265" t="s">
        <v>8488</v>
      </c>
      <c r="K268" s="264" t="s">
        <v>10092</v>
      </c>
      <c r="L268" s="265" t="s">
        <v>8521</v>
      </c>
    </row>
    <row r="269" spans="1:12" ht="63">
      <c r="A269" s="263">
        <v>264</v>
      </c>
      <c r="B269" s="264" t="s">
        <v>7323</v>
      </c>
      <c r="C269" s="265" t="s">
        <v>8102</v>
      </c>
      <c r="D269" s="258"/>
      <c r="E269" s="258"/>
      <c r="F269" s="258"/>
      <c r="G269" s="258"/>
      <c r="H269" s="265">
        <v>2020</v>
      </c>
      <c r="I269" s="265">
        <v>6100057597</v>
      </c>
      <c r="J269" s="265" t="s">
        <v>8328</v>
      </c>
      <c r="K269" s="264" t="s">
        <v>10093</v>
      </c>
      <c r="L269" s="265" t="s">
        <v>8522</v>
      </c>
    </row>
    <row r="270" spans="1:12" ht="47.25">
      <c r="A270" s="263">
        <v>265</v>
      </c>
      <c r="B270" s="264" t="s">
        <v>7324</v>
      </c>
      <c r="C270" s="265" t="s">
        <v>8102</v>
      </c>
      <c r="D270" s="258"/>
      <c r="E270" s="258"/>
      <c r="F270" s="258"/>
      <c r="G270" s="258"/>
      <c r="H270" s="265">
        <v>2020</v>
      </c>
      <c r="I270" s="265">
        <v>6100057854</v>
      </c>
      <c r="J270" s="265" t="s">
        <v>8523</v>
      </c>
      <c r="K270" s="264" t="s">
        <v>10094</v>
      </c>
      <c r="L270" s="265" t="s">
        <v>8524</v>
      </c>
    </row>
    <row r="271" spans="1:12" ht="63">
      <c r="A271" s="263">
        <v>266</v>
      </c>
      <c r="B271" s="264" t="s">
        <v>7325</v>
      </c>
      <c r="C271" s="265" t="s">
        <v>8102</v>
      </c>
      <c r="D271" s="258"/>
      <c r="E271" s="258"/>
      <c r="F271" s="258"/>
      <c r="G271" s="258"/>
      <c r="H271" s="265">
        <v>2020</v>
      </c>
      <c r="I271" s="265">
        <v>6100057884</v>
      </c>
      <c r="J271" s="265" t="s">
        <v>8364</v>
      </c>
      <c r="K271" s="264" t="s">
        <v>10095</v>
      </c>
      <c r="L271" s="265" t="s">
        <v>8525</v>
      </c>
    </row>
    <row r="272" spans="1:12" ht="63">
      <c r="A272" s="263">
        <v>267</v>
      </c>
      <c r="B272" s="264" t="s">
        <v>7326</v>
      </c>
      <c r="C272" s="265" t="s">
        <v>8102</v>
      </c>
      <c r="D272" s="258"/>
      <c r="E272" s="258"/>
      <c r="F272" s="258"/>
      <c r="G272" s="258"/>
      <c r="H272" s="265">
        <v>2020</v>
      </c>
      <c r="I272" s="265">
        <v>6100057968</v>
      </c>
      <c r="J272" s="265" t="s">
        <v>8526</v>
      </c>
      <c r="K272" s="264" t="s">
        <v>10096</v>
      </c>
      <c r="L272" s="265" t="s">
        <v>8527</v>
      </c>
    </row>
    <row r="273" spans="1:12" ht="47.25">
      <c r="A273" s="263">
        <v>268</v>
      </c>
      <c r="B273" s="264" t="s">
        <v>7217</v>
      </c>
      <c r="C273" s="265" t="s">
        <v>8102</v>
      </c>
      <c r="D273" s="258"/>
      <c r="E273" s="258"/>
      <c r="F273" s="258"/>
      <c r="G273" s="258"/>
      <c r="H273" s="265">
        <v>2020</v>
      </c>
      <c r="I273" s="265">
        <v>6100057914</v>
      </c>
      <c r="J273" s="265" t="s">
        <v>8467</v>
      </c>
      <c r="K273" s="264" t="s">
        <v>10097</v>
      </c>
      <c r="L273" s="265" t="s">
        <v>8528</v>
      </c>
    </row>
    <row r="274" spans="1:12" ht="47.25">
      <c r="A274" s="263">
        <v>269</v>
      </c>
      <c r="B274" s="264" t="s">
        <v>7327</v>
      </c>
      <c r="C274" s="265" t="s">
        <v>8102</v>
      </c>
      <c r="D274" s="258"/>
      <c r="E274" s="258"/>
      <c r="F274" s="258"/>
      <c r="G274" s="258"/>
      <c r="H274" s="265">
        <v>2020</v>
      </c>
      <c r="I274" s="265">
        <v>6100058065</v>
      </c>
      <c r="J274" s="265" t="s">
        <v>8228</v>
      </c>
      <c r="K274" s="264" t="s">
        <v>10098</v>
      </c>
      <c r="L274" s="265" t="s">
        <v>8529</v>
      </c>
    </row>
    <row r="275" spans="1:12" ht="63">
      <c r="A275" s="263">
        <v>270</v>
      </c>
      <c r="B275" s="264" t="s">
        <v>7328</v>
      </c>
      <c r="C275" s="265" t="s">
        <v>8102</v>
      </c>
      <c r="D275" s="258"/>
      <c r="E275" s="258"/>
      <c r="F275" s="258"/>
      <c r="G275" s="258"/>
      <c r="H275" s="265">
        <v>2020</v>
      </c>
      <c r="I275" s="265">
        <v>6100057857</v>
      </c>
      <c r="J275" s="265" t="s">
        <v>8224</v>
      </c>
      <c r="K275" s="264" t="s">
        <v>9767</v>
      </c>
      <c r="L275" s="265" t="s">
        <v>8530</v>
      </c>
    </row>
    <row r="276" spans="1:12" ht="63">
      <c r="A276" s="263">
        <v>271</v>
      </c>
      <c r="B276" s="264" t="s">
        <v>7329</v>
      </c>
      <c r="C276" s="265" t="s">
        <v>8102</v>
      </c>
      <c r="D276" s="258"/>
      <c r="E276" s="258"/>
      <c r="F276" s="258"/>
      <c r="G276" s="258"/>
      <c r="H276" s="265">
        <v>2020</v>
      </c>
      <c r="I276" s="265">
        <v>6100058144</v>
      </c>
      <c r="J276" s="265" t="s">
        <v>8224</v>
      </c>
      <c r="K276" s="264" t="s">
        <v>10099</v>
      </c>
      <c r="L276" s="265" t="s">
        <v>8531</v>
      </c>
    </row>
    <row r="277" spans="1:12" ht="63">
      <c r="A277" s="263">
        <v>272</v>
      </c>
      <c r="B277" s="264" t="s">
        <v>7281</v>
      </c>
      <c r="C277" s="265" t="s">
        <v>8102</v>
      </c>
      <c r="D277" s="258"/>
      <c r="E277" s="258"/>
      <c r="F277" s="258"/>
      <c r="G277" s="258"/>
      <c r="H277" s="265">
        <v>2020</v>
      </c>
      <c r="I277" s="265">
        <v>6100057129</v>
      </c>
      <c r="J277" s="265" t="s">
        <v>8224</v>
      </c>
      <c r="K277" s="264" t="s">
        <v>10100</v>
      </c>
      <c r="L277" s="265" t="s">
        <v>8532</v>
      </c>
    </row>
    <row r="278" spans="1:12" ht="47.25">
      <c r="A278" s="263">
        <v>273</v>
      </c>
      <c r="B278" s="264" t="s">
        <v>7174</v>
      </c>
      <c r="C278" s="265" t="s">
        <v>8102</v>
      </c>
      <c r="D278" s="258"/>
      <c r="E278" s="258"/>
      <c r="F278" s="258"/>
      <c r="G278" s="258"/>
      <c r="H278" s="265">
        <v>2020</v>
      </c>
      <c r="I278" s="265">
        <v>6100058140</v>
      </c>
      <c r="J278" s="265" t="s">
        <v>8426</v>
      </c>
      <c r="K278" s="264" t="s">
        <v>10101</v>
      </c>
      <c r="L278" s="265" t="s">
        <v>8533</v>
      </c>
    </row>
    <row r="279" spans="1:12" ht="47.25">
      <c r="A279" s="263">
        <v>274</v>
      </c>
      <c r="B279" s="264" t="s">
        <v>7217</v>
      </c>
      <c r="C279" s="265" t="s">
        <v>8102</v>
      </c>
      <c r="D279" s="258"/>
      <c r="E279" s="258"/>
      <c r="F279" s="258"/>
      <c r="G279" s="258"/>
      <c r="H279" s="265">
        <v>2020</v>
      </c>
      <c r="I279" s="265">
        <v>6100058117</v>
      </c>
      <c r="J279" s="265" t="s">
        <v>8534</v>
      </c>
      <c r="K279" s="264" t="s">
        <v>9837</v>
      </c>
      <c r="L279" s="265" t="s">
        <v>8535</v>
      </c>
    </row>
    <row r="280" spans="1:12" ht="47.25">
      <c r="A280" s="263">
        <v>275</v>
      </c>
      <c r="B280" s="264" t="s">
        <v>7330</v>
      </c>
      <c r="C280" s="265" t="s">
        <v>8102</v>
      </c>
      <c r="D280" s="258"/>
      <c r="E280" s="258"/>
      <c r="F280" s="258"/>
      <c r="G280" s="258"/>
      <c r="H280" s="265">
        <v>2020</v>
      </c>
      <c r="I280" s="265">
        <v>6100058149</v>
      </c>
      <c r="J280" s="265" t="s">
        <v>8486</v>
      </c>
      <c r="K280" s="264" t="s">
        <v>10102</v>
      </c>
      <c r="L280" s="265" t="s">
        <v>8536</v>
      </c>
    </row>
    <row r="281" spans="1:12" ht="63">
      <c r="A281" s="263">
        <v>276</v>
      </c>
      <c r="B281" s="264" t="s">
        <v>7331</v>
      </c>
      <c r="C281" s="265" t="s">
        <v>8102</v>
      </c>
      <c r="D281" s="258"/>
      <c r="E281" s="258"/>
      <c r="F281" s="258"/>
      <c r="G281" s="258"/>
      <c r="H281" s="265">
        <v>2020</v>
      </c>
      <c r="I281" s="265">
        <v>6100058148</v>
      </c>
      <c r="J281" s="265" t="s">
        <v>8333</v>
      </c>
      <c r="K281" s="264" t="s">
        <v>10103</v>
      </c>
      <c r="L281" s="265" t="s">
        <v>8537</v>
      </c>
    </row>
    <row r="282" spans="1:12" ht="47.25">
      <c r="A282" s="263">
        <v>277</v>
      </c>
      <c r="B282" s="264" t="s">
        <v>7332</v>
      </c>
      <c r="C282" s="265" t="s">
        <v>8102</v>
      </c>
      <c r="D282" s="258"/>
      <c r="E282" s="258"/>
      <c r="F282" s="258"/>
      <c r="G282" s="258"/>
      <c r="H282" s="265">
        <v>2020</v>
      </c>
      <c r="I282" s="265">
        <v>6100058207</v>
      </c>
      <c r="J282" s="265" t="s">
        <v>8534</v>
      </c>
      <c r="K282" s="264" t="s">
        <v>10104</v>
      </c>
      <c r="L282" s="265" t="s">
        <v>8538</v>
      </c>
    </row>
    <row r="283" spans="1:12" ht="47.25">
      <c r="A283" s="263">
        <v>278</v>
      </c>
      <c r="B283" s="264" t="s">
        <v>7288</v>
      </c>
      <c r="C283" s="265" t="s">
        <v>8102</v>
      </c>
      <c r="D283" s="258"/>
      <c r="E283" s="258"/>
      <c r="F283" s="258"/>
      <c r="G283" s="258"/>
      <c r="H283" s="265">
        <v>2020</v>
      </c>
      <c r="I283" s="265">
        <v>6100058152</v>
      </c>
      <c r="J283" s="265" t="s">
        <v>8486</v>
      </c>
      <c r="K283" s="264" t="s">
        <v>10105</v>
      </c>
      <c r="L283" s="265" t="s">
        <v>8539</v>
      </c>
    </row>
    <row r="284" spans="1:12" ht="47.25">
      <c r="A284" s="263">
        <v>279</v>
      </c>
      <c r="B284" s="264" t="s">
        <v>7333</v>
      </c>
      <c r="C284" s="265" t="s">
        <v>8102</v>
      </c>
      <c r="D284" s="258"/>
      <c r="E284" s="258"/>
      <c r="F284" s="258"/>
      <c r="G284" s="258"/>
      <c r="H284" s="265">
        <v>2020</v>
      </c>
      <c r="I284" s="265">
        <v>6100058189</v>
      </c>
      <c r="J284" s="265" t="s">
        <v>8534</v>
      </c>
      <c r="K284" s="264" t="s">
        <v>9768</v>
      </c>
      <c r="L284" s="265" t="s">
        <v>8540</v>
      </c>
    </row>
    <row r="285" spans="1:12" ht="47.25">
      <c r="A285" s="263">
        <v>280</v>
      </c>
      <c r="B285" s="264" t="s">
        <v>7178</v>
      </c>
      <c r="C285" s="265" t="s">
        <v>8102</v>
      </c>
      <c r="D285" s="258"/>
      <c r="E285" s="258"/>
      <c r="F285" s="258"/>
      <c r="G285" s="258"/>
      <c r="H285" s="265">
        <v>2020</v>
      </c>
      <c r="I285" s="265">
        <v>6100058237</v>
      </c>
      <c r="J285" s="265" t="s">
        <v>8331</v>
      </c>
      <c r="K285" s="264" t="s">
        <v>10106</v>
      </c>
      <c r="L285" s="265" t="s">
        <v>8541</v>
      </c>
    </row>
    <row r="286" spans="1:12" ht="47.25">
      <c r="A286" s="263">
        <v>281</v>
      </c>
      <c r="B286" s="264" t="s">
        <v>7163</v>
      </c>
      <c r="C286" s="265" t="s">
        <v>8102</v>
      </c>
      <c r="D286" s="258"/>
      <c r="E286" s="258"/>
      <c r="F286" s="258"/>
      <c r="G286" s="258"/>
      <c r="H286" s="265">
        <v>2020</v>
      </c>
      <c r="I286" s="265">
        <v>6100058174</v>
      </c>
      <c r="J286" s="265" t="s">
        <v>8370</v>
      </c>
      <c r="K286" s="264" t="s">
        <v>9838</v>
      </c>
      <c r="L286" s="265" t="s">
        <v>8542</v>
      </c>
    </row>
    <row r="287" spans="1:12" ht="47.25">
      <c r="A287" s="263">
        <v>282</v>
      </c>
      <c r="B287" s="264" t="s">
        <v>7334</v>
      </c>
      <c r="C287" s="265" t="s">
        <v>8102</v>
      </c>
      <c r="D287" s="258"/>
      <c r="E287" s="258"/>
      <c r="F287" s="258"/>
      <c r="G287" s="258"/>
      <c r="H287" s="265">
        <v>2020</v>
      </c>
      <c r="I287" s="265">
        <v>6100058253</v>
      </c>
      <c r="J287" s="265" t="s">
        <v>8370</v>
      </c>
      <c r="K287" s="264" t="s">
        <v>10107</v>
      </c>
      <c r="L287" s="265" t="s">
        <v>8543</v>
      </c>
    </row>
    <row r="288" spans="1:12" ht="47.25">
      <c r="A288" s="263">
        <v>283</v>
      </c>
      <c r="B288" s="264" t="s">
        <v>7335</v>
      </c>
      <c r="C288" s="265" t="s">
        <v>8102</v>
      </c>
      <c r="D288" s="258"/>
      <c r="E288" s="258"/>
      <c r="F288" s="258"/>
      <c r="G288" s="258"/>
      <c r="H288" s="265">
        <v>2020</v>
      </c>
      <c r="I288" s="265">
        <v>6100058159</v>
      </c>
      <c r="J288" s="265" t="s">
        <v>8544</v>
      </c>
      <c r="K288" s="264" t="s">
        <v>10108</v>
      </c>
      <c r="L288" s="265" t="s">
        <v>8545</v>
      </c>
    </row>
    <row r="289" spans="1:12" ht="78.75">
      <c r="A289" s="263">
        <v>284</v>
      </c>
      <c r="B289" s="264" t="s">
        <v>7336</v>
      </c>
      <c r="C289" s="265" t="s">
        <v>8102</v>
      </c>
      <c r="D289" s="258"/>
      <c r="E289" s="258"/>
      <c r="F289" s="258"/>
      <c r="G289" s="258"/>
      <c r="H289" s="265">
        <v>2020</v>
      </c>
      <c r="I289" s="265">
        <v>6100058205</v>
      </c>
      <c r="J289" s="265" t="s">
        <v>8544</v>
      </c>
      <c r="K289" s="264" t="s">
        <v>10109</v>
      </c>
      <c r="L289" s="265" t="s">
        <v>8546</v>
      </c>
    </row>
    <row r="290" spans="1:12" ht="47.25">
      <c r="A290" s="263">
        <v>285</v>
      </c>
      <c r="B290" s="264" t="s">
        <v>7160</v>
      </c>
      <c r="C290" s="265" t="s">
        <v>8102</v>
      </c>
      <c r="D290" s="258"/>
      <c r="E290" s="258"/>
      <c r="F290" s="258"/>
      <c r="G290" s="258"/>
      <c r="H290" s="265">
        <v>2020</v>
      </c>
      <c r="I290" s="265">
        <v>6100058047</v>
      </c>
      <c r="J290" s="265" t="s">
        <v>8544</v>
      </c>
      <c r="K290" s="264" t="s">
        <v>10110</v>
      </c>
      <c r="L290" s="265" t="s">
        <v>8547</v>
      </c>
    </row>
    <row r="291" spans="1:12" ht="47.25">
      <c r="A291" s="263">
        <v>286</v>
      </c>
      <c r="B291" s="264" t="s">
        <v>7178</v>
      </c>
      <c r="C291" s="265" t="s">
        <v>8102</v>
      </c>
      <c r="D291" s="258"/>
      <c r="E291" s="258"/>
      <c r="F291" s="258"/>
      <c r="G291" s="258"/>
      <c r="H291" s="265">
        <v>2020</v>
      </c>
      <c r="I291" s="265">
        <v>6100058151</v>
      </c>
      <c r="J291" s="265" t="s">
        <v>8548</v>
      </c>
      <c r="K291" s="264" t="s">
        <v>10111</v>
      </c>
      <c r="L291" s="265" t="s">
        <v>8549</v>
      </c>
    </row>
    <row r="292" spans="1:12" ht="47.25">
      <c r="A292" s="263">
        <v>287</v>
      </c>
      <c r="B292" s="264" t="s">
        <v>7337</v>
      </c>
      <c r="C292" s="265" t="s">
        <v>8102</v>
      </c>
      <c r="D292" s="258"/>
      <c r="E292" s="258"/>
      <c r="F292" s="258"/>
      <c r="G292" s="258"/>
      <c r="H292" s="265">
        <v>2020</v>
      </c>
      <c r="I292" s="265">
        <v>6100058081</v>
      </c>
      <c r="J292" s="265" t="s">
        <v>8548</v>
      </c>
      <c r="K292" s="264" t="s">
        <v>9839</v>
      </c>
      <c r="L292" s="265" t="s">
        <v>8550</v>
      </c>
    </row>
    <row r="293" spans="1:12" ht="47.25">
      <c r="A293" s="263">
        <v>288</v>
      </c>
      <c r="B293" s="264" t="s">
        <v>7304</v>
      </c>
      <c r="C293" s="265" t="s">
        <v>8102</v>
      </c>
      <c r="D293" s="258"/>
      <c r="E293" s="258"/>
      <c r="F293" s="258"/>
      <c r="G293" s="258"/>
      <c r="H293" s="265">
        <v>2020</v>
      </c>
      <c r="I293" s="265">
        <v>6100058118</v>
      </c>
      <c r="J293" s="265" t="s">
        <v>8477</v>
      </c>
      <c r="K293" s="264" t="s">
        <v>10067</v>
      </c>
      <c r="L293" s="265" t="s">
        <v>8478</v>
      </c>
    </row>
    <row r="294" spans="1:12" ht="63">
      <c r="A294" s="263">
        <v>289</v>
      </c>
      <c r="B294" s="264" t="s">
        <v>7338</v>
      </c>
      <c r="C294" s="265" t="s">
        <v>8102</v>
      </c>
      <c r="D294" s="258"/>
      <c r="E294" s="258"/>
      <c r="F294" s="258"/>
      <c r="G294" s="258"/>
      <c r="H294" s="265">
        <v>2020</v>
      </c>
      <c r="I294" s="265">
        <v>6100058470</v>
      </c>
      <c r="J294" s="265" t="s">
        <v>8477</v>
      </c>
      <c r="K294" s="264" t="s">
        <v>10112</v>
      </c>
      <c r="L294" s="265" t="s">
        <v>8551</v>
      </c>
    </row>
    <row r="295" spans="1:12" ht="47.25">
      <c r="A295" s="263">
        <v>290</v>
      </c>
      <c r="B295" s="264" t="s">
        <v>7163</v>
      </c>
      <c r="C295" s="265" t="s">
        <v>8102</v>
      </c>
      <c r="D295" s="258"/>
      <c r="E295" s="258"/>
      <c r="F295" s="258"/>
      <c r="G295" s="258"/>
      <c r="H295" s="265">
        <v>2020</v>
      </c>
      <c r="I295" s="265">
        <v>6100058077</v>
      </c>
      <c r="J295" s="265" t="s">
        <v>8484</v>
      </c>
      <c r="K295" s="264" t="s">
        <v>9769</v>
      </c>
      <c r="L295" s="265" t="s">
        <v>8552</v>
      </c>
    </row>
    <row r="296" spans="1:12" ht="63">
      <c r="A296" s="263">
        <v>291</v>
      </c>
      <c r="B296" s="264" t="s">
        <v>7339</v>
      </c>
      <c r="C296" s="265" t="s">
        <v>8102</v>
      </c>
      <c r="D296" s="258"/>
      <c r="E296" s="258"/>
      <c r="F296" s="258"/>
      <c r="G296" s="258"/>
      <c r="H296" s="265">
        <v>2020</v>
      </c>
      <c r="I296" s="265">
        <v>6100057922</v>
      </c>
      <c r="J296" s="265" t="s">
        <v>8467</v>
      </c>
      <c r="K296" s="264" t="s">
        <v>10113</v>
      </c>
      <c r="L296" s="265" t="s">
        <v>8553</v>
      </c>
    </row>
    <row r="297" spans="1:12" ht="63">
      <c r="A297" s="263">
        <v>292</v>
      </c>
      <c r="B297" s="264" t="s">
        <v>7340</v>
      </c>
      <c r="C297" s="265" t="s">
        <v>8102</v>
      </c>
      <c r="D297" s="258"/>
      <c r="E297" s="258"/>
      <c r="F297" s="258"/>
      <c r="G297" s="258"/>
      <c r="H297" s="265">
        <v>2020</v>
      </c>
      <c r="I297" s="265">
        <v>6100058703</v>
      </c>
      <c r="J297" s="265" t="s">
        <v>8554</v>
      </c>
      <c r="K297" s="264" t="s">
        <v>10114</v>
      </c>
      <c r="L297" s="265"/>
    </row>
    <row r="298" spans="1:12" ht="63">
      <c r="A298" s="263">
        <v>293</v>
      </c>
      <c r="B298" s="264" t="s">
        <v>7341</v>
      </c>
      <c r="C298" s="265" t="s">
        <v>8102</v>
      </c>
      <c r="D298" s="258"/>
      <c r="E298" s="258"/>
      <c r="F298" s="258"/>
      <c r="G298" s="258"/>
      <c r="H298" s="265">
        <v>2020</v>
      </c>
      <c r="I298" s="265">
        <v>6100058875</v>
      </c>
      <c r="J298" s="265" t="s">
        <v>8555</v>
      </c>
      <c r="K298" s="264" t="s">
        <v>10115</v>
      </c>
      <c r="L298" s="265"/>
    </row>
    <row r="299" spans="1:12" ht="47.25">
      <c r="A299" s="263">
        <v>294</v>
      </c>
      <c r="B299" s="264" t="s">
        <v>7150</v>
      </c>
      <c r="C299" s="265" t="s">
        <v>8102</v>
      </c>
      <c r="D299" s="258"/>
      <c r="E299" s="258"/>
      <c r="F299" s="258"/>
      <c r="G299" s="258"/>
      <c r="H299" s="265">
        <v>2020</v>
      </c>
      <c r="I299" s="265">
        <v>6100058561</v>
      </c>
      <c r="J299" s="265" t="s">
        <v>8556</v>
      </c>
      <c r="K299" s="264" t="s">
        <v>10116</v>
      </c>
      <c r="L299" s="265" t="s">
        <v>8557</v>
      </c>
    </row>
    <row r="300" spans="1:12" ht="63">
      <c r="A300" s="263">
        <v>295</v>
      </c>
      <c r="B300" s="264" t="s">
        <v>7342</v>
      </c>
      <c r="C300" s="265" t="s">
        <v>8102</v>
      </c>
      <c r="D300" s="258"/>
      <c r="E300" s="258"/>
      <c r="F300" s="258"/>
      <c r="G300" s="258"/>
      <c r="H300" s="265">
        <v>2020</v>
      </c>
      <c r="I300" s="265">
        <v>6100057767</v>
      </c>
      <c r="J300" s="265" t="s">
        <v>8375</v>
      </c>
      <c r="K300" s="264" t="s">
        <v>10117</v>
      </c>
      <c r="L300" s="265" t="s">
        <v>8558</v>
      </c>
    </row>
    <row r="301" spans="1:12" ht="63">
      <c r="A301" s="263">
        <v>296</v>
      </c>
      <c r="B301" s="264" t="s">
        <v>7148</v>
      </c>
      <c r="C301" s="265" t="s">
        <v>8102</v>
      </c>
      <c r="D301" s="258"/>
      <c r="E301" s="258"/>
      <c r="F301" s="258"/>
      <c r="G301" s="258"/>
      <c r="H301" s="265">
        <v>2020</v>
      </c>
      <c r="I301" s="265">
        <v>6100058261</v>
      </c>
      <c r="J301" s="265" t="s">
        <v>8544</v>
      </c>
      <c r="K301" s="264" t="s">
        <v>10118</v>
      </c>
      <c r="L301" s="265" t="s">
        <v>8559</v>
      </c>
    </row>
    <row r="302" spans="1:12" ht="63">
      <c r="A302" s="263">
        <v>297</v>
      </c>
      <c r="B302" s="264" t="s">
        <v>7343</v>
      </c>
      <c r="C302" s="265" t="s">
        <v>8102</v>
      </c>
      <c r="D302" s="258"/>
      <c r="E302" s="258"/>
      <c r="F302" s="258"/>
      <c r="G302" s="258"/>
      <c r="H302" s="265">
        <v>2020</v>
      </c>
      <c r="I302" s="265">
        <v>6100057347</v>
      </c>
      <c r="J302" s="265" t="s">
        <v>8555</v>
      </c>
      <c r="K302" s="264" t="s">
        <v>10119</v>
      </c>
      <c r="L302" s="265" t="s">
        <v>8560</v>
      </c>
    </row>
    <row r="303" spans="1:12" ht="63">
      <c r="A303" s="263">
        <v>298</v>
      </c>
      <c r="B303" s="264" t="s">
        <v>7344</v>
      </c>
      <c r="C303" s="265" t="s">
        <v>8102</v>
      </c>
      <c r="D303" s="258"/>
      <c r="E303" s="258"/>
      <c r="F303" s="258"/>
      <c r="G303" s="258"/>
      <c r="H303" s="265">
        <v>2020</v>
      </c>
      <c r="I303" s="265">
        <v>6100059056</v>
      </c>
      <c r="J303" s="265" t="s">
        <v>8561</v>
      </c>
      <c r="K303" s="264" t="s">
        <v>10120</v>
      </c>
      <c r="L303" s="265" t="s">
        <v>8562</v>
      </c>
    </row>
    <row r="304" spans="1:12" ht="47.25">
      <c r="A304" s="263">
        <v>299</v>
      </c>
      <c r="B304" s="264" t="s">
        <v>7163</v>
      </c>
      <c r="C304" s="265" t="s">
        <v>8102</v>
      </c>
      <c r="D304" s="258"/>
      <c r="E304" s="258"/>
      <c r="F304" s="258"/>
      <c r="G304" s="258"/>
      <c r="H304" s="265">
        <v>2020</v>
      </c>
      <c r="I304" s="265">
        <v>6100059082</v>
      </c>
      <c r="J304" s="265" t="s">
        <v>8563</v>
      </c>
      <c r="K304" s="264" t="s">
        <v>10121</v>
      </c>
      <c r="L304" s="265" t="s">
        <v>8564</v>
      </c>
    </row>
    <row r="305" spans="1:12" ht="63">
      <c r="A305" s="263">
        <v>300</v>
      </c>
      <c r="B305" s="264" t="s">
        <v>7185</v>
      </c>
      <c r="C305" s="265" t="s">
        <v>8102</v>
      </c>
      <c r="D305" s="258"/>
      <c r="E305" s="258"/>
      <c r="F305" s="258"/>
      <c r="G305" s="258"/>
      <c r="H305" s="265">
        <v>2020</v>
      </c>
      <c r="I305" s="265">
        <v>6100058943</v>
      </c>
      <c r="J305" s="265" t="s">
        <v>8561</v>
      </c>
      <c r="K305" s="264" t="s">
        <v>9770</v>
      </c>
      <c r="L305" s="265" t="s">
        <v>8565</v>
      </c>
    </row>
    <row r="306" spans="1:12" ht="47.25">
      <c r="A306" s="263">
        <v>301</v>
      </c>
      <c r="B306" s="264" t="s">
        <v>7165</v>
      </c>
      <c r="C306" s="265" t="s">
        <v>8102</v>
      </c>
      <c r="D306" s="258"/>
      <c r="E306" s="258"/>
      <c r="F306" s="258"/>
      <c r="G306" s="258"/>
      <c r="H306" s="265">
        <v>2020</v>
      </c>
      <c r="I306" s="265">
        <v>6100058889</v>
      </c>
      <c r="J306" s="265" t="s">
        <v>8566</v>
      </c>
      <c r="K306" s="264" t="s">
        <v>10122</v>
      </c>
      <c r="L306" s="265" t="s">
        <v>8567</v>
      </c>
    </row>
    <row r="307" spans="1:12" ht="47.25">
      <c r="A307" s="263">
        <v>302</v>
      </c>
      <c r="B307" s="264" t="s">
        <v>7178</v>
      </c>
      <c r="C307" s="265" t="s">
        <v>8102</v>
      </c>
      <c r="D307" s="258"/>
      <c r="E307" s="258"/>
      <c r="F307" s="258"/>
      <c r="G307" s="258"/>
      <c r="H307" s="265">
        <v>2020</v>
      </c>
      <c r="I307" s="265">
        <v>6100058948</v>
      </c>
      <c r="J307" s="265" t="s">
        <v>8566</v>
      </c>
      <c r="K307" s="264" t="s">
        <v>10123</v>
      </c>
      <c r="L307" s="265" t="s">
        <v>8568</v>
      </c>
    </row>
    <row r="308" spans="1:12" ht="47.25">
      <c r="A308" s="263">
        <v>303</v>
      </c>
      <c r="B308" s="264" t="s">
        <v>7345</v>
      </c>
      <c r="C308" s="265" t="s">
        <v>8102</v>
      </c>
      <c r="D308" s="258"/>
      <c r="E308" s="258"/>
      <c r="F308" s="258"/>
      <c r="G308" s="258"/>
      <c r="H308" s="265">
        <v>2020</v>
      </c>
      <c r="I308" s="265">
        <v>6100059012</v>
      </c>
      <c r="J308" s="265" t="s">
        <v>8313</v>
      </c>
      <c r="K308" s="264" t="s">
        <v>10124</v>
      </c>
      <c r="L308" s="265" t="s">
        <v>8569</v>
      </c>
    </row>
    <row r="309" spans="1:12" ht="47.25">
      <c r="A309" s="263">
        <v>304</v>
      </c>
      <c r="B309" s="264" t="s">
        <v>7346</v>
      </c>
      <c r="C309" s="265" t="s">
        <v>8102</v>
      </c>
      <c r="D309" s="258"/>
      <c r="E309" s="258"/>
      <c r="F309" s="258"/>
      <c r="G309" s="258"/>
      <c r="H309" s="265">
        <v>2020</v>
      </c>
      <c r="I309" s="265">
        <v>6100058892</v>
      </c>
      <c r="J309" s="265" t="s">
        <v>8570</v>
      </c>
      <c r="K309" s="264" t="s">
        <v>10125</v>
      </c>
      <c r="L309" s="265" t="s">
        <v>8571</v>
      </c>
    </row>
    <row r="310" spans="1:12" ht="78.75">
      <c r="A310" s="263">
        <v>305</v>
      </c>
      <c r="B310" s="264" t="s">
        <v>7435</v>
      </c>
      <c r="C310" s="265" t="s">
        <v>8102</v>
      </c>
      <c r="D310" s="258"/>
      <c r="E310" s="258"/>
      <c r="F310" s="258"/>
      <c r="G310" s="258"/>
      <c r="H310" s="265">
        <v>2020</v>
      </c>
      <c r="I310" s="265">
        <v>6100059282</v>
      </c>
      <c r="J310" s="265" t="s">
        <v>8572</v>
      </c>
      <c r="K310" s="264" t="s">
        <v>10126</v>
      </c>
      <c r="L310" s="265" t="s">
        <v>8573</v>
      </c>
    </row>
    <row r="311" spans="1:12" ht="47.25">
      <c r="A311" s="263">
        <v>306</v>
      </c>
      <c r="B311" s="264" t="s">
        <v>7176</v>
      </c>
      <c r="C311" s="265" t="s">
        <v>8102</v>
      </c>
      <c r="D311" s="258"/>
      <c r="E311" s="258"/>
      <c r="F311" s="258"/>
      <c r="G311" s="258"/>
      <c r="H311" s="265">
        <v>2020</v>
      </c>
      <c r="I311" s="265">
        <v>6100059169</v>
      </c>
      <c r="J311" s="265" t="s">
        <v>8572</v>
      </c>
      <c r="K311" s="264" t="s">
        <v>10127</v>
      </c>
      <c r="L311" s="265" t="s">
        <v>8574</v>
      </c>
    </row>
    <row r="312" spans="1:12" ht="47.25">
      <c r="A312" s="263">
        <v>307</v>
      </c>
      <c r="B312" s="264" t="s">
        <v>7347</v>
      </c>
      <c r="C312" s="265" t="s">
        <v>8102</v>
      </c>
      <c r="D312" s="258"/>
      <c r="E312" s="258"/>
      <c r="F312" s="258"/>
      <c r="G312" s="258"/>
      <c r="H312" s="265">
        <v>2020</v>
      </c>
      <c r="I312" s="265">
        <v>6100059322</v>
      </c>
      <c r="J312" s="265" t="s">
        <v>8428</v>
      </c>
      <c r="K312" s="264" t="s">
        <v>10128</v>
      </c>
      <c r="L312" s="265" t="s">
        <v>8575</v>
      </c>
    </row>
    <row r="313" spans="1:12" ht="63">
      <c r="A313" s="263">
        <v>308</v>
      </c>
      <c r="B313" s="264" t="s">
        <v>7299</v>
      </c>
      <c r="C313" s="265" t="s">
        <v>8102</v>
      </c>
      <c r="D313" s="258"/>
      <c r="E313" s="258"/>
      <c r="F313" s="258"/>
      <c r="G313" s="258"/>
      <c r="H313" s="265">
        <v>2020</v>
      </c>
      <c r="I313" s="265">
        <v>6100059323</v>
      </c>
      <c r="J313" s="265" t="s">
        <v>8576</v>
      </c>
      <c r="K313" s="264" t="s">
        <v>10129</v>
      </c>
      <c r="L313" s="265"/>
    </row>
    <row r="314" spans="1:12" ht="78.75">
      <c r="A314" s="263">
        <v>309</v>
      </c>
      <c r="B314" s="264" t="s">
        <v>7348</v>
      </c>
      <c r="C314" s="265" t="s">
        <v>8102</v>
      </c>
      <c r="D314" s="258"/>
      <c r="E314" s="258"/>
      <c r="F314" s="258"/>
      <c r="G314" s="258"/>
      <c r="H314" s="265">
        <v>2020</v>
      </c>
      <c r="I314" s="265">
        <v>6100059530</v>
      </c>
      <c r="J314" s="265" t="s">
        <v>8577</v>
      </c>
      <c r="K314" s="264" t="s">
        <v>7403</v>
      </c>
      <c r="L314" s="265" t="s">
        <v>8578</v>
      </c>
    </row>
    <row r="315" spans="1:12" ht="63">
      <c r="A315" s="263">
        <v>310</v>
      </c>
      <c r="B315" s="264" t="s">
        <v>7349</v>
      </c>
      <c r="C315" s="265" t="s">
        <v>8102</v>
      </c>
      <c r="D315" s="258"/>
      <c r="E315" s="258"/>
      <c r="F315" s="258"/>
      <c r="G315" s="258"/>
      <c r="H315" s="265">
        <v>2020</v>
      </c>
      <c r="I315" s="265">
        <v>6100059611</v>
      </c>
      <c r="J315" s="265" t="s">
        <v>8579</v>
      </c>
      <c r="K315" s="264" t="s">
        <v>10130</v>
      </c>
      <c r="L315" s="265" t="s">
        <v>8580</v>
      </c>
    </row>
    <row r="316" spans="1:12" ht="63">
      <c r="A316" s="263">
        <v>311</v>
      </c>
      <c r="B316" s="264" t="s">
        <v>7350</v>
      </c>
      <c r="C316" s="265" t="s">
        <v>8102</v>
      </c>
      <c r="D316" s="258"/>
      <c r="E316" s="258"/>
      <c r="F316" s="258"/>
      <c r="G316" s="258"/>
      <c r="H316" s="265">
        <v>2020</v>
      </c>
      <c r="I316" s="265">
        <v>6100059777</v>
      </c>
      <c r="J316" s="265" t="s">
        <v>8581</v>
      </c>
      <c r="K316" s="264" t="s">
        <v>10131</v>
      </c>
      <c r="L316" s="265" t="s">
        <v>8582</v>
      </c>
    </row>
    <row r="317" spans="1:12" ht="63">
      <c r="A317" s="263">
        <v>312</v>
      </c>
      <c r="B317" s="264" t="s">
        <v>7351</v>
      </c>
      <c r="C317" s="265" t="s">
        <v>8102</v>
      </c>
      <c r="D317" s="258"/>
      <c r="E317" s="258"/>
      <c r="F317" s="258"/>
      <c r="G317" s="258"/>
      <c r="H317" s="265">
        <v>2020</v>
      </c>
      <c r="I317" s="265">
        <v>6100059877</v>
      </c>
      <c r="J317" s="265" t="s">
        <v>8583</v>
      </c>
      <c r="K317" s="264" t="s">
        <v>10132</v>
      </c>
      <c r="L317" s="265" t="s">
        <v>8584</v>
      </c>
    </row>
    <row r="318" spans="1:12" ht="47.25">
      <c r="A318" s="263">
        <v>313</v>
      </c>
      <c r="B318" s="264" t="s">
        <v>7175</v>
      </c>
      <c r="C318" s="265" t="s">
        <v>8102</v>
      </c>
      <c r="D318" s="258"/>
      <c r="E318" s="258"/>
      <c r="F318" s="258"/>
      <c r="G318" s="258"/>
      <c r="H318" s="265">
        <v>2020</v>
      </c>
      <c r="I318" s="265">
        <v>6100059494</v>
      </c>
      <c r="J318" s="265" t="s">
        <v>8585</v>
      </c>
      <c r="K318" s="264" t="s">
        <v>10133</v>
      </c>
      <c r="L318" s="265" t="s">
        <v>8586</v>
      </c>
    </row>
    <row r="319" spans="1:12" ht="63">
      <c r="A319" s="263">
        <v>314</v>
      </c>
      <c r="B319" s="264" t="s">
        <v>7352</v>
      </c>
      <c r="C319" s="265" t="s">
        <v>8102</v>
      </c>
      <c r="D319" s="258"/>
      <c r="E319" s="258"/>
      <c r="F319" s="258"/>
      <c r="G319" s="258"/>
      <c r="H319" s="265">
        <v>2020</v>
      </c>
      <c r="I319" s="265">
        <v>6100059535</v>
      </c>
      <c r="J319" s="265" t="s">
        <v>8577</v>
      </c>
      <c r="K319" s="264" t="s">
        <v>10134</v>
      </c>
      <c r="L319" s="265" t="s">
        <v>8587</v>
      </c>
    </row>
    <row r="320" spans="1:12" ht="47.25">
      <c r="A320" s="263">
        <v>315</v>
      </c>
      <c r="B320" s="264" t="s">
        <v>7353</v>
      </c>
      <c r="C320" s="265" t="s">
        <v>8102</v>
      </c>
      <c r="D320" s="258"/>
      <c r="E320" s="258"/>
      <c r="F320" s="258"/>
      <c r="G320" s="258"/>
      <c r="H320" s="265">
        <v>2020</v>
      </c>
      <c r="I320" s="265">
        <v>6100059495</v>
      </c>
      <c r="J320" s="265" t="s">
        <v>8585</v>
      </c>
      <c r="K320" s="264" t="s">
        <v>10135</v>
      </c>
      <c r="L320" s="265" t="s">
        <v>8588</v>
      </c>
    </row>
    <row r="321" spans="1:12" ht="63">
      <c r="A321" s="263">
        <v>316</v>
      </c>
      <c r="B321" s="264" t="s">
        <v>7354</v>
      </c>
      <c r="C321" s="265" t="s">
        <v>8102</v>
      </c>
      <c r="D321" s="258"/>
      <c r="E321" s="258"/>
      <c r="F321" s="258"/>
      <c r="G321" s="258"/>
      <c r="H321" s="265">
        <v>2020</v>
      </c>
      <c r="I321" s="265">
        <v>6100059596</v>
      </c>
      <c r="J321" s="265" t="s">
        <v>8589</v>
      </c>
      <c r="K321" s="264" t="s">
        <v>10136</v>
      </c>
      <c r="L321" s="265" t="s">
        <v>8590</v>
      </c>
    </row>
    <row r="322" spans="1:12" ht="63">
      <c r="A322" s="263">
        <v>317</v>
      </c>
      <c r="B322" s="264" t="s">
        <v>7355</v>
      </c>
      <c r="C322" s="265" t="s">
        <v>8102</v>
      </c>
      <c r="D322" s="258"/>
      <c r="E322" s="258"/>
      <c r="F322" s="258"/>
      <c r="G322" s="258"/>
      <c r="H322" s="265">
        <v>2020</v>
      </c>
      <c r="I322" s="265">
        <v>6100056809</v>
      </c>
      <c r="J322" s="265" t="s">
        <v>8216</v>
      </c>
      <c r="K322" s="264" t="s">
        <v>10137</v>
      </c>
      <c r="L322" s="265" t="s">
        <v>8591</v>
      </c>
    </row>
    <row r="323" spans="1:12" ht="63">
      <c r="A323" s="263">
        <v>318</v>
      </c>
      <c r="B323" s="264" t="s">
        <v>7356</v>
      </c>
      <c r="C323" s="265" t="s">
        <v>8102</v>
      </c>
      <c r="D323" s="258"/>
      <c r="E323" s="258"/>
      <c r="F323" s="258"/>
      <c r="G323" s="258"/>
      <c r="H323" s="265">
        <v>2020</v>
      </c>
      <c r="I323" s="265">
        <v>6100056548</v>
      </c>
      <c r="J323" s="265" t="s">
        <v>8216</v>
      </c>
      <c r="K323" s="264" t="s">
        <v>10138</v>
      </c>
      <c r="L323" s="265" t="s">
        <v>8592</v>
      </c>
    </row>
    <row r="324" spans="1:12" ht="47.25">
      <c r="A324" s="263">
        <v>319</v>
      </c>
      <c r="B324" s="264" t="s">
        <v>7286</v>
      </c>
      <c r="C324" s="265" t="s">
        <v>8102</v>
      </c>
      <c r="D324" s="258"/>
      <c r="E324" s="258"/>
      <c r="F324" s="258"/>
      <c r="G324" s="258"/>
      <c r="H324" s="265">
        <v>2020</v>
      </c>
      <c r="I324" s="265">
        <v>6100056890</v>
      </c>
      <c r="J324" s="265" t="s">
        <v>8242</v>
      </c>
      <c r="K324" s="264" t="s">
        <v>10074</v>
      </c>
      <c r="L324" s="265" t="s">
        <v>8499</v>
      </c>
    </row>
    <row r="325" spans="1:12" ht="63">
      <c r="A325" s="263">
        <v>320</v>
      </c>
      <c r="B325" s="264" t="s">
        <v>7357</v>
      </c>
      <c r="C325" s="265" t="s">
        <v>8102</v>
      </c>
      <c r="D325" s="258"/>
      <c r="E325" s="258"/>
      <c r="F325" s="258"/>
      <c r="G325" s="258"/>
      <c r="H325" s="265">
        <v>2020</v>
      </c>
      <c r="I325" s="265">
        <v>6100055954</v>
      </c>
      <c r="J325" s="265" t="s">
        <v>8305</v>
      </c>
      <c r="K325" s="264" t="s">
        <v>10139</v>
      </c>
      <c r="L325" s="265" t="s">
        <v>8593</v>
      </c>
    </row>
    <row r="326" spans="1:12" ht="63">
      <c r="A326" s="263">
        <v>321</v>
      </c>
      <c r="B326" s="264" t="s">
        <v>7149</v>
      </c>
      <c r="C326" s="265" t="s">
        <v>8102</v>
      </c>
      <c r="D326" s="258"/>
      <c r="E326" s="258"/>
      <c r="F326" s="258"/>
      <c r="G326" s="258"/>
      <c r="H326" s="265">
        <v>2020</v>
      </c>
      <c r="I326" s="265">
        <v>6100056108</v>
      </c>
      <c r="J326" s="265" t="s">
        <v>8207</v>
      </c>
      <c r="K326" s="264" t="s">
        <v>9840</v>
      </c>
      <c r="L326" s="265" t="s">
        <v>8594</v>
      </c>
    </row>
    <row r="327" spans="1:12" ht="63">
      <c r="A327" s="263">
        <v>322</v>
      </c>
      <c r="B327" s="264" t="s">
        <v>7322</v>
      </c>
      <c r="C327" s="265" t="s">
        <v>8102</v>
      </c>
      <c r="D327" s="258"/>
      <c r="E327" s="258"/>
      <c r="F327" s="258"/>
      <c r="G327" s="258"/>
      <c r="H327" s="265">
        <v>2020</v>
      </c>
      <c r="I327" s="265">
        <v>6100055933</v>
      </c>
      <c r="J327" s="265" t="s">
        <v>8488</v>
      </c>
      <c r="K327" s="264" t="s">
        <v>10092</v>
      </c>
      <c r="L327" s="265" t="s">
        <v>8521</v>
      </c>
    </row>
    <row r="328" spans="1:12" ht="63">
      <c r="A328" s="263">
        <v>323</v>
      </c>
      <c r="B328" s="264" t="s">
        <v>7358</v>
      </c>
      <c r="C328" s="265" t="s">
        <v>8102</v>
      </c>
      <c r="D328" s="258"/>
      <c r="E328" s="258"/>
      <c r="F328" s="258"/>
      <c r="G328" s="258"/>
      <c r="H328" s="265">
        <v>2020</v>
      </c>
      <c r="I328" s="265">
        <v>6100057190</v>
      </c>
      <c r="J328" s="265" t="s">
        <v>8446</v>
      </c>
      <c r="K328" s="264" t="s">
        <v>10140</v>
      </c>
      <c r="L328" s="265" t="s">
        <v>8595</v>
      </c>
    </row>
    <row r="329" spans="1:12" ht="63">
      <c r="A329" s="263">
        <v>324</v>
      </c>
      <c r="B329" s="264" t="s">
        <v>7359</v>
      </c>
      <c r="C329" s="265" t="s">
        <v>8102</v>
      </c>
      <c r="D329" s="258"/>
      <c r="E329" s="258"/>
      <c r="F329" s="258"/>
      <c r="G329" s="258"/>
      <c r="H329" s="265">
        <v>2020</v>
      </c>
      <c r="I329" s="265">
        <v>6100058249</v>
      </c>
      <c r="J329" s="265" t="s">
        <v>8331</v>
      </c>
      <c r="K329" s="264" t="s">
        <v>10141</v>
      </c>
      <c r="L329" s="265" t="s">
        <v>8596</v>
      </c>
    </row>
    <row r="330" spans="1:12" ht="47.25">
      <c r="A330" s="263">
        <v>325</v>
      </c>
      <c r="B330" s="264" t="s">
        <v>7156</v>
      </c>
      <c r="C330" s="265" t="s">
        <v>8102</v>
      </c>
      <c r="D330" s="258"/>
      <c r="E330" s="258"/>
      <c r="F330" s="258"/>
      <c r="G330" s="258"/>
      <c r="H330" s="265">
        <v>2020</v>
      </c>
      <c r="I330" s="265">
        <v>6100058405</v>
      </c>
      <c r="J330" s="265" t="s">
        <v>8335</v>
      </c>
      <c r="K330" s="264" t="s">
        <v>10142</v>
      </c>
      <c r="L330" s="265" t="s">
        <v>8597</v>
      </c>
    </row>
    <row r="331" spans="1:12" ht="47.25">
      <c r="A331" s="263">
        <v>326</v>
      </c>
      <c r="B331" s="264" t="s">
        <v>7152</v>
      </c>
      <c r="C331" s="265" t="s">
        <v>8102</v>
      </c>
      <c r="D331" s="258"/>
      <c r="E331" s="258"/>
      <c r="F331" s="258"/>
      <c r="G331" s="258"/>
      <c r="H331" s="265">
        <v>2020</v>
      </c>
      <c r="I331" s="265">
        <v>6100057786</v>
      </c>
      <c r="J331" s="265" t="s">
        <v>8598</v>
      </c>
      <c r="K331" s="264" t="s">
        <v>10088</v>
      </c>
      <c r="L331" s="265" t="s">
        <v>8599</v>
      </c>
    </row>
    <row r="332" spans="1:12" ht="47.25">
      <c r="A332" s="263">
        <v>327</v>
      </c>
      <c r="B332" s="264" t="s">
        <v>7154</v>
      </c>
      <c r="C332" s="265" t="s">
        <v>8102</v>
      </c>
      <c r="D332" s="258"/>
      <c r="E332" s="258"/>
      <c r="F332" s="258"/>
      <c r="G332" s="258"/>
      <c r="H332" s="265">
        <v>2020</v>
      </c>
      <c r="I332" s="265">
        <v>6100058656</v>
      </c>
      <c r="J332" s="265" t="s">
        <v>8600</v>
      </c>
      <c r="K332" s="264" t="s">
        <v>10143</v>
      </c>
      <c r="L332" s="265" t="s">
        <v>8601</v>
      </c>
    </row>
    <row r="333" spans="1:12" ht="63">
      <c r="A333" s="263">
        <v>328</v>
      </c>
      <c r="B333" s="264" t="s">
        <v>7360</v>
      </c>
      <c r="C333" s="265" t="s">
        <v>8102</v>
      </c>
      <c r="D333" s="258"/>
      <c r="E333" s="258"/>
      <c r="F333" s="258"/>
      <c r="G333" s="258"/>
      <c r="H333" s="265">
        <v>2020</v>
      </c>
      <c r="I333" s="265">
        <v>6100058809</v>
      </c>
      <c r="J333" s="265" t="s">
        <v>8561</v>
      </c>
      <c r="K333" s="264" t="s">
        <v>10144</v>
      </c>
      <c r="L333" s="265" t="s">
        <v>8602</v>
      </c>
    </row>
    <row r="334" spans="1:12" ht="63">
      <c r="A334" s="263">
        <v>329</v>
      </c>
      <c r="B334" s="264" t="s">
        <v>7361</v>
      </c>
      <c r="C334" s="265" t="s">
        <v>8102</v>
      </c>
      <c r="D334" s="258"/>
      <c r="E334" s="258"/>
      <c r="F334" s="258"/>
      <c r="G334" s="258"/>
      <c r="H334" s="265">
        <v>2020</v>
      </c>
      <c r="I334" s="265">
        <v>6100058784</v>
      </c>
      <c r="J334" s="265" t="s">
        <v>8561</v>
      </c>
      <c r="K334" s="264" t="s">
        <v>10145</v>
      </c>
      <c r="L334" s="265" t="s">
        <v>8603</v>
      </c>
    </row>
    <row r="335" spans="1:12" ht="63">
      <c r="A335" s="263">
        <v>330</v>
      </c>
      <c r="B335" s="264" t="s">
        <v>7299</v>
      </c>
      <c r="C335" s="265" t="s">
        <v>8102</v>
      </c>
      <c r="D335" s="258"/>
      <c r="E335" s="258"/>
      <c r="F335" s="258"/>
      <c r="G335" s="258"/>
      <c r="H335" s="265">
        <v>2020</v>
      </c>
      <c r="I335" s="265">
        <v>6100058733</v>
      </c>
      <c r="J335" s="265" t="s">
        <v>8566</v>
      </c>
      <c r="K335" s="264" t="s">
        <v>10146</v>
      </c>
      <c r="L335" s="265" t="s">
        <v>8604</v>
      </c>
    </row>
    <row r="336" spans="1:12" ht="63">
      <c r="A336" s="263">
        <v>331</v>
      </c>
      <c r="B336" s="264" t="s">
        <v>7157</v>
      </c>
      <c r="C336" s="265" t="s">
        <v>8102</v>
      </c>
      <c r="D336" s="258"/>
      <c r="E336" s="258"/>
      <c r="F336" s="258"/>
      <c r="G336" s="258"/>
      <c r="H336" s="265">
        <v>2020</v>
      </c>
      <c r="I336" s="265">
        <v>6100059096</v>
      </c>
      <c r="J336" s="265" t="s">
        <v>8566</v>
      </c>
      <c r="K336" s="264" t="s">
        <v>10147</v>
      </c>
      <c r="L336" s="265" t="s">
        <v>8605</v>
      </c>
    </row>
    <row r="337" spans="1:12" ht="47.25">
      <c r="A337" s="263">
        <v>332</v>
      </c>
      <c r="B337" s="264" t="s">
        <v>7152</v>
      </c>
      <c r="C337" s="265" t="s">
        <v>8102</v>
      </c>
      <c r="D337" s="258"/>
      <c r="E337" s="258"/>
      <c r="F337" s="258"/>
      <c r="G337" s="258"/>
      <c r="H337" s="265">
        <v>2020</v>
      </c>
      <c r="I337" s="265">
        <v>6100059442</v>
      </c>
      <c r="J337" s="265" t="s">
        <v>8606</v>
      </c>
      <c r="K337" s="264" t="s">
        <v>10148</v>
      </c>
      <c r="L337" s="265" t="s">
        <v>8607</v>
      </c>
    </row>
    <row r="338" spans="1:12" ht="47.25">
      <c r="A338" s="263">
        <v>333</v>
      </c>
      <c r="B338" s="264" t="s">
        <v>7152</v>
      </c>
      <c r="C338" s="265" t="s">
        <v>8102</v>
      </c>
      <c r="D338" s="258"/>
      <c r="E338" s="258"/>
      <c r="F338" s="258"/>
      <c r="G338" s="258"/>
      <c r="H338" s="265">
        <v>2020</v>
      </c>
      <c r="I338" s="265">
        <v>6100059660</v>
      </c>
      <c r="J338" s="265" t="s">
        <v>8381</v>
      </c>
      <c r="K338" s="264" t="s">
        <v>10149</v>
      </c>
      <c r="L338" s="265" t="s">
        <v>8608</v>
      </c>
    </row>
    <row r="339" spans="1:12" ht="47.25">
      <c r="A339" s="263">
        <v>334</v>
      </c>
      <c r="B339" s="264" t="s">
        <v>7136</v>
      </c>
      <c r="C339" s="265" t="s">
        <v>8102</v>
      </c>
      <c r="D339" s="258"/>
      <c r="E339" s="258"/>
      <c r="F339" s="258"/>
      <c r="G339" s="258"/>
      <c r="H339" s="265">
        <v>2020</v>
      </c>
      <c r="I339" s="265">
        <v>6100054703</v>
      </c>
      <c r="J339" s="265" t="s">
        <v>8609</v>
      </c>
      <c r="K339" s="264" t="s">
        <v>10150</v>
      </c>
      <c r="L339" s="265" t="s">
        <v>8610</v>
      </c>
    </row>
    <row r="340" spans="1:12" ht="63">
      <c r="A340" s="263">
        <v>335</v>
      </c>
      <c r="B340" s="264" t="s">
        <v>7214</v>
      </c>
      <c r="C340" s="265" t="s">
        <v>8102</v>
      </c>
      <c r="D340" s="258"/>
      <c r="E340" s="258"/>
      <c r="F340" s="258"/>
      <c r="G340" s="258"/>
      <c r="H340" s="265">
        <v>2020</v>
      </c>
      <c r="I340" s="265">
        <v>6100058083</v>
      </c>
      <c r="J340" s="265" t="s">
        <v>8230</v>
      </c>
      <c r="K340" s="264" t="s">
        <v>10151</v>
      </c>
      <c r="L340" s="265" t="s">
        <v>8611</v>
      </c>
    </row>
    <row r="341" spans="1:12" ht="63">
      <c r="A341" s="263">
        <v>336</v>
      </c>
      <c r="B341" s="264" t="s">
        <v>7203</v>
      </c>
      <c r="C341" s="265" t="s">
        <v>8102</v>
      </c>
      <c r="D341" s="258"/>
      <c r="E341" s="258"/>
      <c r="F341" s="258"/>
      <c r="G341" s="258"/>
      <c r="H341" s="265">
        <v>2020</v>
      </c>
      <c r="I341" s="265">
        <v>6100058362</v>
      </c>
      <c r="J341" s="265" t="s">
        <v>8612</v>
      </c>
      <c r="K341" s="264" t="s">
        <v>10152</v>
      </c>
      <c r="L341" s="265" t="s">
        <v>8613</v>
      </c>
    </row>
    <row r="342" spans="1:12" ht="63">
      <c r="A342" s="263">
        <v>337</v>
      </c>
      <c r="B342" s="264" t="s">
        <v>7199</v>
      </c>
      <c r="C342" s="265" t="s">
        <v>8102</v>
      </c>
      <c r="D342" s="258"/>
      <c r="E342" s="258"/>
      <c r="F342" s="258"/>
      <c r="G342" s="258"/>
      <c r="H342" s="265">
        <v>2020</v>
      </c>
      <c r="I342" s="265">
        <v>6100056143</v>
      </c>
      <c r="J342" s="265" t="s">
        <v>8212</v>
      </c>
      <c r="K342" s="264" t="s">
        <v>9771</v>
      </c>
      <c r="L342" s="265" t="s">
        <v>8614</v>
      </c>
    </row>
    <row r="343" spans="1:12" ht="63">
      <c r="A343" s="263">
        <v>338</v>
      </c>
      <c r="B343" s="264" t="s">
        <v>7244</v>
      </c>
      <c r="C343" s="265" t="s">
        <v>8102</v>
      </c>
      <c r="D343" s="258"/>
      <c r="E343" s="258"/>
      <c r="F343" s="258"/>
      <c r="G343" s="258"/>
      <c r="H343" s="265">
        <v>2020</v>
      </c>
      <c r="I343" s="265">
        <v>6100058402</v>
      </c>
      <c r="J343" s="265" t="s">
        <v>8615</v>
      </c>
      <c r="K343" s="264" t="s">
        <v>10153</v>
      </c>
      <c r="L343" s="265" t="s">
        <v>8616</v>
      </c>
    </row>
    <row r="344" spans="1:12" ht="63">
      <c r="A344" s="263">
        <v>339</v>
      </c>
      <c r="B344" s="264" t="s">
        <v>7238</v>
      </c>
      <c r="C344" s="265" t="s">
        <v>8102</v>
      </c>
      <c r="D344" s="258"/>
      <c r="E344" s="258"/>
      <c r="F344" s="258"/>
      <c r="G344" s="258"/>
      <c r="H344" s="265">
        <v>2020</v>
      </c>
      <c r="I344" s="265">
        <v>6100058437</v>
      </c>
      <c r="J344" s="265" t="s">
        <v>8617</v>
      </c>
      <c r="K344" s="264" t="s">
        <v>9841</v>
      </c>
      <c r="L344" s="265" t="s">
        <v>8618</v>
      </c>
    </row>
    <row r="345" spans="1:12" ht="63">
      <c r="A345" s="263">
        <v>340</v>
      </c>
      <c r="B345" s="264" t="s">
        <v>7436</v>
      </c>
      <c r="C345" s="265" t="s">
        <v>8102</v>
      </c>
      <c r="D345" s="258"/>
      <c r="E345" s="258"/>
      <c r="F345" s="258"/>
      <c r="G345" s="258"/>
      <c r="H345" s="265">
        <v>2020</v>
      </c>
      <c r="I345" s="265">
        <v>6100047510</v>
      </c>
      <c r="J345" s="265" t="s">
        <v>8169</v>
      </c>
      <c r="K345" s="264" t="s">
        <v>8619</v>
      </c>
      <c r="L345" s="265" t="s">
        <v>8620</v>
      </c>
    </row>
    <row r="346" spans="1:12" ht="78.75">
      <c r="A346" s="263">
        <v>341</v>
      </c>
      <c r="B346" s="264" t="s">
        <v>7437</v>
      </c>
      <c r="C346" s="265" t="s">
        <v>8102</v>
      </c>
      <c r="D346" s="258"/>
      <c r="E346" s="258"/>
      <c r="F346" s="258"/>
      <c r="G346" s="258"/>
      <c r="H346" s="265">
        <v>2020</v>
      </c>
      <c r="I346" s="265">
        <v>6100055253</v>
      </c>
      <c r="J346" s="265" t="s">
        <v>8621</v>
      </c>
      <c r="K346" s="264" t="s">
        <v>10154</v>
      </c>
      <c r="L346" s="265" t="s">
        <v>8622</v>
      </c>
    </row>
    <row r="347" spans="1:12" ht="110.25">
      <c r="A347" s="263">
        <v>342</v>
      </c>
      <c r="B347" s="264" t="s">
        <v>7438</v>
      </c>
      <c r="C347" s="265" t="s">
        <v>8102</v>
      </c>
      <c r="D347" s="258"/>
      <c r="E347" s="258"/>
      <c r="F347" s="258"/>
      <c r="G347" s="258"/>
      <c r="H347" s="265">
        <v>2020</v>
      </c>
      <c r="I347" s="265">
        <v>6100055873</v>
      </c>
      <c r="J347" s="265" t="s">
        <v>8248</v>
      </c>
      <c r="K347" s="264" t="s">
        <v>10155</v>
      </c>
      <c r="L347" s="265" t="s">
        <v>8623</v>
      </c>
    </row>
    <row r="348" spans="1:12" ht="78.75">
      <c r="A348" s="263">
        <v>343</v>
      </c>
      <c r="B348" s="264" t="s">
        <v>7439</v>
      </c>
      <c r="C348" s="265" t="s">
        <v>8102</v>
      </c>
      <c r="D348" s="258"/>
      <c r="E348" s="258"/>
      <c r="F348" s="258"/>
      <c r="G348" s="258"/>
      <c r="H348" s="265">
        <v>2020</v>
      </c>
      <c r="I348" s="265">
        <v>6100056025</v>
      </c>
      <c r="J348" s="265" t="s">
        <v>8212</v>
      </c>
      <c r="K348" s="264" t="s">
        <v>9842</v>
      </c>
      <c r="L348" s="265" t="s">
        <v>8624</v>
      </c>
    </row>
    <row r="349" spans="1:12" ht="63">
      <c r="A349" s="263">
        <v>344</v>
      </c>
      <c r="B349" s="264" t="s">
        <v>7440</v>
      </c>
      <c r="C349" s="265" t="s">
        <v>8102</v>
      </c>
      <c r="D349" s="258"/>
      <c r="E349" s="258"/>
      <c r="F349" s="258"/>
      <c r="G349" s="258"/>
      <c r="H349" s="265">
        <v>2020</v>
      </c>
      <c r="I349" s="265">
        <v>6100056158</v>
      </c>
      <c r="J349" s="265" t="s">
        <v>8344</v>
      </c>
      <c r="K349" s="264" t="s">
        <v>10156</v>
      </c>
      <c r="L349" s="265" t="s">
        <v>8625</v>
      </c>
    </row>
    <row r="350" spans="1:12" ht="31.5">
      <c r="A350" s="263">
        <v>345</v>
      </c>
      <c r="B350" s="264" t="s">
        <v>7134</v>
      </c>
      <c r="C350" s="265" t="s">
        <v>8102</v>
      </c>
      <c r="D350" s="258"/>
      <c r="E350" s="258"/>
      <c r="F350" s="258"/>
      <c r="G350" s="258"/>
      <c r="H350" s="265">
        <v>2020</v>
      </c>
      <c r="I350" s="265">
        <v>6100055702</v>
      </c>
      <c r="J350" s="265" t="s">
        <v>8626</v>
      </c>
      <c r="K350" s="264" t="s">
        <v>10157</v>
      </c>
      <c r="L350" s="265" t="s">
        <v>8627</v>
      </c>
    </row>
    <row r="351" spans="1:12" ht="63">
      <c r="A351" s="263">
        <v>346</v>
      </c>
      <c r="B351" s="264" t="s">
        <v>7278</v>
      </c>
      <c r="C351" s="265" t="s">
        <v>8102</v>
      </c>
      <c r="D351" s="258"/>
      <c r="E351" s="258"/>
      <c r="F351" s="258"/>
      <c r="G351" s="258"/>
      <c r="H351" s="265">
        <v>2020</v>
      </c>
      <c r="I351" s="265">
        <v>6100056697</v>
      </c>
      <c r="J351" s="265" t="s">
        <v>8324</v>
      </c>
      <c r="K351" s="264" t="s">
        <v>10158</v>
      </c>
      <c r="L351" s="265" t="s">
        <v>8628</v>
      </c>
    </row>
    <row r="352" spans="1:12" ht="78.75">
      <c r="A352" s="263">
        <v>347</v>
      </c>
      <c r="B352" s="264" t="s">
        <v>7441</v>
      </c>
      <c r="C352" s="265" t="s">
        <v>8102</v>
      </c>
      <c r="D352" s="258"/>
      <c r="E352" s="258"/>
      <c r="F352" s="258"/>
      <c r="G352" s="258"/>
      <c r="H352" s="265">
        <v>2020</v>
      </c>
      <c r="I352" s="265">
        <v>6100057452</v>
      </c>
      <c r="J352" s="265" t="s">
        <v>8264</v>
      </c>
      <c r="K352" s="264" t="s">
        <v>10159</v>
      </c>
      <c r="L352" s="265" t="s">
        <v>8629</v>
      </c>
    </row>
    <row r="353" spans="1:12" ht="63">
      <c r="A353" s="263">
        <v>348</v>
      </c>
      <c r="B353" s="264" t="s">
        <v>7442</v>
      </c>
      <c r="C353" s="265" t="s">
        <v>8102</v>
      </c>
      <c r="D353" s="258"/>
      <c r="E353" s="258"/>
      <c r="F353" s="258"/>
      <c r="G353" s="258"/>
      <c r="H353" s="265">
        <v>2020</v>
      </c>
      <c r="I353" s="265">
        <v>6100057916</v>
      </c>
      <c r="J353" s="265" t="s">
        <v>8467</v>
      </c>
      <c r="K353" s="264" t="s">
        <v>10160</v>
      </c>
      <c r="L353" s="265" t="s">
        <v>8630</v>
      </c>
    </row>
    <row r="354" spans="1:12" ht="63">
      <c r="A354" s="263">
        <v>349</v>
      </c>
      <c r="B354" s="264" t="s">
        <v>7443</v>
      </c>
      <c r="C354" s="265" t="s">
        <v>8102</v>
      </c>
      <c r="D354" s="258"/>
      <c r="E354" s="258"/>
      <c r="F354" s="258"/>
      <c r="G354" s="258"/>
      <c r="H354" s="265">
        <v>2020</v>
      </c>
      <c r="I354" s="265">
        <v>6100058085</v>
      </c>
      <c r="J354" s="265" t="s">
        <v>8230</v>
      </c>
      <c r="K354" s="264" t="s">
        <v>10161</v>
      </c>
      <c r="L354" s="265" t="s">
        <v>8631</v>
      </c>
    </row>
    <row r="355" spans="1:12" ht="63">
      <c r="A355" s="263">
        <v>350</v>
      </c>
      <c r="B355" s="264" t="s">
        <v>7214</v>
      </c>
      <c r="C355" s="265" t="s">
        <v>8102</v>
      </c>
      <c r="D355" s="258"/>
      <c r="E355" s="258"/>
      <c r="F355" s="258"/>
      <c r="G355" s="258"/>
      <c r="H355" s="265">
        <v>2020</v>
      </c>
      <c r="I355" s="265">
        <v>6100057868</v>
      </c>
      <c r="J355" s="265" t="s">
        <v>8526</v>
      </c>
      <c r="K355" s="264" t="s">
        <v>9723</v>
      </c>
      <c r="L355" s="265" t="s">
        <v>8632</v>
      </c>
    </row>
    <row r="356" spans="1:12" ht="78.75">
      <c r="A356" s="263">
        <v>351</v>
      </c>
      <c r="B356" s="264" t="s">
        <v>7444</v>
      </c>
      <c r="C356" s="265" t="s">
        <v>8102</v>
      </c>
      <c r="D356" s="258"/>
      <c r="E356" s="258"/>
      <c r="F356" s="258"/>
      <c r="G356" s="258"/>
      <c r="H356" s="265">
        <v>2020</v>
      </c>
      <c r="I356" s="265">
        <v>6100058037</v>
      </c>
      <c r="J356" s="265" t="s">
        <v>8228</v>
      </c>
      <c r="K356" s="264" t="s">
        <v>9772</v>
      </c>
      <c r="L356" s="265" t="s">
        <v>8633</v>
      </c>
    </row>
    <row r="357" spans="1:12" ht="63">
      <c r="A357" s="263">
        <v>352</v>
      </c>
      <c r="B357" s="264" t="s">
        <v>7306</v>
      </c>
      <c r="C357" s="265" t="s">
        <v>8102</v>
      </c>
      <c r="D357" s="258"/>
      <c r="E357" s="258"/>
      <c r="F357" s="258"/>
      <c r="G357" s="258"/>
      <c r="H357" s="265">
        <v>2020</v>
      </c>
      <c r="I357" s="265">
        <v>6100058034</v>
      </c>
      <c r="J357" s="265" t="s">
        <v>8228</v>
      </c>
      <c r="K357" s="264" t="s">
        <v>10162</v>
      </c>
      <c r="L357" s="265" t="s">
        <v>8634</v>
      </c>
    </row>
    <row r="358" spans="1:12" ht="63">
      <c r="A358" s="263">
        <v>353</v>
      </c>
      <c r="B358" s="264" t="s">
        <v>7228</v>
      </c>
      <c r="C358" s="265" t="s">
        <v>8102</v>
      </c>
      <c r="D358" s="258"/>
      <c r="E358" s="258"/>
      <c r="F358" s="258"/>
      <c r="G358" s="258"/>
      <c r="H358" s="265">
        <v>2020</v>
      </c>
      <c r="I358" s="265">
        <v>6100058084</v>
      </c>
      <c r="J358" s="265" t="s">
        <v>8224</v>
      </c>
      <c r="K358" s="264" t="s">
        <v>10163</v>
      </c>
      <c r="L358" s="265" t="s">
        <v>8635</v>
      </c>
    </row>
    <row r="359" spans="1:12" ht="47.25">
      <c r="A359" s="263">
        <v>354</v>
      </c>
      <c r="B359" s="264" t="s">
        <v>7292</v>
      </c>
      <c r="C359" s="265" t="s">
        <v>8102</v>
      </c>
      <c r="D359" s="258"/>
      <c r="E359" s="258"/>
      <c r="F359" s="258"/>
      <c r="G359" s="258"/>
      <c r="H359" s="265">
        <v>2020</v>
      </c>
      <c r="I359" s="265">
        <v>6100058116</v>
      </c>
      <c r="J359" s="265" t="s">
        <v>8224</v>
      </c>
      <c r="K359" s="264" t="s">
        <v>10164</v>
      </c>
      <c r="L359" s="265" t="s">
        <v>8636</v>
      </c>
    </row>
    <row r="360" spans="1:12" ht="63">
      <c r="A360" s="263">
        <v>355</v>
      </c>
      <c r="B360" s="264" t="s">
        <v>7203</v>
      </c>
      <c r="C360" s="265" t="s">
        <v>8102</v>
      </c>
      <c r="D360" s="258"/>
      <c r="E360" s="258"/>
      <c r="F360" s="258"/>
      <c r="G360" s="258"/>
      <c r="H360" s="265">
        <v>2020</v>
      </c>
      <c r="I360" s="265">
        <v>6100058133</v>
      </c>
      <c r="J360" s="265" t="s">
        <v>8224</v>
      </c>
      <c r="K360" s="264" t="s">
        <v>10165</v>
      </c>
      <c r="L360" s="265" t="s">
        <v>8637</v>
      </c>
    </row>
    <row r="361" spans="1:12" ht="63">
      <c r="A361" s="263">
        <v>356</v>
      </c>
      <c r="B361" s="264" t="s">
        <v>7241</v>
      </c>
      <c r="C361" s="265" t="s">
        <v>8102</v>
      </c>
      <c r="D361" s="258"/>
      <c r="E361" s="258"/>
      <c r="F361" s="258"/>
      <c r="G361" s="258"/>
      <c r="H361" s="265">
        <v>2020</v>
      </c>
      <c r="I361" s="265">
        <v>6100058233</v>
      </c>
      <c r="J361" s="265" t="s">
        <v>8331</v>
      </c>
      <c r="K361" s="264" t="s">
        <v>10166</v>
      </c>
      <c r="L361" s="265" t="s">
        <v>8638</v>
      </c>
    </row>
    <row r="362" spans="1:12" ht="63">
      <c r="A362" s="263">
        <v>357</v>
      </c>
      <c r="B362" s="264" t="s">
        <v>7445</v>
      </c>
      <c r="C362" s="265" t="s">
        <v>8102</v>
      </c>
      <c r="D362" s="258"/>
      <c r="E362" s="258"/>
      <c r="F362" s="258"/>
      <c r="G362" s="258"/>
      <c r="H362" s="265">
        <v>2020</v>
      </c>
      <c r="I362" s="265">
        <v>6100058288</v>
      </c>
      <c r="J362" s="265" t="s">
        <v>8370</v>
      </c>
      <c r="K362" s="264" t="s">
        <v>9773</v>
      </c>
      <c r="L362" s="265" t="s">
        <v>8639</v>
      </c>
    </row>
    <row r="363" spans="1:12" ht="63">
      <c r="A363" s="263">
        <v>358</v>
      </c>
      <c r="B363" s="264" t="s">
        <v>7446</v>
      </c>
      <c r="C363" s="265" t="s">
        <v>8102</v>
      </c>
      <c r="D363" s="258"/>
      <c r="E363" s="258"/>
      <c r="F363" s="258"/>
      <c r="G363" s="258"/>
      <c r="H363" s="265">
        <v>2020</v>
      </c>
      <c r="I363" s="265">
        <v>6100058316</v>
      </c>
      <c r="J363" s="265" t="s">
        <v>8548</v>
      </c>
      <c r="K363" s="264" t="s">
        <v>10167</v>
      </c>
      <c r="L363" s="265" t="s">
        <v>8640</v>
      </c>
    </row>
    <row r="364" spans="1:12" ht="63">
      <c r="A364" s="263">
        <v>359</v>
      </c>
      <c r="B364" s="264" t="s">
        <v>7447</v>
      </c>
      <c r="C364" s="265" t="s">
        <v>8102</v>
      </c>
      <c r="D364" s="258"/>
      <c r="E364" s="258"/>
      <c r="F364" s="258"/>
      <c r="G364" s="258"/>
      <c r="H364" s="265">
        <v>2020</v>
      </c>
      <c r="I364" s="265">
        <v>6100058162</v>
      </c>
      <c r="J364" s="265" t="s">
        <v>8337</v>
      </c>
      <c r="K364" s="264" t="s">
        <v>10168</v>
      </c>
      <c r="L364" s="265" t="s">
        <v>8641</v>
      </c>
    </row>
    <row r="365" spans="1:12" ht="63">
      <c r="A365" s="263">
        <v>360</v>
      </c>
      <c r="B365" s="264" t="s">
        <v>7448</v>
      </c>
      <c r="C365" s="265" t="s">
        <v>8102</v>
      </c>
      <c r="D365" s="258"/>
      <c r="E365" s="258"/>
      <c r="F365" s="258"/>
      <c r="G365" s="258"/>
      <c r="H365" s="265">
        <v>2020</v>
      </c>
      <c r="I365" s="265">
        <v>6100058478</v>
      </c>
      <c r="J365" s="265" t="s">
        <v>8253</v>
      </c>
      <c r="K365" s="264" t="s">
        <v>10169</v>
      </c>
      <c r="L365" s="265" t="s">
        <v>8642</v>
      </c>
    </row>
    <row r="366" spans="1:12" ht="63">
      <c r="A366" s="263">
        <v>361</v>
      </c>
      <c r="B366" s="264" t="s">
        <v>7299</v>
      </c>
      <c r="C366" s="265" t="s">
        <v>8102</v>
      </c>
      <c r="D366" s="258"/>
      <c r="E366" s="258"/>
      <c r="F366" s="258"/>
      <c r="G366" s="258"/>
      <c r="H366" s="265">
        <v>2020</v>
      </c>
      <c r="I366" s="265">
        <v>6100058160</v>
      </c>
      <c r="J366" s="265" t="s">
        <v>8335</v>
      </c>
      <c r="K366" s="264" t="s">
        <v>9843</v>
      </c>
      <c r="L366" s="265"/>
    </row>
    <row r="367" spans="1:12" ht="47.25">
      <c r="A367" s="263">
        <v>362</v>
      </c>
      <c r="B367" s="264" t="s">
        <v>7156</v>
      </c>
      <c r="C367" s="265" t="s">
        <v>8102</v>
      </c>
      <c r="D367" s="258"/>
      <c r="E367" s="258"/>
      <c r="F367" s="258"/>
      <c r="G367" s="258"/>
      <c r="H367" s="265">
        <v>2020</v>
      </c>
      <c r="I367" s="265">
        <v>6100058235</v>
      </c>
      <c r="J367" s="265" t="s">
        <v>8335</v>
      </c>
      <c r="K367" s="264" t="s">
        <v>10170</v>
      </c>
      <c r="L367" s="265" t="s">
        <v>8643</v>
      </c>
    </row>
    <row r="368" spans="1:12" ht="63">
      <c r="A368" s="263">
        <v>363</v>
      </c>
      <c r="B368" s="264" t="s">
        <v>7328</v>
      </c>
      <c r="C368" s="265" t="s">
        <v>8102</v>
      </c>
      <c r="D368" s="258"/>
      <c r="E368" s="258"/>
      <c r="F368" s="258"/>
      <c r="G368" s="258"/>
      <c r="H368" s="265">
        <v>2020</v>
      </c>
      <c r="I368" s="265">
        <v>6100058157</v>
      </c>
      <c r="J368" s="265" t="s">
        <v>8335</v>
      </c>
      <c r="K368" s="264" t="s">
        <v>9774</v>
      </c>
      <c r="L368" s="265" t="s">
        <v>8644</v>
      </c>
    </row>
    <row r="369" spans="1:12" ht="63">
      <c r="A369" s="263">
        <v>364</v>
      </c>
      <c r="B369" s="264" t="s">
        <v>7255</v>
      </c>
      <c r="C369" s="265" t="s">
        <v>8102</v>
      </c>
      <c r="D369" s="258"/>
      <c r="E369" s="258"/>
      <c r="F369" s="258"/>
      <c r="G369" s="258"/>
      <c r="H369" s="265">
        <v>2020</v>
      </c>
      <c r="I369" s="265">
        <v>6100058320</v>
      </c>
      <c r="J369" s="265" t="s">
        <v>8335</v>
      </c>
      <c r="K369" s="264" t="s">
        <v>10171</v>
      </c>
      <c r="L369" s="265" t="s">
        <v>8645</v>
      </c>
    </row>
    <row r="370" spans="1:12" ht="63">
      <c r="A370" s="263">
        <v>365</v>
      </c>
      <c r="B370" s="264" t="s">
        <v>7449</v>
      </c>
      <c r="C370" s="265" t="s">
        <v>8102</v>
      </c>
      <c r="D370" s="258"/>
      <c r="E370" s="258"/>
      <c r="F370" s="258"/>
      <c r="G370" s="258"/>
      <c r="H370" s="265">
        <v>2020</v>
      </c>
      <c r="I370" s="265">
        <v>6100058126</v>
      </c>
      <c r="J370" s="265" t="s">
        <v>8335</v>
      </c>
      <c r="K370" s="264" t="s">
        <v>10172</v>
      </c>
      <c r="L370" s="265" t="s">
        <v>8646</v>
      </c>
    </row>
    <row r="371" spans="1:12" ht="78.75">
      <c r="A371" s="263">
        <v>366</v>
      </c>
      <c r="B371" s="264" t="s">
        <v>7450</v>
      </c>
      <c r="C371" s="265" t="s">
        <v>8102</v>
      </c>
      <c r="D371" s="258"/>
      <c r="E371" s="258"/>
      <c r="F371" s="258"/>
      <c r="G371" s="258"/>
      <c r="H371" s="265">
        <v>2020</v>
      </c>
      <c r="I371" s="265">
        <v>6100058269</v>
      </c>
      <c r="J371" s="265" t="s">
        <v>8477</v>
      </c>
      <c r="K371" s="264" t="s">
        <v>10173</v>
      </c>
      <c r="L371" s="265" t="s">
        <v>8647</v>
      </c>
    </row>
    <row r="372" spans="1:12" ht="63">
      <c r="A372" s="263">
        <v>367</v>
      </c>
      <c r="B372" s="264" t="s">
        <v>7451</v>
      </c>
      <c r="C372" s="265" t="s">
        <v>8102</v>
      </c>
      <c r="D372" s="258"/>
      <c r="E372" s="258"/>
      <c r="F372" s="258"/>
      <c r="G372" s="258"/>
      <c r="H372" s="265">
        <v>2020</v>
      </c>
      <c r="I372" s="265">
        <v>6100058238</v>
      </c>
      <c r="J372" s="265" t="s">
        <v>8477</v>
      </c>
      <c r="K372" s="264" t="s">
        <v>9844</v>
      </c>
      <c r="L372" s="265" t="s">
        <v>8648</v>
      </c>
    </row>
    <row r="373" spans="1:12" ht="47.25">
      <c r="A373" s="263">
        <v>368</v>
      </c>
      <c r="B373" s="264" t="s">
        <v>7175</v>
      </c>
      <c r="C373" s="265" t="s">
        <v>8102</v>
      </c>
      <c r="D373" s="258"/>
      <c r="E373" s="258"/>
      <c r="F373" s="258"/>
      <c r="G373" s="258"/>
      <c r="H373" s="265">
        <v>2020</v>
      </c>
      <c r="I373" s="265">
        <v>6100058291</v>
      </c>
      <c r="J373" s="265" t="s">
        <v>8649</v>
      </c>
      <c r="K373" s="264" t="s">
        <v>10174</v>
      </c>
      <c r="L373" s="265" t="s">
        <v>8650</v>
      </c>
    </row>
    <row r="374" spans="1:12" ht="47.25">
      <c r="A374" s="263">
        <v>369</v>
      </c>
      <c r="B374" s="264" t="s">
        <v>7330</v>
      </c>
      <c r="C374" s="265" t="s">
        <v>8102</v>
      </c>
      <c r="D374" s="258"/>
      <c r="E374" s="258"/>
      <c r="F374" s="258"/>
      <c r="G374" s="258"/>
      <c r="H374" s="265">
        <v>2020</v>
      </c>
      <c r="I374" s="265">
        <v>6100058494</v>
      </c>
      <c r="J374" s="265" t="s">
        <v>8649</v>
      </c>
      <c r="K374" s="264" t="s">
        <v>10175</v>
      </c>
      <c r="L374" s="265" t="s">
        <v>8651</v>
      </c>
    </row>
    <row r="375" spans="1:12" ht="63">
      <c r="A375" s="263">
        <v>370</v>
      </c>
      <c r="B375" s="264" t="s">
        <v>7452</v>
      </c>
      <c r="C375" s="265" t="s">
        <v>8102</v>
      </c>
      <c r="D375" s="258"/>
      <c r="E375" s="258"/>
      <c r="F375" s="258"/>
      <c r="G375" s="258"/>
      <c r="H375" s="265">
        <v>2020</v>
      </c>
      <c r="I375" s="265">
        <v>6100058338</v>
      </c>
      <c r="J375" s="265" t="s">
        <v>8649</v>
      </c>
      <c r="K375" s="264" t="s">
        <v>10176</v>
      </c>
      <c r="L375" s="265" t="s">
        <v>8652</v>
      </c>
    </row>
    <row r="376" spans="1:12" ht="78.75">
      <c r="A376" s="263">
        <v>371</v>
      </c>
      <c r="B376" s="264" t="s">
        <v>7453</v>
      </c>
      <c r="C376" s="265" t="s">
        <v>8102</v>
      </c>
      <c r="D376" s="258"/>
      <c r="E376" s="258"/>
      <c r="F376" s="258"/>
      <c r="G376" s="258"/>
      <c r="H376" s="265">
        <v>2020</v>
      </c>
      <c r="I376" s="265">
        <v>6100057915</v>
      </c>
      <c r="J376" s="265" t="s">
        <v>8649</v>
      </c>
      <c r="K376" s="264" t="s">
        <v>10177</v>
      </c>
      <c r="L376" s="265"/>
    </row>
    <row r="377" spans="1:12" ht="78.75">
      <c r="A377" s="263">
        <v>372</v>
      </c>
      <c r="B377" s="264" t="s">
        <v>7454</v>
      </c>
      <c r="C377" s="265" t="s">
        <v>8102</v>
      </c>
      <c r="D377" s="258"/>
      <c r="E377" s="258"/>
      <c r="F377" s="258"/>
      <c r="G377" s="258"/>
      <c r="H377" s="265">
        <v>2020</v>
      </c>
      <c r="I377" s="265">
        <v>6100058490</v>
      </c>
      <c r="J377" s="265" t="s">
        <v>8653</v>
      </c>
      <c r="K377" s="264" t="s">
        <v>10178</v>
      </c>
      <c r="L377" s="265" t="s">
        <v>8654</v>
      </c>
    </row>
    <row r="378" spans="1:12" ht="63">
      <c r="A378" s="263">
        <v>373</v>
      </c>
      <c r="B378" s="264" t="s">
        <v>7455</v>
      </c>
      <c r="C378" s="265" t="s">
        <v>8102</v>
      </c>
      <c r="D378" s="258"/>
      <c r="E378" s="258"/>
      <c r="F378" s="258"/>
      <c r="G378" s="258"/>
      <c r="H378" s="265">
        <v>2020</v>
      </c>
      <c r="I378" s="265">
        <v>6100058658</v>
      </c>
      <c r="J378" s="265" t="s">
        <v>8556</v>
      </c>
      <c r="K378" s="264" t="s">
        <v>10179</v>
      </c>
      <c r="L378" s="265" t="s">
        <v>8655</v>
      </c>
    </row>
    <row r="379" spans="1:12" ht="63">
      <c r="A379" s="263">
        <v>374</v>
      </c>
      <c r="B379" s="264" t="s">
        <v>7456</v>
      </c>
      <c r="C379" s="265" t="s">
        <v>8102</v>
      </c>
      <c r="D379" s="258"/>
      <c r="E379" s="258"/>
      <c r="F379" s="258"/>
      <c r="G379" s="258"/>
      <c r="H379" s="265">
        <v>2020</v>
      </c>
      <c r="I379" s="265">
        <v>6100058741</v>
      </c>
      <c r="J379" s="265" t="s">
        <v>8656</v>
      </c>
      <c r="K379" s="264" t="s">
        <v>9845</v>
      </c>
      <c r="L379" s="265" t="s">
        <v>8657</v>
      </c>
    </row>
    <row r="380" spans="1:12" ht="78.75">
      <c r="A380" s="263">
        <v>375</v>
      </c>
      <c r="B380" s="264" t="s">
        <v>7177</v>
      </c>
      <c r="C380" s="265" t="s">
        <v>8102</v>
      </c>
      <c r="D380" s="258"/>
      <c r="E380" s="258"/>
      <c r="F380" s="258"/>
      <c r="G380" s="258"/>
      <c r="H380" s="265">
        <v>2020</v>
      </c>
      <c r="I380" s="265">
        <v>6100058646</v>
      </c>
      <c r="J380" s="265" t="s">
        <v>8612</v>
      </c>
      <c r="K380" s="264" t="s">
        <v>10180</v>
      </c>
      <c r="L380" s="265" t="s">
        <v>8658</v>
      </c>
    </row>
    <row r="381" spans="1:12" ht="47.25">
      <c r="A381" s="263">
        <v>376</v>
      </c>
      <c r="B381" s="264" t="s">
        <v>7457</v>
      </c>
      <c r="C381" s="265" t="s">
        <v>8102</v>
      </c>
      <c r="D381" s="258"/>
      <c r="E381" s="258"/>
      <c r="F381" s="258"/>
      <c r="G381" s="258"/>
      <c r="H381" s="265">
        <v>2020</v>
      </c>
      <c r="I381" s="265">
        <v>6100058588</v>
      </c>
      <c r="J381" s="265" t="s">
        <v>8612</v>
      </c>
      <c r="K381" s="264" t="s">
        <v>10181</v>
      </c>
      <c r="L381" s="265" t="s">
        <v>8659</v>
      </c>
    </row>
    <row r="382" spans="1:12" ht="63">
      <c r="A382" s="263">
        <v>377</v>
      </c>
      <c r="B382" s="264" t="s">
        <v>7458</v>
      </c>
      <c r="C382" s="265" t="s">
        <v>8102</v>
      </c>
      <c r="D382" s="258"/>
      <c r="E382" s="258"/>
      <c r="F382" s="258"/>
      <c r="G382" s="258"/>
      <c r="H382" s="265">
        <v>2020</v>
      </c>
      <c r="I382" s="265">
        <v>6100058786</v>
      </c>
      <c r="J382" s="265" t="s">
        <v>8339</v>
      </c>
      <c r="K382" s="264" t="s">
        <v>10182</v>
      </c>
      <c r="L382" s="265" t="s">
        <v>8660</v>
      </c>
    </row>
    <row r="383" spans="1:12" ht="63">
      <c r="A383" s="263">
        <v>378</v>
      </c>
      <c r="B383" s="264" t="s">
        <v>7459</v>
      </c>
      <c r="C383" s="265" t="s">
        <v>8102</v>
      </c>
      <c r="D383" s="258"/>
      <c r="E383" s="258"/>
      <c r="F383" s="258"/>
      <c r="G383" s="258"/>
      <c r="H383" s="265">
        <v>2020</v>
      </c>
      <c r="I383" s="265">
        <v>6100058368</v>
      </c>
      <c r="J383" s="265" t="s">
        <v>8612</v>
      </c>
      <c r="K383" s="264" t="s">
        <v>9846</v>
      </c>
      <c r="L383" s="265" t="s">
        <v>8661</v>
      </c>
    </row>
    <row r="384" spans="1:12" ht="63">
      <c r="A384" s="263">
        <v>379</v>
      </c>
      <c r="B384" s="264" t="s">
        <v>7460</v>
      </c>
      <c r="C384" s="265" t="s">
        <v>8102</v>
      </c>
      <c r="D384" s="258"/>
      <c r="E384" s="258"/>
      <c r="F384" s="258"/>
      <c r="G384" s="258"/>
      <c r="H384" s="265">
        <v>2020</v>
      </c>
      <c r="I384" s="265">
        <v>6100058847</v>
      </c>
      <c r="J384" s="265" t="s">
        <v>8662</v>
      </c>
      <c r="K384" s="264" t="s">
        <v>10183</v>
      </c>
      <c r="L384" s="265" t="s">
        <v>8663</v>
      </c>
    </row>
    <row r="385" spans="1:12" ht="63">
      <c r="A385" s="263">
        <v>380</v>
      </c>
      <c r="B385" s="264" t="s">
        <v>7461</v>
      </c>
      <c r="C385" s="265" t="s">
        <v>8102</v>
      </c>
      <c r="D385" s="258"/>
      <c r="E385" s="258"/>
      <c r="F385" s="258"/>
      <c r="G385" s="258"/>
      <c r="H385" s="265">
        <v>2020</v>
      </c>
      <c r="I385" s="265">
        <v>6100058619</v>
      </c>
      <c r="J385" s="265" t="s">
        <v>8664</v>
      </c>
      <c r="K385" s="264" t="s">
        <v>10184</v>
      </c>
      <c r="L385" s="265" t="s">
        <v>8665</v>
      </c>
    </row>
    <row r="386" spans="1:12" ht="63">
      <c r="A386" s="263">
        <v>381</v>
      </c>
      <c r="B386" s="264" t="s">
        <v>7462</v>
      </c>
      <c r="C386" s="265" t="s">
        <v>8102</v>
      </c>
      <c r="D386" s="258"/>
      <c r="E386" s="258"/>
      <c r="F386" s="258"/>
      <c r="G386" s="258"/>
      <c r="H386" s="265">
        <v>2020</v>
      </c>
      <c r="I386" s="265">
        <v>6100057450</v>
      </c>
      <c r="J386" s="265" t="s">
        <v>8666</v>
      </c>
      <c r="K386" s="264" t="s">
        <v>10185</v>
      </c>
      <c r="L386" s="265" t="s">
        <v>8667</v>
      </c>
    </row>
    <row r="387" spans="1:12" ht="63">
      <c r="A387" s="263">
        <v>382</v>
      </c>
      <c r="B387" s="264" t="s">
        <v>7463</v>
      </c>
      <c r="C387" s="265" t="s">
        <v>8102</v>
      </c>
      <c r="D387" s="258"/>
      <c r="E387" s="258"/>
      <c r="F387" s="258"/>
      <c r="G387" s="258"/>
      <c r="H387" s="265">
        <v>2020</v>
      </c>
      <c r="I387" s="265">
        <v>6100058797</v>
      </c>
      <c r="J387" s="265" t="s">
        <v>8666</v>
      </c>
      <c r="K387" s="264" t="s">
        <v>10186</v>
      </c>
      <c r="L387" s="265" t="s">
        <v>8668</v>
      </c>
    </row>
    <row r="388" spans="1:12" ht="63">
      <c r="A388" s="263">
        <v>383</v>
      </c>
      <c r="B388" s="264" t="s">
        <v>7464</v>
      </c>
      <c r="C388" s="265" t="s">
        <v>8102</v>
      </c>
      <c r="D388" s="258"/>
      <c r="E388" s="258"/>
      <c r="F388" s="258"/>
      <c r="G388" s="258"/>
      <c r="H388" s="265">
        <v>2020</v>
      </c>
      <c r="I388" s="265">
        <v>6100058792</v>
      </c>
      <c r="J388" s="265" t="s">
        <v>8662</v>
      </c>
      <c r="K388" s="264" t="s">
        <v>10187</v>
      </c>
      <c r="L388" s="265" t="s">
        <v>8669</v>
      </c>
    </row>
    <row r="389" spans="1:12" ht="63">
      <c r="A389" s="263">
        <v>384</v>
      </c>
      <c r="B389" s="264" t="s">
        <v>7465</v>
      </c>
      <c r="C389" s="265" t="s">
        <v>8102</v>
      </c>
      <c r="D389" s="258"/>
      <c r="E389" s="258"/>
      <c r="F389" s="258"/>
      <c r="G389" s="258"/>
      <c r="H389" s="265">
        <v>2020</v>
      </c>
      <c r="I389" s="265">
        <v>6100058604</v>
      </c>
      <c r="J389" s="265" t="s">
        <v>8670</v>
      </c>
      <c r="K389" s="264" t="s">
        <v>10188</v>
      </c>
      <c r="L389" s="265" t="s">
        <v>8671</v>
      </c>
    </row>
    <row r="390" spans="1:12" ht="63">
      <c r="A390" s="263">
        <v>385</v>
      </c>
      <c r="B390" s="264" t="s">
        <v>7466</v>
      </c>
      <c r="C390" s="265" t="s">
        <v>8102</v>
      </c>
      <c r="D390" s="258"/>
      <c r="E390" s="258"/>
      <c r="F390" s="258"/>
      <c r="G390" s="258"/>
      <c r="H390" s="265">
        <v>2020</v>
      </c>
      <c r="I390" s="265">
        <v>6100058367</v>
      </c>
      <c r="J390" s="265" t="s">
        <v>8615</v>
      </c>
      <c r="K390" s="264" t="s">
        <v>10189</v>
      </c>
      <c r="L390" s="265" t="s">
        <v>8672</v>
      </c>
    </row>
    <row r="391" spans="1:12" ht="63">
      <c r="A391" s="263">
        <v>386</v>
      </c>
      <c r="B391" s="264" t="s">
        <v>7467</v>
      </c>
      <c r="C391" s="265" t="s">
        <v>8102</v>
      </c>
      <c r="D391" s="258"/>
      <c r="E391" s="258"/>
      <c r="F391" s="258"/>
      <c r="G391" s="258"/>
      <c r="H391" s="265">
        <v>2020</v>
      </c>
      <c r="I391" s="265">
        <v>6100058361</v>
      </c>
      <c r="J391" s="265" t="s">
        <v>8615</v>
      </c>
      <c r="K391" s="264" t="s">
        <v>10190</v>
      </c>
      <c r="L391" s="265" t="s">
        <v>8673</v>
      </c>
    </row>
    <row r="392" spans="1:12" ht="63">
      <c r="A392" s="263">
        <v>387</v>
      </c>
      <c r="B392" s="264" t="s">
        <v>7468</v>
      </c>
      <c r="C392" s="265" t="s">
        <v>8102</v>
      </c>
      <c r="D392" s="258"/>
      <c r="E392" s="258"/>
      <c r="F392" s="258"/>
      <c r="G392" s="258"/>
      <c r="H392" s="265">
        <v>2020</v>
      </c>
      <c r="I392" s="265">
        <v>6100058600</v>
      </c>
      <c r="J392" s="265" t="s">
        <v>8674</v>
      </c>
      <c r="K392" s="264" t="s">
        <v>10191</v>
      </c>
      <c r="L392" s="265" t="s">
        <v>8675</v>
      </c>
    </row>
    <row r="393" spans="1:12" ht="63">
      <c r="A393" s="263">
        <v>388</v>
      </c>
      <c r="B393" s="264" t="s">
        <v>7293</v>
      </c>
      <c r="C393" s="265" t="s">
        <v>8102</v>
      </c>
      <c r="D393" s="258"/>
      <c r="E393" s="258"/>
      <c r="F393" s="258"/>
      <c r="G393" s="258"/>
      <c r="H393" s="265">
        <v>2020</v>
      </c>
      <c r="I393" s="265">
        <v>6100058576</v>
      </c>
      <c r="J393" s="265" t="s">
        <v>8670</v>
      </c>
      <c r="K393" s="264" t="s">
        <v>10192</v>
      </c>
      <c r="L393" s="265" t="s">
        <v>8676</v>
      </c>
    </row>
    <row r="394" spans="1:12" ht="47.25">
      <c r="A394" s="263">
        <v>389</v>
      </c>
      <c r="B394" s="264" t="s">
        <v>7289</v>
      </c>
      <c r="C394" s="265" t="s">
        <v>8102</v>
      </c>
      <c r="D394" s="258"/>
      <c r="E394" s="258"/>
      <c r="F394" s="258"/>
      <c r="G394" s="258"/>
      <c r="H394" s="265">
        <v>2020</v>
      </c>
      <c r="I394" s="265">
        <v>6100058632</v>
      </c>
      <c r="J394" s="265" t="s">
        <v>8556</v>
      </c>
      <c r="K394" s="264" t="s">
        <v>10193</v>
      </c>
      <c r="L394" s="265" t="s">
        <v>8677</v>
      </c>
    </row>
    <row r="395" spans="1:12" ht="47.25">
      <c r="A395" s="263">
        <v>390</v>
      </c>
      <c r="B395" s="264" t="s">
        <v>7190</v>
      </c>
      <c r="C395" s="265" t="s">
        <v>8102</v>
      </c>
      <c r="D395" s="258"/>
      <c r="E395" s="258"/>
      <c r="F395" s="258"/>
      <c r="G395" s="258"/>
      <c r="H395" s="265">
        <v>2020</v>
      </c>
      <c r="I395" s="265">
        <v>6100058631</v>
      </c>
      <c r="J395" s="265" t="s">
        <v>8556</v>
      </c>
      <c r="K395" s="264" t="s">
        <v>10194</v>
      </c>
      <c r="L395" s="265" t="s">
        <v>8678</v>
      </c>
    </row>
    <row r="396" spans="1:12" ht="63">
      <c r="A396" s="263">
        <v>391</v>
      </c>
      <c r="B396" s="264" t="s">
        <v>7469</v>
      </c>
      <c r="C396" s="265" t="s">
        <v>8102</v>
      </c>
      <c r="D396" s="258"/>
      <c r="E396" s="258"/>
      <c r="F396" s="258"/>
      <c r="G396" s="258"/>
      <c r="H396" s="265">
        <v>2020</v>
      </c>
      <c r="I396" s="265">
        <v>6100058076</v>
      </c>
      <c r="J396" s="265" t="s">
        <v>8670</v>
      </c>
      <c r="K396" s="264" t="s">
        <v>10195</v>
      </c>
      <c r="L396" s="265" t="s">
        <v>8679</v>
      </c>
    </row>
    <row r="397" spans="1:12" ht="47.25">
      <c r="A397" s="263">
        <v>392</v>
      </c>
      <c r="B397" s="264" t="s">
        <v>7160</v>
      </c>
      <c r="C397" s="265" t="s">
        <v>8102</v>
      </c>
      <c r="D397" s="258"/>
      <c r="E397" s="258"/>
      <c r="F397" s="258"/>
      <c r="G397" s="258"/>
      <c r="H397" s="265">
        <v>2020</v>
      </c>
      <c r="I397" s="265">
        <v>6100058597</v>
      </c>
      <c r="J397" s="265" t="s">
        <v>8670</v>
      </c>
      <c r="K397" s="264" t="s">
        <v>10196</v>
      </c>
      <c r="L397" s="265" t="s">
        <v>8680</v>
      </c>
    </row>
    <row r="398" spans="1:12" ht="47.25">
      <c r="A398" s="263">
        <v>393</v>
      </c>
      <c r="B398" s="264" t="s">
        <v>7154</v>
      </c>
      <c r="C398" s="265" t="s">
        <v>8102</v>
      </c>
      <c r="D398" s="258"/>
      <c r="E398" s="258"/>
      <c r="F398" s="258"/>
      <c r="G398" s="258"/>
      <c r="H398" s="265">
        <v>2020</v>
      </c>
      <c r="I398" s="265">
        <v>6100058777</v>
      </c>
      <c r="J398" s="265" t="s">
        <v>8612</v>
      </c>
      <c r="K398" s="264" t="s">
        <v>10197</v>
      </c>
      <c r="L398" s="265" t="s">
        <v>8681</v>
      </c>
    </row>
    <row r="399" spans="1:12" ht="63">
      <c r="A399" s="263">
        <v>394</v>
      </c>
      <c r="B399" s="264" t="s">
        <v>7470</v>
      </c>
      <c r="C399" s="265" t="s">
        <v>8102</v>
      </c>
      <c r="D399" s="258"/>
      <c r="E399" s="258"/>
      <c r="F399" s="258"/>
      <c r="G399" s="258"/>
      <c r="H399" s="265">
        <v>2020</v>
      </c>
      <c r="I399" s="265">
        <v>6100058522</v>
      </c>
      <c r="J399" s="265" t="s">
        <v>8615</v>
      </c>
      <c r="K399" s="264" t="s">
        <v>10198</v>
      </c>
      <c r="L399" s="265"/>
    </row>
    <row r="400" spans="1:12" ht="47.25">
      <c r="A400" s="263">
        <v>395</v>
      </c>
      <c r="B400" s="264" t="s">
        <v>7163</v>
      </c>
      <c r="C400" s="265" t="s">
        <v>8102</v>
      </c>
      <c r="D400" s="258"/>
      <c r="E400" s="258"/>
      <c r="F400" s="258"/>
      <c r="G400" s="258"/>
      <c r="H400" s="265">
        <v>2020</v>
      </c>
      <c r="I400" s="265">
        <v>6100058940</v>
      </c>
      <c r="J400" s="265" t="s">
        <v>8555</v>
      </c>
      <c r="K400" s="264" t="s">
        <v>9847</v>
      </c>
      <c r="L400" s="265" t="s">
        <v>8682</v>
      </c>
    </row>
    <row r="401" spans="1:12" ht="63">
      <c r="A401" s="263">
        <v>396</v>
      </c>
      <c r="B401" s="264" t="s">
        <v>7446</v>
      </c>
      <c r="C401" s="265" t="s">
        <v>8102</v>
      </c>
      <c r="D401" s="258"/>
      <c r="E401" s="258"/>
      <c r="F401" s="258"/>
      <c r="G401" s="258"/>
      <c r="H401" s="265">
        <v>2020</v>
      </c>
      <c r="I401" s="265">
        <v>6100058850</v>
      </c>
      <c r="J401" s="265" t="s">
        <v>8683</v>
      </c>
      <c r="K401" s="264" t="s">
        <v>10199</v>
      </c>
      <c r="L401" s="265" t="s">
        <v>8684</v>
      </c>
    </row>
    <row r="402" spans="1:12" ht="63">
      <c r="A402" s="263">
        <v>397</v>
      </c>
      <c r="B402" s="264" t="s">
        <v>7221</v>
      </c>
      <c r="C402" s="265" t="s">
        <v>8102</v>
      </c>
      <c r="D402" s="258"/>
      <c r="E402" s="258"/>
      <c r="F402" s="258"/>
      <c r="G402" s="258"/>
      <c r="H402" s="265">
        <v>2020</v>
      </c>
      <c r="I402" s="265">
        <v>6100058811</v>
      </c>
      <c r="J402" s="265" t="s">
        <v>8685</v>
      </c>
      <c r="K402" s="264" t="s">
        <v>10200</v>
      </c>
      <c r="L402" s="265" t="s">
        <v>8686</v>
      </c>
    </row>
    <row r="403" spans="1:12" ht="63">
      <c r="A403" s="263">
        <v>398</v>
      </c>
      <c r="B403" s="264" t="s">
        <v>7471</v>
      </c>
      <c r="C403" s="265" t="s">
        <v>8102</v>
      </c>
      <c r="D403" s="258"/>
      <c r="E403" s="258"/>
      <c r="F403" s="258"/>
      <c r="G403" s="258"/>
      <c r="H403" s="265">
        <v>2020</v>
      </c>
      <c r="I403" s="265">
        <v>6100058819</v>
      </c>
      <c r="J403" s="265" t="s">
        <v>8685</v>
      </c>
      <c r="K403" s="264" t="s">
        <v>9775</v>
      </c>
      <c r="L403" s="265" t="s">
        <v>8687</v>
      </c>
    </row>
    <row r="404" spans="1:12" ht="63">
      <c r="A404" s="263">
        <v>399</v>
      </c>
      <c r="B404" s="264" t="s">
        <v>7472</v>
      </c>
      <c r="C404" s="265" t="s">
        <v>8102</v>
      </c>
      <c r="D404" s="258"/>
      <c r="E404" s="258"/>
      <c r="F404" s="258"/>
      <c r="G404" s="258"/>
      <c r="H404" s="265">
        <v>2020</v>
      </c>
      <c r="I404" s="265">
        <v>6100058891</v>
      </c>
      <c r="J404" s="265" t="s">
        <v>8688</v>
      </c>
      <c r="K404" s="264" t="s">
        <v>10201</v>
      </c>
      <c r="L404" s="265" t="s">
        <v>8689</v>
      </c>
    </row>
    <row r="405" spans="1:12" ht="78.75">
      <c r="A405" s="263">
        <v>400</v>
      </c>
      <c r="B405" s="264" t="s">
        <v>7473</v>
      </c>
      <c r="C405" s="265" t="s">
        <v>8102</v>
      </c>
      <c r="D405" s="258"/>
      <c r="E405" s="258"/>
      <c r="F405" s="258"/>
      <c r="G405" s="258"/>
      <c r="H405" s="265">
        <v>2020</v>
      </c>
      <c r="I405" s="265">
        <v>6100058941</v>
      </c>
      <c r="J405" s="265" t="s">
        <v>8683</v>
      </c>
      <c r="K405" s="264" t="s">
        <v>10202</v>
      </c>
      <c r="L405" s="265" t="s">
        <v>8690</v>
      </c>
    </row>
    <row r="406" spans="1:12" ht="78.75">
      <c r="A406" s="263">
        <v>401</v>
      </c>
      <c r="B406" s="264" t="s">
        <v>7474</v>
      </c>
      <c r="C406" s="265" t="s">
        <v>8102</v>
      </c>
      <c r="D406" s="258"/>
      <c r="E406" s="258"/>
      <c r="F406" s="258"/>
      <c r="G406" s="258"/>
      <c r="H406" s="265">
        <v>2020</v>
      </c>
      <c r="I406" s="265">
        <v>6100057680</v>
      </c>
      <c r="J406" s="265" t="s">
        <v>8313</v>
      </c>
      <c r="K406" s="264" t="s">
        <v>10203</v>
      </c>
      <c r="L406" s="265" t="s">
        <v>8691</v>
      </c>
    </row>
    <row r="407" spans="1:12" ht="63">
      <c r="A407" s="263">
        <v>402</v>
      </c>
      <c r="B407" s="264" t="s">
        <v>7201</v>
      </c>
      <c r="C407" s="265" t="s">
        <v>8102</v>
      </c>
      <c r="D407" s="258"/>
      <c r="E407" s="258"/>
      <c r="F407" s="258"/>
      <c r="G407" s="258"/>
      <c r="H407" s="265">
        <v>2020</v>
      </c>
      <c r="I407" s="265">
        <v>6100059208</v>
      </c>
      <c r="J407" s="265" t="s">
        <v>8692</v>
      </c>
      <c r="K407" s="264" t="s">
        <v>10204</v>
      </c>
      <c r="L407" s="265" t="s">
        <v>8693</v>
      </c>
    </row>
    <row r="408" spans="1:12" ht="63">
      <c r="A408" s="263">
        <v>403</v>
      </c>
      <c r="B408" s="264" t="s">
        <v>7475</v>
      </c>
      <c r="C408" s="265" t="s">
        <v>8102</v>
      </c>
      <c r="D408" s="258"/>
      <c r="E408" s="258"/>
      <c r="F408" s="258"/>
      <c r="G408" s="258"/>
      <c r="H408" s="265">
        <v>2020</v>
      </c>
      <c r="I408" s="265">
        <v>6100058885</v>
      </c>
      <c r="J408" s="265" t="s">
        <v>8692</v>
      </c>
      <c r="K408" s="264" t="s">
        <v>10205</v>
      </c>
      <c r="L408" s="265" t="s">
        <v>8694</v>
      </c>
    </row>
    <row r="409" spans="1:12" ht="63">
      <c r="A409" s="263">
        <v>404</v>
      </c>
      <c r="B409" s="264" t="s">
        <v>7476</v>
      </c>
      <c r="C409" s="265" t="s">
        <v>8102</v>
      </c>
      <c r="D409" s="258"/>
      <c r="E409" s="258"/>
      <c r="F409" s="258"/>
      <c r="G409" s="258"/>
      <c r="H409" s="265">
        <v>2020</v>
      </c>
      <c r="I409" s="265">
        <v>6100059205</v>
      </c>
      <c r="J409" s="265" t="s">
        <v>8428</v>
      </c>
      <c r="K409" s="264" t="s">
        <v>8695</v>
      </c>
      <c r="L409" s="265"/>
    </row>
    <row r="410" spans="1:12" ht="47.25">
      <c r="A410" s="263">
        <v>405</v>
      </c>
      <c r="B410" s="264" t="s">
        <v>7189</v>
      </c>
      <c r="C410" s="265" t="s">
        <v>8102</v>
      </c>
      <c r="D410" s="258"/>
      <c r="E410" s="258"/>
      <c r="F410" s="258"/>
      <c r="G410" s="258"/>
      <c r="H410" s="265">
        <v>2020</v>
      </c>
      <c r="I410" s="265">
        <v>6100059204</v>
      </c>
      <c r="J410" s="265" t="s">
        <v>8428</v>
      </c>
      <c r="K410" s="264" t="s">
        <v>8695</v>
      </c>
      <c r="L410" s="265"/>
    </row>
    <row r="411" spans="1:12" ht="63">
      <c r="A411" s="263">
        <v>406</v>
      </c>
      <c r="B411" s="264" t="s">
        <v>7477</v>
      </c>
      <c r="C411" s="265" t="s">
        <v>8102</v>
      </c>
      <c r="D411" s="258"/>
      <c r="E411" s="258"/>
      <c r="F411" s="258"/>
      <c r="G411" s="258"/>
      <c r="H411" s="265">
        <v>2020</v>
      </c>
      <c r="I411" s="265">
        <v>6100059328</v>
      </c>
      <c r="J411" s="265" t="s">
        <v>8428</v>
      </c>
      <c r="K411" s="264" t="s">
        <v>9776</v>
      </c>
      <c r="L411" s="265" t="s">
        <v>8696</v>
      </c>
    </row>
    <row r="412" spans="1:12" ht="63">
      <c r="A412" s="263">
        <v>407</v>
      </c>
      <c r="B412" s="264" t="s">
        <v>7445</v>
      </c>
      <c r="C412" s="265" t="s">
        <v>8102</v>
      </c>
      <c r="D412" s="258"/>
      <c r="E412" s="258"/>
      <c r="F412" s="258"/>
      <c r="G412" s="258"/>
      <c r="H412" s="265">
        <v>2020</v>
      </c>
      <c r="I412" s="265">
        <v>6100059230</v>
      </c>
      <c r="J412" s="265" t="s">
        <v>8697</v>
      </c>
      <c r="K412" s="264" t="s">
        <v>10206</v>
      </c>
      <c r="L412" s="265" t="s">
        <v>8698</v>
      </c>
    </row>
    <row r="413" spans="1:12" ht="63">
      <c r="A413" s="263">
        <v>408</v>
      </c>
      <c r="B413" s="264" t="s">
        <v>7478</v>
      </c>
      <c r="C413" s="265" t="s">
        <v>8102</v>
      </c>
      <c r="D413" s="258"/>
      <c r="E413" s="258"/>
      <c r="F413" s="258"/>
      <c r="G413" s="258"/>
      <c r="H413" s="265">
        <v>2020</v>
      </c>
      <c r="I413" s="265">
        <v>6100059309</v>
      </c>
      <c r="J413" s="265" t="s">
        <v>8606</v>
      </c>
      <c r="K413" s="264" t="s">
        <v>9848</v>
      </c>
      <c r="L413" s="265" t="s">
        <v>8699</v>
      </c>
    </row>
    <row r="414" spans="1:12" ht="63">
      <c r="A414" s="263">
        <v>409</v>
      </c>
      <c r="B414" s="264" t="s">
        <v>7479</v>
      </c>
      <c r="C414" s="265" t="s">
        <v>8102</v>
      </c>
      <c r="D414" s="258"/>
      <c r="E414" s="258"/>
      <c r="F414" s="258"/>
      <c r="G414" s="258"/>
      <c r="H414" s="265">
        <v>2020</v>
      </c>
      <c r="I414" s="265">
        <v>6100059398</v>
      </c>
      <c r="J414" s="265" t="s">
        <v>8700</v>
      </c>
      <c r="K414" s="264" t="s">
        <v>9849</v>
      </c>
      <c r="L414" s="265" t="s">
        <v>8701</v>
      </c>
    </row>
    <row r="415" spans="1:12" ht="78.75">
      <c r="A415" s="263">
        <v>410</v>
      </c>
      <c r="B415" s="264" t="s">
        <v>7480</v>
      </c>
      <c r="C415" s="265" t="s">
        <v>8102</v>
      </c>
      <c r="D415" s="258"/>
      <c r="E415" s="258"/>
      <c r="F415" s="258"/>
      <c r="G415" s="258"/>
      <c r="H415" s="265">
        <v>2020</v>
      </c>
      <c r="I415" s="265">
        <v>6100059332</v>
      </c>
      <c r="J415" s="265" t="s">
        <v>8606</v>
      </c>
      <c r="K415" s="264" t="s">
        <v>10207</v>
      </c>
      <c r="L415" s="265" t="s">
        <v>8702</v>
      </c>
    </row>
    <row r="416" spans="1:12" ht="63">
      <c r="A416" s="263">
        <v>411</v>
      </c>
      <c r="B416" s="264" t="s">
        <v>7481</v>
      </c>
      <c r="C416" s="265" t="s">
        <v>8102</v>
      </c>
      <c r="D416" s="258"/>
      <c r="E416" s="258"/>
      <c r="F416" s="258"/>
      <c r="G416" s="258"/>
      <c r="H416" s="265">
        <v>2020</v>
      </c>
      <c r="I416" s="265">
        <v>6100059171</v>
      </c>
      <c r="J416" s="265" t="s">
        <v>8606</v>
      </c>
      <c r="K416" s="264" t="s">
        <v>9777</v>
      </c>
      <c r="L416" s="265" t="s">
        <v>8703</v>
      </c>
    </row>
    <row r="417" spans="1:12" ht="78.75">
      <c r="A417" s="263">
        <v>412</v>
      </c>
      <c r="B417" s="264" t="s">
        <v>7482</v>
      </c>
      <c r="C417" s="265" t="s">
        <v>8102</v>
      </c>
      <c r="D417" s="258"/>
      <c r="E417" s="258"/>
      <c r="F417" s="258"/>
      <c r="G417" s="258"/>
      <c r="H417" s="265">
        <v>2020</v>
      </c>
      <c r="I417" s="265">
        <v>6100058998</v>
      </c>
      <c r="J417" s="265" t="s">
        <v>8579</v>
      </c>
      <c r="K417" s="264" t="s">
        <v>10208</v>
      </c>
      <c r="L417" s="265" t="s">
        <v>8704</v>
      </c>
    </row>
    <row r="418" spans="1:12" ht="78.75">
      <c r="A418" s="263">
        <v>413</v>
      </c>
      <c r="B418" s="264" t="s">
        <v>7483</v>
      </c>
      <c r="C418" s="265" t="s">
        <v>8102</v>
      </c>
      <c r="D418" s="258"/>
      <c r="E418" s="258"/>
      <c r="F418" s="258"/>
      <c r="G418" s="258"/>
      <c r="H418" s="265">
        <v>2020</v>
      </c>
      <c r="I418" s="265">
        <v>6100059654</v>
      </c>
      <c r="J418" s="265" t="s">
        <v>8381</v>
      </c>
      <c r="K418" s="264" t="s">
        <v>10209</v>
      </c>
      <c r="L418" s="265" t="s">
        <v>8705</v>
      </c>
    </row>
    <row r="419" spans="1:12" ht="63">
      <c r="A419" s="263">
        <v>414</v>
      </c>
      <c r="B419" s="264" t="s">
        <v>7484</v>
      </c>
      <c r="C419" s="265" t="s">
        <v>8102</v>
      </c>
      <c r="D419" s="258"/>
      <c r="E419" s="258"/>
      <c r="F419" s="258"/>
      <c r="G419" s="258"/>
      <c r="H419" s="265">
        <v>2020</v>
      </c>
      <c r="I419" s="265">
        <v>6100058913</v>
      </c>
      <c r="J419" s="265" t="s">
        <v>8581</v>
      </c>
      <c r="K419" s="264" t="s">
        <v>10210</v>
      </c>
      <c r="L419" s="265" t="s">
        <v>8706</v>
      </c>
    </row>
    <row r="420" spans="1:12" ht="63">
      <c r="A420" s="263">
        <v>415</v>
      </c>
      <c r="B420" s="264" t="s">
        <v>7485</v>
      </c>
      <c r="C420" s="265" t="s">
        <v>8102</v>
      </c>
      <c r="D420" s="258"/>
      <c r="E420" s="258"/>
      <c r="F420" s="258"/>
      <c r="G420" s="258"/>
      <c r="H420" s="265">
        <v>2020</v>
      </c>
      <c r="I420" s="265">
        <v>6100059474</v>
      </c>
      <c r="J420" s="265" t="s">
        <v>8707</v>
      </c>
      <c r="K420" s="264" t="s">
        <v>10211</v>
      </c>
      <c r="L420" s="265" t="s">
        <v>8708</v>
      </c>
    </row>
    <row r="421" spans="1:12" ht="63">
      <c r="A421" s="263">
        <v>416</v>
      </c>
      <c r="B421" s="264" t="s">
        <v>7245</v>
      </c>
      <c r="C421" s="265" t="s">
        <v>8102</v>
      </c>
      <c r="D421" s="258"/>
      <c r="E421" s="258"/>
      <c r="F421" s="258"/>
      <c r="G421" s="258"/>
      <c r="H421" s="265">
        <v>2020</v>
      </c>
      <c r="I421" s="265">
        <v>6100059088</v>
      </c>
      <c r="J421" s="265" t="s">
        <v>8707</v>
      </c>
      <c r="K421" s="264" t="s">
        <v>10212</v>
      </c>
      <c r="L421" s="265" t="s">
        <v>8709</v>
      </c>
    </row>
    <row r="422" spans="1:12" ht="78.75">
      <c r="A422" s="263">
        <v>417</v>
      </c>
      <c r="B422" s="264" t="s">
        <v>7486</v>
      </c>
      <c r="C422" s="265" t="s">
        <v>8102</v>
      </c>
      <c r="D422" s="258"/>
      <c r="E422" s="258"/>
      <c r="F422" s="258"/>
      <c r="G422" s="258"/>
      <c r="H422" s="265">
        <v>2020</v>
      </c>
      <c r="I422" s="265">
        <v>6100059790</v>
      </c>
      <c r="J422" s="265" t="s">
        <v>8710</v>
      </c>
      <c r="K422" s="264" t="s">
        <v>10213</v>
      </c>
      <c r="L422" s="265"/>
    </row>
    <row r="423" spans="1:12" ht="63">
      <c r="A423" s="263">
        <v>418</v>
      </c>
      <c r="B423" s="264" t="s">
        <v>7487</v>
      </c>
      <c r="C423" s="265" t="s">
        <v>8102</v>
      </c>
      <c r="D423" s="258"/>
      <c r="E423" s="258"/>
      <c r="F423" s="258"/>
      <c r="G423" s="258"/>
      <c r="H423" s="265">
        <v>2020</v>
      </c>
      <c r="I423" s="265">
        <v>6100059656</v>
      </c>
      <c r="J423" s="265" t="s">
        <v>8710</v>
      </c>
      <c r="K423" s="264" t="s">
        <v>9850</v>
      </c>
      <c r="L423" s="265" t="s">
        <v>8711</v>
      </c>
    </row>
    <row r="424" spans="1:12" ht="78.75">
      <c r="A424" s="263">
        <v>419</v>
      </c>
      <c r="B424" s="264" t="s">
        <v>7488</v>
      </c>
      <c r="C424" s="265" t="s">
        <v>8102</v>
      </c>
      <c r="D424" s="258"/>
      <c r="E424" s="258"/>
      <c r="F424" s="258"/>
      <c r="G424" s="258"/>
      <c r="H424" s="265">
        <v>2020</v>
      </c>
      <c r="I424" s="265">
        <v>6100059385</v>
      </c>
      <c r="J424" s="265" t="s">
        <v>8583</v>
      </c>
      <c r="K424" s="264" t="s">
        <v>10214</v>
      </c>
      <c r="L424" s="265" t="s">
        <v>8712</v>
      </c>
    </row>
    <row r="425" spans="1:12" ht="78.75">
      <c r="A425" s="263">
        <v>420</v>
      </c>
      <c r="B425" s="264" t="s">
        <v>7489</v>
      </c>
      <c r="C425" s="265" t="s">
        <v>8102</v>
      </c>
      <c r="D425" s="258"/>
      <c r="E425" s="258"/>
      <c r="F425" s="258"/>
      <c r="G425" s="258"/>
      <c r="H425" s="265">
        <v>2020</v>
      </c>
      <c r="I425" s="265">
        <v>6100059687</v>
      </c>
      <c r="J425" s="265" t="s">
        <v>8713</v>
      </c>
      <c r="K425" s="264" t="s">
        <v>9851</v>
      </c>
      <c r="L425" s="265" t="s">
        <v>8714</v>
      </c>
    </row>
    <row r="426" spans="1:12" ht="78.75">
      <c r="A426" s="263">
        <v>421</v>
      </c>
      <c r="B426" s="264" t="s">
        <v>7490</v>
      </c>
      <c r="C426" s="265" t="s">
        <v>8102</v>
      </c>
      <c r="D426" s="258"/>
      <c r="E426" s="258"/>
      <c r="F426" s="258"/>
      <c r="G426" s="258"/>
      <c r="H426" s="265">
        <v>2020</v>
      </c>
      <c r="I426" s="265">
        <v>6100059818</v>
      </c>
      <c r="J426" s="265" t="s">
        <v>8583</v>
      </c>
      <c r="K426" s="264" t="s">
        <v>10215</v>
      </c>
      <c r="L426" s="265" t="s">
        <v>8715</v>
      </c>
    </row>
    <row r="427" spans="1:12" ht="63">
      <c r="A427" s="263">
        <v>422</v>
      </c>
      <c r="B427" s="264" t="s">
        <v>7491</v>
      </c>
      <c r="C427" s="265" t="s">
        <v>8102</v>
      </c>
      <c r="D427" s="258"/>
      <c r="E427" s="258"/>
      <c r="F427" s="258"/>
      <c r="G427" s="258"/>
      <c r="H427" s="265">
        <v>2020</v>
      </c>
      <c r="I427" s="265">
        <v>6100059198</v>
      </c>
      <c r="J427" s="265" t="s">
        <v>8700</v>
      </c>
      <c r="K427" s="264" t="s">
        <v>10216</v>
      </c>
      <c r="L427" s="265" t="s">
        <v>8716</v>
      </c>
    </row>
    <row r="428" spans="1:12" ht="63">
      <c r="A428" s="263">
        <v>423</v>
      </c>
      <c r="B428" s="264" t="s">
        <v>7492</v>
      </c>
      <c r="C428" s="265" t="s">
        <v>8102</v>
      </c>
      <c r="D428" s="258"/>
      <c r="E428" s="258"/>
      <c r="F428" s="258"/>
      <c r="G428" s="258"/>
      <c r="H428" s="265">
        <v>2020</v>
      </c>
      <c r="I428" s="265">
        <v>6100059460</v>
      </c>
      <c r="J428" s="265" t="s">
        <v>8717</v>
      </c>
      <c r="K428" s="264" t="s">
        <v>10217</v>
      </c>
      <c r="L428" s="265" t="s">
        <v>8718</v>
      </c>
    </row>
    <row r="429" spans="1:12" ht="63">
      <c r="A429" s="263">
        <v>424</v>
      </c>
      <c r="B429" s="264" t="s">
        <v>7493</v>
      </c>
      <c r="C429" s="265" t="s">
        <v>8102</v>
      </c>
      <c r="D429" s="258"/>
      <c r="E429" s="258"/>
      <c r="F429" s="258"/>
      <c r="G429" s="258"/>
      <c r="H429" s="265">
        <v>2020</v>
      </c>
      <c r="I429" s="265">
        <v>6100059529</v>
      </c>
      <c r="J429" s="265" t="s">
        <v>8577</v>
      </c>
      <c r="K429" s="264" t="s">
        <v>10218</v>
      </c>
      <c r="L429" s="265" t="s">
        <v>8719</v>
      </c>
    </row>
    <row r="430" spans="1:12" ht="78.75">
      <c r="A430" s="263">
        <v>425</v>
      </c>
      <c r="B430" s="264" t="s">
        <v>7494</v>
      </c>
      <c r="C430" s="265" t="s">
        <v>8102</v>
      </c>
      <c r="D430" s="258"/>
      <c r="E430" s="258"/>
      <c r="F430" s="258"/>
      <c r="G430" s="258"/>
      <c r="H430" s="265">
        <v>2020</v>
      </c>
      <c r="I430" s="265">
        <v>6100059594</v>
      </c>
      <c r="J430" s="265" t="s">
        <v>8720</v>
      </c>
      <c r="K430" s="264" t="s">
        <v>10219</v>
      </c>
      <c r="L430" s="265" t="s">
        <v>8721</v>
      </c>
    </row>
    <row r="431" spans="1:12" ht="63">
      <c r="A431" s="263">
        <v>426</v>
      </c>
      <c r="B431" s="264" t="s">
        <v>7495</v>
      </c>
      <c r="C431" s="265" t="s">
        <v>8102</v>
      </c>
      <c r="D431" s="258"/>
      <c r="E431" s="258"/>
      <c r="F431" s="258"/>
      <c r="G431" s="258"/>
      <c r="H431" s="265">
        <v>2020</v>
      </c>
      <c r="I431" s="265">
        <v>6100059548</v>
      </c>
      <c r="J431" s="265" t="s">
        <v>8722</v>
      </c>
      <c r="K431" s="264" t="s">
        <v>9778</v>
      </c>
      <c r="L431" s="265" t="s">
        <v>8723</v>
      </c>
    </row>
    <row r="432" spans="1:12" ht="63">
      <c r="A432" s="263">
        <v>427</v>
      </c>
      <c r="B432" s="264" t="s">
        <v>7496</v>
      </c>
      <c r="C432" s="265" t="s">
        <v>8102</v>
      </c>
      <c r="D432" s="258"/>
      <c r="E432" s="258"/>
      <c r="F432" s="258"/>
      <c r="G432" s="258"/>
      <c r="H432" s="265">
        <v>2020</v>
      </c>
      <c r="I432" s="265">
        <v>6100059558</v>
      </c>
      <c r="J432" s="265" t="s">
        <v>8589</v>
      </c>
      <c r="K432" s="264" t="s">
        <v>10220</v>
      </c>
      <c r="L432" s="265" t="s">
        <v>8724</v>
      </c>
    </row>
    <row r="433" spans="1:12" ht="63">
      <c r="A433" s="263">
        <v>428</v>
      </c>
      <c r="B433" s="264" t="s">
        <v>7497</v>
      </c>
      <c r="C433" s="265" t="s">
        <v>8102</v>
      </c>
      <c r="D433" s="258"/>
      <c r="E433" s="258"/>
      <c r="F433" s="258"/>
      <c r="G433" s="258"/>
      <c r="H433" s="265">
        <v>2020</v>
      </c>
      <c r="I433" s="265">
        <v>6100059641</v>
      </c>
      <c r="J433" s="265" t="s">
        <v>8589</v>
      </c>
      <c r="K433" s="264" t="s">
        <v>10221</v>
      </c>
      <c r="L433" s="265" t="s">
        <v>8725</v>
      </c>
    </row>
    <row r="434" spans="1:12" ht="63">
      <c r="A434" s="263">
        <v>429</v>
      </c>
      <c r="B434" s="264" t="s">
        <v>7498</v>
      </c>
      <c r="C434" s="265" t="s">
        <v>8102</v>
      </c>
      <c r="D434" s="258"/>
      <c r="E434" s="258"/>
      <c r="F434" s="258"/>
      <c r="G434" s="258"/>
      <c r="H434" s="265">
        <v>2020</v>
      </c>
      <c r="I434" s="265">
        <v>6100059514</v>
      </c>
      <c r="J434" s="265" t="s">
        <v>8726</v>
      </c>
      <c r="K434" s="264" t="s">
        <v>10222</v>
      </c>
      <c r="L434" s="265" t="s">
        <v>8727</v>
      </c>
    </row>
    <row r="435" spans="1:12" ht="78.75">
      <c r="A435" s="263">
        <v>430</v>
      </c>
      <c r="B435" s="264" t="s">
        <v>7499</v>
      </c>
      <c r="C435" s="265" t="s">
        <v>8102</v>
      </c>
      <c r="D435" s="258"/>
      <c r="E435" s="258"/>
      <c r="F435" s="258"/>
      <c r="G435" s="258"/>
      <c r="H435" s="265">
        <v>2020</v>
      </c>
      <c r="I435" s="265">
        <v>6100059949</v>
      </c>
      <c r="J435" s="265" t="s">
        <v>8728</v>
      </c>
      <c r="K435" s="264" t="s">
        <v>10223</v>
      </c>
      <c r="L435" s="265" t="s">
        <v>8729</v>
      </c>
    </row>
    <row r="436" spans="1:12" ht="63">
      <c r="A436" s="263">
        <v>431</v>
      </c>
      <c r="B436" s="264" t="s">
        <v>7500</v>
      </c>
      <c r="C436" s="265" t="s">
        <v>8102</v>
      </c>
      <c r="D436" s="258"/>
      <c r="E436" s="258"/>
      <c r="F436" s="258"/>
      <c r="G436" s="258"/>
      <c r="H436" s="265">
        <v>2020</v>
      </c>
      <c r="I436" s="265">
        <v>6100060136</v>
      </c>
      <c r="J436" s="265" t="s">
        <v>8730</v>
      </c>
      <c r="K436" s="264" t="s">
        <v>10224</v>
      </c>
      <c r="L436" s="265" t="s">
        <v>8731</v>
      </c>
    </row>
    <row r="437" spans="1:12" ht="63">
      <c r="A437" s="263">
        <v>432</v>
      </c>
      <c r="B437" s="264" t="s">
        <v>7227</v>
      </c>
      <c r="C437" s="265" t="s">
        <v>8102</v>
      </c>
      <c r="D437" s="258"/>
      <c r="E437" s="258"/>
      <c r="F437" s="258"/>
      <c r="G437" s="258"/>
      <c r="H437" s="265">
        <v>2020</v>
      </c>
      <c r="I437" s="265">
        <v>6100060114</v>
      </c>
      <c r="J437" s="265" t="s">
        <v>8732</v>
      </c>
      <c r="K437" s="264" t="s">
        <v>10225</v>
      </c>
      <c r="L437" s="265" t="s">
        <v>8733</v>
      </c>
    </row>
    <row r="438" spans="1:12" ht="63">
      <c r="A438" s="263">
        <v>433</v>
      </c>
      <c r="B438" s="264" t="s">
        <v>7501</v>
      </c>
      <c r="C438" s="265" t="s">
        <v>8102</v>
      </c>
      <c r="D438" s="258"/>
      <c r="E438" s="258"/>
      <c r="F438" s="258"/>
      <c r="G438" s="258"/>
      <c r="H438" s="265">
        <v>2020</v>
      </c>
      <c r="I438" s="265">
        <v>6100060122</v>
      </c>
      <c r="J438" s="265" t="s">
        <v>8732</v>
      </c>
      <c r="K438" s="264" t="s">
        <v>10226</v>
      </c>
      <c r="L438" s="265" t="s">
        <v>8734</v>
      </c>
    </row>
    <row r="439" spans="1:12" ht="63">
      <c r="A439" s="263">
        <v>434</v>
      </c>
      <c r="B439" s="264" t="s">
        <v>7282</v>
      </c>
      <c r="C439" s="265" t="s">
        <v>8102</v>
      </c>
      <c r="D439" s="258"/>
      <c r="E439" s="258"/>
      <c r="F439" s="258"/>
      <c r="G439" s="258"/>
      <c r="H439" s="265">
        <v>2020</v>
      </c>
      <c r="I439" s="265">
        <v>6100060274</v>
      </c>
      <c r="J439" s="265" t="s">
        <v>8735</v>
      </c>
      <c r="K439" s="264" t="s">
        <v>10227</v>
      </c>
      <c r="L439" s="265" t="s">
        <v>8736</v>
      </c>
    </row>
    <row r="440" spans="1:12" ht="63">
      <c r="A440" s="263">
        <v>435</v>
      </c>
      <c r="B440" s="264" t="s">
        <v>7282</v>
      </c>
      <c r="C440" s="265" t="s">
        <v>8102</v>
      </c>
      <c r="D440" s="258"/>
      <c r="E440" s="258"/>
      <c r="F440" s="258"/>
      <c r="G440" s="258"/>
      <c r="H440" s="265">
        <v>2020</v>
      </c>
      <c r="I440" s="265">
        <v>6100060544</v>
      </c>
      <c r="J440" s="265" t="s">
        <v>8737</v>
      </c>
      <c r="K440" s="264" t="s">
        <v>10228</v>
      </c>
      <c r="L440" s="265" t="s">
        <v>8738</v>
      </c>
    </row>
    <row r="441" spans="1:12" ht="63">
      <c r="A441" s="263">
        <v>436</v>
      </c>
      <c r="B441" s="264" t="s">
        <v>7502</v>
      </c>
      <c r="C441" s="265" t="s">
        <v>8102</v>
      </c>
      <c r="D441" s="258"/>
      <c r="E441" s="258"/>
      <c r="F441" s="258"/>
      <c r="G441" s="258"/>
      <c r="H441" s="265">
        <v>2020</v>
      </c>
      <c r="I441" s="265">
        <v>6100060545</v>
      </c>
      <c r="J441" s="265" t="s">
        <v>8737</v>
      </c>
      <c r="K441" s="264" t="s">
        <v>10229</v>
      </c>
      <c r="L441" s="265" t="s">
        <v>8739</v>
      </c>
    </row>
    <row r="442" spans="1:12" ht="63">
      <c r="A442" s="263">
        <v>437</v>
      </c>
      <c r="B442" s="264" t="s">
        <v>7503</v>
      </c>
      <c r="C442" s="265" t="s">
        <v>8102</v>
      </c>
      <c r="D442" s="258"/>
      <c r="E442" s="258"/>
      <c r="F442" s="258"/>
      <c r="G442" s="258"/>
      <c r="H442" s="265">
        <v>2020</v>
      </c>
      <c r="I442" s="265">
        <v>6100059203</v>
      </c>
      <c r="J442" s="265" t="s">
        <v>8606</v>
      </c>
      <c r="K442" s="264" t="s">
        <v>8695</v>
      </c>
      <c r="L442" s="265"/>
    </row>
    <row r="443" spans="1:12" ht="78.75">
      <c r="A443" s="263">
        <v>438</v>
      </c>
      <c r="B443" s="264" t="s">
        <v>7504</v>
      </c>
      <c r="C443" s="265" t="s">
        <v>8102</v>
      </c>
      <c r="D443" s="258"/>
      <c r="E443" s="258"/>
      <c r="F443" s="258"/>
      <c r="G443" s="258"/>
      <c r="H443" s="265">
        <v>2020</v>
      </c>
      <c r="I443" s="265">
        <v>6100060749</v>
      </c>
      <c r="J443" s="265" t="s">
        <v>8740</v>
      </c>
      <c r="K443" s="264" t="s">
        <v>10230</v>
      </c>
      <c r="L443" s="265" t="s">
        <v>8741</v>
      </c>
    </row>
    <row r="444" spans="1:12" ht="94.5">
      <c r="A444" s="263">
        <v>439</v>
      </c>
      <c r="B444" s="264" t="s">
        <v>7505</v>
      </c>
      <c r="C444" s="265" t="s">
        <v>8102</v>
      </c>
      <c r="D444" s="258"/>
      <c r="E444" s="258"/>
      <c r="F444" s="258"/>
      <c r="G444" s="258"/>
      <c r="H444" s="265">
        <v>2020</v>
      </c>
      <c r="I444" s="265">
        <v>6100060529</v>
      </c>
      <c r="J444" s="265" t="s">
        <v>8742</v>
      </c>
      <c r="K444" s="264" t="s">
        <v>8743</v>
      </c>
      <c r="L444" s="265" t="s">
        <v>8744</v>
      </c>
    </row>
    <row r="445" spans="1:12" ht="94.5">
      <c r="A445" s="263">
        <v>440</v>
      </c>
      <c r="B445" s="264" t="s">
        <v>7506</v>
      </c>
      <c r="C445" s="265" t="s">
        <v>8102</v>
      </c>
      <c r="D445" s="258"/>
      <c r="E445" s="258"/>
      <c r="F445" s="258"/>
      <c r="G445" s="258"/>
      <c r="H445" s="265">
        <v>2020</v>
      </c>
      <c r="I445" s="265">
        <v>6100060530</v>
      </c>
      <c r="J445" s="265" t="s">
        <v>8742</v>
      </c>
      <c r="K445" s="264" t="s">
        <v>8743</v>
      </c>
      <c r="L445" s="265" t="s">
        <v>8745</v>
      </c>
    </row>
    <row r="446" spans="1:12" ht="94.5">
      <c r="A446" s="263">
        <v>441</v>
      </c>
      <c r="B446" s="264" t="s">
        <v>7507</v>
      </c>
      <c r="C446" s="265" t="s">
        <v>8102</v>
      </c>
      <c r="D446" s="258"/>
      <c r="E446" s="258"/>
      <c r="F446" s="258"/>
      <c r="G446" s="258"/>
      <c r="H446" s="265">
        <v>2020</v>
      </c>
      <c r="I446" s="265">
        <v>6100060946</v>
      </c>
      <c r="J446" s="265" t="s">
        <v>8746</v>
      </c>
      <c r="K446" s="264" t="s">
        <v>10231</v>
      </c>
      <c r="L446" s="265" t="s">
        <v>8747</v>
      </c>
    </row>
    <row r="447" spans="1:12" ht="63">
      <c r="A447" s="263">
        <v>442</v>
      </c>
      <c r="B447" s="264" t="s">
        <v>7508</v>
      </c>
      <c r="C447" s="265" t="s">
        <v>8102</v>
      </c>
      <c r="D447" s="258"/>
      <c r="E447" s="258"/>
      <c r="F447" s="258"/>
      <c r="G447" s="258"/>
      <c r="H447" s="265">
        <v>2020</v>
      </c>
      <c r="I447" s="265">
        <v>6100060539</v>
      </c>
      <c r="J447" s="265" t="s">
        <v>8742</v>
      </c>
      <c r="K447" s="264" t="s">
        <v>10232</v>
      </c>
      <c r="L447" s="265" t="s">
        <v>8748</v>
      </c>
    </row>
    <row r="448" spans="1:12" ht="63">
      <c r="A448" s="263">
        <v>443</v>
      </c>
      <c r="B448" s="264" t="s">
        <v>7357</v>
      </c>
      <c r="C448" s="265" t="s">
        <v>8102</v>
      </c>
      <c r="D448" s="258"/>
      <c r="E448" s="258"/>
      <c r="F448" s="258"/>
      <c r="G448" s="258"/>
      <c r="H448" s="265">
        <v>2020</v>
      </c>
      <c r="I448" s="265">
        <v>6100060966</v>
      </c>
      <c r="J448" s="265" t="s">
        <v>8749</v>
      </c>
      <c r="K448" s="264" t="s">
        <v>10233</v>
      </c>
      <c r="L448" s="265" t="s">
        <v>8750</v>
      </c>
    </row>
    <row r="449" spans="1:12" ht="63">
      <c r="A449" s="263">
        <v>444</v>
      </c>
      <c r="B449" s="264" t="s">
        <v>7227</v>
      </c>
      <c r="C449" s="265" t="s">
        <v>8102</v>
      </c>
      <c r="D449" s="258"/>
      <c r="E449" s="258"/>
      <c r="F449" s="258"/>
      <c r="G449" s="258"/>
      <c r="H449" s="265">
        <v>2020</v>
      </c>
      <c r="I449" s="265">
        <v>6100060256</v>
      </c>
      <c r="J449" s="265" t="s">
        <v>8746</v>
      </c>
      <c r="K449" s="264" t="s">
        <v>10234</v>
      </c>
      <c r="L449" s="265" t="s">
        <v>8751</v>
      </c>
    </row>
    <row r="450" spans="1:12" ht="78.75">
      <c r="A450" s="263">
        <v>445</v>
      </c>
      <c r="B450" s="264" t="s">
        <v>7509</v>
      </c>
      <c r="C450" s="265" t="s">
        <v>8102</v>
      </c>
      <c r="D450" s="258"/>
      <c r="E450" s="258"/>
      <c r="F450" s="258"/>
      <c r="G450" s="258"/>
      <c r="H450" s="265">
        <v>2020</v>
      </c>
      <c r="I450" s="265">
        <v>6100051515</v>
      </c>
      <c r="J450" s="265" t="s">
        <v>8752</v>
      </c>
      <c r="K450" s="264" t="s">
        <v>8753</v>
      </c>
      <c r="L450" s="265" t="s">
        <v>8754</v>
      </c>
    </row>
    <row r="451" spans="1:12" ht="47.25">
      <c r="A451" s="263">
        <v>446</v>
      </c>
      <c r="B451" s="264" t="s">
        <v>7175</v>
      </c>
      <c r="C451" s="265" t="s">
        <v>8102</v>
      </c>
      <c r="D451" s="258"/>
      <c r="E451" s="258"/>
      <c r="F451" s="258"/>
      <c r="G451" s="258"/>
      <c r="H451" s="265">
        <v>2020</v>
      </c>
      <c r="I451" s="265">
        <v>6100057189</v>
      </c>
      <c r="J451" s="265" t="s">
        <v>8411</v>
      </c>
      <c r="K451" s="264" t="s">
        <v>10235</v>
      </c>
      <c r="L451" s="265" t="s">
        <v>8755</v>
      </c>
    </row>
    <row r="452" spans="1:12" ht="63">
      <c r="A452" s="263">
        <v>447</v>
      </c>
      <c r="B452" s="264" t="s">
        <v>7510</v>
      </c>
      <c r="C452" s="265" t="s">
        <v>8102</v>
      </c>
      <c r="D452" s="258"/>
      <c r="E452" s="258"/>
      <c r="F452" s="258"/>
      <c r="G452" s="258"/>
      <c r="H452" s="265">
        <v>2020</v>
      </c>
      <c r="I452" s="265">
        <v>6100056027</v>
      </c>
      <c r="J452" s="265" t="s">
        <v>8262</v>
      </c>
      <c r="K452" s="264" t="s">
        <v>10236</v>
      </c>
      <c r="L452" s="265" t="s">
        <v>8756</v>
      </c>
    </row>
    <row r="453" spans="1:12" ht="63">
      <c r="A453" s="263">
        <v>448</v>
      </c>
      <c r="B453" s="264" t="s">
        <v>7511</v>
      </c>
      <c r="C453" s="265" t="s">
        <v>8102</v>
      </c>
      <c r="D453" s="258"/>
      <c r="E453" s="258"/>
      <c r="F453" s="258"/>
      <c r="G453" s="258"/>
      <c r="H453" s="265">
        <v>2020</v>
      </c>
      <c r="I453" s="265">
        <v>6100056368</v>
      </c>
      <c r="J453" s="265" t="s">
        <v>8299</v>
      </c>
      <c r="K453" s="264" t="s">
        <v>10237</v>
      </c>
      <c r="L453" s="265" t="s">
        <v>8757</v>
      </c>
    </row>
    <row r="454" spans="1:12" ht="78.75">
      <c r="A454" s="263">
        <v>449</v>
      </c>
      <c r="B454" s="264" t="s">
        <v>7512</v>
      </c>
      <c r="C454" s="265" t="s">
        <v>8102</v>
      </c>
      <c r="D454" s="258"/>
      <c r="E454" s="258"/>
      <c r="F454" s="258"/>
      <c r="G454" s="258"/>
      <c r="H454" s="265">
        <v>2020</v>
      </c>
      <c r="I454" s="265">
        <v>6100058004</v>
      </c>
      <c r="J454" s="265" t="s">
        <v>8526</v>
      </c>
      <c r="K454" s="264" t="s">
        <v>10238</v>
      </c>
      <c r="L454" s="265" t="s">
        <v>8758</v>
      </c>
    </row>
    <row r="455" spans="1:12" ht="78.75">
      <c r="A455" s="263">
        <v>450</v>
      </c>
      <c r="B455" s="264" t="s">
        <v>7513</v>
      </c>
      <c r="C455" s="265" t="s">
        <v>8102</v>
      </c>
      <c r="D455" s="258"/>
      <c r="E455" s="258"/>
      <c r="F455" s="258"/>
      <c r="G455" s="258"/>
      <c r="H455" s="265">
        <v>2020</v>
      </c>
      <c r="I455" s="265">
        <v>6100057768</v>
      </c>
      <c r="J455" s="265" t="s">
        <v>8328</v>
      </c>
      <c r="K455" s="264" t="s">
        <v>10239</v>
      </c>
      <c r="L455" s="265" t="s">
        <v>8759</v>
      </c>
    </row>
    <row r="456" spans="1:12" ht="78.75">
      <c r="A456" s="263">
        <v>451</v>
      </c>
      <c r="B456" s="264" t="s">
        <v>7514</v>
      </c>
      <c r="C456" s="265" t="s">
        <v>8102</v>
      </c>
      <c r="D456" s="258"/>
      <c r="E456" s="258"/>
      <c r="F456" s="258"/>
      <c r="G456" s="258"/>
      <c r="H456" s="265">
        <v>2020</v>
      </c>
      <c r="I456" s="265">
        <v>6100057724</v>
      </c>
      <c r="J456" s="265" t="s">
        <v>8375</v>
      </c>
      <c r="K456" s="264" t="s">
        <v>10240</v>
      </c>
      <c r="L456" s="265" t="s">
        <v>8760</v>
      </c>
    </row>
    <row r="457" spans="1:12" ht="63">
      <c r="A457" s="263">
        <v>452</v>
      </c>
      <c r="B457" s="264" t="s">
        <v>7515</v>
      </c>
      <c r="C457" s="265" t="s">
        <v>8102</v>
      </c>
      <c r="D457" s="258"/>
      <c r="E457" s="258"/>
      <c r="F457" s="258"/>
      <c r="G457" s="258"/>
      <c r="H457" s="265">
        <v>2020</v>
      </c>
      <c r="I457" s="265">
        <v>6100058158</v>
      </c>
      <c r="J457" s="265" t="s">
        <v>8544</v>
      </c>
      <c r="K457" s="264" t="s">
        <v>10241</v>
      </c>
      <c r="L457" s="265" t="s">
        <v>8761</v>
      </c>
    </row>
    <row r="458" spans="1:12" ht="47.25">
      <c r="A458" s="263">
        <v>453</v>
      </c>
      <c r="B458" s="264" t="s">
        <v>7152</v>
      </c>
      <c r="C458" s="265" t="s">
        <v>8102</v>
      </c>
      <c r="D458" s="258"/>
      <c r="E458" s="258"/>
      <c r="F458" s="258"/>
      <c r="G458" s="258"/>
      <c r="H458" s="265">
        <v>2020</v>
      </c>
      <c r="I458" s="265">
        <v>6100058418</v>
      </c>
      <c r="J458" s="265" t="s">
        <v>8335</v>
      </c>
      <c r="K458" s="264" t="s">
        <v>10242</v>
      </c>
      <c r="L458" s="265" t="s">
        <v>8762</v>
      </c>
    </row>
    <row r="459" spans="1:12" ht="63">
      <c r="A459" s="263">
        <v>454</v>
      </c>
      <c r="B459" s="264" t="s">
        <v>7214</v>
      </c>
      <c r="C459" s="265" t="s">
        <v>8102</v>
      </c>
      <c r="D459" s="258"/>
      <c r="E459" s="258"/>
      <c r="F459" s="258"/>
      <c r="G459" s="258"/>
      <c r="H459" s="265">
        <v>2020</v>
      </c>
      <c r="I459" s="265">
        <v>6100058199</v>
      </c>
      <c r="J459" s="265" t="s">
        <v>8534</v>
      </c>
      <c r="K459" s="264" t="s">
        <v>9852</v>
      </c>
      <c r="L459" s="265" t="s">
        <v>8763</v>
      </c>
    </row>
    <row r="460" spans="1:12" ht="47.25">
      <c r="A460" s="263">
        <v>455</v>
      </c>
      <c r="B460" s="264" t="s">
        <v>7174</v>
      </c>
      <c r="C460" s="265" t="s">
        <v>8102</v>
      </c>
      <c r="D460" s="258"/>
      <c r="E460" s="258"/>
      <c r="F460" s="258"/>
      <c r="G460" s="258"/>
      <c r="H460" s="265">
        <v>2020</v>
      </c>
      <c r="I460" s="265">
        <v>6100058240</v>
      </c>
      <c r="J460" s="265" t="s">
        <v>8764</v>
      </c>
      <c r="K460" s="264" t="s">
        <v>9735</v>
      </c>
      <c r="L460" s="265" t="s">
        <v>8765</v>
      </c>
    </row>
    <row r="461" spans="1:12" ht="47.25">
      <c r="A461" s="263">
        <v>456</v>
      </c>
      <c r="B461" s="264" t="s">
        <v>7174</v>
      </c>
      <c r="C461" s="265" t="s">
        <v>8102</v>
      </c>
      <c r="D461" s="258"/>
      <c r="E461" s="258"/>
      <c r="F461" s="258"/>
      <c r="G461" s="258"/>
      <c r="H461" s="265">
        <v>2020</v>
      </c>
      <c r="I461" s="265">
        <v>6100058300</v>
      </c>
      <c r="J461" s="265" t="s">
        <v>8244</v>
      </c>
      <c r="K461" s="264" t="s">
        <v>10243</v>
      </c>
      <c r="L461" s="265" t="s">
        <v>8766</v>
      </c>
    </row>
    <row r="462" spans="1:12" ht="63">
      <c r="A462" s="263">
        <v>457</v>
      </c>
      <c r="B462" s="264" t="s">
        <v>7516</v>
      </c>
      <c r="C462" s="265" t="s">
        <v>8102</v>
      </c>
      <c r="D462" s="258"/>
      <c r="E462" s="258"/>
      <c r="F462" s="258"/>
      <c r="G462" s="258"/>
      <c r="H462" s="265">
        <v>2020</v>
      </c>
      <c r="I462" s="265">
        <v>6100058218</v>
      </c>
      <c r="J462" s="265" t="s">
        <v>8335</v>
      </c>
      <c r="K462" s="264" t="s">
        <v>9779</v>
      </c>
      <c r="L462" s="265" t="s">
        <v>8767</v>
      </c>
    </row>
    <row r="463" spans="1:12" ht="63">
      <c r="A463" s="263">
        <v>458</v>
      </c>
      <c r="B463" s="264" t="s">
        <v>7246</v>
      </c>
      <c r="C463" s="265" t="s">
        <v>8102</v>
      </c>
      <c r="D463" s="258"/>
      <c r="E463" s="258"/>
      <c r="F463" s="258"/>
      <c r="G463" s="258"/>
      <c r="H463" s="265">
        <v>2020</v>
      </c>
      <c r="I463" s="265">
        <v>6100058284</v>
      </c>
      <c r="J463" s="265" t="s">
        <v>8335</v>
      </c>
      <c r="K463" s="264" t="s">
        <v>10244</v>
      </c>
      <c r="L463" s="265" t="s">
        <v>8768</v>
      </c>
    </row>
    <row r="464" spans="1:12" ht="63">
      <c r="A464" s="263">
        <v>459</v>
      </c>
      <c r="B464" s="264" t="s">
        <v>7517</v>
      </c>
      <c r="C464" s="265" t="s">
        <v>8102</v>
      </c>
      <c r="D464" s="258"/>
      <c r="E464" s="258"/>
      <c r="F464" s="258"/>
      <c r="G464" s="258"/>
      <c r="H464" s="265">
        <v>2020</v>
      </c>
      <c r="I464" s="265">
        <v>6100058550</v>
      </c>
      <c r="J464" s="265" t="s">
        <v>8253</v>
      </c>
      <c r="K464" s="264" t="s">
        <v>10245</v>
      </c>
      <c r="L464" s="265" t="s">
        <v>8769</v>
      </c>
    </row>
    <row r="465" spans="1:12" ht="63">
      <c r="A465" s="263">
        <v>460</v>
      </c>
      <c r="B465" s="264" t="s">
        <v>7339</v>
      </c>
      <c r="C465" s="265" t="s">
        <v>8102</v>
      </c>
      <c r="D465" s="258"/>
      <c r="E465" s="258"/>
      <c r="F465" s="258"/>
      <c r="G465" s="258"/>
      <c r="H465" s="265">
        <v>2020</v>
      </c>
      <c r="I465" s="265">
        <v>6100058252</v>
      </c>
      <c r="J465" s="265" t="s">
        <v>8335</v>
      </c>
      <c r="K465" s="264" t="s">
        <v>10246</v>
      </c>
      <c r="L465" s="265" t="s">
        <v>8770</v>
      </c>
    </row>
    <row r="466" spans="1:12" ht="78.75">
      <c r="A466" s="263">
        <v>461</v>
      </c>
      <c r="B466" s="264" t="s">
        <v>7518</v>
      </c>
      <c r="C466" s="265" t="s">
        <v>8102</v>
      </c>
      <c r="D466" s="258"/>
      <c r="E466" s="258"/>
      <c r="F466" s="258"/>
      <c r="G466" s="258"/>
      <c r="H466" s="265">
        <v>2020</v>
      </c>
      <c r="I466" s="265">
        <v>6100058239</v>
      </c>
      <c r="J466" s="265" t="s">
        <v>8335</v>
      </c>
      <c r="K466" s="264" t="s">
        <v>10247</v>
      </c>
      <c r="L466" s="265" t="s">
        <v>8771</v>
      </c>
    </row>
    <row r="467" spans="1:12" ht="63">
      <c r="A467" s="263">
        <v>462</v>
      </c>
      <c r="B467" s="264" t="s">
        <v>7235</v>
      </c>
      <c r="C467" s="265" t="s">
        <v>8102</v>
      </c>
      <c r="D467" s="258"/>
      <c r="E467" s="258"/>
      <c r="F467" s="258"/>
      <c r="G467" s="258"/>
      <c r="H467" s="265">
        <v>2020</v>
      </c>
      <c r="I467" s="265">
        <v>6100058296</v>
      </c>
      <c r="J467" s="265" t="s">
        <v>8335</v>
      </c>
      <c r="K467" s="264" t="s">
        <v>10248</v>
      </c>
      <c r="L467" s="265" t="s">
        <v>8772</v>
      </c>
    </row>
    <row r="468" spans="1:12" ht="63">
      <c r="A468" s="263">
        <v>463</v>
      </c>
      <c r="B468" s="264" t="s">
        <v>7519</v>
      </c>
      <c r="C468" s="265" t="s">
        <v>8102</v>
      </c>
      <c r="D468" s="258"/>
      <c r="E468" s="258"/>
      <c r="F468" s="258"/>
      <c r="G468" s="258"/>
      <c r="H468" s="265">
        <v>2020</v>
      </c>
      <c r="I468" s="265">
        <v>6100058143</v>
      </c>
      <c r="J468" s="265" t="s">
        <v>8335</v>
      </c>
      <c r="K468" s="264" t="s">
        <v>10249</v>
      </c>
      <c r="L468" s="265" t="s">
        <v>8773</v>
      </c>
    </row>
    <row r="469" spans="1:12" ht="47.25">
      <c r="A469" s="263">
        <v>464</v>
      </c>
      <c r="B469" s="264" t="s">
        <v>7163</v>
      </c>
      <c r="C469" s="265" t="s">
        <v>8102</v>
      </c>
      <c r="D469" s="258"/>
      <c r="E469" s="258"/>
      <c r="F469" s="258"/>
      <c r="G469" s="258"/>
      <c r="H469" s="265">
        <v>2020</v>
      </c>
      <c r="I469" s="265">
        <v>6100058426</v>
      </c>
      <c r="J469" s="265" t="s">
        <v>8477</v>
      </c>
      <c r="K469" s="264" t="s">
        <v>9736</v>
      </c>
      <c r="L469" s="265" t="s">
        <v>8774</v>
      </c>
    </row>
    <row r="470" spans="1:12" ht="63">
      <c r="A470" s="263">
        <v>465</v>
      </c>
      <c r="B470" s="264" t="s">
        <v>7222</v>
      </c>
      <c r="C470" s="265" t="s">
        <v>8102</v>
      </c>
      <c r="D470" s="258"/>
      <c r="E470" s="258"/>
      <c r="F470" s="258"/>
      <c r="G470" s="258"/>
      <c r="H470" s="265">
        <v>2020</v>
      </c>
      <c r="I470" s="265">
        <v>6100058728</v>
      </c>
      <c r="J470" s="265" t="s">
        <v>8656</v>
      </c>
      <c r="K470" s="264" t="s">
        <v>10250</v>
      </c>
      <c r="L470" s="265" t="s">
        <v>8775</v>
      </c>
    </row>
    <row r="471" spans="1:12" ht="47.25">
      <c r="A471" s="263">
        <v>466</v>
      </c>
      <c r="B471" s="264" t="s">
        <v>7174</v>
      </c>
      <c r="C471" s="265" t="s">
        <v>8102</v>
      </c>
      <c r="D471" s="258"/>
      <c r="E471" s="258"/>
      <c r="F471" s="258"/>
      <c r="G471" s="258"/>
      <c r="H471" s="265">
        <v>2020</v>
      </c>
      <c r="I471" s="265">
        <v>6100058625</v>
      </c>
      <c r="J471" s="265" t="s">
        <v>8612</v>
      </c>
      <c r="K471" s="264" t="s">
        <v>10251</v>
      </c>
      <c r="L471" s="265" t="s">
        <v>8776</v>
      </c>
    </row>
    <row r="472" spans="1:12" ht="63">
      <c r="A472" s="263">
        <v>467</v>
      </c>
      <c r="B472" s="264" t="s">
        <v>7520</v>
      </c>
      <c r="C472" s="265" t="s">
        <v>8102</v>
      </c>
      <c r="D472" s="258"/>
      <c r="E472" s="258"/>
      <c r="F472" s="258"/>
      <c r="G472" s="258"/>
      <c r="H472" s="265">
        <v>2020</v>
      </c>
      <c r="I472" s="265">
        <v>6100058907</v>
      </c>
      <c r="J472" s="265" t="s">
        <v>8662</v>
      </c>
      <c r="K472" s="264" t="s">
        <v>10252</v>
      </c>
      <c r="L472" s="265" t="s">
        <v>8777</v>
      </c>
    </row>
    <row r="473" spans="1:12" ht="63">
      <c r="A473" s="263">
        <v>468</v>
      </c>
      <c r="B473" s="264" t="s">
        <v>7521</v>
      </c>
      <c r="C473" s="265" t="s">
        <v>8102</v>
      </c>
      <c r="D473" s="258"/>
      <c r="E473" s="258"/>
      <c r="F473" s="258"/>
      <c r="G473" s="258"/>
      <c r="H473" s="265">
        <v>2020</v>
      </c>
      <c r="I473" s="265">
        <v>6100058906</v>
      </c>
      <c r="J473" s="265" t="s">
        <v>8662</v>
      </c>
      <c r="K473" s="264" t="s">
        <v>10253</v>
      </c>
      <c r="L473" s="265" t="s">
        <v>8778</v>
      </c>
    </row>
    <row r="474" spans="1:12" ht="63">
      <c r="A474" s="263">
        <v>469</v>
      </c>
      <c r="B474" s="264" t="s">
        <v>7522</v>
      </c>
      <c r="C474" s="265" t="s">
        <v>8102</v>
      </c>
      <c r="D474" s="258"/>
      <c r="E474" s="258"/>
      <c r="F474" s="258"/>
      <c r="G474" s="258"/>
      <c r="H474" s="265">
        <v>2020</v>
      </c>
      <c r="I474" s="265">
        <v>6100058670</v>
      </c>
      <c r="J474" s="265" t="s">
        <v>8662</v>
      </c>
      <c r="K474" s="264" t="s">
        <v>10254</v>
      </c>
      <c r="L474" s="265" t="s">
        <v>8779</v>
      </c>
    </row>
    <row r="475" spans="1:12" ht="63">
      <c r="A475" s="263">
        <v>470</v>
      </c>
      <c r="B475" s="264" t="s">
        <v>7273</v>
      </c>
      <c r="C475" s="265" t="s">
        <v>8102</v>
      </c>
      <c r="D475" s="258"/>
      <c r="E475" s="258"/>
      <c r="F475" s="258"/>
      <c r="G475" s="258"/>
      <c r="H475" s="265">
        <v>2020</v>
      </c>
      <c r="I475" s="265">
        <v>6100058783</v>
      </c>
      <c r="J475" s="265" t="s">
        <v>8554</v>
      </c>
      <c r="K475" s="264" t="s">
        <v>10255</v>
      </c>
      <c r="L475" s="265" t="s">
        <v>8780</v>
      </c>
    </row>
    <row r="476" spans="1:12" ht="63">
      <c r="A476" s="263">
        <v>471</v>
      </c>
      <c r="B476" s="264" t="s">
        <v>7523</v>
      </c>
      <c r="C476" s="265" t="s">
        <v>8102</v>
      </c>
      <c r="D476" s="258"/>
      <c r="E476" s="258"/>
      <c r="F476" s="258"/>
      <c r="G476" s="258"/>
      <c r="H476" s="265">
        <v>2020</v>
      </c>
      <c r="I476" s="265">
        <v>6100058967</v>
      </c>
      <c r="J476" s="265" t="s">
        <v>8555</v>
      </c>
      <c r="K476" s="264" t="s">
        <v>10256</v>
      </c>
      <c r="L476" s="265" t="s">
        <v>8781</v>
      </c>
    </row>
    <row r="477" spans="1:12" ht="47.25">
      <c r="A477" s="263">
        <v>472</v>
      </c>
      <c r="B477" s="264" t="s">
        <v>7163</v>
      </c>
      <c r="C477" s="265" t="s">
        <v>8102</v>
      </c>
      <c r="D477" s="258"/>
      <c r="E477" s="258"/>
      <c r="F477" s="258"/>
      <c r="G477" s="258"/>
      <c r="H477" s="265">
        <v>2020</v>
      </c>
      <c r="I477" s="265">
        <v>6100058938</v>
      </c>
      <c r="J477" s="265" t="s">
        <v>8555</v>
      </c>
      <c r="K477" s="264" t="s">
        <v>10257</v>
      </c>
      <c r="L477" s="265" t="s">
        <v>8782</v>
      </c>
    </row>
    <row r="478" spans="1:12" ht="63">
      <c r="A478" s="263">
        <v>473</v>
      </c>
      <c r="B478" s="264" t="s">
        <v>7524</v>
      </c>
      <c r="C478" s="265" t="s">
        <v>8102</v>
      </c>
      <c r="D478" s="258"/>
      <c r="E478" s="258"/>
      <c r="F478" s="258"/>
      <c r="G478" s="258"/>
      <c r="H478" s="265">
        <v>2020</v>
      </c>
      <c r="I478" s="265">
        <v>6100058657</v>
      </c>
      <c r="J478" s="265" t="s">
        <v>8664</v>
      </c>
      <c r="K478" s="264" t="s">
        <v>9780</v>
      </c>
      <c r="L478" s="265" t="s">
        <v>8783</v>
      </c>
    </row>
    <row r="479" spans="1:12" ht="47.25">
      <c r="A479" s="263">
        <v>474</v>
      </c>
      <c r="B479" s="264" t="s">
        <v>7174</v>
      </c>
      <c r="C479" s="265" t="s">
        <v>8102</v>
      </c>
      <c r="D479" s="258"/>
      <c r="E479" s="258"/>
      <c r="F479" s="258"/>
      <c r="G479" s="258"/>
      <c r="H479" s="265">
        <v>2020</v>
      </c>
      <c r="I479" s="265">
        <v>6100058686</v>
      </c>
      <c r="J479" s="265" t="s">
        <v>8556</v>
      </c>
      <c r="K479" s="264" t="s">
        <v>10258</v>
      </c>
      <c r="L479" s="265" t="s">
        <v>8784</v>
      </c>
    </row>
    <row r="480" spans="1:12" ht="63">
      <c r="A480" s="263">
        <v>475</v>
      </c>
      <c r="B480" s="264" t="s">
        <v>7525</v>
      </c>
      <c r="C480" s="265" t="s">
        <v>8102</v>
      </c>
      <c r="D480" s="258"/>
      <c r="E480" s="258"/>
      <c r="F480" s="258"/>
      <c r="G480" s="258"/>
      <c r="H480" s="265">
        <v>2020</v>
      </c>
      <c r="I480" s="265">
        <v>6100058659</v>
      </c>
      <c r="J480" s="265" t="s">
        <v>8670</v>
      </c>
      <c r="K480" s="264" t="s">
        <v>9853</v>
      </c>
      <c r="L480" s="265" t="s">
        <v>8785</v>
      </c>
    </row>
    <row r="481" spans="1:12" ht="47.25">
      <c r="A481" s="263">
        <v>476</v>
      </c>
      <c r="B481" s="264" t="s">
        <v>7526</v>
      </c>
      <c r="C481" s="265" t="s">
        <v>8102</v>
      </c>
      <c r="D481" s="258"/>
      <c r="E481" s="258"/>
      <c r="F481" s="258"/>
      <c r="G481" s="258"/>
      <c r="H481" s="265">
        <v>2020</v>
      </c>
      <c r="I481" s="265">
        <v>6100058769</v>
      </c>
      <c r="J481" s="265" t="s">
        <v>8685</v>
      </c>
      <c r="K481" s="264" t="s">
        <v>10259</v>
      </c>
      <c r="L481" s="265" t="s">
        <v>8786</v>
      </c>
    </row>
    <row r="482" spans="1:12" ht="63">
      <c r="A482" s="263">
        <v>477</v>
      </c>
      <c r="B482" s="264" t="s">
        <v>7527</v>
      </c>
      <c r="C482" s="265" t="s">
        <v>8102</v>
      </c>
      <c r="D482" s="258"/>
      <c r="E482" s="258"/>
      <c r="F482" s="258"/>
      <c r="G482" s="258"/>
      <c r="H482" s="265">
        <v>2020</v>
      </c>
      <c r="I482" s="265">
        <v>6100058743</v>
      </c>
      <c r="J482" s="265" t="s">
        <v>8561</v>
      </c>
      <c r="K482" s="264" t="s">
        <v>10260</v>
      </c>
      <c r="L482" s="265" t="s">
        <v>8787</v>
      </c>
    </row>
    <row r="483" spans="1:12" ht="63">
      <c r="A483" s="263">
        <v>478</v>
      </c>
      <c r="B483" s="264" t="s">
        <v>7528</v>
      </c>
      <c r="C483" s="265" t="s">
        <v>8102</v>
      </c>
      <c r="D483" s="258"/>
      <c r="E483" s="258"/>
      <c r="F483" s="258"/>
      <c r="G483" s="258"/>
      <c r="H483" s="265">
        <v>2020</v>
      </c>
      <c r="I483" s="265">
        <v>6100058910</v>
      </c>
      <c r="J483" s="265" t="s">
        <v>8566</v>
      </c>
      <c r="K483" s="264" t="s">
        <v>10261</v>
      </c>
      <c r="L483" s="265" t="s">
        <v>8788</v>
      </c>
    </row>
    <row r="484" spans="1:12" ht="63">
      <c r="A484" s="263">
        <v>479</v>
      </c>
      <c r="B484" s="264" t="s">
        <v>7339</v>
      </c>
      <c r="C484" s="265" t="s">
        <v>8102</v>
      </c>
      <c r="D484" s="258"/>
      <c r="E484" s="258"/>
      <c r="F484" s="258"/>
      <c r="G484" s="258"/>
      <c r="H484" s="265">
        <v>2020</v>
      </c>
      <c r="I484" s="265">
        <v>6100058820</v>
      </c>
      <c r="J484" s="265" t="s">
        <v>8697</v>
      </c>
      <c r="K484" s="264" t="s">
        <v>10262</v>
      </c>
      <c r="L484" s="265" t="s">
        <v>8789</v>
      </c>
    </row>
    <row r="485" spans="1:12" ht="47.25">
      <c r="A485" s="263">
        <v>480</v>
      </c>
      <c r="B485" s="264" t="s">
        <v>7174</v>
      </c>
      <c r="C485" s="265" t="s">
        <v>8102</v>
      </c>
      <c r="D485" s="258"/>
      <c r="E485" s="258"/>
      <c r="F485" s="258"/>
      <c r="G485" s="258"/>
      <c r="H485" s="265">
        <v>2020</v>
      </c>
      <c r="I485" s="265">
        <v>6100059202</v>
      </c>
      <c r="J485" s="265" t="s">
        <v>8726</v>
      </c>
      <c r="K485" s="264" t="s">
        <v>10263</v>
      </c>
      <c r="L485" s="265" t="s">
        <v>8790</v>
      </c>
    </row>
    <row r="486" spans="1:12" ht="47.25">
      <c r="A486" s="263">
        <v>481</v>
      </c>
      <c r="B486" s="264" t="s">
        <v>7159</v>
      </c>
      <c r="C486" s="265" t="s">
        <v>8102</v>
      </c>
      <c r="D486" s="258"/>
      <c r="E486" s="258"/>
      <c r="F486" s="258"/>
      <c r="G486" s="258"/>
      <c r="H486" s="265">
        <v>2020</v>
      </c>
      <c r="I486" s="265">
        <v>6100059464</v>
      </c>
      <c r="J486" s="265" t="s">
        <v>8717</v>
      </c>
      <c r="K486" s="264" t="s">
        <v>10264</v>
      </c>
      <c r="L486" s="265" t="s">
        <v>8791</v>
      </c>
    </row>
    <row r="487" spans="1:12" ht="63">
      <c r="A487" s="263">
        <v>482</v>
      </c>
      <c r="B487" s="264" t="s">
        <v>7491</v>
      </c>
      <c r="C487" s="265" t="s">
        <v>8102</v>
      </c>
      <c r="D487" s="258"/>
      <c r="E487" s="258"/>
      <c r="F487" s="258"/>
      <c r="G487" s="258"/>
      <c r="H487" s="265">
        <v>2020</v>
      </c>
      <c r="I487" s="265">
        <v>6100058817</v>
      </c>
      <c r="J487" s="265" t="s">
        <v>8577</v>
      </c>
      <c r="K487" s="264" t="s">
        <v>10265</v>
      </c>
      <c r="L487" s="265" t="s">
        <v>8792</v>
      </c>
    </row>
    <row r="488" spans="1:12" ht="47.25">
      <c r="A488" s="263">
        <v>483</v>
      </c>
      <c r="B488" s="264" t="s">
        <v>7335</v>
      </c>
      <c r="C488" s="265" t="s">
        <v>8102</v>
      </c>
      <c r="D488" s="258"/>
      <c r="E488" s="258"/>
      <c r="F488" s="258"/>
      <c r="G488" s="258"/>
      <c r="H488" s="265">
        <v>2020</v>
      </c>
      <c r="I488" s="265">
        <v>6100059441</v>
      </c>
      <c r="J488" s="265" t="s">
        <v>8700</v>
      </c>
      <c r="K488" s="264" t="s">
        <v>10266</v>
      </c>
      <c r="L488" s="265" t="s">
        <v>8793</v>
      </c>
    </row>
    <row r="489" spans="1:12" ht="47.25">
      <c r="A489" s="263">
        <v>484</v>
      </c>
      <c r="B489" s="264" t="s">
        <v>7529</v>
      </c>
      <c r="C489" s="265" t="s">
        <v>8102</v>
      </c>
      <c r="D489" s="258"/>
      <c r="E489" s="258"/>
      <c r="F489" s="258"/>
      <c r="G489" s="258"/>
      <c r="H489" s="265">
        <v>2020</v>
      </c>
      <c r="I489" s="265">
        <v>6100060127</v>
      </c>
      <c r="J489" s="265" t="s">
        <v>8794</v>
      </c>
      <c r="K489" s="264" t="s">
        <v>10267</v>
      </c>
      <c r="L489" s="265" t="s">
        <v>8795</v>
      </c>
    </row>
    <row r="490" spans="1:12" ht="78.75">
      <c r="A490" s="263">
        <v>485</v>
      </c>
      <c r="B490" s="264" t="s">
        <v>7530</v>
      </c>
      <c r="C490" s="265" t="s">
        <v>8102</v>
      </c>
      <c r="D490" s="258"/>
      <c r="E490" s="258"/>
      <c r="F490" s="258"/>
      <c r="G490" s="258"/>
      <c r="H490" s="265">
        <v>2020</v>
      </c>
      <c r="I490" s="265">
        <v>6100047639</v>
      </c>
      <c r="J490" s="265" t="s">
        <v>8232</v>
      </c>
      <c r="K490" s="264" t="s">
        <v>10268</v>
      </c>
      <c r="L490" s="265" t="s">
        <v>8796</v>
      </c>
    </row>
    <row r="491" spans="1:12" ht="94.5">
      <c r="A491" s="263">
        <v>486</v>
      </c>
      <c r="B491" s="264" t="s">
        <v>7531</v>
      </c>
      <c r="C491" s="265" t="s">
        <v>8102</v>
      </c>
      <c r="D491" s="258"/>
      <c r="E491" s="258"/>
      <c r="F491" s="258"/>
      <c r="G491" s="258"/>
      <c r="H491" s="265">
        <v>2020</v>
      </c>
      <c r="I491" s="265">
        <v>6100062058</v>
      </c>
      <c r="J491" s="265" t="s">
        <v>8797</v>
      </c>
      <c r="K491" s="264" t="s">
        <v>8798</v>
      </c>
      <c r="L491" s="265" t="s">
        <v>8799</v>
      </c>
    </row>
    <row r="492" spans="1:12" ht="63">
      <c r="A492" s="263">
        <v>487</v>
      </c>
      <c r="B492" s="264" t="s">
        <v>7532</v>
      </c>
      <c r="C492" s="265" t="s">
        <v>8102</v>
      </c>
      <c r="D492" s="258"/>
      <c r="E492" s="258"/>
      <c r="F492" s="258"/>
      <c r="G492" s="258"/>
      <c r="H492" s="265">
        <v>2020</v>
      </c>
      <c r="I492" s="265">
        <v>6100060747</v>
      </c>
      <c r="J492" s="265" t="s">
        <v>8800</v>
      </c>
      <c r="K492" s="264" t="s">
        <v>10269</v>
      </c>
      <c r="L492" s="265" t="s">
        <v>8801</v>
      </c>
    </row>
    <row r="493" spans="1:12" ht="78.75">
      <c r="A493" s="263">
        <v>488</v>
      </c>
      <c r="B493" s="264" t="s">
        <v>7533</v>
      </c>
      <c r="C493" s="265" t="s">
        <v>8102</v>
      </c>
      <c r="D493" s="258"/>
      <c r="E493" s="258"/>
      <c r="F493" s="258"/>
      <c r="G493" s="258"/>
      <c r="H493" s="265">
        <v>2020</v>
      </c>
      <c r="I493" s="265">
        <v>6100062562</v>
      </c>
      <c r="J493" s="265" t="s">
        <v>8802</v>
      </c>
      <c r="K493" s="264" t="s">
        <v>10270</v>
      </c>
      <c r="L493" s="265" t="s">
        <v>8803</v>
      </c>
    </row>
    <row r="494" spans="1:12" ht="110.25">
      <c r="A494" s="263">
        <v>489</v>
      </c>
      <c r="B494" s="264" t="s">
        <v>7534</v>
      </c>
      <c r="C494" s="265" t="s">
        <v>8102</v>
      </c>
      <c r="D494" s="258"/>
      <c r="E494" s="258"/>
      <c r="F494" s="258"/>
      <c r="G494" s="258"/>
      <c r="H494" s="265">
        <v>2020</v>
      </c>
      <c r="I494" s="265">
        <v>6100052338</v>
      </c>
      <c r="J494" s="265" t="s">
        <v>8804</v>
      </c>
      <c r="K494" s="264" t="s">
        <v>8805</v>
      </c>
      <c r="L494" s="265" t="s">
        <v>8806</v>
      </c>
    </row>
    <row r="495" spans="1:12" ht="31.5">
      <c r="A495" s="263">
        <v>490</v>
      </c>
      <c r="B495" s="264" t="s">
        <v>7134</v>
      </c>
      <c r="C495" s="265" t="s">
        <v>8102</v>
      </c>
      <c r="D495" s="258"/>
      <c r="E495" s="258"/>
      <c r="F495" s="258"/>
      <c r="G495" s="258"/>
      <c r="H495" s="265">
        <v>2020</v>
      </c>
      <c r="I495" s="265">
        <v>6100055519</v>
      </c>
      <c r="J495" s="265" t="s">
        <v>8807</v>
      </c>
      <c r="K495" s="264" t="s">
        <v>10271</v>
      </c>
      <c r="L495" s="265" t="s">
        <v>8808</v>
      </c>
    </row>
    <row r="496" spans="1:12" ht="63">
      <c r="A496" s="263">
        <v>491</v>
      </c>
      <c r="B496" s="264" t="s">
        <v>7535</v>
      </c>
      <c r="C496" s="265" t="s">
        <v>8102</v>
      </c>
      <c r="D496" s="258"/>
      <c r="E496" s="258"/>
      <c r="F496" s="258"/>
      <c r="G496" s="258"/>
      <c r="H496" s="265">
        <v>2020</v>
      </c>
      <c r="I496" s="265">
        <v>6100056698</v>
      </c>
      <c r="J496" s="265" t="s">
        <v>8321</v>
      </c>
      <c r="K496" s="264" t="s">
        <v>10272</v>
      </c>
      <c r="L496" s="265" t="s">
        <v>8809</v>
      </c>
    </row>
    <row r="497" spans="1:12" ht="78.75">
      <c r="A497" s="263">
        <v>492</v>
      </c>
      <c r="B497" s="264" t="s">
        <v>7536</v>
      </c>
      <c r="C497" s="265" t="s">
        <v>8102</v>
      </c>
      <c r="D497" s="258"/>
      <c r="E497" s="258"/>
      <c r="F497" s="258"/>
      <c r="G497" s="258"/>
      <c r="H497" s="265">
        <v>2020</v>
      </c>
      <c r="I497" s="265">
        <v>6100056677</v>
      </c>
      <c r="J497" s="265" t="s">
        <v>8324</v>
      </c>
      <c r="K497" s="264" t="s">
        <v>9854</v>
      </c>
      <c r="L497" s="265" t="s">
        <v>8810</v>
      </c>
    </row>
    <row r="498" spans="1:12" ht="63">
      <c r="A498" s="263">
        <v>493</v>
      </c>
      <c r="B498" s="264" t="s">
        <v>7537</v>
      </c>
      <c r="C498" s="265" t="s">
        <v>8102</v>
      </c>
      <c r="D498" s="258"/>
      <c r="E498" s="258"/>
      <c r="F498" s="258"/>
      <c r="G498" s="258"/>
      <c r="H498" s="265">
        <v>2020</v>
      </c>
      <c r="I498" s="265">
        <v>6100056131</v>
      </c>
      <c r="J498" s="265" t="s">
        <v>8260</v>
      </c>
      <c r="K498" s="264" t="s">
        <v>10273</v>
      </c>
      <c r="L498" s="265" t="s">
        <v>8811</v>
      </c>
    </row>
    <row r="499" spans="1:12" ht="63">
      <c r="A499" s="263">
        <v>494</v>
      </c>
      <c r="B499" s="264" t="s">
        <v>7538</v>
      </c>
      <c r="C499" s="265" t="s">
        <v>8102</v>
      </c>
      <c r="D499" s="258"/>
      <c r="E499" s="258"/>
      <c r="F499" s="258"/>
      <c r="G499" s="258"/>
      <c r="H499" s="265">
        <v>2020</v>
      </c>
      <c r="I499" s="265">
        <v>6100058256</v>
      </c>
      <c r="J499" s="265" t="s">
        <v>8331</v>
      </c>
      <c r="K499" s="264" t="s">
        <v>10274</v>
      </c>
      <c r="L499" s="265" t="s">
        <v>8812</v>
      </c>
    </row>
    <row r="500" spans="1:12" ht="63">
      <c r="A500" s="263">
        <v>495</v>
      </c>
      <c r="B500" s="264" t="s">
        <v>7539</v>
      </c>
      <c r="C500" s="265" t="s">
        <v>8102</v>
      </c>
      <c r="D500" s="258"/>
      <c r="E500" s="258"/>
      <c r="F500" s="258"/>
      <c r="G500" s="258"/>
      <c r="H500" s="265">
        <v>2020</v>
      </c>
      <c r="I500" s="265">
        <v>6100058214</v>
      </c>
      <c r="J500" s="265" t="s">
        <v>8335</v>
      </c>
      <c r="K500" s="264" t="s">
        <v>10275</v>
      </c>
      <c r="L500" s="265" t="s">
        <v>8813</v>
      </c>
    </row>
    <row r="501" spans="1:12" ht="63">
      <c r="A501" s="263">
        <v>496</v>
      </c>
      <c r="B501" s="264" t="s">
        <v>7540</v>
      </c>
      <c r="C501" s="265" t="s">
        <v>8102</v>
      </c>
      <c r="D501" s="258"/>
      <c r="E501" s="258"/>
      <c r="F501" s="258"/>
      <c r="G501" s="258"/>
      <c r="H501" s="265">
        <v>2020</v>
      </c>
      <c r="I501" s="265">
        <v>6100058268</v>
      </c>
      <c r="J501" s="265" t="s">
        <v>8649</v>
      </c>
      <c r="K501" s="264" t="s">
        <v>10276</v>
      </c>
      <c r="L501" s="265" t="s">
        <v>8814</v>
      </c>
    </row>
    <row r="502" spans="1:12" ht="63">
      <c r="A502" s="263">
        <v>497</v>
      </c>
      <c r="B502" s="264" t="s">
        <v>7541</v>
      </c>
      <c r="C502" s="265" t="s">
        <v>8102</v>
      </c>
      <c r="D502" s="258"/>
      <c r="E502" s="258"/>
      <c r="F502" s="258"/>
      <c r="G502" s="258"/>
      <c r="H502" s="265">
        <v>2020</v>
      </c>
      <c r="I502" s="265">
        <v>6100058894</v>
      </c>
      <c r="J502" s="265" t="s">
        <v>8662</v>
      </c>
      <c r="K502" s="264" t="s">
        <v>10277</v>
      </c>
      <c r="L502" s="265" t="s">
        <v>8815</v>
      </c>
    </row>
    <row r="503" spans="1:12" ht="63">
      <c r="A503" s="263">
        <v>498</v>
      </c>
      <c r="B503" s="264" t="s">
        <v>7542</v>
      </c>
      <c r="C503" s="265" t="s">
        <v>8102</v>
      </c>
      <c r="D503" s="258"/>
      <c r="E503" s="258"/>
      <c r="F503" s="258"/>
      <c r="G503" s="258"/>
      <c r="H503" s="265">
        <v>2020</v>
      </c>
      <c r="I503" s="265">
        <v>6100058806</v>
      </c>
      <c r="J503" s="265" t="s">
        <v>8688</v>
      </c>
      <c r="K503" s="264" t="s">
        <v>10278</v>
      </c>
      <c r="L503" s="265" t="s">
        <v>8816</v>
      </c>
    </row>
    <row r="504" spans="1:12" ht="63">
      <c r="A504" s="263">
        <v>499</v>
      </c>
      <c r="B504" s="264" t="s">
        <v>7281</v>
      </c>
      <c r="C504" s="265" t="s">
        <v>8102</v>
      </c>
      <c r="D504" s="258"/>
      <c r="E504" s="258"/>
      <c r="F504" s="258"/>
      <c r="G504" s="258"/>
      <c r="H504" s="265">
        <v>2020</v>
      </c>
      <c r="I504" s="265">
        <v>6100058501</v>
      </c>
      <c r="J504" s="265" t="s">
        <v>8253</v>
      </c>
      <c r="K504" s="264" t="s">
        <v>10279</v>
      </c>
      <c r="L504" s="265" t="s">
        <v>8817</v>
      </c>
    </row>
    <row r="505" spans="1:12" ht="63">
      <c r="A505" s="263">
        <v>500</v>
      </c>
      <c r="B505" s="264" t="s">
        <v>7543</v>
      </c>
      <c r="C505" s="265" t="s">
        <v>8102</v>
      </c>
      <c r="D505" s="258"/>
      <c r="E505" s="258"/>
      <c r="F505" s="258"/>
      <c r="G505" s="258"/>
      <c r="H505" s="265">
        <v>2020</v>
      </c>
      <c r="I505" s="265">
        <v>6100058509</v>
      </c>
      <c r="J505" s="265" t="s">
        <v>8556</v>
      </c>
      <c r="K505" s="264" t="s">
        <v>10280</v>
      </c>
      <c r="L505" s="265"/>
    </row>
    <row r="506" spans="1:12" ht="63">
      <c r="A506" s="263">
        <v>501</v>
      </c>
      <c r="B506" s="264" t="s">
        <v>7544</v>
      </c>
      <c r="C506" s="265" t="s">
        <v>8102</v>
      </c>
      <c r="D506" s="258"/>
      <c r="E506" s="258"/>
      <c r="F506" s="258"/>
      <c r="G506" s="258"/>
      <c r="H506" s="265">
        <v>2020</v>
      </c>
      <c r="I506" s="265">
        <v>6100058587</v>
      </c>
      <c r="J506" s="265" t="s">
        <v>8674</v>
      </c>
      <c r="K506" s="264" t="s">
        <v>10281</v>
      </c>
      <c r="L506" s="265" t="s">
        <v>8818</v>
      </c>
    </row>
    <row r="507" spans="1:12" ht="63">
      <c r="A507" s="263">
        <v>502</v>
      </c>
      <c r="B507" s="264" t="s">
        <v>7545</v>
      </c>
      <c r="C507" s="265" t="s">
        <v>8102</v>
      </c>
      <c r="D507" s="258"/>
      <c r="E507" s="258"/>
      <c r="F507" s="258"/>
      <c r="G507" s="258"/>
      <c r="H507" s="265">
        <v>2020</v>
      </c>
      <c r="I507" s="265">
        <v>6100058939</v>
      </c>
      <c r="J507" s="265" t="s">
        <v>8617</v>
      </c>
      <c r="K507" s="264" t="s">
        <v>10282</v>
      </c>
      <c r="L507" s="265" t="s">
        <v>8819</v>
      </c>
    </row>
    <row r="508" spans="1:12" ht="63">
      <c r="A508" s="263">
        <v>503</v>
      </c>
      <c r="B508" s="264" t="s">
        <v>7149</v>
      </c>
      <c r="C508" s="265" t="s">
        <v>8102</v>
      </c>
      <c r="D508" s="258"/>
      <c r="E508" s="258"/>
      <c r="F508" s="258"/>
      <c r="G508" s="258"/>
      <c r="H508" s="265">
        <v>2020</v>
      </c>
      <c r="I508" s="265">
        <v>6100059122</v>
      </c>
      <c r="J508" s="265" t="s">
        <v>8692</v>
      </c>
      <c r="K508" s="264" t="s">
        <v>9855</v>
      </c>
      <c r="L508" s="265" t="s">
        <v>8820</v>
      </c>
    </row>
    <row r="509" spans="1:12" ht="47.25">
      <c r="A509" s="263">
        <v>504</v>
      </c>
      <c r="B509" s="264" t="s">
        <v>7546</v>
      </c>
      <c r="C509" s="265" t="s">
        <v>8102</v>
      </c>
      <c r="D509" s="258"/>
      <c r="E509" s="258"/>
      <c r="F509" s="258"/>
      <c r="G509" s="258"/>
      <c r="H509" s="265">
        <v>2020</v>
      </c>
      <c r="I509" s="265">
        <v>6100059221</v>
      </c>
      <c r="J509" s="265" t="s">
        <v>8692</v>
      </c>
      <c r="K509" s="264" t="s">
        <v>10283</v>
      </c>
      <c r="L509" s="265" t="s">
        <v>8821</v>
      </c>
    </row>
    <row r="510" spans="1:12" ht="63">
      <c r="A510" s="263">
        <v>505</v>
      </c>
      <c r="B510" s="264" t="s">
        <v>7547</v>
      </c>
      <c r="C510" s="265" t="s">
        <v>8102</v>
      </c>
      <c r="D510" s="258"/>
      <c r="E510" s="258"/>
      <c r="F510" s="258"/>
      <c r="G510" s="258"/>
      <c r="H510" s="265">
        <v>2020</v>
      </c>
      <c r="I510" s="265">
        <v>6100059042</v>
      </c>
      <c r="J510" s="265" t="s">
        <v>8566</v>
      </c>
      <c r="K510" s="264" t="s">
        <v>10284</v>
      </c>
      <c r="L510" s="265" t="s">
        <v>8822</v>
      </c>
    </row>
    <row r="511" spans="1:12" ht="47.25">
      <c r="A511" s="263">
        <v>506</v>
      </c>
      <c r="B511" s="264" t="s">
        <v>7548</v>
      </c>
      <c r="C511" s="265" t="s">
        <v>8102</v>
      </c>
      <c r="D511" s="258"/>
      <c r="E511" s="258"/>
      <c r="F511" s="258"/>
      <c r="G511" s="258"/>
      <c r="H511" s="265">
        <v>2020</v>
      </c>
      <c r="I511" s="265">
        <v>6100059261</v>
      </c>
      <c r="J511" s="265" t="s">
        <v>8572</v>
      </c>
      <c r="K511" s="264" t="s">
        <v>9856</v>
      </c>
      <c r="L511" s="265" t="s">
        <v>8823</v>
      </c>
    </row>
    <row r="512" spans="1:12" ht="78.75">
      <c r="A512" s="263">
        <v>507</v>
      </c>
      <c r="B512" s="264" t="s">
        <v>7549</v>
      </c>
      <c r="C512" s="265" t="s">
        <v>8102</v>
      </c>
      <c r="D512" s="258"/>
      <c r="E512" s="258"/>
      <c r="F512" s="258"/>
      <c r="G512" s="258"/>
      <c r="H512" s="265">
        <v>2020</v>
      </c>
      <c r="I512" s="265">
        <v>6100059162</v>
      </c>
      <c r="J512" s="265" t="s">
        <v>8824</v>
      </c>
      <c r="K512" s="264" t="s">
        <v>8825</v>
      </c>
      <c r="L512" s="265" t="s">
        <v>8826</v>
      </c>
    </row>
    <row r="513" spans="1:12" ht="47.25">
      <c r="A513" s="263">
        <v>508</v>
      </c>
      <c r="B513" s="264" t="s">
        <v>7268</v>
      </c>
      <c r="C513" s="265" t="s">
        <v>8102</v>
      </c>
      <c r="D513" s="258"/>
      <c r="E513" s="258"/>
      <c r="F513" s="258"/>
      <c r="G513" s="258"/>
      <c r="H513" s="265">
        <v>2020</v>
      </c>
      <c r="I513" s="265">
        <v>6100059269</v>
      </c>
      <c r="J513" s="265" t="s">
        <v>8697</v>
      </c>
      <c r="K513" s="264" t="s">
        <v>10285</v>
      </c>
      <c r="L513" s="265" t="s">
        <v>8827</v>
      </c>
    </row>
    <row r="514" spans="1:12" ht="47.25">
      <c r="A514" s="263">
        <v>509</v>
      </c>
      <c r="B514" s="264" t="s">
        <v>7550</v>
      </c>
      <c r="C514" s="265" t="s">
        <v>8102</v>
      </c>
      <c r="D514" s="258"/>
      <c r="E514" s="258"/>
      <c r="F514" s="258"/>
      <c r="G514" s="258"/>
      <c r="H514" s="265">
        <v>2020</v>
      </c>
      <c r="I514" s="265">
        <v>6100058723</v>
      </c>
      <c r="J514" s="265" t="s">
        <v>8566</v>
      </c>
      <c r="K514" s="264" t="s">
        <v>10286</v>
      </c>
      <c r="L514" s="265" t="s">
        <v>8828</v>
      </c>
    </row>
    <row r="515" spans="1:12" ht="63">
      <c r="A515" s="263">
        <v>510</v>
      </c>
      <c r="B515" s="264" t="s">
        <v>7551</v>
      </c>
      <c r="C515" s="265" t="s">
        <v>8102</v>
      </c>
      <c r="D515" s="258"/>
      <c r="E515" s="258"/>
      <c r="F515" s="258"/>
      <c r="G515" s="258"/>
      <c r="H515" s="265">
        <v>2020</v>
      </c>
      <c r="I515" s="265">
        <v>6100057969</v>
      </c>
      <c r="J515" s="265" t="s">
        <v>8829</v>
      </c>
      <c r="K515" s="264" t="s">
        <v>9781</v>
      </c>
      <c r="L515" s="265" t="s">
        <v>8830</v>
      </c>
    </row>
    <row r="516" spans="1:12" ht="78.75">
      <c r="A516" s="263">
        <v>511</v>
      </c>
      <c r="B516" s="264" t="s">
        <v>7552</v>
      </c>
      <c r="C516" s="265" t="s">
        <v>8102</v>
      </c>
      <c r="D516" s="258"/>
      <c r="E516" s="258"/>
      <c r="F516" s="258"/>
      <c r="G516" s="258"/>
      <c r="H516" s="265">
        <v>2020</v>
      </c>
      <c r="I516" s="265">
        <v>6100059029</v>
      </c>
      <c r="J516" s="265" t="s">
        <v>8831</v>
      </c>
      <c r="K516" s="264" t="s">
        <v>9721</v>
      </c>
      <c r="L516" s="265" t="s">
        <v>8832</v>
      </c>
    </row>
    <row r="517" spans="1:12" ht="47.25">
      <c r="A517" s="263">
        <v>512</v>
      </c>
      <c r="B517" s="264" t="s">
        <v>7295</v>
      </c>
      <c r="C517" s="265" t="s">
        <v>8102</v>
      </c>
      <c r="D517" s="258"/>
      <c r="E517" s="258"/>
      <c r="F517" s="258"/>
      <c r="G517" s="258"/>
      <c r="H517" s="265">
        <v>2020</v>
      </c>
      <c r="I517" s="265">
        <v>6100059358</v>
      </c>
      <c r="J517" s="265" t="s">
        <v>8833</v>
      </c>
      <c r="K517" s="264" t="s">
        <v>10287</v>
      </c>
      <c r="L517" s="265" t="s">
        <v>8834</v>
      </c>
    </row>
    <row r="518" spans="1:12" ht="63">
      <c r="A518" s="263">
        <v>513</v>
      </c>
      <c r="B518" s="264" t="s">
        <v>7553</v>
      </c>
      <c r="C518" s="265" t="s">
        <v>8102</v>
      </c>
      <c r="D518" s="258"/>
      <c r="E518" s="258"/>
      <c r="F518" s="258"/>
      <c r="G518" s="258"/>
      <c r="H518" s="265">
        <v>2020</v>
      </c>
      <c r="I518" s="265">
        <v>6100059329</v>
      </c>
      <c r="J518" s="265" t="s">
        <v>8606</v>
      </c>
      <c r="K518" s="264" t="s">
        <v>10288</v>
      </c>
      <c r="L518" s="265" t="s">
        <v>8835</v>
      </c>
    </row>
    <row r="519" spans="1:12" ht="47.25">
      <c r="A519" s="263">
        <v>514</v>
      </c>
      <c r="B519" s="264" t="s">
        <v>7554</v>
      </c>
      <c r="C519" s="265" t="s">
        <v>8102</v>
      </c>
      <c r="D519" s="258"/>
      <c r="E519" s="258"/>
      <c r="F519" s="258"/>
      <c r="G519" s="258"/>
      <c r="H519" s="265">
        <v>2020</v>
      </c>
      <c r="I519" s="265">
        <v>6100059331</v>
      </c>
      <c r="J519" s="265" t="s">
        <v>8585</v>
      </c>
      <c r="K519" s="264" t="s">
        <v>10289</v>
      </c>
      <c r="L519" s="265" t="s">
        <v>8836</v>
      </c>
    </row>
    <row r="520" spans="1:12" ht="63">
      <c r="A520" s="263">
        <v>515</v>
      </c>
      <c r="B520" s="264" t="s">
        <v>7555</v>
      </c>
      <c r="C520" s="265" t="s">
        <v>8102</v>
      </c>
      <c r="D520" s="258"/>
      <c r="E520" s="258"/>
      <c r="F520" s="258"/>
      <c r="G520" s="258"/>
      <c r="H520" s="265">
        <v>2020</v>
      </c>
      <c r="I520" s="265">
        <v>6100059572</v>
      </c>
      <c r="J520" s="265" t="s">
        <v>8720</v>
      </c>
      <c r="K520" s="264" t="s">
        <v>9782</v>
      </c>
      <c r="L520" s="265" t="s">
        <v>8837</v>
      </c>
    </row>
    <row r="521" spans="1:12" ht="63">
      <c r="A521" s="263">
        <v>516</v>
      </c>
      <c r="B521" s="264" t="s">
        <v>7555</v>
      </c>
      <c r="C521" s="265" t="s">
        <v>8102</v>
      </c>
      <c r="D521" s="258"/>
      <c r="E521" s="258"/>
      <c r="F521" s="258"/>
      <c r="G521" s="258"/>
      <c r="H521" s="265">
        <v>2020</v>
      </c>
      <c r="I521" s="265">
        <v>6100059634</v>
      </c>
      <c r="J521" s="265" t="s">
        <v>8381</v>
      </c>
      <c r="K521" s="264" t="s">
        <v>10290</v>
      </c>
      <c r="L521" s="265" t="s">
        <v>8838</v>
      </c>
    </row>
    <row r="522" spans="1:12" ht="47.25">
      <c r="A522" s="263">
        <v>517</v>
      </c>
      <c r="B522" s="264" t="s">
        <v>7556</v>
      </c>
      <c r="C522" s="265" t="s">
        <v>8102</v>
      </c>
      <c r="D522" s="258"/>
      <c r="E522" s="258"/>
      <c r="F522" s="258"/>
      <c r="G522" s="258"/>
      <c r="H522" s="265">
        <v>2020</v>
      </c>
      <c r="I522" s="265">
        <v>6100060647</v>
      </c>
      <c r="J522" s="265" t="s">
        <v>8800</v>
      </c>
      <c r="K522" s="264" t="s">
        <v>10269</v>
      </c>
      <c r="L522" s="265" t="s">
        <v>8839</v>
      </c>
    </row>
    <row r="523" spans="1:12" ht="63">
      <c r="A523" s="263">
        <v>518</v>
      </c>
      <c r="B523" s="264" t="s">
        <v>7557</v>
      </c>
      <c r="C523" s="265" t="s">
        <v>8102</v>
      </c>
      <c r="D523" s="258"/>
      <c r="E523" s="258"/>
      <c r="F523" s="258"/>
      <c r="G523" s="258"/>
      <c r="H523" s="265">
        <v>2020</v>
      </c>
      <c r="I523" s="265">
        <v>6100061805</v>
      </c>
      <c r="J523" s="265" t="s">
        <v>8840</v>
      </c>
      <c r="K523" s="264" t="s">
        <v>10291</v>
      </c>
      <c r="L523" s="265" t="s">
        <v>8841</v>
      </c>
    </row>
    <row r="524" spans="1:12" ht="63">
      <c r="A524" s="263">
        <v>519</v>
      </c>
      <c r="B524" s="264" t="s">
        <v>7511</v>
      </c>
      <c r="C524" s="265" t="s">
        <v>8102</v>
      </c>
      <c r="D524" s="258"/>
      <c r="E524" s="258"/>
      <c r="F524" s="258"/>
      <c r="G524" s="258"/>
      <c r="H524" s="265">
        <v>2020</v>
      </c>
      <c r="I524" s="265">
        <v>6100056368</v>
      </c>
      <c r="J524" s="265" t="s">
        <v>8299</v>
      </c>
      <c r="K524" s="264" t="s">
        <v>10237</v>
      </c>
      <c r="L524" s="265" t="s">
        <v>8757</v>
      </c>
    </row>
    <row r="525" spans="1:12" ht="63">
      <c r="A525" s="263">
        <v>520</v>
      </c>
      <c r="B525" s="264" t="s">
        <v>7227</v>
      </c>
      <c r="C525" s="265" t="s">
        <v>8102</v>
      </c>
      <c r="D525" s="258"/>
      <c r="E525" s="258"/>
      <c r="F525" s="258"/>
      <c r="G525" s="258"/>
      <c r="H525" s="265">
        <v>2020</v>
      </c>
      <c r="I525" s="265">
        <v>6100059006</v>
      </c>
      <c r="J525" s="265" t="s">
        <v>8617</v>
      </c>
      <c r="K525" s="264" t="s">
        <v>10292</v>
      </c>
      <c r="L525" s="265" t="s">
        <v>8842</v>
      </c>
    </row>
    <row r="526" spans="1:12" ht="47.25">
      <c r="A526" s="263">
        <v>521</v>
      </c>
      <c r="B526" s="264" t="s">
        <v>7558</v>
      </c>
      <c r="C526" s="265" t="s">
        <v>8102</v>
      </c>
      <c r="D526" s="258"/>
      <c r="E526" s="258"/>
      <c r="F526" s="258"/>
      <c r="G526" s="258"/>
      <c r="H526" s="265">
        <v>2020</v>
      </c>
      <c r="I526" s="265">
        <v>6100048536</v>
      </c>
      <c r="J526" s="265" t="s">
        <v>8843</v>
      </c>
      <c r="K526" s="264" t="s">
        <v>8844</v>
      </c>
      <c r="L526" s="265" t="s">
        <v>8845</v>
      </c>
    </row>
    <row r="527" spans="1:12" ht="47.25">
      <c r="A527" s="263">
        <v>522</v>
      </c>
      <c r="B527" s="264" t="s">
        <v>7174</v>
      </c>
      <c r="C527" s="265" t="s">
        <v>8102</v>
      </c>
      <c r="D527" s="258"/>
      <c r="E527" s="258"/>
      <c r="F527" s="258"/>
      <c r="G527" s="258"/>
      <c r="H527" s="265">
        <v>2020</v>
      </c>
      <c r="I527" s="265">
        <v>6100048855</v>
      </c>
      <c r="J527" s="265" t="s">
        <v>8843</v>
      </c>
      <c r="K527" s="264" t="s">
        <v>9857</v>
      </c>
      <c r="L527" s="265" t="s">
        <v>8846</v>
      </c>
    </row>
    <row r="528" spans="1:12" ht="63">
      <c r="A528" s="263">
        <v>523</v>
      </c>
      <c r="B528" s="264" t="s">
        <v>7559</v>
      </c>
      <c r="C528" s="265" t="s">
        <v>8102</v>
      </c>
      <c r="D528" s="258"/>
      <c r="E528" s="258"/>
      <c r="F528" s="258"/>
      <c r="G528" s="258"/>
      <c r="H528" s="265">
        <v>2020</v>
      </c>
      <c r="I528" s="265">
        <v>6100055867</v>
      </c>
      <c r="J528" s="265" t="s">
        <v>8847</v>
      </c>
      <c r="K528" s="264" t="s">
        <v>10293</v>
      </c>
      <c r="L528" s="265" t="s">
        <v>8848</v>
      </c>
    </row>
    <row r="529" spans="1:12" ht="47.25">
      <c r="A529" s="263">
        <v>524</v>
      </c>
      <c r="B529" s="264" t="s">
        <v>7288</v>
      </c>
      <c r="C529" s="265" t="s">
        <v>8102</v>
      </c>
      <c r="D529" s="258"/>
      <c r="E529" s="258"/>
      <c r="F529" s="258"/>
      <c r="G529" s="258"/>
      <c r="H529" s="265">
        <v>2020</v>
      </c>
      <c r="I529" s="265">
        <v>6100056129</v>
      </c>
      <c r="J529" s="265" t="s">
        <v>8291</v>
      </c>
      <c r="K529" s="264" t="s">
        <v>10294</v>
      </c>
      <c r="L529" s="265" t="s">
        <v>8849</v>
      </c>
    </row>
    <row r="530" spans="1:12" ht="63">
      <c r="A530" s="263">
        <v>525</v>
      </c>
      <c r="B530" s="264" t="s">
        <v>7459</v>
      </c>
      <c r="C530" s="265" t="s">
        <v>8102</v>
      </c>
      <c r="D530" s="258"/>
      <c r="E530" s="258"/>
      <c r="F530" s="258"/>
      <c r="G530" s="258"/>
      <c r="H530" s="265">
        <v>2020</v>
      </c>
      <c r="I530" s="265">
        <v>6100058364</v>
      </c>
      <c r="J530" s="265" t="s">
        <v>8670</v>
      </c>
      <c r="K530" s="264" t="s">
        <v>10295</v>
      </c>
      <c r="L530" s="265" t="s">
        <v>8850</v>
      </c>
    </row>
    <row r="531" spans="1:12" ht="63">
      <c r="A531" s="263">
        <v>526</v>
      </c>
      <c r="B531" s="264" t="s">
        <v>7560</v>
      </c>
      <c r="C531" s="265" t="s">
        <v>8102</v>
      </c>
      <c r="D531" s="258"/>
      <c r="E531" s="258"/>
      <c r="F531" s="258"/>
      <c r="G531" s="258"/>
      <c r="H531" s="265">
        <v>2020</v>
      </c>
      <c r="I531" s="265">
        <v>6100058945</v>
      </c>
      <c r="J531" s="265" t="s">
        <v>8561</v>
      </c>
      <c r="K531" s="264" t="s">
        <v>10296</v>
      </c>
      <c r="L531" s="265" t="s">
        <v>8851</v>
      </c>
    </row>
    <row r="532" spans="1:12" ht="47.25">
      <c r="A532" s="263">
        <v>527</v>
      </c>
      <c r="B532" s="264" t="s">
        <v>7174</v>
      </c>
      <c r="C532" s="265" t="s">
        <v>8102</v>
      </c>
      <c r="D532" s="258"/>
      <c r="E532" s="258"/>
      <c r="F532" s="258"/>
      <c r="G532" s="258"/>
      <c r="H532" s="265">
        <v>2020</v>
      </c>
      <c r="I532" s="265">
        <v>6100059456</v>
      </c>
      <c r="J532" s="265" t="s">
        <v>8700</v>
      </c>
      <c r="K532" s="264" t="s">
        <v>9858</v>
      </c>
      <c r="L532" s="265" t="s">
        <v>8852</v>
      </c>
    </row>
    <row r="533" spans="1:12" ht="47.25">
      <c r="A533" s="263">
        <v>528</v>
      </c>
      <c r="B533" s="264" t="s">
        <v>7561</v>
      </c>
      <c r="C533" s="265" t="s">
        <v>8102</v>
      </c>
      <c r="D533" s="258"/>
      <c r="E533" s="258"/>
      <c r="F533" s="258"/>
      <c r="G533" s="258"/>
      <c r="H533" s="265">
        <v>2020</v>
      </c>
      <c r="I533" s="265">
        <v>6100058360</v>
      </c>
      <c r="J533" s="265" t="s">
        <v>8381</v>
      </c>
      <c r="K533" s="264" t="s">
        <v>9859</v>
      </c>
      <c r="L533" s="265" t="s">
        <v>8853</v>
      </c>
    </row>
    <row r="534" spans="1:12" ht="63">
      <c r="A534" s="263">
        <v>529</v>
      </c>
      <c r="B534" s="264" t="s">
        <v>7257</v>
      </c>
      <c r="C534" s="265" t="s">
        <v>8102</v>
      </c>
      <c r="D534" s="258"/>
      <c r="E534" s="258"/>
      <c r="F534" s="258"/>
      <c r="G534" s="258"/>
      <c r="H534" s="265">
        <v>2020</v>
      </c>
      <c r="I534" s="265">
        <v>6100059597</v>
      </c>
      <c r="J534" s="265" t="s">
        <v>8581</v>
      </c>
      <c r="K534" s="264" t="s">
        <v>10297</v>
      </c>
      <c r="L534" s="265" t="s">
        <v>8854</v>
      </c>
    </row>
    <row r="535" spans="1:12" ht="47.25">
      <c r="A535" s="263">
        <v>530</v>
      </c>
      <c r="B535" s="264" t="s">
        <v>7231</v>
      </c>
      <c r="C535" s="265" t="s">
        <v>8102</v>
      </c>
      <c r="D535" s="258"/>
      <c r="E535" s="258"/>
      <c r="F535" s="258"/>
      <c r="G535" s="258"/>
      <c r="H535" s="265">
        <v>2020</v>
      </c>
      <c r="I535" s="265">
        <v>6100059424</v>
      </c>
      <c r="J535" s="265" t="s">
        <v>8717</v>
      </c>
      <c r="K535" s="264" t="s">
        <v>10298</v>
      </c>
      <c r="L535" s="265" t="s">
        <v>8855</v>
      </c>
    </row>
    <row r="536" spans="1:12" ht="47.25">
      <c r="A536" s="263">
        <v>531</v>
      </c>
      <c r="B536" s="264" t="s">
        <v>7174</v>
      </c>
      <c r="C536" s="265" t="s">
        <v>8102</v>
      </c>
      <c r="D536" s="258"/>
      <c r="E536" s="258"/>
      <c r="F536" s="258"/>
      <c r="G536" s="258"/>
      <c r="H536" s="265">
        <v>2020</v>
      </c>
      <c r="I536" s="265">
        <v>6100059534</v>
      </c>
      <c r="J536" s="265" t="s">
        <v>8585</v>
      </c>
      <c r="K536" s="264" t="s">
        <v>10299</v>
      </c>
      <c r="L536" s="265" t="s">
        <v>8856</v>
      </c>
    </row>
    <row r="537" spans="1:12" ht="63">
      <c r="A537" s="263">
        <v>532</v>
      </c>
      <c r="B537" s="264" t="s">
        <v>7562</v>
      </c>
      <c r="C537" s="265" t="s">
        <v>8102</v>
      </c>
      <c r="D537" s="258"/>
      <c r="E537" s="258"/>
      <c r="F537" s="258"/>
      <c r="G537" s="258"/>
      <c r="H537" s="265">
        <v>2020</v>
      </c>
      <c r="I537" s="265">
        <v>6100059439</v>
      </c>
      <c r="J537" s="265" t="s">
        <v>8585</v>
      </c>
      <c r="K537" s="264" t="s">
        <v>10300</v>
      </c>
      <c r="L537" s="265" t="s">
        <v>8857</v>
      </c>
    </row>
    <row r="538" spans="1:12" ht="63">
      <c r="A538" s="263">
        <v>533</v>
      </c>
      <c r="B538" s="264" t="s">
        <v>7563</v>
      </c>
      <c r="C538" s="265" t="s">
        <v>8102</v>
      </c>
      <c r="D538" s="258"/>
      <c r="E538" s="258"/>
      <c r="F538" s="258"/>
      <c r="G538" s="258"/>
      <c r="H538" s="265">
        <v>2020</v>
      </c>
      <c r="I538" s="265">
        <v>6100059397</v>
      </c>
      <c r="J538" s="265" t="s">
        <v>8577</v>
      </c>
      <c r="K538" s="264" t="s">
        <v>10301</v>
      </c>
      <c r="L538" s="265" t="s">
        <v>8858</v>
      </c>
    </row>
    <row r="539" spans="1:12" ht="47.25">
      <c r="A539" s="263">
        <v>534</v>
      </c>
      <c r="B539" s="264" t="s">
        <v>7564</v>
      </c>
      <c r="C539" s="265" t="s">
        <v>8102</v>
      </c>
      <c r="D539" s="258"/>
      <c r="E539" s="258"/>
      <c r="F539" s="258"/>
      <c r="G539" s="258"/>
      <c r="H539" s="265">
        <v>2020</v>
      </c>
      <c r="I539" s="265">
        <v>6100059377</v>
      </c>
      <c r="J539" s="265" t="s">
        <v>8700</v>
      </c>
      <c r="K539" s="264" t="s">
        <v>10302</v>
      </c>
      <c r="L539" s="265" t="s">
        <v>8859</v>
      </c>
    </row>
    <row r="540" spans="1:12" ht="63">
      <c r="A540" s="263">
        <v>535</v>
      </c>
      <c r="B540" s="264" t="s">
        <v>7214</v>
      </c>
      <c r="C540" s="265" t="s">
        <v>8102</v>
      </c>
      <c r="D540" s="258"/>
      <c r="E540" s="258"/>
      <c r="F540" s="258"/>
      <c r="G540" s="258"/>
      <c r="H540" s="265">
        <v>2020</v>
      </c>
      <c r="I540" s="265">
        <v>6100058369</v>
      </c>
      <c r="J540" s="265" t="s">
        <v>8244</v>
      </c>
      <c r="K540" s="264" t="s">
        <v>9998</v>
      </c>
      <c r="L540" s="265" t="s">
        <v>8860</v>
      </c>
    </row>
    <row r="541" spans="1:12" ht="63">
      <c r="A541" s="263">
        <v>536</v>
      </c>
      <c r="B541" s="264" t="s">
        <v>7214</v>
      </c>
      <c r="C541" s="265" t="s">
        <v>8102</v>
      </c>
      <c r="D541" s="258"/>
      <c r="E541" s="258"/>
      <c r="F541" s="258"/>
      <c r="G541" s="258"/>
      <c r="H541" s="265">
        <v>2020</v>
      </c>
      <c r="I541" s="265">
        <v>6100057943</v>
      </c>
      <c r="J541" s="265" t="s">
        <v>8326</v>
      </c>
      <c r="K541" s="264" t="s">
        <v>10303</v>
      </c>
      <c r="L541" s="265" t="s">
        <v>8861</v>
      </c>
    </row>
    <row r="542" spans="1:12" ht="63">
      <c r="A542" s="263">
        <v>537</v>
      </c>
      <c r="B542" s="264" t="s">
        <v>7214</v>
      </c>
      <c r="C542" s="265" t="s">
        <v>8102</v>
      </c>
      <c r="D542" s="258"/>
      <c r="E542" s="258"/>
      <c r="F542" s="258"/>
      <c r="G542" s="258"/>
      <c r="H542" s="265">
        <v>2020</v>
      </c>
      <c r="I542" s="265">
        <v>6100058195</v>
      </c>
      <c r="J542" s="265" t="s">
        <v>8333</v>
      </c>
      <c r="K542" s="264" t="s">
        <v>10304</v>
      </c>
      <c r="L542" s="265" t="s">
        <v>8862</v>
      </c>
    </row>
    <row r="543" spans="1:12" ht="47.25">
      <c r="A543" s="263">
        <v>538</v>
      </c>
      <c r="B543" s="264" t="s">
        <v>7289</v>
      </c>
      <c r="C543" s="265" t="s">
        <v>8102</v>
      </c>
      <c r="D543" s="258"/>
      <c r="E543" s="258"/>
      <c r="F543" s="258"/>
      <c r="G543" s="258"/>
      <c r="H543" s="265">
        <v>2020</v>
      </c>
      <c r="I543" s="265">
        <v>6100059435</v>
      </c>
      <c r="J543" s="265" t="s">
        <v>8606</v>
      </c>
      <c r="K543" s="264" t="s">
        <v>10305</v>
      </c>
      <c r="L543" s="265" t="s">
        <v>8863</v>
      </c>
    </row>
    <row r="544" spans="1:12" ht="47.25">
      <c r="A544" s="263">
        <v>539</v>
      </c>
      <c r="B544" s="264" t="s">
        <v>7565</v>
      </c>
      <c r="C544" s="265" t="s">
        <v>8102</v>
      </c>
      <c r="D544" s="258"/>
      <c r="E544" s="258"/>
      <c r="F544" s="258"/>
      <c r="G544" s="258"/>
      <c r="H544" s="265">
        <v>2020</v>
      </c>
      <c r="I544" s="265">
        <v>6100051887</v>
      </c>
      <c r="J544" s="265" t="s">
        <v>8864</v>
      </c>
      <c r="K544" s="264" t="s">
        <v>8865</v>
      </c>
      <c r="L544" s="265" t="s">
        <v>8866</v>
      </c>
    </row>
    <row r="545" spans="1:12" ht="47.25">
      <c r="A545" s="263">
        <v>540</v>
      </c>
      <c r="B545" s="264" t="s">
        <v>7566</v>
      </c>
      <c r="C545" s="265" t="s">
        <v>8102</v>
      </c>
      <c r="D545" s="258"/>
      <c r="E545" s="258"/>
      <c r="F545" s="258"/>
      <c r="G545" s="258"/>
      <c r="H545" s="265">
        <v>2020</v>
      </c>
      <c r="I545" s="265">
        <v>6100055730</v>
      </c>
      <c r="J545" s="265" t="s">
        <v>8867</v>
      </c>
      <c r="K545" s="264" t="s">
        <v>10306</v>
      </c>
      <c r="L545" s="265" t="s">
        <v>8868</v>
      </c>
    </row>
    <row r="546" spans="1:12" ht="47.25">
      <c r="A546" s="263">
        <v>541</v>
      </c>
      <c r="B546" s="264" t="s">
        <v>7567</v>
      </c>
      <c r="C546" s="265" t="s">
        <v>8102</v>
      </c>
      <c r="D546" s="258"/>
      <c r="E546" s="258"/>
      <c r="F546" s="258"/>
      <c r="G546" s="258"/>
      <c r="H546" s="265">
        <v>2020</v>
      </c>
      <c r="I546" s="265">
        <v>6100056917</v>
      </c>
      <c r="J546" s="265" t="s">
        <v>8612</v>
      </c>
      <c r="K546" s="264" t="s">
        <v>9860</v>
      </c>
      <c r="L546" s="265" t="s">
        <v>8869</v>
      </c>
    </row>
    <row r="547" spans="1:12" ht="78.75">
      <c r="A547" s="263">
        <v>542</v>
      </c>
      <c r="B547" s="264" t="s">
        <v>7568</v>
      </c>
      <c r="C547" s="265" t="s">
        <v>8102</v>
      </c>
      <c r="D547" s="258"/>
      <c r="E547" s="258"/>
      <c r="F547" s="258"/>
      <c r="G547" s="258"/>
      <c r="H547" s="265">
        <v>2020</v>
      </c>
      <c r="I547" s="265">
        <v>6100059336</v>
      </c>
      <c r="J547" s="265" t="s">
        <v>8576</v>
      </c>
      <c r="K547" s="264" t="s">
        <v>10307</v>
      </c>
      <c r="L547" s="265" t="s">
        <v>8870</v>
      </c>
    </row>
    <row r="548" spans="1:12" ht="47.25">
      <c r="A548" s="263">
        <v>543</v>
      </c>
      <c r="B548" s="264" t="s">
        <v>7569</v>
      </c>
      <c r="C548" s="265" t="s">
        <v>8102</v>
      </c>
      <c r="D548" s="258"/>
      <c r="E548" s="258"/>
      <c r="F548" s="258"/>
      <c r="G548" s="258"/>
      <c r="H548" s="265">
        <v>2020</v>
      </c>
      <c r="I548" s="265">
        <v>6100059691</v>
      </c>
      <c r="J548" s="265" t="s">
        <v>8381</v>
      </c>
      <c r="K548" s="264" t="s">
        <v>10308</v>
      </c>
      <c r="L548" s="265" t="s">
        <v>8871</v>
      </c>
    </row>
    <row r="549" spans="1:12" ht="47.25">
      <c r="A549" s="263">
        <v>544</v>
      </c>
      <c r="B549" s="264" t="s">
        <v>7174</v>
      </c>
      <c r="C549" s="265" t="s">
        <v>8102</v>
      </c>
      <c r="D549" s="258"/>
      <c r="E549" s="258"/>
      <c r="F549" s="258"/>
      <c r="G549" s="258"/>
      <c r="H549" s="265">
        <v>2020</v>
      </c>
      <c r="I549" s="265">
        <v>6100059671</v>
      </c>
      <c r="J549" s="265" t="s">
        <v>8707</v>
      </c>
      <c r="K549" s="264" t="s">
        <v>10309</v>
      </c>
      <c r="L549" s="265" t="s">
        <v>8872</v>
      </c>
    </row>
    <row r="550" spans="1:12" ht="47.25">
      <c r="A550" s="263">
        <v>545</v>
      </c>
      <c r="B550" s="264" t="s">
        <v>7174</v>
      </c>
      <c r="C550" s="265" t="s">
        <v>8102</v>
      </c>
      <c r="D550" s="258"/>
      <c r="E550" s="258"/>
      <c r="F550" s="258"/>
      <c r="G550" s="258"/>
      <c r="H550" s="265">
        <v>2020</v>
      </c>
      <c r="I550" s="265">
        <v>6100059094</v>
      </c>
      <c r="J550" s="265" t="s">
        <v>8720</v>
      </c>
      <c r="K550" s="264" t="s">
        <v>10310</v>
      </c>
      <c r="L550" s="265" t="s">
        <v>8873</v>
      </c>
    </row>
    <row r="551" spans="1:12" ht="47.25">
      <c r="A551" s="263">
        <v>546</v>
      </c>
      <c r="B551" s="264" t="s">
        <v>7174</v>
      </c>
      <c r="C551" s="265" t="s">
        <v>8102</v>
      </c>
      <c r="D551" s="258"/>
      <c r="E551" s="258"/>
      <c r="F551" s="258"/>
      <c r="G551" s="258"/>
      <c r="H551" s="265">
        <v>2020</v>
      </c>
      <c r="I551" s="265">
        <v>6100059699</v>
      </c>
      <c r="J551" s="265" t="s">
        <v>8829</v>
      </c>
      <c r="K551" s="264" t="s">
        <v>10311</v>
      </c>
      <c r="L551" s="265" t="s">
        <v>8874</v>
      </c>
    </row>
    <row r="552" spans="1:12" ht="63">
      <c r="A552" s="263">
        <v>547</v>
      </c>
      <c r="B552" s="264" t="s">
        <v>7570</v>
      </c>
      <c r="C552" s="265" t="s">
        <v>8102</v>
      </c>
      <c r="D552" s="258"/>
      <c r="E552" s="258"/>
      <c r="F552" s="258"/>
      <c r="G552" s="258"/>
      <c r="H552" s="265">
        <v>2020</v>
      </c>
      <c r="I552" s="265">
        <v>6100059389</v>
      </c>
      <c r="J552" s="265" t="s">
        <v>8707</v>
      </c>
      <c r="K552" s="264" t="s">
        <v>10312</v>
      </c>
      <c r="L552" s="265" t="s">
        <v>8875</v>
      </c>
    </row>
    <row r="553" spans="1:12" ht="47.25">
      <c r="A553" s="263">
        <v>548</v>
      </c>
      <c r="B553" s="264" t="s">
        <v>7154</v>
      </c>
      <c r="C553" s="265" t="s">
        <v>8102</v>
      </c>
      <c r="D553" s="258"/>
      <c r="E553" s="258"/>
      <c r="F553" s="258"/>
      <c r="G553" s="258"/>
      <c r="H553" s="265">
        <v>2020</v>
      </c>
      <c r="I553" s="265">
        <v>6100059773</v>
      </c>
      <c r="J553" s="265" t="s">
        <v>8876</v>
      </c>
      <c r="K553" s="264" t="s">
        <v>10313</v>
      </c>
      <c r="L553" s="265" t="s">
        <v>8877</v>
      </c>
    </row>
    <row r="554" spans="1:12" ht="63">
      <c r="A554" s="263">
        <v>549</v>
      </c>
      <c r="B554" s="264" t="s">
        <v>7571</v>
      </c>
      <c r="C554" s="265" t="s">
        <v>8102</v>
      </c>
      <c r="D554" s="258"/>
      <c r="E554" s="258"/>
      <c r="F554" s="258"/>
      <c r="G554" s="258"/>
      <c r="H554" s="265">
        <v>2020</v>
      </c>
      <c r="I554" s="265">
        <v>6100059813</v>
      </c>
      <c r="J554" s="265" t="s">
        <v>8831</v>
      </c>
      <c r="K554" s="264" t="s">
        <v>10314</v>
      </c>
      <c r="L554" s="265" t="s">
        <v>8878</v>
      </c>
    </row>
    <row r="555" spans="1:12" ht="63">
      <c r="A555" s="263">
        <v>550</v>
      </c>
      <c r="B555" s="264" t="s">
        <v>7540</v>
      </c>
      <c r="C555" s="265" t="s">
        <v>8102</v>
      </c>
      <c r="D555" s="258"/>
      <c r="E555" s="258"/>
      <c r="F555" s="258"/>
      <c r="G555" s="258"/>
      <c r="H555" s="265">
        <v>2020</v>
      </c>
      <c r="I555" s="265">
        <v>6100059321</v>
      </c>
      <c r="J555" s="265" t="s">
        <v>8581</v>
      </c>
      <c r="K555" s="264" t="s">
        <v>10315</v>
      </c>
      <c r="L555" s="265" t="s">
        <v>8879</v>
      </c>
    </row>
    <row r="556" spans="1:12" ht="47.25">
      <c r="A556" s="263">
        <v>551</v>
      </c>
      <c r="B556" s="264" t="s">
        <v>7174</v>
      </c>
      <c r="C556" s="265" t="s">
        <v>8102</v>
      </c>
      <c r="D556" s="258"/>
      <c r="E556" s="258"/>
      <c r="F556" s="258"/>
      <c r="G556" s="258"/>
      <c r="H556" s="265">
        <v>2020</v>
      </c>
      <c r="I556" s="265">
        <v>6100059647</v>
      </c>
      <c r="J556" s="265" t="s">
        <v>8833</v>
      </c>
      <c r="K556" s="264" t="s">
        <v>10316</v>
      </c>
      <c r="L556" s="265" t="s">
        <v>8880</v>
      </c>
    </row>
    <row r="557" spans="1:12" ht="63">
      <c r="A557" s="263">
        <v>552</v>
      </c>
      <c r="B557" s="264" t="s">
        <v>7572</v>
      </c>
      <c r="C557" s="265" t="s">
        <v>8102</v>
      </c>
      <c r="D557" s="258"/>
      <c r="E557" s="258"/>
      <c r="F557" s="258"/>
      <c r="G557" s="258"/>
      <c r="H557" s="265">
        <v>2020</v>
      </c>
      <c r="I557" s="265">
        <v>6100059406</v>
      </c>
      <c r="J557" s="265" t="s">
        <v>8710</v>
      </c>
      <c r="K557" s="264" t="s">
        <v>10317</v>
      </c>
      <c r="L557" s="265" t="s">
        <v>8881</v>
      </c>
    </row>
    <row r="558" spans="1:12" ht="47.25">
      <c r="A558" s="263">
        <v>553</v>
      </c>
      <c r="B558" s="264" t="s">
        <v>7573</v>
      </c>
      <c r="C558" s="265" t="s">
        <v>8102</v>
      </c>
      <c r="D558" s="258"/>
      <c r="E558" s="258"/>
      <c r="F558" s="258"/>
      <c r="G558" s="258"/>
      <c r="H558" s="265">
        <v>2020</v>
      </c>
      <c r="I558" s="265">
        <v>6100059859</v>
      </c>
      <c r="J558" s="265" t="s">
        <v>8882</v>
      </c>
      <c r="K558" s="264" t="s">
        <v>10318</v>
      </c>
      <c r="L558" s="265" t="s">
        <v>8883</v>
      </c>
    </row>
    <row r="559" spans="1:12" ht="63">
      <c r="A559" s="263">
        <v>554</v>
      </c>
      <c r="B559" s="264" t="s">
        <v>7574</v>
      </c>
      <c r="C559" s="265" t="s">
        <v>8102</v>
      </c>
      <c r="D559" s="258"/>
      <c r="E559" s="258"/>
      <c r="F559" s="258"/>
      <c r="G559" s="258"/>
      <c r="H559" s="265">
        <v>2020</v>
      </c>
      <c r="I559" s="265">
        <v>6100059337</v>
      </c>
      <c r="J559" s="265" t="s">
        <v>8720</v>
      </c>
      <c r="K559" s="264" t="s">
        <v>10319</v>
      </c>
      <c r="L559" s="265" t="s">
        <v>8884</v>
      </c>
    </row>
    <row r="560" spans="1:12" ht="78.75">
      <c r="A560" s="263">
        <v>555</v>
      </c>
      <c r="B560" s="264" t="s">
        <v>7575</v>
      </c>
      <c r="C560" s="265" t="s">
        <v>8102</v>
      </c>
      <c r="D560" s="258"/>
      <c r="E560" s="258"/>
      <c r="F560" s="258"/>
      <c r="G560" s="258"/>
      <c r="H560" s="265">
        <v>2020</v>
      </c>
      <c r="I560" s="265">
        <v>6100059268</v>
      </c>
      <c r="J560" s="265" t="s">
        <v>8428</v>
      </c>
      <c r="K560" s="264" t="s">
        <v>9783</v>
      </c>
      <c r="L560" s="265" t="s">
        <v>8885</v>
      </c>
    </row>
    <row r="561" spans="1:12" ht="47.25">
      <c r="A561" s="263">
        <v>556</v>
      </c>
      <c r="B561" s="264" t="s">
        <v>7457</v>
      </c>
      <c r="C561" s="265" t="s">
        <v>8102</v>
      </c>
      <c r="D561" s="258"/>
      <c r="E561" s="258"/>
      <c r="F561" s="258"/>
      <c r="G561" s="258"/>
      <c r="H561" s="265">
        <v>2020</v>
      </c>
      <c r="I561" s="265">
        <v>6100059599</v>
      </c>
      <c r="J561" s="265" t="s">
        <v>8722</v>
      </c>
      <c r="K561" s="264" t="s">
        <v>9861</v>
      </c>
      <c r="L561" s="265" t="s">
        <v>8886</v>
      </c>
    </row>
    <row r="562" spans="1:12" ht="47.25">
      <c r="A562" s="263">
        <v>557</v>
      </c>
      <c r="B562" s="264" t="s">
        <v>7174</v>
      </c>
      <c r="C562" s="265" t="s">
        <v>8102</v>
      </c>
      <c r="D562" s="258"/>
      <c r="E562" s="258"/>
      <c r="F562" s="258"/>
      <c r="G562" s="258"/>
      <c r="H562" s="265">
        <v>2020</v>
      </c>
      <c r="I562" s="265">
        <v>6100059623</v>
      </c>
      <c r="J562" s="265" t="s">
        <v>8589</v>
      </c>
      <c r="K562" s="264" t="s">
        <v>10320</v>
      </c>
      <c r="L562" s="265" t="s">
        <v>8887</v>
      </c>
    </row>
    <row r="563" spans="1:12" ht="47.25">
      <c r="A563" s="263">
        <v>558</v>
      </c>
      <c r="B563" s="264" t="s">
        <v>7295</v>
      </c>
      <c r="C563" s="265" t="s">
        <v>8102</v>
      </c>
      <c r="D563" s="258"/>
      <c r="E563" s="258"/>
      <c r="F563" s="258"/>
      <c r="G563" s="258"/>
      <c r="H563" s="265">
        <v>2020</v>
      </c>
      <c r="I563" s="265">
        <v>6100059678</v>
      </c>
      <c r="J563" s="265" t="s">
        <v>8888</v>
      </c>
      <c r="K563" s="264" t="s">
        <v>10321</v>
      </c>
      <c r="L563" s="265" t="s">
        <v>8889</v>
      </c>
    </row>
    <row r="564" spans="1:12" ht="63">
      <c r="A564" s="263">
        <v>559</v>
      </c>
      <c r="B564" s="264" t="s">
        <v>7576</v>
      </c>
      <c r="C564" s="265" t="s">
        <v>8102</v>
      </c>
      <c r="D564" s="258"/>
      <c r="E564" s="258"/>
      <c r="F564" s="258"/>
      <c r="G564" s="258"/>
      <c r="H564" s="265">
        <v>2020</v>
      </c>
      <c r="I564" s="265">
        <v>6100059081</v>
      </c>
      <c r="J564" s="265" t="s">
        <v>8561</v>
      </c>
      <c r="K564" s="264" t="s">
        <v>10322</v>
      </c>
      <c r="L564" s="265" t="s">
        <v>8890</v>
      </c>
    </row>
    <row r="565" spans="1:12" ht="63">
      <c r="A565" s="263">
        <v>560</v>
      </c>
      <c r="B565" s="264" t="s">
        <v>7577</v>
      </c>
      <c r="C565" s="265" t="s">
        <v>8102</v>
      </c>
      <c r="D565" s="258"/>
      <c r="E565" s="258"/>
      <c r="F565" s="258"/>
      <c r="G565" s="258"/>
      <c r="H565" s="265">
        <v>2020</v>
      </c>
      <c r="I565" s="265">
        <v>6100059839</v>
      </c>
      <c r="J565" s="265" t="s">
        <v>8728</v>
      </c>
      <c r="K565" s="264" t="s">
        <v>8891</v>
      </c>
      <c r="L565" s="265"/>
    </row>
    <row r="566" spans="1:12" ht="78.75">
      <c r="A566" s="263">
        <v>561</v>
      </c>
      <c r="B566" s="264" t="s">
        <v>7578</v>
      </c>
      <c r="C566" s="265" t="s">
        <v>8102</v>
      </c>
      <c r="D566" s="258"/>
      <c r="E566" s="258"/>
      <c r="F566" s="258"/>
      <c r="G566" s="258"/>
      <c r="H566" s="265">
        <v>2020</v>
      </c>
      <c r="I566" s="265">
        <v>6100059947</v>
      </c>
      <c r="J566" s="265" t="s">
        <v>8892</v>
      </c>
      <c r="K566" s="264" t="s">
        <v>10323</v>
      </c>
      <c r="L566" s="265" t="s">
        <v>8893</v>
      </c>
    </row>
    <row r="567" spans="1:12" ht="63">
      <c r="A567" s="263">
        <v>562</v>
      </c>
      <c r="B567" s="264" t="s">
        <v>7579</v>
      </c>
      <c r="C567" s="265" t="s">
        <v>8102</v>
      </c>
      <c r="D567" s="258"/>
      <c r="E567" s="258"/>
      <c r="F567" s="258"/>
      <c r="G567" s="258"/>
      <c r="H567" s="265">
        <v>2020</v>
      </c>
      <c r="I567" s="265">
        <v>6100059956</v>
      </c>
      <c r="J567" s="265" t="s">
        <v>8892</v>
      </c>
      <c r="K567" s="264" t="s">
        <v>10324</v>
      </c>
      <c r="L567" s="265" t="s">
        <v>8894</v>
      </c>
    </row>
    <row r="568" spans="1:12" ht="63">
      <c r="A568" s="263">
        <v>563</v>
      </c>
      <c r="B568" s="264" t="s">
        <v>7580</v>
      </c>
      <c r="C568" s="265" t="s">
        <v>8102</v>
      </c>
      <c r="D568" s="258"/>
      <c r="E568" s="258"/>
      <c r="F568" s="258"/>
      <c r="G568" s="258"/>
      <c r="H568" s="265">
        <v>2020</v>
      </c>
      <c r="I568" s="265">
        <v>6100059046</v>
      </c>
      <c r="J568" s="265" t="s">
        <v>8570</v>
      </c>
      <c r="K568" s="264" t="s">
        <v>10325</v>
      </c>
      <c r="L568" s="265" t="s">
        <v>8895</v>
      </c>
    </row>
    <row r="569" spans="1:12" ht="63">
      <c r="A569" s="263">
        <v>564</v>
      </c>
      <c r="B569" s="264" t="s">
        <v>7581</v>
      </c>
      <c r="C569" s="265" t="s">
        <v>8102</v>
      </c>
      <c r="D569" s="258"/>
      <c r="E569" s="258"/>
      <c r="F569" s="258"/>
      <c r="G569" s="258"/>
      <c r="H569" s="265">
        <v>2020</v>
      </c>
      <c r="I569" s="265">
        <v>6100060182</v>
      </c>
      <c r="J569" s="265" t="s">
        <v>8896</v>
      </c>
      <c r="K569" s="264" t="s">
        <v>10326</v>
      </c>
      <c r="L569" s="265" t="s">
        <v>8897</v>
      </c>
    </row>
    <row r="570" spans="1:12" ht="78.75">
      <c r="A570" s="263">
        <v>565</v>
      </c>
      <c r="B570" s="264" t="s">
        <v>7582</v>
      </c>
      <c r="C570" s="265" t="s">
        <v>8102</v>
      </c>
      <c r="D570" s="258"/>
      <c r="E570" s="258"/>
      <c r="F570" s="258"/>
      <c r="G570" s="258"/>
      <c r="H570" s="265">
        <v>2020</v>
      </c>
      <c r="I570" s="265">
        <v>6100060276</v>
      </c>
      <c r="J570" s="265" t="s">
        <v>8898</v>
      </c>
      <c r="K570" s="264" t="s">
        <v>10327</v>
      </c>
      <c r="L570" s="265" t="s">
        <v>8899</v>
      </c>
    </row>
    <row r="571" spans="1:12" ht="63">
      <c r="A571" s="263">
        <v>566</v>
      </c>
      <c r="B571" s="264" t="s">
        <v>7583</v>
      </c>
      <c r="C571" s="265" t="s">
        <v>8102</v>
      </c>
      <c r="D571" s="258"/>
      <c r="E571" s="258"/>
      <c r="F571" s="258"/>
      <c r="G571" s="258"/>
      <c r="H571" s="265">
        <v>2020</v>
      </c>
      <c r="I571" s="265">
        <v>6100060132</v>
      </c>
      <c r="J571" s="265" t="s">
        <v>8900</v>
      </c>
      <c r="K571" s="264" t="s">
        <v>10328</v>
      </c>
      <c r="L571" s="265" t="s">
        <v>8901</v>
      </c>
    </row>
    <row r="572" spans="1:12" ht="63">
      <c r="A572" s="263">
        <v>567</v>
      </c>
      <c r="B572" s="264" t="s">
        <v>7584</v>
      </c>
      <c r="C572" s="265" t="s">
        <v>8102</v>
      </c>
      <c r="D572" s="258"/>
      <c r="E572" s="258"/>
      <c r="F572" s="258"/>
      <c r="G572" s="258"/>
      <c r="H572" s="265">
        <v>2020</v>
      </c>
      <c r="I572" s="265">
        <v>6100060581</v>
      </c>
      <c r="J572" s="265" t="s">
        <v>8902</v>
      </c>
      <c r="K572" s="264" t="s">
        <v>9862</v>
      </c>
      <c r="L572" s="265" t="s">
        <v>8903</v>
      </c>
    </row>
    <row r="573" spans="1:12" ht="47.25">
      <c r="A573" s="263">
        <v>568</v>
      </c>
      <c r="B573" s="264" t="s">
        <v>7152</v>
      </c>
      <c r="C573" s="265" t="s">
        <v>8102</v>
      </c>
      <c r="D573" s="258"/>
      <c r="E573" s="258"/>
      <c r="F573" s="258"/>
      <c r="G573" s="258"/>
      <c r="H573" s="265">
        <v>2020</v>
      </c>
      <c r="I573" s="265">
        <v>6100060577</v>
      </c>
      <c r="J573" s="265" t="s">
        <v>8904</v>
      </c>
      <c r="K573" s="264" t="s">
        <v>10329</v>
      </c>
      <c r="L573" s="265" t="s">
        <v>8905</v>
      </c>
    </row>
    <row r="574" spans="1:12" ht="47.25">
      <c r="A574" s="263">
        <v>569</v>
      </c>
      <c r="B574" s="264" t="s">
        <v>7585</v>
      </c>
      <c r="C574" s="265" t="s">
        <v>8102</v>
      </c>
      <c r="D574" s="258"/>
      <c r="E574" s="258"/>
      <c r="F574" s="258"/>
      <c r="G574" s="258"/>
      <c r="H574" s="265">
        <v>2020</v>
      </c>
      <c r="I574" s="265">
        <v>6100049248</v>
      </c>
      <c r="J574" s="265" t="s">
        <v>8906</v>
      </c>
      <c r="K574" s="264" t="s">
        <v>8907</v>
      </c>
      <c r="L574" s="265" t="s">
        <v>8908</v>
      </c>
    </row>
    <row r="575" spans="1:12" ht="78.75">
      <c r="A575" s="263">
        <v>570</v>
      </c>
      <c r="B575" s="264" t="s">
        <v>7586</v>
      </c>
      <c r="C575" s="265" t="s">
        <v>8102</v>
      </c>
      <c r="D575" s="258"/>
      <c r="E575" s="258"/>
      <c r="F575" s="258"/>
      <c r="G575" s="258"/>
      <c r="H575" s="265">
        <v>2020</v>
      </c>
      <c r="I575" s="265">
        <v>6100054506</v>
      </c>
      <c r="J575" s="265" t="s">
        <v>8909</v>
      </c>
      <c r="K575" s="264" t="s">
        <v>8910</v>
      </c>
      <c r="L575" s="265"/>
    </row>
    <row r="576" spans="1:12" ht="63">
      <c r="A576" s="263">
        <v>571</v>
      </c>
      <c r="B576" s="264" t="s">
        <v>7587</v>
      </c>
      <c r="C576" s="265" t="s">
        <v>8102</v>
      </c>
      <c r="D576" s="258"/>
      <c r="E576" s="258"/>
      <c r="F576" s="258"/>
      <c r="G576" s="258"/>
      <c r="H576" s="265">
        <v>2020</v>
      </c>
      <c r="I576" s="265">
        <v>6100054230</v>
      </c>
      <c r="J576" s="265" t="s">
        <v>8909</v>
      </c>
      <c r="K576" s="264" t="s">
        <v>10330</v>
      </c>
      <c r="L576" s="265" t="s">
        <v>8911</v>
      </c>
    </row>
    <row r="577" spans="1:12" ht="78.75">
      <c r="A577" s="263">
        <v>572</v>
      </c>
      <c r="B577" s="264" t="s">
        <v>7588</v>
      </c>
      <c r="C577" s="265" t="s">
        <v>8102</v>
      </c>
      <c r="D577" s="258"/>
      <c r="E577" s="258"/>
      <c r="F577" s="258"/>
      <c r="G577" s="258"/>
      <c r="H577" s="265">
        <v>2020</v>
      </c>
      <c r="I577" s="265">
        <v>6100053919</v>
      </c>
      <c r="J577" s="265" t="s">
        <v>8912</v>
      </c>
      <c r="K577" s="264" t="s">
        <v>10331</v>
      </c>
      <c r="L577" s="265" t="s">
        <v>8913</v>
      </c>
    </row>
    <row r="578" spans="1:12" ht="94.5">
      <c r="A578" s="263">
        <v>573</v>
      </c>
      <c r="B578" s="264" t="s">
        <v>7589</v>
      </c>
      <c r="C578" s="265" t="s">
        <v>8102</v>
      </c>
      <c r="D578" s="258"/>
      <c r="E578" s="258"/>
      <c r="F578" s="258"/>
      <c r="G578" s="258"/>
      <c r="H578" s="265">
        <v>2020</v>
      </c>
      <c r="I578" s="265">
        <v>6100056936</v>
      </c>
      <c r="J578" s="265" t="s">
        <v>8242</v>
      </c>
      <c r="K578" s="264" t="s">
        <v>10332</v>
      </c>
      <c r="L578" s="265" t="s">
        <v>8914</v>
      </c>
    </row>
    <row r="579" spans="1:12" ht="47.25">
      <c r="A579" s="263">
        <v>574</v>
      </c>
      <c r="B579" s="264" t="s">
        <v>7217</v>
      </c>
      <c r="C579" s="265" t="s">
        <v>8102</v>
      </c>
      <c r="D579" s="258"/>
      <c r="E579" s="258"/>
      <c r="F579" s="258"/>
      <c r="G579" s="258"/>
      <c r="H579" s="265">
        <v>2020</v>
      </c>
      <c r="I579" s="265">
        <v>6100056304</v>
      </c>
      <c r="J579" s="265" t="s">
        <v>8299</v>
      </c>
      <c r="K579" s="264" t="s">
        <v>10333</v>
      </c>
      <c r="L579" s="265" t="s">
        <v>8915</v>
      </c>
    </row>
    <row r="580" spans="1:12" ht="94.5">
      <c r="A580" s="263">
        <v>575</v>
      </c>
      <c r="B580" s="264" t="s">
        <v>7590</v>
      </c>
      <c r="C580" s="265" t="s">
        <v>8102</v>
      </c>
      <c r="D580" s="258"/>
      <c r="E580" s="258"/>
      <c r="F580" s="258"/>
      <c r="G580" s="258"/>
      <c r="H580" s="265">
        <v>2020</v>
      </c>
      <c r="I580" s="265">
        <v>6100056496</v>
      </c>
      <c r="J580" s="265" t="s">
        <v>8452</v>
      </c>
      <c r="K580" s="264" t="s">
        <v>9863</v>
      </c>
      <c r="L580" s="265" t="s">
        <v>8916</v>
      </c>
    </row>
    <row r="581" spans="1:12" ht="63">
      <c r="A581" s="263">
        <v>576</v>
      </c>
      <c r="B581" s="264" t="s">
        <v>7591</v>
      </c>
      <c r="C581" s="265" t="s">
        <v>8102</v>
      </c>
      <c r="D581" s="258"/>
      <c r="E581" s="258"/>
      <c r="F581" s="258"/>
      <c r="G581" s="258"/>
      <c r="H581" s="265">
        <v>2020</v>
      </c>
      <c r="I581" s="265">
        <v>6100058193</v>
      </c>
      <c r="J581" s="265" t="s">
        <v>8544</v>
      </c>
      <c r="K581" s="264" t="s">
        <v>10334</v>
      </c>
      <c r="L581" s="265" t="s">
        <v>8917</v>
      </c>
    </row>
    <row r="582" spans="1:12" ht="78.75">
      <c r="A582" s="263">
        <v>577</v>
      </c>
      <c r="B582" s="264" t="s">
        <v>7592</v>
      </c>
      <c r="C582" s="265" t="s">
        <v>8102</v>
      </c>
      <c r="D582" s="258"/>
      <c r="E582" s="258"/>
      <c r="F582" s="258"/>
      <c r="G582" s="258"/>
      <c r="H582" s="265">
        <v>2020</v>
      </c>
      <c r="I582" s="265">
        <v>6100057772</v>
      </c>
      <c r="J582" s="265" t="s">
        <v>8366</v>
      </c>
      <c r="K582" s="264" t="s">
        <v>10335</v>
      </c>
      <c r="L582" s="265" t="s">
        <v>8918</v>
      </c>
    </row>
    <row r="583" spans="1:12" ht="63">
      <c r="A583" s="263">
        <v>578</v>
      </c>
      <c r="B583" s="264" t="s">
        <v>7593</v>
      </c>
      <c r="C583" s="265" t="s">
        <v>8102</v>
      </c>
      <c r="D583" s="258"/>
      <c r="E583" s="258"/>
      <c r="F583" s="258"/>
      <c r="G583" s="258"/>
      <c r="H583" s="265">
        <v>2020</v>
      </c>
      <c r="I583" s="265">
        <v>6100057822</v>
      </c>
      <c r="J583" s="265" t="s">
        <v>8224</v>
      </c>
      <c r="K583" s="264" t="s">
        <v>8891</v>
      </c>
      <c r="L583" s="265"/>
    </row>
    <row r="584" spans="1:12" ht="63">
      <c r="A584" s="263">
        <v>579</v>
      </c>
      <c r="B584" s="264" t="s">
        <v>7594</v>
      </c>
      <c r="C584" s="265" t="s">
        <v>8102</v>
      </c>
      <c r="D584" s="258"/>
      <c r="E584" s="258"/>
      <c r="F584" s="258"/>
      <c r="G584" s="258"/>
      <c r="H584" s="265">
        <v>2020</v>
      </c>
      <c r="I584" s="265">
        <v>6100057688</v>
      </c>
      <c r="J584" s="265" t="s">
        <v>8685</v>
      </c>
      <c r="K584" s="264" t="s">
        <v>10336</v>
      </c>
      <c r="L584" s="265" t="s">
        <v>8919</v>
      </c>
    </row>
    <row r="585" spans="1:12" ht="63">
      <c r="A585" s="263">
        <v>580</v>
      </c>
      <c r="B585" s="264" t="s">
        <v>7188</v>
      </c>
      <c r="C585" s="265" t="s">
        <v>8102</v>
      </c>
      <c r="D585" s="258"/>
      <c r="E585" s="258"/>
      <c r="F585" s="258"/>
      <c r="G585" s="258"/>
      <c r="H585" s="265">
        <v>2020</v>
      </c>
      <c r="I585" s="265">
        <v>6100058523</v>
      </c>
      <c r="J585" s="265" t="s">
        <v>8615</v>
      </c>
      <c r="K585" s="264" t="s">
        <v>10337</v>
      </c>
      <c r="L585" s="265" t="s">
        <v>8920</v>
      </c>
    </row>
    <row r="586" spans="1:12" ht="63">
      <c r="A586" s="263">
        <v>581</v>
      </c>
      <c r="B586" s="264" t="s">
        <v>7235</v>
      </c>
      <c r="C586" s="265" t="s">
        <v>8102</v>
      </c>
      <c r="D586" s="258"/>
      <c r="E586" s="258"/>
      <c r="F586" s="258"/>
      <c r="G586" s="258"/>
      <c r="H586" s="265">
        <v>2020</v>
      </c>
      <c r="I586" s="265">
        <v>6100057228</v>
      </c>
      <c r="J586" s="265" t="s">
        <v>8692</v>
      </c>
      <c r="K586" s="264" t="s">
        <v>8921</v>
      </c>
      <c r="L586" s="265" t="s">
        <v>8922</v>
      </c>
    </row>
    <row r="587" spans="1:12" ht="63">
      <c r="A587" s="263">
        <v>582</v>
      </c>
      <c r="B587" s="264" t="s">
        <v>7562</v>
      </c>
      <c r="C587" s="265" t="s">
        <v>8102</v>
      </c>
      <c r="D587" s="258"/>
      <c r="E587" s="258"/>
      <c r="F587" s="258"/>
      <c r="G587" s="258"/>
      <c r="H587" s="265">
        <v>2020</v>
      </c>
      <c r="I587" s="265">
        <v>6100059041</v>
      </c>
      <c r="J587" s="265" t="s">
        <v>8570</v>
      </c>
      <c r="K587" s="264" t="s">
        <v>10338</v>
      </c>
      <c r="L587" s="265" t="s">
        <v>8923</v>
      </c>
    </row>
    <row r="588" spans="1:12" ht="47.25">
      <c r="A588" s="263">
        <v>583</v>
      </c>
      <c r="B588" s="264" t="s">
        <v>7184</v>
      </c>
      <c r="C588" s="265" t="s">
        <v>8102</v>
      </c>
      <c r="D588" s="258"/>
      <c r="E588" s="258"/>
      <c r="F588" s="258"/>
      <c r="G588" s="258"/>
      <c r="H588" s="265">
        <v>2020</v>
      </c>
      <c r="I588" s="265">
        <v>6100059228</v>
      </c>
      <c r="J588" s="265" t="s">
        <v>8428</v>
      </c>
      <c r="K588" s="264" t="s">
        <v>9784</v>
      </c>
      <c r="L588" s="265" t="s">
        <v>8924</v>
      </c>
    </row>
    <row r="589" spans="1:12" ht="63">
      <c r="A589" s="263">
        <v>584</v>
      </c>
      <c r="B589" s="264" t="s">
        <v>7595</v>
      </c>
      <c r="C589" s="265" t="s">
        <v>8102</v>
      </c>
      <c r="D589" s="258"/>
      <c r="E589" s="258"/>
      <c r="F589" s="258"/>
      <c r="G589" s="258"/>
      <c r="H589" s="265">
        <v>2020</v>
      </c>
      <c r="I589" s="265">
        <v>6100058627</v>
      </c>
      <c r="J589" s="265" t="s">
        <v>8700</v>
      </c>
      <c r="K589" s="264" t="s">
        <v>10339</v>
      </c>
      <c r="L589" s="265" t="s">
        <v>8925</v>
      </c>
    </row>
    <row r="590" spans="1:12" ht="63">
      <c r="A590" s="263">
        <v>585</v>
      </c>
      <c r="B590" s="264" t="s">
        <v>7596</v>
      </c>
      <c r="C590" s="265" t="s">
        <v>8102</v>
      </c>
      <c r="D590" s="258"/>
      <c r="E590" s="258"/>
      <c r="F590" s="258"/>
      <c r="G590" s="258"/>
      <c r="H590" s="265">
        <v>2020</v>
      </c>
      <c r="I590" s="265">
        <v>6100059264</v>
      </c>
      <c r="J590" s="265" t="s">
        <v>8572</v>
      </c>
      <c r="K590" s="264" t="s">
        <v>9864</v>
      </c>
      <c r="L590" s="265" t="s">
        <v>8926</v>
      </c>
    </row>
    <row r="591" spans="1:12" ht="63">
      <c r="A591" s="263">
        <v>586</v>
      </c>
      <c r="B591" s="264" t="s">
        <v>7597</v>
      </c>
      <c r="C591" s="265" t="s">
        <v>8102</v>
      </c>
      <c r="D591" s="258"/>
      <c r="E591" s="258"/>
      <c r="F591" s="258"/>
      <c r="G591" s="258"/>
      <c r="H591" s="265">
        <v>2020</v>
      </c>
      <c r="I591" s="265">
        <v>6100059263</v>
      </c>
      <c r="J591" s="265" t="s">
        <v>8606</v>
      </c>
      <c r="K591" s="264" t="s">
        <v>10340</v>
      </c>
      <c r="L591" s="265" t="s">
        <v>8927</v>
      </c>
    </row>
    <row r="592" spans="1:12" ht="63">
      <c r="A592" s="263">
        <v>587</v>
      </c>
      <c r="B592" s="264" t="s">
        <v>7598</v>
      </c>
      <c r="C592" s="265" t="s">
        <v>8102</v>
      </c>
      <c r="D592" s="258"/>
      <c r="E592" s="258"/>
      <c r="F592" s="258"/>
      <c r="G592" s="258"/>
      <c r="H592" s="265">
        <v>2020</v>
      </c>
      <c r="I592" s="265">
        <v>6100059334</v>
      </c>
      <c r="J592" s="265" t="s">
        <v>8576</v>
      </c>
      <c r="K592" s="264" t="s">
        <v>9865</v>
      </c>
      <c r="L592" s="265" t="s">
        <v>8928</v>
      </c>
    </row>
    <row r="593" spans="1:12" ht="63">
      <c r="A593" s="263">
        <v>588</v>
      </c>
      <c r="B593" s="264" t="s">
        <v>7599</v>
      </c>
      <c r="C593" s="265" t="s">
        <v>8102</v>
      </c>
      <c r="D593" s="258"/>
      <c r="E593" s="258"/>
      <c r="F593" s="258"/>
      <c r="G593" s="258"/>
      <c r="H593" s="265">
        <v>2020</v>
      </c>
      <c r="I593" s="265">
        <v>6100059668</v>
      </c>
      <c r="J593" s="265" t="s">
        <v>8381</v>
      </c>
      <c r="K593" s="264" t="s">
        <v>10341</v>
      </c>
      <c r="L593" s="265" t="s">
        <v>8929</v>
      </c>
    </row>
    <row r="594" spans="1:12" ht="63">
      <c r="A594" s="263">
        <v>589</v>
      </c>
      <c r="B594" s="264" t="s">
        <v>7600</v>
      </c>
      <c r="C594" s="265" t="s">
        <v>8102</v>
      </c>
      <c r="D594" s="258"/>
      <c r="E594" s="258"/>
      <c r="F594" s="258"/>
      <c r="G594" s="258"/>
      <c r="H594" s="265">
        <v>2020</v>
      </c>
      <c r="I594" s="265">
        <v>6100058654</v>
      </c>
      <c r="J594" s="265" t="s">
        <v>8381</v>
      </c>
      <c r="K594" s="264" t="s">
        <v>10342</v>
      </c>
      <c r="L594" s="265" t="s">
        <v>8930</v>
      </c>
    </row>
    <row r="595" spans="1:12" ht="63">
      <c r="A595" s="263">
        <v>590</v>
      </c>
      <c r="B595" s="264" t="s">
        <v>7601</v>
      </c>
      <c r="C595" s="265" t="s">
        <v>8102</v>
      </c>
      <c r="D595" s="258"/>
      <c r="E595" s="258"/>
      <c r="F595" s="258"/>
      <c r="G595" s="258"/>
      <c r="H595" s="265">
        <v>2020</v>
      </c>
      <c r="I595" s="265">
        <v>6100059075</v>
      </c>
      <c r="J595" s="265" t="s">
        <v>8888</v>
      </c>
      <c r="K595" s="264" t="s">
        <v>10343</v>
      </c>
      <c r="L595" s="265" t="s">
        <v>8931</v>
      </c>
    </row>
    <row r="596" spans="1:12" ht="47.25">
      <c r="A596" s="263">
        <v>591</v>
      </c>
      <c r="B596" s="264" t="s">
        <v>7602</v>
      </c>
      <c r="C596" s="265" t="s">
        <v>8102</v>
      </c>
      <c r="D596" s="258"/>
      <c r="E596" s="258"/>
      <c r="F596" s="258"/>
      <c r="G596" s="258"/>
      <c r="H596" s="265">
        <v>2020</v>
      </c>
      <c r="I596" s="265">
        <v>6100059720</v>
      </c>
      <c r="J596" s="265" t="s">
        <v>8581</v>
      </c>
      <c r="K596" s="264" t="s">
        <v>10344</v>
      </c>
      <c r="L596" s="265" t="s">
        <v>8932</v>
      </c>
    </row>
    <row r="597" spans="1:12" ht="63">
      <c r="A597" s="263">
        <v>592</v>
      </c>
      <c r="B597" s="264" t="s">
        <v>7603</v>
      </c>
      <c r="C597" s="265" t="s">
        <v>8102</v>
      </c>
      <c r="D597" s="258"/>
      <c r="E597" s="258"/>
      <c r="F597" s="258"/>
      <c r="G597" s="258"/>
      <c r="H597" s="265">
        <v>2020</v>
      </c>
      <c r="I597" s="265">
        <v>6100059787</v>
      </c>
      <c r="J597" s="265" t="s">
        <v>8581</v>
      </c>
      <c r="K597" s="264" t="s">
        <v>9866</v>
      </c>
      <c r="L597" s="265" t="s">
        <v>8933</v>
      </c>
    </row>
    <row r="598" spans="1:12" ht="47.25">
      <c r="A598" s="263">
        <v>593</v>
      </c>
      <c r="B598" s="264" t="s">
        <v>7604</v>
      </c>
      <c r="C598" s="265" t="s">
        <v>8102</v>
      </c>
      <c r="D598" s="258"/>
      <c r="E598" s="258"/>
      <c r="F598" s="258"/>
      <c r="G598" s="258"/>
      <c r="H598" s="265">
        <v>2020</v>
      </c>
      <c r="I598" s="265">
        <v>6100059575</v>
      </c>
      <c r="J598" s="265" t="s">
        <v>8581</v>
      </c>
      <c r="K598" s="264" t="s">
        <v>10345</v>
      </c>
      <c r="L598" s="265" t="s">
        <v>8934</v>
      </c>
    </row>
    <row r="599" spans="1:12" ht="78.75">
      <c r="A599" s="263">
        <v>594</v>
      </c>
      <c r="B599" s="264" t="s">
        <v>7605</v>
      </c>
      <c r="C599" s="265" t="s">
        <v>8102</v>
      </c>
      <c r="D599" s="258"/>
      <c r="E599" s="258"/>
      <c r="F599" s="258"/>
      <c r="G599" s="258"/>
      <c r="H599" s="265">
        <v>2020</v>
      </c>
      <c r="I599" s="265">
        <v>6100059455</v>
      </c>
      <c r="J599" s="265" t="s">
        <v>8707</v>
      </c>
      <c r="K599" s="264" t="s">
        <v>9867</v>
      </c>
      <c r="L599" s="265"/>
    </row>
    <row r="600" spans="1:12" ht="47.25">
      <c r="A600" s="263">
        <v>595</v>
      </c>
      <c r="B600" s="264" t="s">
        <v>7178</v>
      </c>
      <c r="C600" s="265" t="s">
        <v>8102</v>
      </c>
      <c r="D600" s="258"/>
      <c r="E600" s="258"/>
      <c r="F600" s="258"/>
      <c r="G600" s="258"/>
      <c r="H600" s="265">
        <v>2020</v>
      </c>
      <c r="I600" s="265">
        <v>6100059739</v>
      </c>
      <c r="J600" s="265" t="s">
        <v>8833</v>
      </c>
      <c r="K600" s="264" t="s">
        <v>10346</v>
      </c>
      <c r="L600" s="265" t="s">
        <v>8935</v>
      </c>
    </row>
    <row r="601" spans="1:12" ht="63">
      <c r="A601" s="263">
        <v>596</v>
      </c>
      <c r="B601" s="264" t="s">
        <v>7606</v>
      </c>
      <c r="C601" s="265" t="s">
        <v>8102</v>
      </c>
      <c r="D601" s="258"/>
      <c r="E601" s="258"/>
      <c r="F601" s="258"/>
      <c r="G601" s="258"/>
      <c r="H601" s="265">
        <v>2020</v>
      </c>
      <c r="I601" s="265">
        <v>6100059633</v>
      </c>
      <c r="J601" s="265" t="s">
        <v>8710</v>
      </c>
      <c r="K601" s="264" t="s">
        <v>10347</v>
      </c>
      <c r="L601" s="265" t="s">
        <v>8936</v>
      </c>
    </row>
    <row r="602" spans="1:12" ht="63">
      <c r="A602" s="263">
        <v>597</v>
      </c>
      <c r="B602" s="264" t="s">
        <v>7607</v>
      </c>
      <c r="C602" s="265" t="s">
        <v>8102</v>
      </c>
      <c r="D602" s="258"/>
      <c r="E602" s="258"/>
      <c r="F602" s="258"/>
      <c r="G602" s="258"/>
      <c r="H602" s="265">
        <v>2020</v>
      </c>
      <c r="I602" s="265">
        <v>6100059841</v>
      </c>
      <c r="J602" s="265" t="s">
        <v>8710</v>
      </c>
      <c r="K602" s="264" t="s">
        <v>10348</v>
      </c>
      <c r="L602" s="265" t="s">
        <v>8937</v>
      </c>
    </row>
    <row r="603" spans="1:12" ht="63">
      <c r="A603" s="263">
        <v>598</v>
      </c>
      <c r="B603" s="264" t="s">
        <v>7608</v>
      </c>
      <c r="C603" s="265" t="s">
        <v>8102</v>
      </c>
      <c r="D603" s="258"/>
      <c r="E603" s="258"/>
      <c r="F603" s="258"/>
      <c r="G603" s="258"/>
      <c r="H603" s="265">
        <v>2020</v>
      </c>
      <c r="I603" s="265">
        <v>6100059734</v>
      </c>
      <c r="J603" s="265" t="s">
        <v>8710</v>
      </c>
      <c r="K603" s="264" t="s">
        <v>10349</v>
      </c>
      <c r="L603" s="265" t="s">
        <v>8938</v>
      </c>
    </row>
    <row r="604" spans="1:12" ht="63">
      <c r="A604" s="263">
        <v>599</v>
      </c>
      <c r="B604" s="264" t="s">
        <v>7609</v>
      </c>
      <c r="C604" s="265" t="s">
        <v>8102</v>
      </c>
      <c r="D604" s="258"/>
      <c r="E604" s="258"/>
      <c r="F604" s="258"/>
      <c r="G604" s="258"/>
      <c r="H604" s="265">
        <v>2020</v>
      </c>
      <c r="I604" s="265">
        <v>6100059838</v>
      </c>
      <c r="J604" s="265" t="s">
        <v>8583</v>
      </c>
      <c r="K604" s="264" t="s">
        <v>9868</v>
      </c>
      <c r="L604" s="265" t="s">
        <v>8939</v>
      </c>
    </row>
    <row r="605" spans="1:12" ht="63">
      <c r="A605" s="263">
        <v>600</v>
      </c>
      <c r="B605" s="264" t="s">
        <v>7610</v>
      </c>
      <c r="C605" s="265" t="s">
        <v>8102</v>
      </c>
      <c r="D605" s="258"/>
      <c r="E605" s="258"/>
      <c r="F605" s="258"/>
      <c r="G605" s="258"/>
      <c r="H605" s="265">
        <v>2020</v>
      </c>
      <c r="I605" s="265">
        <v>6100059846</v>
      </c>
      <c r="J605" s="265" t="s">
        <v>8583</v>
      </c>
      <c r="K605" s="264" t="s">
        <v>9869</v>
      </c>
      <c r="L605" s="265" t="s">
        <v>8940</v>
      </c>
    </row>
    <row r="606" spans="1:12" ht="63">
      <c r="A606" s="263">
        <v>601</v>
      </c>
      <c r="B606" s="264" t="s">
        <v>7164</v>
      </c>
      <c r="C606" s="265" t="s">
        <v>8102</v>
      </c>
      <c r="D606" s="258"/>
      <c r="E606" s="258"/>
      <c r="F606" s="258"/>
      <c r="G606" s="258"/>
      <c r="H606" s="265">
        <v>2020</v>
      </c>
      <c r="I606" s="265">
        <v>6100059681</v>
      </c>
      <c r="J606" s="265" t="s">
        <v>8583</v>
      </c>
      <c r="K606" s="264" t="s">
        <v>10350</v>
      </c>
      <c r="L606" s="265" t="s">
        <v>8941</v>
      </c>
    </row>
    <row r="607" spans="1:12" ht="78.75">
      <c r="A607" s="263">
        <v>602</v>
      </c>
      <c r="B607" s="264" t="s">
        <v>7611</v>
      </c>
      <c r="C607" s="265" t="s">
        <v>8102</v>
      </c>
      <c r="D607" s="258"/>
      <c r="E607" s="258"/>
      <c r="F607" s="258"/>
      <c r="G607" s="258"/>
      <c r="H607" s="265">
        <v>2020</v>
      </c>
      <c r="I607" s="265">
        <v>6100059615</v>
      </c>
      <c r="J607" s="265" t="s">
        <v>8583</v>
      </c>
      <c r="K607" s="264" t="s">
        <v>10351</v>
      </c>
      <c r="L607" s="265" t="s">
        <v>8942</v>
      </c>
    </row>
    <row r="608" spans="1:12" ht="78.75">
      <c r="A608" s="263">
        <v>603</v>
      </c>
      <c r="B608" s="264" t="s">
        <v>7612</v>
      </c>
      <c r="C608" s="265" t="s">
        <v>8102</v>
      </c>
      <c r="D608" s="258"/>
      <c r="E608" s="258"/>
      <c r="F608" s="258"/>
      <c r="G608" s="258"/>
      <c r="H608" s="265">
        <v>2020</v>
      </c>
      <c r="I608" s="265">
        <v>6100059522</v>
      </c>
      <c r="J608" s="265" t="s">
        <v>8943</v>
      </c>
      <c r="K608" s="264" t="s">
        <v>10352</v>
      </c>
      <c r="L608" s="265" t="s">
        <v>8944</v>
      </c>
    </row>
    <row r="609" spans="1:12" ht="63">
      <c r="A609" s="263">
        <v>604</v>
      </c>
      <c r="B609" s="264" t="s">
        <v>7613</v>
      </c>
      <c r="C609" s="265" t="s">
        <v>8102</v>
      </c>
      <c r="D609" s="258"/>
      <c r="E609" s="258"/>
      <c r="F609" s="258"/>
      <c r="G609" s="258"/>
      <c r="H609" s="265">
        <v>2020</v>
      </c>
      <c r="I609" s="265">
        <v>6100059440</v>
      </c>
      <c r="J609" s="265" t="s">
        <v>8577</v>
      </c>
      <c r="K609" s="264" t="s">
        <v>10353</v>
      </c>
      <c r="L609" s="265" t="s">
        <v>8945</v>
      </c>
    </row>
    <row r="610" spans="1:12" ht="63">
      <c r="A610" s="263">
        <v>605</v>
      </c>
      <c r="B610" s="264" t="s">
        <v>7614</v>
      </c>
      <c r="C610" s="265" t="s">
        <v>8102</v>
      </c>
      <c r="D610" s="258"/>
      <c r="E610" s="258"/>
      <c r="F610" s="258"/>
      <c r="G610" s="258"/>
      <c r="H610" s="265">
        <v>2020</v>
      </c>
      <c r="I610" s="265">
        <v>6100059510</v>
      </c>
      <c r="J610" s="265" t="s">
        <v>8888</v>
      </c>
      <c r="K610" s="264" t="s">
        <v>10354</v>
      </c>
      <c r="L610" s="265" t="s">
        <v>8946</v>
      </c>
    </row>
    <row r="611" spans="1:12" ht="63">
      <c r="A611" s="263">
        <v>606</v>
      </c>
      <c r="B611" s="264" t="s">
        <v>7615</v>
      </c>
      <c r="C611" s="265" t="s">
        <v>8102</v>
      </c>
      <c r="D611" s="258"/>
      <c r="E611" s="258"/>
      <c r="F611" s="258"/>
      <c r="G611" s="258"/>
      <c r="H611" s="265">
        <v>2020</v>
      </c>
      <c r="I611" s="265">
        <v>6100059669</v>
      </c>
      <c r="J611" s="265" t="s">
        <v>8829</v>
      </c>
      <c r="K611" s="264" t="s">
        <v>10355</v>
      </c>
      <c r="L611" s="265" t="s">
        <v>8947</v>
      </c>
    </row>
    <row r="612" spans="1:12" ht="63">
      <c r="A612" s="263">
        <v>607</v>
      </c>
      <c r="B612" s="264" t="s">
        <v>7616</v>
      </c>
      <c r="C612" s="265" t="s">
        <v>8102</v>
      </c>
      <c r="D612" s="258"/>
      <c r="E612" s="258"/>
      <c r="F612" s="258"/>
      <c r="G612" s="258"/>
      <c r="H612" s="265">
        <v>2020</v>
      </c>
      <c r="I612" s="265">
        <v>6100058727</v>
      </c>
      <c r="J612" s="265" t="s">
        <v>8943</v>
      </c>
      <c r="K612" s="264" t="s">
        <v>10356</v>
      </c>
      <c r="L612" s="265" t="s">
        <v>8948</v>
      </c>
    </row>
    <row r="613" spans="1:12" ht="63">
      <c r="A613" s="263">
        <v>608</v>
      </c>
      <c r="B613" s="264" t="s">
        <v>7617</v>
      </c>
      <c r="C613" s="265" t="s">
        <v>8102</v>
      </c>
      <c r="D613" s="258"/>
      <c r="E613" s="258"/>
      <c r="F613" s="258"/>
      <c r="G613" s="258"/>
      <c r="H613" s="265">
        <v>2020</v>
      </c>
      <c r="I613" s="265">
        <v>6100059325</v>
      </c>
      <c r="J613" s="265" t="s">
        <v>8728</v>
      </c>
      <c r="K613" s="264" t="s">
        <v>10357</v>
      </c>
      <c r="L613" s="265" t="s">
        <v>8949</v>
      </c>
    </row>
    <row r="614" spans="1:12" ht="63">
      <c r="A614" s="263">
        <v>609</v>
      </c>
      <c r="B614" s="264" t="s">
        <v>7618</v>
      </c>
      <c r="C614" s="265" t="s">
        <v>8102</v>
      </c>
      <c r="D614" s="258"/>
      <c r="E614" s="258"/>
      <c r="F614" s="258"/>
      <c r="G614" s="258"/>
      <c r="H614" s="265">
        <v>2020</v>
      </c>
      <c r="I614" s="265">
        <v>6100059513</v>
      </c>
      <c r="J614" s="265" t="s">
        <v>8728</v>
      </c>
      <c r="K614" s="264" t="s">
        <v>10358</v>
      </c>
      <c r="L614" s="265" t="s">
        <v>8950</v>
      </c>
    </row>
    <row r="615" spans="1:12" ht="94.5">
      <c r="A615" s="263">
        <v>610</v>
      </c>
      <c r="B615" s="264" t="s">
        <v>7619</v>
      </c>
      <c r="C615" s="265" t="s">
        <v>8102</v>
      </c>
      <c r="D615" s="258"/>
      <c r="E615" s="258"/>
      <c r="F615" s="258"/>
      <c r="G615" s="258"/>
      <c r="H615" s="265">
        <v>2020</v>
      </c>
      <c r="I615" s="265">
        <v>6100059840</v>
      </c>
      <c r="J615" s="265" t="s">
        <v>8439</v>
      </c>
      <c r="K615" s="264" t="s">
        <v>10359</v>
      </c>
      <c r="L615" s="265" t="s">
        <v>8951</v>
      </c>
    </row>
    <row r="616" spans="1:12" ht="63">
      <c r="A616" s="263">
        <v>611</v>
      </c>
      <c r="B616" s="264" t="s">
        <v>7620</v>
      </c>
      <c r="C616" s="265" t="s">
        <v>8102</v>
      </c>
      <c r="D616" s="258"/>
      <c r="E616" s="258"/>
      <c r="F616" s="258"/>
      <c r="G616" s="258"/>
      <c r="H616" s="265">
        <v>2020</v>
      </c>
      <c r="I616" s="265">
        <v>6100059975</v>
      </c>
      <c r="J616" s="265" t="s">
        <v>8439</v>
      </c>
      <c r="K616" s="264" t="s">
        <v>9870</v>
      </c>
      <c r="L616" s="265" t="s">
        <v>8952</v>
      </c>
    </row>
    <row r="617" spans="1:12" ht="63">
      <c r="A617" s="263">
        <v>612</v>
      </c>
      <c r="B617" s="264" t="s">
        <v>7621</v>
      </c>
      <c r="C617" s="265" t="s">
        <v>8102</v>
      </c>
      <c r="D617" s="258"/>
      <c r="E617" s="258"/>
      <c r="F617" s="258"/>
      <c r="G617" s="258"/>
      <c r="H617" s="265">
        <v>2020</v>
      </c>
      <c r="I617" s="265">
        <v>6100059952</v>
      </c>
      <c r="J617" s="265" t="s">
        <v>8892</v>
      </c>
      <c r="K617" s="264" t="s">
        <v>10360</v>
      </c>
      <c r="L617" s="265" t="s">
        <v>8953</v>
      </c>
    </row>
    <row r="618" spans="1:12" ht="78.75">
      <c r="A618" s="263">
        <v>613</v>
      </c>
      <c r="B618" s="264" t="s">
        <v>7622</v>
      </c>
      <c r="C618" s="265" t="s">
        <v>8102</v>
      </c>
      <c r="D618" s="258"/>
      <c r="E618" s="258"/>
      <c r="F618" s="258"/>
      <c r="G618" s="258"/>
      <c r="H618" s="265">
        <v>2020</v>
      </c>
      <c r="I618" s="265">
        <v>6100060012</v>
      </c>
      <c r="J618" s="265" t="s">
        <v>8892</v>
      </c>
      <c r="K618" s="264" t="s">
        <v>10361</v>
      </c>
      <c r="L618" s="265" t="s">
        <v>8954</v>
      </c>
    </row>
    <row r="619" spans="1:12" ht="78.75">
      <c r="A619" s="263">
        <v>614</v>
      </c>
      <c r="B619" s="264" t="s">
        <v>7623</v>
      </c>
      <c r="C619" s="265" t="s">
        <v>8102</v>
      </c>
      <c r="D619" s="258"/>
      <c r="E619" s="258"/>
      <c r="F619" s="258"/>
      <c r="G619" s="258"/>
      <c r="H619" s="265">
        <v>2020</v>
      </c>
      <c r="I619" s="265">
        <v>6100059836</v>
      </c>
      <c r="J619" s="265" t="s">
        <v>8955</v>
      </c>
      <c r="K619" s="264" t="s">
        <v>9871</v>
      </c>
      <c r="L619" s="265" t="s">
        <v>8956</v>
      </c>
    </row>
    <row r="620" spans="1:12" ht="63">
      <c r="A620" s="263">
        <v>615</v>
      </c>
      <c r="B620" s="264" t="s">
        <v>7624</v>
      </c>
      <c r="C620" s="265" t="s">
        <v>8102</v>
      </c>
      <c r="D620" s="258"/>
      <c r="E620" s="258"/>
      <c r="F620" s="258"/>
      <c r="G620" s="258"/>
      <c r="H620" s="265">
        <v>2020</v>
      </c>
      <c r="I620" s="265">
        <v>6100059863</v>
      </c>
      <c r="J620" s="265" t="s">
        <v>8957</v>
      </c>
      <c r="K620" s="264" t="s">
        <v>10362</v>
      </c>
      <c r="L620" s="265"/>
    </row>
    <row r="621" spans="1:12" ht="78.75">
      <c r="A621" s="263">
        <v>616</v>
      </c>
      <c r="B621" s="264" t="s">
        <v>7625</v>
      </c>
      <c r="C621" s="265" t="s">
        <v>8102</v>
      </c>
      <c r="D621" s="258"/>
      <c r="E621" s="258"/>
      <c r="F621" s="258"/>
      <c r="G621" s="258"/>
      <c r="H621" s="265">
        <v>2020</v>
      </c>
      <c r="I621" s="265">
        <v>6100060099</v>
      </c>
      <c r="J621" s="265" t="s">
        <v>8958</v>
      </c>
      <c r="K621" s="264" t="s">
        <v>9737</v>
      </c>
      <c r="L621" s="265" t="s">
        <v>8959</v>
      </c>
    </row>
    <row r="622" spans="1:12" ht="63">
      <c r="A622" s="263">
        <v>617</v>
      </c>
      <c r="B622" s="264" t="s">
        <v>7626</v>
      </c>
      <c r="C622" s="265" t="s">
        <v>8102</v>
      </c>
      <c r="D622" s="258"/>
      <c r="E622" s="258"/>
      <c r="F622" s="258"/>
      <c r="G622" s="258"/>
      <c r="H622" s="265">
        <v>2020</v>
      </c>
      <c r="I622" s="265">
        <v>6100060112</v>
      </c>
      <c r="J622" s="265" t="s">
        <v>8730</v>
      </c>
      <c r="K622" s="264" t="s">
        <v>10363</v>
      </c>
      <c r="L622" s="265" t="s">
        <v>8960</v>
      </c>
    </row>
    <row r="623" spans="1:12" ht="47.25">
      <c r="A623" s="263">
        <v>618</v>
      </c>
      <c r="B623" s="264" t="s">
        <v>7175</v>
      </c>
      <c r="C623" s="265" t="s">
        <v>8102</v>
      </c>
      <c r="D623" s="258"/>
      <c r="E623" s="258"/>
      <c r="F623" s="258"/>
      <c r="G623" s="258"/>
      <c r="H623" s="265">
        <v>2020</v>
      </c>
      <c r="I623" s="265">
        <v>6100058768</v>
      </c>
      <c r="J623" s="265" t="s">
        <v>8730</v>
      </c>
      <c r="K623" s="264" t="s">
        <v>10364</v>
      </c>
      <c r="L623" s="265" t="s">
        <v>8961</v>
      </c>
    </row>
    <row r="624" spans="1:12" ht="63">
      <c r="A624" s="263">
        <v>619</v>
      </c>
      <c r="B624" s="264" t="s">
        <v>7627</v>
      </c>
      <c r="C624" s="265" t="s">
        <v>8102</v>
      </c>
      <c r="D624" s="258"/>
      <c r="E624" s="258"/>
      <c r="F624" s="258"/>
      <c r="G624" s="258"/>
      <c r="H624" s="265">
        <v>2020</v>
      </c>
      <c r="I624" s="265">
        <v>6100060129</v>
      </c>
      <c r="J624" s="265" t="s">
        <v>8794</v>
      </c>
      <c r="K624" s="264" t="s">
        <v>10365</v>
      </c>
      <c r="L624" s="265" t="s">
        <v>8962</v>
      </c>
    </row>
    <row r="625" spans="1:12" ht="63">
      <c r="A625" s="263">
        <v>620</v>
      </c>
      <c r="B625" s="264" t="s">
        <v>7628</v>
      </c>
      <c r="C625" s="265" t="s">
        <v>8102</v>
      </c>
      <c r="D625" s="258"/>
      <c r="E625" s="258"/>
      <c r="F625" s="258"/>
      <c r="G625" s="258"/>
      <c r="H625" s="265">
        <v>2020</v>
      </c>
      <c r="I625" s="265">
        <v>6100058136</v>
      </c>
      <c r="J625" s="265" t="s">
        <v>8732</v>
      </c>
      <c r="K625" s="264" t="s">
        <v>10366</v>
      </c>
      <c r="L625" s="265" t="s">
        <v>8963</v>
      </c>
    </row>
    <row r="626" spans="1:12" ht="63">
      <c r="A626" s="263">
        <v>621</v>
      </c>
      <c r="B626" s="264" t="s">
        <v>7629</v>
      </c>
      <c r="C626" s="265" t="s">
        <v>8102</v>
      </c>
      <c r="D626" s="258"/>
      <c r="E626" s="258"/>
      <c r="F626" s="258"/>
      <c r="G626" s="258"/>
      <c r="H626" s="265">
        <v>2020</v>
      </c>
      <c r="I626" s="265">
        <v>6100060225</v>
      </c>
      <c r="J626" s="265" t="s">
        <v>8964</v>
      </c>
      <c r="K626" s="264" t="s">
        <v>9872</v>
      </c>
      <c r="L626" s="265" t="s">
        <v>8965</v>
      </c>
    </row>
    <row r="627" spans="1:12" ht="63">
      <c r="A627" s="263">
        <v>622</v>
      </c>
      <c r="B627" s="264" t="s">
        <v>7630</v>
      </c>
      <c r="C627" s="265" t="s">
        <v>8102</v>
      </c>
      <c r="D627" s="258"/>
      <c r="E627" s="258"/>
      <c r="F627" s="258"/>
      <c r="G627" s="258"/>
      <c r="H627" s="265">
        <v>2020</v>
      </c>
      <c r="I627" s="265">
        <v>6100060194</v>
      </c>
      <c r="J627" s="265" t="s">
        <v>8735</v>
      </c>
      <c r="K627" s="264" t="s">
        <v>9873</v>
      </c>
      <c r="L627" s="265" t="s">
        <v>8966</v>
      </c>
    </row>
    <row r="628" spans="1:12" ht="63">
      <c r="A628" s="263">
        <v>623</v>
      </c>
      <c r="B628" s="264" t="s">
        <v>7214</v>
      </c>
      <c r="C628" s="265" t="s">
        <v>8102</v>
      </c>
      <c r="D628" s="258"/>
      <c r="E628" s="258"/>
      <c r="F628" s="258"/>
      <c r="G628" s="258"/>
      <c r="H628" s="265">
        <v>2020</v>
      </c>
      <c r="I628" s="265">
        <v>6100060360</v>
      </c>
      <c r="J628" s="265" t="s">
        <v>8967</v>
      </c>
      <c r="K628" s="264" t="s">
        <v>9785</v>
      </c>
      <c r="L628" s="265" t="s">
        <v>8968</v>
      </c>
    </row>
    <row r="629" spans="1:12" ht="63">
      <c r="A629" s="263">
        <v>624</v>
      </c>
      <c r="B629" s="264" t="s">
        <v>7631</v>
      </c>
      <c r="C629" s="265" t="s">
        <v>8102</v>
      </c>
      <c r="D629" s="258"/>
      <c r="E629" s="258"/>
      <c r="F629" s="258"/>
      <c r="G629" s="258"/>
      <c r="H629" s="265">
        <v>2020</v>
      </c>
      <c r="I629" s="265">
        <v>6100060284</v>
      </c>
      <c r="J629" s="265" t="s">
        <v>8967</v>
      </c>
      <c r="K629" s="264" t="s">
        <v>10367</v>
      </c>
      <c r="L629" s="265" t="s">
        <v>8969</v>
      </c>
    </row>
    <row r="630" spans="1:12" ht="63">
      <c r="A630" s="263">
        <v>625</v>
      </c>
      <c r="B630" s="264" t="s">
        <v>7632</v>
      </c>
      <c r="C630" s="265" t="s">
        <v>8102</v>
      </c>
      <c r="D630" s="258"/>
      <c r="E630" s="258"/>
      <c r="F630" s="258"/>
      <c r="G630" s="258"/>
      <c r="H630" s="265">
        <v>2020</v>
      </c>
      <c r="I630" s="265">
        <v>6100060375</v>
      </c>
      <c r="J630" s="265" t="s">
        <v>8970</v>
      </c>
      <c r="K630" s="264" t="s">
        <v>10368</v>
      </c>
      <c r="L630" s="265" t="s">
        <v>8971</v>
      </c>
    </row>
    <row r="631" spans="1:12" ht="63">
      <c r="A631" s="263">
        <v>626</v>
      </c>
      <c r="B631" s="264" t="s">
        <v>7633</v>
      </c>
      <c r="C631" s="265" t="s">
        <v>8102</v>
      </c>
      <c r="D631" s="258"/>
      <c r="E631" s="258"/>
      <c r="F631" s="258"/>
      <c r="G631" s="258"/>
      <c r="H631" s="265">
        <v>2020</v>
      </c>
      <c r="I631" s="265">
        <v>6100060282</v>
      </c>
      <c r="J631" s="265" t="s">
        <v>8972</v>
      </c>
      <c r="K631" s="264" t="s">
        <v>9786</v>
      </c>
      <c r="L631" s="265" t="s">
        <v>8973</v>
      </c>
    </row>
    <row r="632" spans="1:12" ht="63">
      <c r="A632" s="263">
        <v>627</v>
      </c>
      <c r="B632" s="264" t="s">
        <v>7634</v>
      </c>
      <c r="C632" s="265" t="s">
        <v>8102</v>
      </c>
      <c r="D632" s="258"/>
      <c r="E632" s="258"/>
      <c r="F632" s="258"/>
      <c r="G632" s="258"/>
      <c r="H632" s="265">
        <v>2020</v>
      </c>
      <c r="I632" s="265">
        <v>6100060645</v>
      </c>
      <c r="J632" s="265" t="s">
        <v>8974</v>
      </c>
      <c r="K632" s="264" t="s">
        <v>9874</v>
      </c>
      <c r="L632" s="265" t="s">
        <v>8975</v>
      </c>
    </row>
    <row r="633" spans="1:12" ht="63">
      <c r="A633" s="263">
        <v>628</v>
      </c>
      <c r="B633" s="264" t="s">
        <v>7539</v>
      </c>
      <c r="C633" s="265" t="s">
        <v>8102</v>
      </c>
      <c r="D633" s="258"/>
      <c r="E633" s="258"/>
      <c r="F633" s="258"/>
      <c r="G633" s="258"/>
      <c r="H633" s="265">
        <v>2020</v>
      </c>
      <c r="I633" s="265">
        <v>6100060390</v>
      </c>
      <c r="J633" s="265" t="s">
        <v>8976</v>
      </c>
      <c r="K633" s="264" t="s">
        <v>10369</v>
      </c>
      <c r="L633" s="265" t="s">
        <v>8977</v>
      </c>
    </row>
    <row r="634" spans="1:12" ht="78.75">
      <c r="A634" s="263">
        <v>629</v>
      </c>
      <c r="B634" s="264" t="s">
        <v>7635</v>
      </c>
      <c r="C634" s="265" t="s">
        <v>8102</v>
      </c>
      <c r="D634" s="258"/>
      <c r="E634" s="258"/>
      <c r="F634" s="258"/>
      <c r="G634" s="258"/>
      <c r="H634" s="265">
        <v>2020</v>
      </c>
      <c r="I634" s="265">
        <v>6100062766</v>
      </c>
      <c r="J634" s="265" t="s">
        <v>8978</v>
      </c>
      <c r="K634" s="264" t="s">
        <v>10370</v>
      </c>
      <c r="L634" s="265" t="s">
        <v>8979</v>
      </c>
    </row>
    <row r="635" spans="1:12" ht="63">
      <c r="A635" s="263">
        <v>630</v>
      </c>
      <c r="B635" s="264" t="s">
        <v>7636</v>
      </c>
      <c r="C635" s="265" t="s">
        <v>8102</v>
      </c>
      <c r="D635" s="258"/>
      <c r="E635" s="258"/>
      <c r="F635" s="258"/>
      <c r="G635" s="258"/>
      <c r="H635" s="265">
        <v>2020</v>
      </c>
      <c r="I635" s="265">
        <v>6100054335</v>
      </c>
      <c r="J635" s="265" t="s">
        <v>8980</v>
      </c>
      <c r="K635" s="264" t="s">
        <v>8981</v>
      </c>
      <c r="L635" s="265" t="s">
        <v>8982</v>
      </c>
    </row>
    <row r="636" spans="1:12" ht="63">
      <c r="A636" s="263">
        <v>631</v>
      </c>
      <c r="B636" s="264" t="s">
        <v>7637</v>
      </c>
      <c r="C636" s="265" t="s">
        <v>8102</v>
      </c>
      <c r="D636" s="258"/>
      <c r="E636" s="258"/>
      <c r="F636" s="258"/>
      <c r="G636" s="258"/>
      <c r="H636" s="265">
        <v>2020</v>
      </c>
      <c r="I636" s="265">
        <v>6100056201</v>
      </c>
      <c r="J636" s="265" t="s">
        <v>8983</v>
      </c>
      <c r="K636" s="264" t="s">
        <v>7412</v>
      </c>
      <c r="L636" s="265" t="s">
        <v>8984</v>
      </c>
    </row>
    <row r="637" spans="1:12" ht="78.75">
      <c r="A637" s="263">
        <v>632</v>
      </c>
      <c r="B637" s="264" t="s">
        <v>7638</v>
      </c>
      <c r="C637" s="265" t="s">
        <v>8102</v>
      </c>
      <c r="D637" s="258"/>
      <c r="E637" s="258"/>
      <c r="F637" s="258"/>
      <c r="G637" s="258"/>
      <c r="H637" s="265">
        <v>2020</v>
      </c>
      <c r="I637" s="265">
        <v>6100055916</v>
      </c>
      <c r="J637" s="265" t="s">
        <v>8985</v>
      </c>
      <c r="K637" s="264" t="s">
        <v>10371</v>
      </c>
      <c r="L637" s="265" t="s">
        <v>8986</v>
      </c>
    </row>
    <row r="638" spans="1:12" ht="94.5">
      <c r="A638" s="263">
        <v>633</v>
      </c>
      <c r="B638" s="264" t="s">
        <v>7639</v>
      </c>
      <c r="C638" s="265" t="s">
        <v>8102</v>
      </c>
      <c r="D638" s="258"/>
      <c r="E638" s="258"/>
      <c r="F638" s="258"/>
      <c r="G638" s="258"/>
      <c r="H638" s="265">
        <v>2020</v>
      </c>
      <c r="I638" s="265">
        <v>6100056076</v>
      </c>
      <c r="J638" s="265" t="s">
        <v>8260</v>
      </c>
      <c r="K638" s="264" t="s">
        <v>10372</v>
      </c>
      <c r="L638" s="265" t="s">
        <v>8987</v>
      </c>
    </row>
    <row r="639" spans="1:12" ht="94.5">
      <c r="A639" s="263">
        <v>634</v>
      </c>
      <c r="B639" s="264" t="s">
        <v>7640</v>
      </c>
      <c r="C639" s="265" t="s">
        <v>8102</v>
      </c>
      <c r="D639" s="258"/>
      <c r="E639" s="258"/>
      <c r="F639" s="258"/>
      <c r="G639" s="258"/>
      <c r="H639" s="265">
        <v>2020</v>
      </c>
      <c r="I639" s="265">
        <v>6100056105</v>
      </c>
      <c r="J639" s="265" t="s">
        <v>8207</v>
      </c>
      <c r="K639" s="264" t="s">
        <v>9875</v>
      </c>
      <c r="L639" s="265" t="s">
        <v>8988</v>
      </c>
    </row>
    <row r="640" spans="1:12" ht="94.5">
      <c r="A640" s="263">
        <v>635</v>
      </c>
      <c r="B640" s="264" t="s">
        <v>7641</v>
      </c>
      <c r="C640" s="265" t="s">
        <v>8102</v>
      </c>
      <c r="D640" s="258"/>
      <c r="E640" s="258"/>
      <c r="F640" s="258"/>
      <c r="G640" s="258"/>
      <c r="H640" s="265">
        <v>2020</v>
      </c>
      <c r="I640" s="265">
        <v>6100056130</v>
      </c>
      <c r="J640" s="265" t="s">
        <v>8291</v>
      </c>
      <c r="K640" s="264" t="s">
        <v>10373</v>
      </c>
      <c r="L640" s="265" t="s">
        <v>8989</v>
      </c>
    </row>
    <row r="641" spans="1:12" ht="63">
      <c r="A641" s="263">
        <v>636</v>
      </c>
      <c r="B641" s="264" t="s">
        <v>7642</v>
      </c>
      <c r="C641" s="265" t="s">
        <v>8102</v>
      </c>
      <c r="D641" s="258"/>
      <c r="E641" s="258"/>
      <c r="F641" s="258"/>
      <c r="G641" s="258"/>
      <c r="H641" s="265">
        <v>2020</v>
      </c>
      <c r="I641" s="265">
        <v>6100056568</v>
      </c>
      <c r="J641" s="265" t="s">
        <v>8355</v>
      </c>
      <c r="K641" s="264" t="s">
        <v>10374</v>
      </c>
      <c r="L641" s="265" t="s">
        <v>8990</v>
      </c>
    </row>
    <row r="642" spans="1:12" ht="94.5">
      <c r="A642" s="263">
        <v>637</v>
      </c>
      <c r="B642" s="264" t="s">
        <v>7643</v>
      </c>
      <c r="C642" s="265" t="s">
        <v>8102</v>
      </c>
      <c r="D642" s="258"/>
      <c r="E642" s="258"/>
      <c r="F642" s="258"/>
      <c r="G642" s="258"/>
      <c r="H642" s="265">
        <v>2020</v>
      </c>
      <c r="I642" s="265">
        <v>6100057007</v>
      </c>
      <c r="J642" s="265" t="s">
        <v>8289</v>
      </c>
      <c r="K642" s="264" t="s">
        <v>10375</v>
      </c>
      <c r="L642" s="265" t="s">
        <v>8991</v>
      </c>
    </row>
    <row r="643" spans="1:12" ht="63">
      <c r="A643" s="263">
        <v>638</v>
      </c>
      <c r="B643" s="264" t="s">
        <v>7644</v>
      </c>
      <c r="C643" s="265" t="s">
        <v>8102</v>
      </c>
      <c r="D643" s="258"/>
      <c r="E643" s="258"/>
      <c r="F643" s="258"/>
      <c r="G643" s="258"/>
      <c r="H643" s="265">
        <v>2020</v>
      </c>
      <c r="I643" s="265">
        <v>6100057558</v>
      </c>
      <c r="J643" s="265" t="s">
        <v>8426</v>
      </c>
      <c r="K643" s="264" t="s">
        <v>8992</v>
      </c>
      <c r="L643" s="265" t="s">
        <v>8993</v>
      </c>
    </row>
    <row r="644" spans="1:12" ht="78.75">
      <c r="A644" s="263">
        <v>639</v>
      </c>
      <c r="B644" s="264" t="s">
        <v>7645</v>
      </c>
      <c r="C644" s="265" t="s">
        <v>8102</v>
      </c>
      <c r="D644" s="258"/>
      <c r="E644" s="258"/>
      <c r="F644" s="258"/>
      <c r="G644" s="258"/>
      <c r="H644" s="265">
        <v>2020</v>
      </c>
      <c r="I644" s="265">
        <v>6100058376</v>
      </c>
      <c r="J644" s="265" t="s">
        <v>8244</v>
      </c>
      <c r="K644" s="264" t="s">
        <v>10376</v>
      </c>
      <c r="L644" s="265" t="s">
        <v>8994</v>
      </c>
    </row>
    <row r="645" spans="1:12" ht="78.75">
      <c r="A645" s="263">
        <v>640</v>
      </c>
      <c r="B645" s="264" t="s">
        <v>7646</v>
      </c>
      <c r="C645" s="265" t="s">
        <v>8102</v>
      </c>
      <c r="D645" s="258"/>
      <c r="E645" s="258"/>
      <c r="F645" s="258"/>
      <c r="G645" s="258"/>
      <c r="H645" s="265">
        <v>2020</v>
      </c>
      <c r="I645" s="265">
        <v>6100058642</v>
      </c>
      <c r="J645" s="265" t="s">
        <v>8339</v>
      </c>
      <c r="K645" s="264" t="s">
        <v>9876</v>
      </c>
      <c r="L645" s="265" t="s">
        <v>8995</v>
      </c>
    </row>
    <row r="646" spans="1:12" ht="47.25">
      <c r="A646" s="263">
        <v>641</v>
      </c>
      <c r="B646" s="264" t="s">
        <v>7647</v>
      </c>
      <c r="C646" s="265" t="s">
        <v>8102</v>
      </c>
      <c r="D646" s="258"/>
      <c r="E646" s="258"/>
      <c r="F646" s="258"/>
      <c r="G646" s="258"/>
      <c r="H646" s="265">
        <v>2020</v>
      </c>
      <c r="I646" s="265">
        <v>6100058489</v>
      </c>
      <c r="J646" s="265" t="s">
        <v>8666</v>
      </c>
      <c r="K646" s="264" t="s">
        <v>9877</v>
      </c>
      <c r="L646" s="265" t="s">
        <v>8996</v>
      </c>
    </row>
    <row r="647" spans="1:12" ht="78.75">
      <c r="A647" s="263">
        <v>642</v>
      </c>
      <c r="B647" s="264" t="s">
        <v>7648</v>
      </c>
      <c r="C647" s="265" t="s">
        <v>8102</v>
      </c>
      <c r="D647" s="258"/>
      <c r="E647" s="258"/>
      <c r="F647" s="258"/>
      <c r="G647" s="258"/>
      <c r="H647" s="265">
        <v>2020</v>
      </c>
      <c r="I647" s="265">
        <v>6100057660</v>
      </c>
      <c r="J647" s="265" t="s">
        <v>8244</v>
      </c>
      <c r="K647" s="264" t="s">
        <v>10377</v>
      </c>
      <c r="L647" s="265"/>
    </row>
    <row r="648" spans="1:12" ht="63">
      <c r="A648" s="263">
        <v>643</v>
      </c>
      <c r="B648" s="264" t="s">
        <v>7649</v>
      </c>
      <c r="C648" s="265" t="s">
        <v>8102</v>
      </c>
      <c r="D648" s="258"/>
      <c r="E648" s="258"/>
      <c r="F648" s="258"/>
      <c r="G648" s="258"/>
      <c r="H648" s="265">
        <v>2020</v>
      </c>
      <c r="I648" s="265">
        <v>6100059091</v>
      </c>
      <c r="J648" s="265" t="s">
        <v>8570</v>
      </c>
      <c r="K648" s="264" t="s">
        <v>10378</v>
      </c>
      <c r="L648" s="265" t="s">
        <v>8997</v>
      </c>
    </row>
    <row r="649" spans="1:12" ht="63">
      <c r="A649" s="263">
        <v>644</v>
      </c>
      <c r="B649" s="264" t="s">
        <v>7650</v>
      </c>
      <c r="C649" s="265" t="s">
        <v>8102</v>
      </c>
      <c r="D649" s="258"/>
      <c r="E649" s="258"/>
      <c r="F649" s="258"/>
      <c r="G649" s="258"/>
      <c r="H649" s="265">
        <v>2020</v>
      </c>
      <c r="I649" s="265">
        <v>6100059488</v>
      </c>
      <c r="J649" s="265" t="s">
        <v>8888</v>
      </c>
      <c r="K649" s="264" t="s">
        <v>9878</v>
      </c>
      <c r="L649" s="265"/>
    </row>
    <row r="650" spans="1:12" ht="110.25">
      <c r="A650" s="263">
        <v>645</v>
      </c>
      <c r="B650" s="264" t="s">
        <v>7651</v>
      </c>
      <c r="C650" s="265" t="s">
        <v>8102</v>
      </c>
      <c r="D650" s="258"/>
      <c r="E650" s="258"/>
      <c r="F650" s="258"/>
      <c r="G650" s="258"/>
      <c r="H650" s="265">
        <v>2020</v>
      </c>
      <c r="I650" s="265">
        <v>6100059902</v>
      </c>
      <c r="J650" s="265" t="s">
        <v>8713</v>
      </c>
      <c r="K650" s="264" t="s">
        <v>10379</v>
      </c>
      <c r="L650" s="265" t="s">
        <v>8998</v>
      </c>
    </row>
    <row r="651" spans="1:12" ht="63">
      <c r="A651" s="263">
        <v>646</v>
      </c>
      <c r="B651" s="264" t="s">
        <v>7652</v>
      </c>
      <c r="C651" s="265" t="s">
        <v>8102</v>
      </c>
      <c r="D651" s="258"/>
      <c r="E651" s="258"/>
      <c r="F651" s="258"/>
      <c r="G651" s="258"/>
      <c r="H651" s="265">
        <v>2020</v>
      </c>
      <c r="I651" s="265">
        <v>6100059257</v>
      </c>
      <c r="J651" s="265" t="s">
        <v>8585</v>
      </c>
      <c r="K651" s="264" t="s">
        <v>10380</v>
      </c>
      <c r="L651" s="265" t="s">
        <v>8999</v>
      </c>
    </row>
    <row r="652" spans="1:12" ht="63">
      <c r="A652" s="263">
        <v>647</v>
      </c>
      <c r="B652" s="264" t="s">
        <v>7653</v>
      </c>
      <c r="C652" s="265" t="s">
        <v>8102</v>
      </c>
      <c r="D652" s="258"/>
      <c r="E652" s="258"/>
      <c r="F652" s="258"/>
      <c r="G652" s="258"/>
      <c r="H652" s="265">
        <v>2020</v>
      </c>
      <c r="I652" s="265">
        <v>6100059454</v>
      </c>
      <c r="J652" s="265" t="s">
        <v>8722</v>
      </c>
      <c r="K652" s="264" t="s">
        <v>9787</v>
      </c>
      <c r="L652" s="265" t="s">
        <v>9000</v>
      </c>
    </row>
    <row r="653" spans="1:12" ht="63">
      <c r="A653" s="263">
        <v>648</v>
      </c>
      <c r="B653" s="264" t="s">
        <v>7654</v>
      </c>
      <c r="C653" s="265" t="s">
        <v>8102</v>
      </c>
      <c r="D653" s="258"/>
      <c r="E653" s="258"/>
      <c r="F653" s="258"/>
      <c r="G653" s="258"/>
      <c r="H653" s="265">
        <v>2020</v>
      </c>
      <c r="I653" s="265">
        <v>6100059093</v>
      </c>
      <c r="J653" s="265" t="s">
        <v>8428</v>
      </c>
      <c r="K653" s="264" t="s">
        <v>10381</v>
      </c>
      <c r="L653" s="265" t="s">
        <v>9001</v>
      </c>
    </row>
    <row r="654" spans="1:12" ht="78.75">
      <c r="A654" s="263">
        <v>649</v>
      </c>
      <c r="B654" s="264" t="s">
        <v>7655</v>
      </c>
      <c r="C654" s="265" t="s">
        <v>8102</v>
      </c>
      <c r="D654" s="258"/>
      <c r="E654" s="258"/>
      <c r="F654" s="258"/>
      <c r="G654" s="258"/>
      <c r="H654" s="265">
        <v>2020</v>
      </c>
      <c r="I654" s="265">
        <v>6100059966</v>
      </c>
      <c r="J654" s="265" t="s">
        <v>8892</v>
      </c>
      <c r="K654" s="264" t="s">
        <v>9002</v>
      </c>
      <c r="L654" s="265" t="s">
        <v>9003</v>
      </c>
    </row>
    <row r="655" spans="1:12" ht="78.75">
      <c r="A655" s="263">
        <v>650</v>
      </c>
      <c r="B655" s="264" t="s">
        <v>7656</v>
      </c>
      <c r="C655" s="265" t="s">
        <v>8102</v>
      </c>
      <c r="D655" s="258"/>
      <c r="E655" s="258"/>
      <c r="F655" s="258"/>
      <c r="G655" s="258"/>
      <c r="H655" s="265">
        <v>2020</v>
      </c>
      <c r="I655" s="265">
        <v>6100059978</v>
      </c>
      <c r="J655" s="265" t="s">
        <v>8892</v>
      </c>
      <c r="K655" s="264" t="s">
        <v>10382</v>
      </c>
      <c r="L655" s="265" t="s">
        <v>9004</v>
      </c>
    </row>
    <row r="656" spans="1:12" ht="78.75">
      <c r="A656" s="263">
        <v>651</v>
      </c>
      <c r="B656" s="264" t="s">
        <v>7657</v>
      </c>
      <c r="C656" s="265" t="s">
        <v>8102</v>
      </c>
      <c r="D656" s="258"/>
      <c r="E656" s="258"/>
      <c r="F656" s="258"/>
      <c r="G656" s="258"/>
      <c r="H656" s="265">
        <v>2020</v>
      </c>
      <c r="I656" s="265">
        <v>6100060008</v>
      </c>
      <c r="J656" s="265" t="s">
        <v>8892</v>
      </c>
      <c r="K656" s="264" t="s">
        <v>10383</v>
      </c>
      <c r="L656" s="265" t="s">
        <v>9005</v>
      </c>
    </row>
    <row r="657" spans="1:12" ht="63">
      <c r="A657" s="263">
        <v>652</v>
      </c>
      <c r="B657" s="264" t="s">
        <v>7658</v>
      </c>
      <c r="C657" s="265" t="s">
        <v>8102</v>
      </c>
      <c r="D657" s="258"/>
      <c r="E657" s="258"/>
      <c r="F657" s="258"/>
      <c r="G657" s="258"/>
      <c r="H657" s="265">
        <v>2020</v>
      </c>
      <c r="I657" s="265">
        <v>6100059948</v>
      </c>
      <c r="J657" s="265" t="s">
        <v>8957</v>
      </c>
      <c r="K657" s="264" t="s">
        <v>10384</v>
      </c>
      <c r="L657" s="265" t="s">
        <v>9006</v>
      </c>
    </row>
    <row r="658" spans="1:12" ht="63">
      <c r="A658" s="263">
        <v>653</v>
      </c>
      <c r="B658" s="264" t="s">
        <v>7659</v>
      </c>
      <c r="C658" s="265" t="s">
        <v>8102</v>
      </c>
      <c r="D658" s="258"/>
      <c r="E658" s="258"/>
      <c r="F658" s="258"/>
      <c r="G658" s="258"/>
      <c r="H658" s="265">
        <v>2020</v>
      </c>
      <c r="I658" s="265">
        <v>6100059900</v>
      </c>
      <c r="J658" s="265" t="s">
        <v>8957</v>
      </c>
      <c r="K658" s="264" t="s">
        <v>10385</v>
      </c>
      <c r="L658" s="265" t="s">
        <v>9007</v>
      </c>
    </row>
    <row r="659" spans="1:12" ht="63">
      <c r="A659" s="263">
        <v>654</v>
      </c>
      <c r="B659" s="264" t="s">
        <v>7660</v>
      </c>
      <c r="C659" s="265" t="s">
        <v>8102</v>
      </c>
      <c r="D659" s="258"/>
      <c r="E659" s="258"/>
      <c r="F659" s="258"/>
      <c r="G659" s="258"/>
      <c r="H659" s="265">
        <v>2020</v>
      </c>
      <c r="I659" s="265">
        <v>6100060029</v>
      </c>
      <c r="J659" s="265" t="s">
        <v>9008</v>
      </c>
      <c r="K659" s="264" t="s">
        <v>10386</v>
      </c>
      <c r="L659" s="265" t="s">
        <v>9009</v>
      </c>
    </row>
    <row r="660" spans="1:12" ht="63">
      <c r="A660" s="263">
        <v>655</v>
      </c>
      <c r="B660" s="264" t="s">
        <v>7661</v>
      </c>
      <c r="C660" s="265" t="s">
        <v>8102</v>
      </c>
      <c r="D660" s="258"/>
      <c r="E660" s="258"/>
      <c r="F660" s="258"/>
      <c r="G660" s="258"/>
      <c r="H660" s="265">
        <v>2020</v>
      </c>
      <c r="I660" s="265">
        <v>6100059899</v>
      </c>
      <c r="J660" s="265" t="s">
        <v>9008</v>
      </c>
      <c r="K660" s="264" t="s">
        <v>10387</v>
      </c>
      <c r="L660" s="265" t="s">
        <v>9010</v>
      </c>
    </row>
    <row r="661" spans="1:12" ht="63">
      <c r="A661" s="263">
        <v>656</v>
      </c>
      <c r="B661" s="264" t="s">
        <v>7662</v>
      </c>
      <c r="C661" s="265" t="s">
        <v>8102</v>
      </c>
      <c r="D661" s="258"/>
      <c r="E661" s="258"/>
      <c r="F661" s="258"/>
      <c r="G661" s="258"/>
      <c r="H661" s="265">
        <v>2020</v>
      </c>
      <c r="I661" s="265">
        <v>6100060093</v>
      </c>
      <c r="J661" s="265" t="s">
        <v>8730</v>
      </c>
      <c r="K661" s="264" t="s">
        <v>10388</v>
      </c>
      <c r="L661" s="265" t="s">
        <v>9011</v>
      </c>
    </row>
    <row r="662" spans="1:12" ht="78.75">
      <c r="A662" s="263">
        <v>657</v>
      </c>
      <c r="B662" s="264" t="s">
        <v>7663</v>
      </c>
      <c r="C662" s="265" t="s">
        <v>8102</v>
      </c>
      <c r="D662" s="258"/>
      <c r="E662" s="258"/>
      <c r="F662" s="258"/>
      <c r="G662" s="258"/>
      <c r="H662" s="265">
        <v>2020</v>
      </c>
      <c r="I662" s="265">
        <v>6100060096</v>
      </c>
      <c r="J662" s="265" t="s">
        <v>8730</v>
      </c>
      <c r="K662" s="264" t="s">
        <v>10389</v>
      </c>
      <c r="L662" s="265" t="s">
        <v>9012</v>
      </c>
    </row>
    <row r="663" spans="1:12" ht="78.75">
      <c r="A663" s="263">
        <v>658</v>
      </c>
      <c r="B663" s="264" t="s">
        <v>7664</v>
      </c>
      <c r="C663" s="265" t="s">
        <v>8102</v>
      </c>
      <c r="D663" s="258"/>
      <c r="E663" s="258"/>
      <c r="F663" s="258"/>
      <c r="G663" s="258"/>
      <c r="H663" s="265">
        <v>2020</v>
      </c>
      <c r="I663" s="265">
        <v>6100060268</v>
      </c>
      <c r="J663" s="265" t="s">
        <v>8898</v>
      </c>
      <c r="K663" s="264" t="s">
        <v>9738</v>
      </c>
      <c r="L663" s="265" t="s">
        <v>9013</v>
      </c>
    </row>
    <row r="664" spans="1:12" ht="63">
      <c r="A664" s="263">
        <v>659</v>
      </c>
      <c r="B664" s="264" t="s">
        <v>7665</v>
      </c>
      <c r="C664" s="265" t="s">
        <v>8102</v>
      </c>
      <c r="D664" s="258"/>
      <c r="E664" s="258"/>
      <c r="F664" s="258"/>
      <c r="G664" s="258"/>
      <c r="H664" s="265">
        <v>2020</v>
      </c>
      <c r="I664" s="265">
        <v>6100060286</v>
      </c>
      <c r="J664" s="265" t="s">
        <v>9014</v>
      </c>
      <c r="K664" s="264" t="s">
        <v>10390</v>
      </c>
      <c r="L664" s="265" t="s">
        <v>9015</v>
      </c>
    </row>
    <row r="665" spans="1:12" ht="63">
      <c r="A665" s="263">
        <v>660</v>
      </c>
      <c r="B665" s="264" t="s">
        <v>7666</v>
      </c>
      <c r="C665" s="265" t="s">
        <v>8102</v>
      </c>
      <c r="D665" s="258"/>
      <c r="E665" s="258"/>
      <c r="F665" s="258"/>
      <c r="G665" s="258"/>
      <c r="H665" s="265">
        <v>2020</v>
      </c>
      <c r="I665" s="265">
        <v>6100060270</v>
      </c>
      <c r="J665" s="265" t="s">
        <v>9014</v>
      </c>
      <c r="K665" s="264" t="s">
        <v>10391</v>
      </c>
      <c r="L665" s="265" t="s">
        <v>9016</v>
      </c>
    </row>
    <row r="666" spans="1:12" ht="63">
      <c r="A666" s="263">
        <v>661</v>
      </c>
      <c r="B666" s="264" t="s">
        <v>7667</v>
      </c>
      <c r="C666" s="265" t="s">
        <v>8102</v>
      </c>
      <c r="D666" s="258"/>
      <c r="E666" s="258"/>
      <c r="F666" s="258"/>
      <c r="G666" s="258"/>
      <c r="H666" s="265">
        <v>2020</v>
      </c>
      <c r="I666" s="265">
        <v>6100060291</v>
      </c>
      <c r="J666" s="265" t="s">
        <v>8900</v>
      </c>
      <c r="K666" s="264" t="s">
        <v>10392</v>
      </c>
      <c r="L666" s="265" t="s">
        <v>9017</v>
      </c>
    </row>
    <row r="667" spans="1:12" ht="63">
      <c r="A667" s="263">
        <v>662</v>
      </c>
      <c r="B667" s="264" t="s">
        <v>7668</v>
      </c>
      <c r="C667" s="265" t="s">
        <v>8102</v>
      </c>
      <c r="D667" s="258"/>
      <c r="E667" s="258"/>
      <c r="F667" s="258"/>
      <c r="G667" s="258"/>
      <c r="H667" s="265">
        <v>2020</v>
      </c>
      <c r="I667" s="265">
        <v>6100054518</v>
      </c>
      <c r="J667" s="265" t="s">
        <v>9018</v>
      </c>
      <c r="K667" s="264" t="s">
        <v>10393</v>
      </c>
      <c r="L667" s="265" t="s">
        <v>9019</v>
      </c>
    </row>
    <row r="668" spans="1:12" ht="78.75">
      <c r="A668" s="263">
        <v>663</v>
      </c>
      <c r="B668" s="264" t="s">
        <v>7155</v>
      </c>
      <c r="C668" s="265" t="s">
        <v>8102</v>
      </c>
      <c r="D668" s="258"/>
      <c r="E668" s="258"/>
      <c r="F668" s="258"/>
      <c r="G668" s="258"/>
      <c r="H668" s="265">
        <v>2020</v>
      </c>
      <c r="I668" s="265">
        <v>6100060357</v>
      </c>
      <c r="J668" s="265" t="s">
        <v>8970</v>
      </c>
      <c r="K668" s="264" t="s">
        <v>10394</v>
      </c>
      <c r="L668" s="265" t="s">
        <v>9020</v>
      </c>
    </row>
    <row r="669" spans="1:12" ht="63">
      <c r="A669" s="263">
        <v>664</v>
      </c>
      <c r="B669" s="264" t="s">
        <v>7669</v>
      </c>
      <c r="C669" s="265" t="s">
        <v>8102</v>
      </c>
      <c r="D669" s="258"/>
      <c r="E669" s="258"/>
      <c r="F669" s="258"/>
      <c r="G669" s="258"/>
      <c r="H669" s="265">
        <v>2020</v>
      </c>
      <c r="I669" s="265">
        <v>6100060501</v>
      </c>
      <c r="J669" s="265" t="s">
        <v>9021</v>
      </c>
      <c r="K669" s="264" t="s">
        <v>10395</v>
      </c>
      <c r="L669" s="265" t="s">
        <v>9022</v>
      </c>
    </row>
    <row r="670" spans="1:12" ht="63">
      <c r="A670" s="263">
        <v>665</v>
      </c>
      <c r="B670" s="264" t="s">
        <v>7670</v>
      </c>
      <c r="C670" s="265" t="s">
        <v>8102</v>
      </c>
      <c r="D670" s="258"/>
      <c r="E670" s="258"/>
      <c r="F670" s="258"/>
      <c r="G670" s="258"/>
      <c r="H670" s="265">
        <v>2020</v>
      </c>
      <c r="I670" s="265">
        <v>6100060345</v>
      </c>
      <c r="J670" s="265" t="s">
        <v>9023</v>
      </c>
      <c r="K670" s="264" t="s">
        <v>10396</v>
      </c>
      <c r="L670" s="265" t="s">
        <v>9024</v>
      </c>
    </row>
    <row r="671" spans="1:12" ht="78.75">
      <c r="A671" s="263">
        <v>666</v>
      </c>
      <c r="B671" s="264" t="s">
        <v>7592</v>
      </c>
      <c r="C671" s="265" t="s">
        <v>8102</v>
      </c>
      <c r="D671" s="258"/>
      <c r="E671" s="258"/>
      <c r="F671" s="258"/>
      <c r="G671" s="258"/>
      <c r="H671" s="265">
        <v>2020</v>
      </c>
      <c r="I671" s="265">
        <v>6100060453</v>
      </c>
      <c r="J671" s="265" t="s">
        <v>8976</v>
      </c>
      <c r="K671" s="264" t="s">
        <v>10397</v>
      </c>
      <c r="L671" s="265"/>
    </row>
    <row r="672" spans="1:12" ht="63">
      <c r="A672" s="263">
        <v>667</v>
      </c>
      <c r="B672" s="264" t="s">
        <v>7671</v>
      </c>
      <c r="C672" s="265" t="s">
        <v>8102</v>
      </c>
      <c r="D672" s="258"/>
      <c r="E672" s="258"/>
      <c r="F672" s="258"/>
      <c r="G672" s="258"/>
      <c r="H672" s="265">
        <v>2020</v>
      </c>
      <c r="I672" s="265">
        <v>6100060451</v>
      </c>
      <c r="J672" s="265" t="s">
        <v>8976</v>
      </c>
      <c r="K672" s="264" t="s">
        <v>10398</v>
      </c>
      <c r="L672" s="265" t="s">
        <v>9025</v>
      </c>
    </row>
    <row r="673" spans="1:12" ht="47.25">
      <c r="A673" s="263">
        <v>668</v>
      </c>
      <c r="B673" s="264" t="s">
        <v>7174</v>
      </c>
      <c r="C673" s="265" t="s">
        <v>8102</v>
      </c>
      <c r="D673" s="258"/>
      <c r="E673" s="258"/>
      <c r="F673" s="258"/>
      <c r="G673" s="258"/>
      <c r="H673" s="265">
        <v>2020</v>
      </c>
      <c r="I673" s="265">
        <v>6100060395</v>
      </c>
      <c r="J673" s="265" t="s">
        <v>9021</v>
      </c>
      <c r="K673" s="264" t="s">
        <v>9788</v>
      </c>
      <c r="L673" s="265" t="s">
        <v>9026</v>
      </c>
    </row>
    <row r="674" spans="1:12" ht="47.25">
      <c r="A674" s="263">
        <v>669</v>
      </c>
      <c r="B674" s="264" t="s">
        <v>7286</v>
      </c>
      <c r="C674" s="265" t="s">
        <v>8102</v>
      </c>
      <c r="D674" s="258"/>
      <c r="E674" s="258"/>
      <c r="F674" s="258"/>
      <c r="G674" s="258"/>
      <c r="H674" s="265">
        <v>2020</v>
      </c>
      <c r="I674" s="265">
        <v>6100060369</v>
      </c>
      <c r="J674" s="265" t="s">
        <v>9027</v>
      </c>
      <c r="K674" s="264" t="s">
        <v>9879</v>
      </c>
      <c r="L674" s="265" t="s">
        <v>9028</v>
      </c>
    </row>
    <row r="675" spans="1:12" ht="47.25">
      <c r="A675" s="263">
        <v>670</v>
      </c>
      <c r="B675" s="264" t="s">
        <v>7160</v>
      </c>
      <c r="C675" s="265" t="s">
        <v>8102</v>
      </c>
      <c r="D675" s="258"/>
      <c r="E675" s="258"/>
      <c r="F675" s="258"/>
      <c r="G675" s="258"/>
      <c r="H675" s="265">
        <v>2020</v>
      </c>
      <c r="I675" s="265">
        <v>6100060543</v>
      </c>
      <c r="J675" s="265" t="s">
        <v>8972</v>
      </c>
      <c r="K675" s="264" t="s">
        <v>10399</v>
      </c>
      <c r="L675" s="265" t="s">
        <v>9029</v>
      </c>
    </row>
    <row r="676" spans="1:12" ht="78.75">
      <c r="A676" s="263">
        <v>671</v>
      </c>
      <c r="B676" s="264" t="s">
        <v>7167</v>
      </c>
      <c r="C676" s="265" t="s">
        <v>8102</v>
      </c>
      <c r="D676" s="258"/>
      <c r="E676" s="258"/>
      <c r="F676" s="258"/>
      <c r="G676" s="258"/>
      <c r="H676" s="265">
        <v>2020</v>
      </c>
      <c r="I676" s="265">
        <v>6100060666</v>
      </c>
      <c r="J676" s="265" t="s">
        <v>8904</v>
      </c>
      <c r="K676" s="264" t="s">
        <v>10400</v>
      </c>
      <c r="L676" s="265" t="s">
        <v>9030</v>
      </c>
    </row>
    <row r="677" spans="1:12" ht="63">
      <c r="A677" s="263">
        <v>672</v>
      </c>
      <c r="B677" s="264" t="s">
        <v>7447</v>
      </c>
      <c r="C677" s="265" t="s">
        <v>8102</v>
      </c>
      <c r="D677" s="258"/>
      <c r="E677" s="258"/>
      <c r="F677" s="258"/>
      <c r="G677" s="258"/>
      <c r="H677" s="265">
        <v>2020</v>
      </c>
      <c r="I677" s="265">
        <v>6100060130</v>
      </c>
      <c r="J677" s="265" t="s">
        <v>9027</v>
      </c>
      <c r="K677" s="264" t="s">
        <v>10401</v>
      </c>
      <c r="L677" s="265" t="s">
        <v>9031</v>
      </c>
    </row>
    <row r="678" spans="1:12" ht="78.75">
      <c r="A678" s="263">
        <v>673</v>
      </c>
      <c r="B678" s="264" t="s">
        <v>7672</v>
      </c>
      <c r="C678" s="265" t="s">
        <v>8102</v>
      </c>
      <c r="D678" s="258"/>
      <c r="E678" s="258"/>
      <c r="F678" s="258"/>
      <c r="G678" s="258"/>
      <c r="H678" s="265">
        <v>2020</v>
      </c>
      <c r="I678" s="265">
        <v>6100060517</v>
      </c>
      <c r="J678" s="265" t="s">
        <v>8737</v>
      </c>
      <c r="K678" s="264" t="s">
        <v>9032</v>
      </c>
      <c r="L678" s="265" t="s">
        <v>9033</v>
      </c>
    </row>
    <row r="679" spans="1:12" ht="63">
      <c r="A679" s="263">
        <v>674</v>
      </c>
      <c r="B679" s="264" t="s">
        <v>7673</v>
      </c>
      <c r="C679" s="265" t="s">
        <v>8102</v>
      </c>
      <c r="D679" s="258"/>
      <c r="E679" s="258"/>
      <c r="F679" s="258"/>
      <c r="G679" s="258"/>
      <c r="H679" s="265">
        <v>2020</v>
      </c>
      <c r="I679" s="265">
        <v>6100060509</v>
      </c>
      <c r="J679" s="265" t="s">
        <v>8972</v>
      </c>
      <c r="K679" s="264" t="s">
        <v>10402</v>
      </c>
      <c r="L679" s="265" t="s">
        <v>9034</v>
      </c>
    </row>
    <row r="680" spans="1:12" ht="63">
      <c r="A680" s="263">
        <v>675</v>
      </c>
      <c r="B680" s="264" t="s">
        <v>7204</v>
      </c>
      <c r="C680" s="265" t="s">
        <v>8102</v>
      </c>
      <c r="D680" s="258"/>
      <c r="E680" s="258"/>
      <c r="F680" s="258"/>
      <c r="G680" s="258"/>
      <c r="H680" s="265">
        <v>2020</v>
      </c>
      <c r="I680" s="265">
        <v>6100060693</v>
      </c>
      <c r="J680" s="265" t="s">
        <v>8902</v>
      </c>
      <c r="K680" s="264" t="s">
        <v>9880</v>
      </c>
      <c r="L680" s="265" t="s">
        <v>9035</v>
      </c>
    </row>
    <row r="681" spans="1:12" ht="63">
      <c r="A681" s="263">
        <v>676</v>
      </c>
      <c r="B681" s="264" t="s">
        <v>7674</v>
      </c>
      <c r="C681" s="265" t="s">
        <v>8102</v>
      </c>
      <c r="D681" s="258"/>
      <c r="E681" s="258"/>
      <c r="F681" s="258"/>
      <c r="G681" s="258"/>
      <c r="H681" s="265">
        <v>2020</v>
      </c>
      <c r="I681" s="265">
        <v>6100060684</v>
      </c>
      <c r="J681" s="265" t="s">
        <v>8904</v>
      </c>
      <c r="K681" s="264" t="s">
        <v>9881</v>
      </c>
      <c r="L681" s="265" t="s">
        <v>9036</v>
      </c>
    </row>
    <row r="682" spans="1:12" ht="63">
      <c r="A682" s="263">
        <v>677</v>
      </c>
      <c r="B682" s="264" t="s">
        <v>7255</v>
      </c>
      <c r="C682" s="265" t="s">
        <v>8102</v>
      </c>
      <c r="D682" s="258"/>
      <c r="E682" s="258"/>
      <c r="F682" s="258"/>
      <c r="G682" s="258"/>
      <c r="H682" s="265">
        <v>2020</v>
      </c>
      <c r="I682" s="265">
        <v>6100060224</v>
      </c>
      <c r="J682" s="265" t="s">
        <v>9037</v>
      </c>
      <c r="K682" s="264" t="s">
        <v>10403</v>
      </c>
      <c r="L682" s="265" t="s">
        <v>9038</v>
      </c>
    </row>
    <row r="683" spans="1:12" ht="63">
      <c r="A683" s="263">
        <v>678</v>
      </c>
      <c r="B683" s="264" t="s">
        <v>7447</v>
      </c>
      <c r="C683" s="265" t="s">
        <v>8102</v>
      </c>
      <c r="D683" s="258"/>
      <c r="E683" s="258"/>
      <c r="F683" s="258"/>
      <c r="G683" s="258"/>
      <c r="H683" s="265">
        <v>2020</v>
      </c>
      <c r="I683" s="265">
        <v>6100060741</v>
      </c>
      <c r="J683" s="265" t="s">
        <v>8740</v>
      </c>
      <c r="K683" s="264" t="s">
        <v>10404</v>
      </c>
      <c r="L683" s="265" t="s">
        <v>9039</v>
      </c>
    </row>
    <row r="684" spans="1:12" ht="63">
      <c r="A684" s="263">
        <v>679</v>
      </c>
      <c r="B684" s="264" t="s">
        <v>7675</v>
      </c>
      <c r="C684" s="265" t="s">
        <v>8102</v>
      </c>
      <c r="D684" s="258"/>
      <c r="E684" s="258"/>
      <c r="F684" s="258"/>
      <c r="G684" s="258"/>
      <c r="H684" s="265">
        <v>2020</v>
      </c>
      <c r="I684" s="265">
        <v>6100060497</v>
      </c>
      <c r="J684" s="265" t="s">
        <v>8904</v>
      </c>
      <c r="K684" s="264" t="s">
        <v>10405</v>
      </c>
      <c r="L684" s="265" t="s">
        <v>9040</v>
      </c>
    </row>
    <row r="685" spans="1:12" ht="78.75">
      <c r="A685" s="263">
        <v>680</v>
      </c>
      <c r="B685" s="264" t="s">
        <v>7676</v>
      </c>
      <c r="C685" s="265" t="s">
        <v>8102</v>
      </c>
      <c r="D685" s="258"/>
      <c r="E685" s="258"/>
      <c r="F685" s="258"/>
      <c r="G685" s="258"/>
      <c r="H685" s="265">
        <v>2020</v>
      </c>
      <c r="I685" s="265">
        <v>6100060710</v>
      </c>
      <c r="J685" s="265" t="s">
        <v>9037</v>
      </c>
      <c r="K685" s="264" t="s">
        <v>9789</v>
      </c>
      <c r="L685" s="265" t="s">
        <v>9041</v>
      </c>
    </row>
    <row r="686" spans="1:12" ht="78.75">
      <c r="A686" s="263">
        <v>681</v>
      </c>
      <c r="B686" s="264" t="s">
        <v>7677</v>
      </c>
      <c r="C686" s="265" t="s">
        <v>8102</v>
      </c>
      <c r="D686" s="258"/>
      <c r="E686" s="258"/>
      <c r="F686" s="258"/>
      <c r="G686" s="258"/>
      <c r="H686" s="265">
        <v>2020</v>
      </c>
      <c r="I686" s="265">
        <v>6100060582</v>
      </c>
      <c r="J686" s="265" t="s">
        <v>9037</v>
      </c>
      <c r="K686" s="264" t="s">
        <v>10406</v>
      </c>
      <c r="L686" s="265"/>
    </row>
    <row r="687" spans="1:12" ht="63">
      <c r="A687" s="263">
        <v>682</v>
      </c>
      <c r="B687" s="264" t="s">
        <v>7678</v>
      </c>
      <c r="C687" s="265" t="s">
        <v>8102</v>
      </c>
      <c r="D687" s="258"/>
      <c r="E687" s="258"/>
      <c r="F687" s="258"/>
      <c r="G687" s="258"/>
      <c r="H687" s="265">
        <v>2020</v>
      </c>
      <c r="I687" s="265">
        <v>6100060688</v>
      </c>
      <c r="J687" s="265" t="s">
        <v>9037</v>
      </c>
      <c r="K687" s="264" t="s">
        <v>9739</v>
      </c>
      <c r="L687" s="265" t="s">
        <v>9042</v>
      </c>
    </row>
    <row r="688" spans="1:12" ht="63">
      <c r="A688" s="263">
        <v>683</v>
      </c>
      <c r="B688" s="264" t="s">
        <v>7679</v>
      </c>
      <c r="C688" s="265" t="s">
        <v>8102</v>
      </c>
      <c r="D688" s="258"/>
      <c r="E688" s="258"/>
      <c r="F688" s="258"/>
      <c r="G688" s="258"/>
      <c r="H688" s="265">
        <v>2020</v>
      </c>
      <c r="I688" s="265">
        <v>6100060579</v>
      </c>
      <c r="J688" s="265" t="s">
        <v>8904</v>
      </c>
      <c r="K688" s="264" t="s">
        <v>10407</v>
      </c>
      <c r="L688" s="265" t="s">
        <v>9043</v>
      </c>
    </row>
    <row r="689" spans="1:12" ht="47.25">
      <c r="A689" s="263">
        <v>684</v>
      </c>
      <c r="B689" s="264" t="s">
        <v>7337</v>
      </c>
      <c r="C689" s="265" t="s">
        <v>8102</v>
      </c>
      <c r="D689" s="258"/>
      <c r="E689" s="258"/>
      <c r="F689" s="258"/>
      <c r="G689" s="258"/>
      <c r="H689" s="265">
        <v>2020</v>
      </c>
      <c r="I689" s="265">
        <v>6100060686</v>
      </c>
      <c r="J689" s="265" t="s">
        <v>8974</v>
      </c>
      <c r="K689" s="264" t="s">
        <v>9740</v>
      </c>
      <c r="L689" s="265" t="s">
        <v>9044</v>
      </c>
    </row>
    <row r="690" spans="1:12" ht="63">
      <c r="A690" s="263">
        <v>685</v>
      </c>
      <c r="B690" s="264" t="s">
        <v>7282</v>
      </c>
      <c r="C690" s="265" t="s">
        <v>8102</v>
      </c>
      <c r="D690" s="258"/>
      <c r="E690" s="258"/>
      <c r="F690" s="258"/>
      <c r="G690" s="258"/>
      <c r="H690" s="265">
        <v>2020</v>
      </c>
      <c r="I690" s="265">
        <v>6100060659</v>
      </c>
      <c r="J690" s="265" t="s">
        <v>8974</v>
      </c>
      <c r="K690" s="264" t="s">
        <v>10408</v>
      </c>
      <c r="L690" s="265" t="s">
        <v>9045</v>
      </c>
    </row>
    <row r="691" spans="1:12" ht="63">
      <c r="A691" s="263">
        <v>686</v>
      </c>
      <c r="B691" s="264" t="s">
        <v>7680</v>
      </c>
      <c r="C691" s="265" t="s">
        <v>8102</v>
      </c>
      <c r="D691" s="258"/>
      <c r="E691" s="258"/>
      <c r="F691" s="258"/>
      <c r="G691" s="258"/>
      <c r="H691" s="265">
        <v>2020</v>
      </c>
      <c r="I691" s="265">
        <v>6100060650</v>
      </c>
      <c r="J691" s="265" t="s">
        <v>9046</v>
      </c>
      <c r="K691" s="264" t="s">
        <v>10409</v>
      </c>
      <c r="L691" s="265" t="s">
        <v>9047</v>
      </c>
    </row>
    <row r="692" spans="1:12" ht="63">
      <c r="A692" s="263">
        <v>687</v>
      </c>
      <c r="B692" s="264" t="s">
        <v>7681</v>
      </c>
      <c r="C692" s="265" t="s">
        <v>8102</v>
      </c>
      <c r="D692" s="258"/>
      <c r="E692" s="258"/>
      <c r="F692" s="258"/>
      <c r="G692" s="258"/>
      <c r="H692" s="265">
        <v>2020</v>
      </c>
      <c r="I692" s="265">
        <v>6100060740</v>
      </c>
      <c r="J692" s="265" t="s">
        <v>9046</v>
      </c>
      <c r="K692" s="264" t="s">
        <v>10410</v>
      </c>
      <c r="L692" s="265" t="s">
        <v>9048</v>
      </c>
    </row>
    <row r="693" spans="1:12" ht="78.75">
      <c r="A693" s="263">
        <v>688</v>
      </c>
      <c r="B693" s="264" t="s">
        <v>7682</v>
      </c>
      <c r="C693" s="265" t="s">
        <v>8102</v>
      </c>
      <c r="D693" s="258"/>
      <c r="E693" s="258"/>
      <c r="F693" s="258"/>
      <c r="G693" s="258"/>
      <c r="H693" s="265">
        <v>2020</v>
      </c>
      <c r="I693" s="265">
        <v>6100060787</v>
      </c>
      <c r="J693" s="265" t="s">
        <v>9049</v>
      </c>
      <c r="K693" s="264" t="s">
        <v>10411</v>
      </c>
      <c r="L693" s="265" t="s">
        <v>9050</v>
      </c>
    </row>
    <row r="694" spans="1:12" ht="63">
      <c r="A694" s="263">
        <v>689</v>
      </c>
      <c r="B694" s="264" t="s">
        <v>7683</v>
      </c>
      <c r="C694" s="265" t="s">
        <v>8102</v>
      </c>
      <c r="D694" s="258"/>
      <c r="E694" s="258"/>
      <c r="F694" s="258"/>
      <c r="G694" s="258"/>
      <c r="H694" s="265">
        <v>2020</v>
      </c>
      <c r="I694" s="265">
        <v>6100060709</v>
      </c>
      <c r="J694" s="265" t="s">
        <v>9046</v>
      </c>
      <c r="K694" s="264" t="s">
        <v>10412</v>
      </c>
      <c r="L694" s="265" t="s">
        <v>9051</v>
      </c>
    </row>
    <row r="695" spans="1:12" ht="63">
      <c r="A695" s="263">
        <v>690</v>
      </c>
      <c r="B695" s="264" t="s">
        <v>7684</v>
      </c>
      <c r="C695" s="265" t="s">
        <v>8102</v>
      </c>
      <c r="D695" s="258"/>
      <c r="E695" s="258"/>
      <c r="F695" s="258"/>
      <c r="G695" s="258"/>
      <c r="H695" s="265">
        <v>2020</v>
      </c>
      <c r="I695" s="265">
        <v>6100060785</v>
      </c>
      <c r="J695" s="265" t="s">
        <v>9049</v>
      </c>
      <c r="K695" s="264" t="s">
        <v>10413</v>
      </c>
      <c r="L695" s="265" t="s">
        <v>9052</v>
      </c>
    </row>
    <row r="696" spans="1:12" ht="63">
      <c r="A696" s="263">
        <v>691</v>
      </c>
      <c r="B696" s="264" t="s">
        <v>7158</v>
      </c>
      <c r="C696" s="265" t="s">
        <v>8102</v>
      </c>
      <c r="D696" s="258"/>
      <c r="E696" s="258"/>
      <c r="F696" s="258"/>
      <c r="G696" s="258"/>
      <c r="H696" s="265">
        <v>2020</v>
      </c>
      <c r="I696" s="265">
        <v>6100060652</v>
      </c>
      <c r="J696" s="265" t="s">
        <v>8974</v>
      </c>
      <c r="K696" s="264" t="s">
        <v>10414</v>
      </c>
      <c r="L696" s="265" t="s">
        <v>9053</v>
      </c>
    </row>
    <row r="697" spans="1:12" ht="78.75">
      <c r="A697" s="263">
        <v>692</v>
      </c>
      <c r="B697" s="264" t="s">
        <v>7685</v>
      </c>
      <c r="C697" s="265" t="s">
        <v>8102</v>
      </c>
      <c r="D697" s="258"/>
      <c r="E697" s="258"/>
      <c r="F697" s="258"/>
      <c r="G697" s="258"/>
      <c r="H697" s="265">
        <v>2020</v>
      </c>
      <c r="I697" s="265">
        <v>6100060692</v>
      </c>
      <c r="J697" s="265" t="s">
        <v>8974</v>
      </c>
      <c r="K697" s="264" t="s">
        <v>10415</v>
      </c>
      <c r="L697" s="265" t="s">
        <v>9054</v>
      </c>
    </row>
    <row r="698" spans="1:12" ht="78.75">
      <c r="A698" s="263">
        <v>693</v>
      </c>
      <c r="B698" s="264" t="s">
        <v>7686</v>
      </c>
      <c r="C698" s="265" t="s">
        <v>8102</v>
      </c>
      <c r="D698" s="258"/>
      <c r="E698" s="258"/>
      <c r="F698" s="258"/>
      <c r="G698" s="258"/>
      <c r="H698" s="265">
        <v>2020</v>
      </c>
      <c r="I698" s="265">
        <v>6100060781</v>
      </c>
      <c r="J698" s="265" t="s">
        <v>8800</v>
      </c>
      <c r="K698" s="264" t="s">
        <v>10416</v>
      </c>
      <c r="L698" s="265" t="s">
        <v>9055</v>
      </c>
    </row>
    <row r="699" spans="1:12" ht="94.5">
      <c r="A699" s="263">
        <v>694</v>
      </c>
      <c r="B699" s="264" t="s">
        <v>7687</v>
      </c>
      <c r="C699" s="265" t="s">
        <v>8102</v>
      </c>
      <c r="D699" s="258"/>
      <c r="E699" s="258"/>
      <c r="F699" s="258"/>
      <c r="G699" s="258"/>
      <c r="H699" s="265">
        <v>2020</v>
      </c>
      <c r="I699" s="265">
        <v>6100060515</v>
      </c>
      <c r="J699" s="265" t="s">
        <v>8974</v>
      </c>
      <c r="K699" s="264" t="s">
        <v>10417</v>
      </c>
      <c r="L699" s="265" t="s">
        <v>9056</v>
      </c>
    </row>
    <row r="700" spans="1:12" ht="78.75">
      <c r="A700" s="263">
        <v>695</v>
      </c>
      <c r="B700" s="264" t="s">
        <v>7688</v>
      </c>
      <c r="C700" s="265" t="s">
        <v>8102</v>
      </c>
      <c r="D700" s="258"/>
      <c r="E700" s="258"/>
      <c r="F700" s="258"/>
      <c r="G700" s="258"/>
      <c r="H700" s="265">
        <v>2020</v>
      </c>
      <c r="I700" s="265">
        <v>6100060095</v>
      </c>
      <c r="J700" s="265" t="s">
        <v>8800</v>
      </c>
      <c r="K700" s="264" t="s">
        <v>10418</v>
      </c>
      <c r="L700" s="265" t="s">
        <v>9057</v>
      </c>
    </row>
    <row r="701" spans="1:12" ht="78.75">
      <c r="A701" s="263">
        <v>696</v>
      </c>
      <c r="B701" s="264" t="s">
        <v>7689</v>
      </c>
      <c r="C701" s="265" t="s">
        <v>8102</v>
      </c>
      <c r="D701" s="258"/>
      <c r="E701" s="258"/>
      <c r="F701" s="258"/>
      <c r="G701" s="258"/>
      <c r="H701" s="265">
        <v>2020</v>
      </c>
      <c r="I701" s="265">
        <v>6100060495</v>
      </c>
      <c r="J701" s="265" t="s">
        <v>8800</v>
      </c>
      <c r="K701" s="264" t="s">
        <v>10138</v>
      </c>
      <c r="L701" s="265" t="s">
        <v>9058</v>
      </c>
    </row>
    <row r="702" spans="1:12" ht="63">
      <c r="A702" s="263">
        <v>697</v>
      </c>
      <c r="B702" s="264" t="s">
        <v>7690</v>
      </c>
      <c r="C702" s="265" t="s">
        <v>8102</v>
      </c>
      <c r="D702" s="258"/>
      <c r="E702" s="258"/>
      <c r="F702" s="258"/>
      <c r="G702" s="258"/>
      <c r="H702" s="265">
        <v>2020</v>
      </c>
      <c r="I702" s="265">
        <v>6100060899</v>
      </c>
      <c r="J702" s="265" t="s">
        <v>9059</v>
      </c>
      <c r="K702" s="264" t="s">
        <v>10419</v>
      </c>
      <c r="L702" s="265" t="s">
        <v>9060</v>
      </c>
    </row>
    <row r="703" spans="1:12" ht="47.25">
      <c r="A703" s="263">
        <v>698</v>
      </c>
      <c r="B703" s="264" t="s">
        <v>7288</v>
      </c>
      <c r="C703" s="265" t="s">
        <v>8102</v>
      </c>
      <c r="D703" s="258"/>
      <c r="E703" s="258"/>
      <c r="F703" s="258"/>
      <c r="G703" s="258"/>
      <c r="H703" s="265">
        <v>2020</v>
      </c>
      <c r="I703" s="265">
        <v>6100060928</v>
      </c>
      <c r="J703" s="265" t="s">
        <v>9059</v>
      </c>
      <c r="K703" s="264" t="s">
        <v>10420</v>
      </c>
      <c r="L703" s="265" t="s">
        <v>9061</v>
      </c>
    </row>
    <row r="704" spans="1:12" ht="63">
      <c r="A704" s="263">
        <v>699</v>
      </c>
      <c r="B704" s="264" t="s">
        <v>7299</v>
      </c>
      <c r="C704" s="265" t="s">
        <v>8102</v>
      </c>
      <c r="D704" s="258"/>
      <c r="E704" s="258"/>
      <c r="F704" s="258"/>
      <c r="G704" s="258"/>
      <c r="H704" s="265">
        <v>2020</v>
      </c>
      <c r="I704" s="265">
        <v>6100060829</v>
      </c>
      <c r="J704" s="265" t="s">
        <v>9059</v>
      </c>
      <c r="K704" s="264" t="s">
        <v>9882</v>
      </c>
      <c r="L704" s="265"/>
    </row>
    <row r="705" spans="1:12" ht="63">
      <c r="A705" s="263">
        <v>700</v>
      </c>
      <c r="B705" s="264" t="s">
        <v>7691</v>
      </c>
      <c r="C705" s="265" t="s">
        <v>8102</v>
      </c>
      <c r="D705" s="258"/>
      <c r="E705" s="258"/>
      <c r="F705" s="258"/>
      <c r="G705" s="258"/>
      <c r="H705" s="265">
        <v>2020</v>
      </c>
      <c r="I705" s="265">
        <v>6100060786</v>
      </c>
      <c r="J705" s="265" t="s">
        <v>8746</v>
      </c>
      <c r="K705" s="264" t="s">
        <v>10421</v>
      </c>
      <c r="L705" s="265" t="s">
        <v>9062</v>
      </c>
    </row>
    <row r="706" spans="1:12" ht="78.75">
      <c r="A706" s="263">
        <v>701</v>
      </c>
      <c r="B706" s="264" t="s">
        <v>7692</v>
      </c>
      <c r="C706" s="265" t="s">
        <v>8102</v>
      </c>
      <c r="D706" s="258"/>
      <c r="E706" s="258"/>
      <c r="F706" s="258"/>
      <c r="G706" s="258"/>
      <c r="H706" s="265">
        <v>2020</v>
      </c>
      <c r="I706" s="265">
        <v>6100060830</v>
      </c>
      <c r="J706" s="265" t="s">
        <v>9063</v>
      </c>
      <c r="K706" s="264" t="s">
        <v>9790</v>
      </c>
      <c r="L706" s="265" t="s">
        <v>9064</v>
      </c>
    </row>
    <row r="707" spans="1:12" ht="63">
      <c r="A707" s="263">
        <v>702</v>
      </c>
      <c r="B707" s="264" t="s">
        <v>7181</v>
      </c>
      <c r="C707" s="265" t="s">
        <v>8102</v>
      </c>
      <c r="D707" s="258"/>
      <c r="E707" s="258"/>
      <c r="F707" s="258"/>
      <c r="G707" s="258"/>
      <c r="H707" s="265">
        <v>2020</v>
      </c>
      <c r="I707" s="265">
        <v>6100060795</v>
      </c>
      <c r="J707" s="265" t="s">
        <v>8746</v>
      </c>
      <c r="K707" s="264" t="s">
        <v>9065</v>
      </c>
      <c r="L707" s="265"/>
    </row>
    <row r="708" spans="1:12" ht="63">
      <c r="A708" s="263">
        <v>703</v>
      </c>
      <c r="B708" s="264" t="s">
        <v>7693</v>
      </c>
      <c r="C708" s="265" t="s">
        <v>8102</v>
      </c>
      <c r="D708" s="258"/>
      <c r="E708" s="258"/>
      <c r="F708" s="258"/>
      <c r="G708" s="258"/>
      <c r="H708" s="265">
        <v>2020</v>
      </c>
      <c r="I708" s="265">
        <v>6100060890</v>
      </c>
      <c r="J708" s="265" t="s">
        <v>9066</v>
      </c>
      <c r="K708" s="264" t="s">
        <v>10422</v>
      </c>
      <c r="L708" s="265" t="s">
        <v>9067</v>
      </c>
    </row>
    <row r="709" spans="1:12" ht="63">
      <c r="A709" s="263">
        <v>704</v>
      </c>
      <c r="B709" s="264" t="s">
        <v>7694</v>
      </c>
      <c r="C709" s="265" t="s">
        <v>8102</v>
      </c>
      <c r="D709" s="258"/>
      <c r="E709" s="258"/>
      <c r="F709" s="258"/>
      <c r="G709" s="258"/>
      <c r="H709" s="265">
        <v>2020</v>
      </c>
      <c r="I709" s="265">
        <v>6100060923</v>
      </c>
      <c r="J709" s="265" t="s">
        <v>8749</v>
      </c>
      <c r="K709" s="264" t="s">
        <v>10423</v>
      </c>
      <c r="L709" s="265" t="s">
        <v>9068</v>
      </c>
    </row>
    <row r="710" spans="1:12" ht="78.75">
      <c r="A710" s="263">
        <v>705</v>
      </c>
      <c r="B710" s="264" t="s">
        <v>7695</v>
      </c>
      <c r="C710" s="265" t="s">
        <v>8102</v>
      </c>
      <c r="D710" s="258"/>
      <c r="E710" s="258"/>
      <c r="F710" s="258"/>
      <c r="G710" s="258"/>
      <c r="H710" s="265">
        <v>2020</v>
      </c>
      <c r="I710" s="265">
        <v>6100061009</v>
      </c>
      <c r="J710" s="265" t="s">
        <v>9059</v>
      </c>
      <c r="K710" s="264" t="s">
        <v>10424</v>
      </c>
      <c r="L710" s="265" t="s">
        <v>9069</v>
      </c>
    </row>
    <row r="711" spans="1:12" ht="63">
      <c r="A711" s="263">
        <v>706</v>
      </c>
      <c r="B711" s="264" t="s">
        <v>7696</v>
      </c>
      <c r="C711" s="265" t="s">
        <v>8102</v>
      </c>
      <c r="D711" s="258"/>
      <c r="E711" s="258"/>
      <c r="F711" s="258"/>
      <c r="G711" s="258"/>
      <c r="H711" s="265">
        <v>2020</v>
      </c>
      <c r="I711" s="265">
        <v>6100060695</v>
      </c>
      <c r="J711" s="265" t="s">
        <v>8800</v>
      </c>
      <c r="K711" s="264" t="s">
        <v>10425</v>
      </c>
      <c r="L711" s="265" t="s">
        <v>9070</v>
      </c>
    </row>
    <row r="712" spans="1:12" ht="63">
      <c r="A712" s="263">
        <v>707</v>
      </c>
      <c r="B712" s="264" t="s">
        <v>7697</v>
      </c>
      <c r="C712" s="265" t="s">
        <v>8102</v>
      </c>
      <c r="D712" s="258"/>
      <c r="E712" s="258"/>
      <c r="F712" s="258"/>
      <c r="G712" s="258"/>
      <c r="H712" s="265">
        <v>2020</v>
      </c>
      <c r="I712" s="265">
        <v>6100060817</v>
      </c>
      <c r="J712" s="265" t="s">
        <v>8742</v>
      </c>
      <c r="K712" s="264" t="s">
        <v>10426</v>
      </c>
      <c r="L712" s="265" t="s">
        <v>9071</v>
      </c>
    </row>
    <row r="713" spans="1:12" ht="78.75">
      <c r="A713" s="263">
        <v>708</v>
      </c>
      <c r="B713" s="264" t="s">
        <v>7648</v>
      </c>
      <c r="C713" s="265" t="s">
        <v>8102</v>
      </c>
      <c r="D713" s="258"/>
      <c r="E713" s="258"/>
      <c r="F713" s="258"/>
      <c r="G713" s="258"/>
      <c r="H713" s="265">
        <v>2020</v>
      </c>
      <c r="I713" s="265">
        <v>6100061104</v>
      </c>
      <c r="J713" s="265" t="s">
        <v>9072</v>
      </c>
      <c r="K713" s="264" t="s">
        <v>10427</v>
      </c>
      <c r="L713" s="265" t="s">
        <v>9073</v>
      </c>
    </row>
    <row r="714" spans="1:12" ht="63">
      <c r="A714" s="263">
        <v>709</v>
      </c>
      <c r="B714" s="264" t="s">
        <v>7351</v>
      </c>
      <c r="C714" s="265" t="s">
        <v>8102</v>
      </c>
      <c r="D714" s="258"/>
      <c r="E714" s="258"/>
      <c r="F714" s="258"/>
      <c r="G714" s="258"/>
      <c r="H714" s="265">
        <v>2020</v>
      </c>
      <c r="I714" s="265">
        <v>6100060814</v>
      </c>
      <c r="J714" s="265" t="s">
        <v>9074</v>
      </c>
      <c r="K714" s="264" t="s">
        <v>10428</v>
      </c>
      <c r="L714" s="265" t="s">
        <v>9075</v>
      </c>
    </row>
    <row r="715" spans="1:12" ht="94.5">
      <c r="A715" s="263">
        <v>710</v>
      </c>
      <c r="B715" s="264" t="s">
        <v>7698</v>
      </c>
      <c r="C715" s="265" t="s">
        <v>8102</v>
      </c>
      <c r="D715" s="258"/>
      <c r="E715" s="258"/>
      <c r="F715" s="258"/>
      <c r="G715" s="258"/>
      <c r="H715" s="265">
        <v>2020</v>
      </c>
      <c r="I715" s="265">
        <v>6100061072</v>
      </c>
      <c r="J715" s="265" t="s">
        <v>9072</v>
      </c>
      <c r="K715" s="264" t="s">
        <v>10429</v>
      </c>
      <c r="L715" s="265" t="s">
        <v>9076</v>
      </c>
    </row>
    <row r="716" spans="1:12" ht="78.75">
      <c r="A716" s="263">
        <v>711</v>
      </c>
      <c r="B716" s="264" t="s">
        <v>7699</v>
      </c>
      <c r="C716" s="265" t="s">
        <v>8102</v>
      </c>
      <c r="D716" s="258"/>
      <c r="E716" s="258"/>
      <c r="F716" s="258"/>
      <c r="G716" s="258"/>
      <c r="H716" s="265">
        <v>2020</v>
      </c>
      <c r="I716" s="265">
        <v>6100061117</v>
      </c>
      <c r="J716" s="265" t="s">
        <v>9066</v>
      </c>
      <c r="K716" s="264" t="s">
        <v>10430</v>
      </c>
      <c r="L716" s="265"/>
    </row>
    <row r="717" spans="1:12" ht="47.25">
      <c r="A717" s="263">
        <v>712</v>
      </c>
      <c r="B717" s="264" t="s">
        <v>7160</v>
      </c>
      <c r="C717" s="265" t="s">
        <v>8102</v>
      </c>
      <c r="D717" s="258"/>
      <c r="E717" s="258"/>
      <c r="F717" s="258"/>
      <c r="G717" s="258"/>
      <c r="H717" s="265">
        <v>2020</v>
      </c>
      <c r="I717" s="265">
        <v>6100061357</v>
      </c>
      <c r="J717" s="265" t="s">
        <v>9077</v>
      </c>
      <c r="K717" s="264" t="s">
        <v>10431</v>
      </c>
      <c r="L717" s="265" t="s">
        <v>9078</v>
      </c>
    </row>
    <row r="718" spans="1:12" ht="63">
      <c r="A718" s="263">
        <v>713</v>
      </c>
      <c r="B718" s="264" t="s">
        <v>7700</v>
      </c>
      <c r="C718" s="265" t="s">
        <v>8102</v>
      </c>
      <c r="D718" s="258"/>
      <c r="E718" s="258"/>
      <c r="F718" s="258"/>
      <c r="G718" s="258"/>
      <c r="H718" s="265">
        <v>2020</v>
      </c>
      <c r="I718" s="265">
        <v>6100060988</v>
      </c>
      <c r="J718" s="265" t="s">
        <v>9079</v>
      </c>
      <c r="K718" s="264" t="s">
        <v>9791</v>
      </c>
      <c r="L718" s="265" t="s">
        <v>9080</v>
      </c>
    </row>
    <row r="719" spans="1:12" ht="63">
      <c r="A719" s="263">
        <v>714</v>
      </c>
      <c r="B719" s="264" t="s">
        <v>7701</v>
      </c>
      <c r="C719" s="265" t="s">
        <v>8102</v>
      </c>
      <c r="D719" s="258"/>
      <c r="E719" s="258"/>
      <c r="F719" s="258"/>
      <c r="G719" s="258"/>
      <c r="H719" s="265">
        <v>2020</v>
      </c>
      <c r="I719" s="265">
        <v>6100060370</v>
      </c>
      <c r="J719" s="265" t="s">
        <v>9077</v>
      </c>
      <c r="K719" s="264" t="s">
        <v>9081</v>
      </c>
      <c r="L719" s="265" t="s">
        <v>9082</v>
      </c>
    </row>
    <row r="720" spans="1:12" ht="63">
      <c r="A720" s="263">
        <v>715</v>
      </c>
      <c r="B720" s="264" t="s">
        <v>7702</v>
      </c>
      <c r="C720" s="265" t="s">
        <v>8102</v>
      </c>
      <c r="D720" s="258"/>
      <c r="E720" s="258"/>
      <c r="F720" s="258"/>
      <c r="G720" s="258"/>
      <c r="H720" s="265">
        <v>2020</v>
      </c>
      <c r="I720" s="265">
        <v>6100060249</v>
      </c>
      <c r="J720" s="265" t="s">
        <v>9083</v>
      </c>
      <c r="K720" s="264" t="s">
        <v>10432</v>
      </c>
      <c r="L720" s="265" t="s">
        <v>9084</v>
      </c>
    </row>
    <row r="721" spans="1:12" ht="78.75">
      <c r="A721" s="263">
        <v>716</v>
      </c>
      <c r="B721" s="264" t="s">
        <v>7703</v>
      </c>
      <c r="C721" s="265" t="s">
        <v>8102</v>
      </c>
      <c r="D721" s="258"/>
      <c r="E721" s="258"/>
      <c r="F721" s="258"/>
      <c r="G721" s="258"/>
      <c r="H721" s="265">
        <v>2020</v>
      </c>
      <c r="I721" s="265">
        <v>6100061290</v>
      </c>
      <c r="J721" s="265" t="s">
        <v>9077</v>
      </c>
      <c r="K721" s="264" t="s">
        <v>10433</v>
      </c>
      <c r="L721" s="265" t="s">
        <v>9085</v>
      </c>
    </row>
    <row r="722" spans="1:12" ht="78.75">
      <c r="A722" s="263">
        <v>717</v>
      </c>
      <c r="B722" s="264" t="s">
        <v>7220</v>
      </c>
      <c r="C722" s="265" t="s">
        <v>8102</v>
      </c>
      <c r="D722" s="258"/>
      <c r="E722" s="258"/>
      <c r="F722" s="258"/>
      <c r="G722" s="258"/>
      <c r="H722" s="265">
        <v>2020</v>
      </c>
      <c r="I722" s="265">
        <v>6100060980</v>
      </c>
      <c r="J722" s="265" t="s">
        <v>9072</v>
      </c>
      <c r="K722" s="264" t="s">
        <v>10434</v>
      </c>
      <c r="L722" s="265" t="s">
        <v>9086</v>
      </c>
    </row>
    <row r="723" spans="1:12" ht="78.75">
      <c r="A723" s="263">
        <v>718</v>
      </c>
      <c r="B723" s="264" t="s">
        <v>7648</v>
      </c>
      <c r="C723" s="265" t="s">
        <v>8102</v>
      </c>
      <c r="D723" s="258"/>
      <c r="E723" s="258"/>
      <c r="F723" s="258"/>
      <c r="G723" s="258"/>
      <c r="H723" s="265">
        <v>2020</v>
      </c>
      <c r="I723" s="265">
        <v>6100061392</v>
      </c>
      <c r="J723" s="265" t="s">
        <v>9087</v>
      </c>
      <c r="K723" s="264" t="s">
        <v>10435</v>
      </c>
      <c r="L723" s="265" t="s">
        <v>9088</v>
      </c>
    </row>
    <row r="724" spans="1:12" ht="63">
      <c r="A724" s="263">
        <v>719</v>
      </c>
      <c r="B724" s="264" t="s">
        <v>7704</v>
      </c>
      <c r="C724" s="265" t="s">
        <v>8102</v>
      </c>
      <c r="D724" s="258"/>
      <c r="E724" s="258"/>
      <c r="F724" s="258"/>
      <c r="G724" s="258"/>
      <c r="H724" s="265">
        <v>2020</v>
      </c>
      <c r="I724" s="265">
        <v>6100061063</v>
      </c>
      <c r="J724" s="265" t="s">
        <v>9079</v>
      </c>
      <c r="K724" s="264" t="s">
        <v>10436</v>
      </c>
      <c r="L724" s="265" t="s">
        <v>9089</v>
      </c>
    </row>
    <row r="725" spans="1:12" ht="63">
      <c r="A725" s="263">
        <v>720</v>
      </c>
      <c r="B725" s="264" t="s">
        <v>7705</v>
      </c>
      <c r="C725" s="265" t="s">
        <v>8102</v>
      </c>
      <c r="D725" s="258"/>
      <c r="E725" s="258"/>
      <c r="F725" s="258"/>
      <c r="G725" s="258"/>
      <c r="H725" s="265">
        <v>2020</v>
      </c>
      <c r="I725" s="265">
        <v>6100060687</v>
      </c>
      <c r="J725" s="265" t="s">
        <v>9090</v>
      </c>
      <c r="K725" s="264" t="s">
        <v>10437</v>
      </c>
      <c r="L725" s="265" t="s">
        <v>9091</v>
      </c>
    </row>
    <row r="726" spans="1:12" ht="63">
      <c r="A726" s="263">
        <v>721</v>
      </c>
      <c r="B726" s="264" t="s">
        <v>7706</v>
      </c>
      <c r="C726" s="265" t="s">
        <v>8102</v>
      </c>
      <c r="D726" s="258"/>
      <c r="E726" s="258"/>
      <c r="F726" s="258"/>
      <c r="G726" s="258"/>
      <c r="H726" s="265">
        <v>2020</v>
      </c>
      <c r="I726" s="265">
        <v>6100061423</v>
      </c>
      <c r="J726" s="265" t="s">
        <v>9092</v>
      </c>
      <c r="K726" s="264" t="s">
        <v>9792</v>
      </c>
      <c r="L726" s="265" t="s">
        <v>9093</v>
      </c>
    </row>
    <row r="727" spans="1:12" ht="63">
      <c r="A727" s="263">
        <v>722</v>
      </c>
      <c r="B727" s="264" t="s">
        <v>7707</v>
      </c>
      <c r="C727" s="265" t="s">
        <v>8102</v>
      </c>
      <c r="D727" s="258"/>
      <c r="E727" s="258"/>
      <c r="F727" s="258"/>
      <c r="G727" s="258"/>
      <c r="H727" s="265">
        <v>2020</v>
      </c>
      <c r="I727" s="265">
        <v>6100061397</v>
      </c>
      <c r="J727" s="265" t="s">
        <v>9094</v>
      </c>
      <c r="K727" s="264" t="s">
        <v>9883</v>
      </c>
      <c r="L727" s="265" t="s">
        <v>9095</v>
      </c>
    </row>
    <row r="728" spans="1:12" ht="63">
      <c r="A728" s="263">
        <v>723</v>
      </c>
      <c r="B728" s="264" t="s">
        <v>7708</v>
      </c>
      <c r="C728" s="265" t="s">
        <v>8102</v>
      </c>
      <c r="D728" s="258"/>
      <c r="E728" s="258"/>
      <c r="F728" s="258"/>
      <c r="G728" s="258"/>
      <c r="H728" s="265">
        <v>2020</v>
      </c>
      <c r="I728" s="265">
        <v>6100061403</v>
      </c>
      <c r="J728" s="265" t="s">
        <v>9094</v>
      </c>
      <c r="K728" s="264" t="s">
        <v>10438</v>
      </c>
      <c r="L728" s="265" t="s">
        <v>9096</v>
      </c>
    </row>
    <row r="729" spans="1:12" ht="63">
      <c r="A729" s="263">
        <v>724</v>
      </c>
      <c r="B729" s="264" t="s">
        <v>7707</v>
      </c>
      <c r="C729" s="265" t="s">
        <v>8102</v>
      </c>
      <c r="D729" s="258"/>
      <c r="E729" s="258"/>
      <c r="F729" s="258"/>
      <c r="G729" s="258"/>
      <c r="H729" s="265">
        <v>2020</v>
      </c>
      <c r="I729" s="265">
        <v>6100061397</v>
      </c>
      <c r="J729" s="265" t="s">
        <v>9094</v>
      </c>
      <c r="K729" s="264" t="s">
        <v>9883</v>
      </c>
      <c r="L729" s="265" t="s">
        <v>9095</v>
      </c>
    </row>
    <row r="730" spans="1:12" ht="78.75">
      <c r="A730" s="263">
        <v>725</v>
      </c>
      <c r="B730" s="264" t="s">
        <v>7709</v>
      </c>
      <c r="C730" s="265" t="s">
        <v>8102</v>
      </c>
      <c r="D730" s="258"/>
      <c r="E730" s="258"/>
      <c r="F730" s="258"/>
      <c r="G730" s="258"/>
      <c r="H730" s="265">
        <v>2020</v>
      </c>
      <c r="I730" s="265">
        <v>6100061508</v>
      </c>
      <c r="J730" s="265" t="s">
        <v>9097</v>
      </c>
      <c r="K730" s="264" t="s">
        <v>10439</v>
      </c>
      <c r="L730" s="265" t="s">
        <v>9098</v>
      </c>
    </row>
    <row r="731" spans="1:12" ht="63">
      <c r="A731" s="263">
        <v>726</v>
      </c>
      <c r="B731" s="264" t="s">
        <v>7710</v>
      </c>
      <c r="C731" s="265" t="s">
        <v>8102</v>
      </c>
      <c r="D731" s="258"/>
      <c r="E731" s="258"/>
      <c r="F731" s="258"/>
      <c r="G731" s="258"/>
      <c r="H731" s="265">
        <v>2020</v>
      </c>
      <c r="I731" s="265">
        <v>6100061761</v>
      </c>
      <c r="J731" s="265" t="s">
        <v>9099</v>
      </c>
      <c r="K731" s="264" t="s">
        <v>10440</v>
      </c>
      <c r="L731" s="265" t="s">
        <v>9100</v>
      </c>
    </row>
    <row r="732" spans="1:12" ht="94.5">
      <c r="A732" s="263">
        <v>727</v>
      </c>
      <c r="B732" s="264" t="s">
        <v>7711</v>
      </c>
      <c r="C732" s="265" t="s">
        <v>8102</v>
      </c>
      <c r="D732" s="258"/>
      <c r="E732" s="258"/>
      <c r="F732" s="258"/>
      <c r="G732" s="258"/>
      <c r="H732" s="265">
        <v>2020</v>
      </c>
      <c r="I732" s="265">
        <v>6100061780</v>
      </c>
      <c r="J732" s="265" t="s">
        <v>9101</v>
      </c>
      <c r="K732" s="264" t="s">
        <v>10441</v>
      </c>
      <c r="L732" s="265" t="s">
        <v>9102</v>
      </c>
    </row>
    <row r="733" spans="1:12" ht="63">
      <c r="A733" s="263">
        <v>728</v>
      </c>
      <c r="B733" s="264" t="s">
        <v>7712</v>
      </c>
      <c r="C733" s="265" t="s">
        <v>8102</v>
      </c>
      <c r="D733" s="258"/>
      <c r="E733" s="258"/>
      <c r="F733" s="258"/>
      <c r="G733" s="258"/>
      <c r="H733" s="265">
        <v>2020</v>
      </c>
      <c r="I733" s="265">
        <v>6100061804</v>
      </c>
      <c r="J733" s="265" t="s">
        <v>9103</v>
      </c>
      <c r="K733" s="264" t="s">
        <v>9793</v>
      </c>
      <c r="L733" s="265" t="s">
        <v>9104</v>
      </c>
    </row>
    <row r="734" spans="1:12" ht="63">
      <c r="A734" s="263">
        <v>729</v>
      </c>
      <c r="B734" s="264" t="s">
        <v>7713</v>
      </c>
      <c r="C734" s="265" t="s">
        <v>8102</v>
      </c>
      <c r="D734" s="258"/>
      <c r="E734" s="258"/>
      <c r="F734" s="258"/>
      <c r="G734" s="258"/>
      <c r="H734" s="265">
        <v>2020</v>
      </c>
      <c r="I734" s="265">
        <v>6100059391</v>
      </c>
      <c r="J734" s="265" t="s">
        <v>9105</v>
      </c>
      <c r="K734" s="264" t="s">
        <v>9741</v>
      </c>
      <c r="L734" s="265" t="s">
        <v>9106</v>
      </c>
    </row>
    <row r="735" spans="1:12" ht="78.75">
      <c r="A735" s="263">
        <v>730</v>
      </c>
      <c r="B735" s="264" t="s">
        <v>7714</v>
      </c>
      <c r="C735" s="265" t="s">
        <v>8102</v>
      </c>
      <c r="D735" s="258"/>
      <c r="E735" s="258"/>
      <c r="F735" s="258"/>
      <c r="G735" s="258"/>
      <c r="H735" s="265">
        <v>2020</v>
      </c>
      <c r="I735" s="265">
        <v>6100062750</v>
      </c>
      <c r="J735" s="265" t="s">
        <v>9107</v>
      </c>
      <c r="K735" s="264" t="s">
        <v>10442</v>
      </c>
      <c r="L735" s="265" t="s">
        <v>9108</v>
      </c>
    </row>
    <row r="736" spans="1:12" ht="94.5">
      <c r="A736" s="263">
        <v>731</v>
      </c>
      <c r="B736" s="264" t="s">
        <v>7715</v>
      </c>
      <c r="C736" s="265" t="s">
        <v>8102</v>
      </c>
      <c r="D736" s="258"/>
      <c r="E736" s="258"/>
      <c r="F736" s="258"/>
      <c r="G736" s="258"/>
      <c r="H736" s="265">
        <v>2020</v>
      </c>
      <c r="I736" s="265">
        <v>6100062990</v>
      </c>
      <c r="J736" s="265" t="s">
        <v>9109</v>
      </c>
      <c r="K736" s="264" t="s">
        <v>10443</v>
      </c>
      <c r="L736" s="265" t="s">
        <v>9110</v>
      </c>
    </row>
    <row r="737" spans="1:12" ht="63">
      <c r="A737" s="263">
        <v>732</v>
      </c>
      <c r="B737" s="264" t="s">
        <v>7716</v>
      </c>
      <c r="C737" s="265" t="s">
        <v>8102</v>
      </c>
      <c r="D737" s="258"/>
      <c r="E737" s="258"/>
      <c r="F737" s="258"/>
      <c r="G737" s="258"/>
      <c r="H737" s="265">
        <v>2020</v>
      </c>
      <c r="I737" s="265">
        <v>6100063469</v>
      </c>
      <c r="J737" s="265" t="s">
        <v>9111</v>
      </c>
      <c r="K737" s="264" t="s">
        <v>10444</v>
      </c>
      <c r="L737" s="265" t="s">
        <v>9112</v>
      </c>
    </row>
    <row r="738" spans="1:12" ht="63">
      <c r="A738" s="263">
        <v>733</v>
      </c>
      <c r="B738" s="264" t="s">
        <v>7717</v>
      </c>
      <c r="C738" s="265" t="s">
        <v>8102</v>
      </c>
      <c r="D738" s="258"/>
      <c r="E738" s="258"/>
      <c r="F738" s="258"/>
      <c r="G738" s="258"/>
      <c r="H738" s="265">
        <v>2020</v>
      </c>
      <c r="I738" s="265">
        <v>6100063514</v>
      </c>
      <c r="J738" s="265" t="s">
        <v>9113</v>
      </c>
      <c r="K738" s="264" t="s">
        <v>10445</v>
      </c>
      <c r="L738" s="265" t="s">
        <v>9114</v>
      </c>
    </row>
    <row r="739" spans="1:12" ht="63">
      <c r="A739" s="263">
        <v>734</v>
      </c>
      <c r="B739" s="264" t="s">
        <v>7718</v>
      </c>
      <c r="C739" s="265" t="s">
        <v>8102</v>
      </c>
      <c r="D739" s="258"/>
      <c r="E739" s="258"/>
      <c r="F739" s="258"/>
      <c r="G739" s="258"/>
      <c r="H739" s="265">
        <v>2020</v>
      </c>
      <c r="I739" s="265">
        <v>6100058130</v>
      </c>
      <c r="J739" s="265" t="s">
        <v>8544</v>
      </c>
      <c r="K739" s="264" t="s">
        <v>8981</v>
      </c>
      <c r="L739" s="265" t="s">
        <v>9115</v>
      </c>
    </row>
    <row r="740" spans="1:12" ht="63">
      <c r="A740" s="263">
        <v>735</v>
      </c>
      <c r="B740" s="264" t="s">
        <v>7719</v>
      </c>
      <c r="C740" s="265" t="s">
        <v>8102</v>
      </c>
      <c r="D740" s="258"/>
      <c r="E740" s="258"/>
      <c r="F740" s="258"/>
      <c r="G740" s="258"/>
      <c r="H740" s="265">
        <v>2020</v>
      </c>
      <c r="I740" s="265">
        <v>6100057337</v>
      </c>
      <c r="J740" s="265" t="s">
        <v>8307</v>
      </c>
      <c r="K740" s="264" t="s">
        <v>10446</v>
      </c>
      <c r="L740" s="265" t="s">
        <v>9116</v>
      </c>
    </row>
    <row r="741" spans="1:12" ht="78.75">
      <c r="A741" s="263">
        <v>736</v>
      </c>
      <c r="B741" s="264" t="s">
        <v>7720</v>
      </c>
      <c r="C741" s="265" t="s">
        <v>8102</v>
      </c>
      <c r="D741" s="258"/>
      <c r="E741" s="258"/>
      <c r="F741" s="258"/>
      <c r="G741" s="258"/>
      <c r="H741" s="265">
        <v>2020</v>
      </c>
      <c r="I741" s="265">
        <v>6100053685</v>
      </c>
      <c r="J741" s="265" t="s">
        <v>9117</v>
      </c>
      <c r="K741" s="264" t="s">
        <v>7413</v>
      </c>
      <c r="L741" s="265" t="s">
        <v>9118</v>
      </c>
    </row>
    <row r="742" spans="1:12" ht="47.25">
      <c r="A742" s="263">
        <v>737</v>
      </c>
      <c r="B742" s="264" t="s">
        <v>7721</v>
      </c>
      <c r="C742" s="265" t="s">
        <v>8102</v>
      </c>
      <c r="D742" s="258"/>
      <c r="E742" s="258"/>
      <c r="F742" s="258"/>
      <c r="G742" s="258"/>
      <c r="H742" s="265">
        <v>2020</v>
      </c>
      <c r="I742" s="265">
        <v>6100052112</v>
      </c>
      <c r="J742" s="265" t="s">
        <v>9119</v>
      </c>
      <c r="K742" s="264" t="s">
        <v>9120</v>
      </c>
      <c r="L742" s="265" t="s">
        <v>9121</v>
      </c>
    </row>
    <row r="743" spans="1:12" ht="78.75">
      <c r="A743" s="263">
        <v>738</v>
      </c>
      <c r="B743" s="264" t="s">
        <v>7722</v>
      </c>
      <c r="C743" s="265" t="s">
        <v>8102</v>
      </c>
      <c r="D743" s="258"/>
      <c r="E743" s="258"/>
      <c r="F743" s="258"/>
      <c r="G743" s="258"/>
      <c r="H743" s="265">
        <v>2020</v>
      </c>
      <c r="I743" s="265">
        <v>6100058227</v>
      </c>
      <c r="J743" s="265" t="s">
        <v>8581</v>
      </c>
      <c r="K743" s="264" t="s">
        <v>9722</v>
      </c>
      <c r="L743" s="265"/>
    </row>
    <row r="744" spans="1:12" ht="126">
      <c r="A744" s="263">
        <v>739</v>
      </c>
      <c r="B744" s="264" t="s">
        <v>7723</v>
      </c>
      <c r="C744" s="265" t="s">
        <v>8102</v>
      </c>
      <c r="D744" s="258"/>
      <c r="E744" s="258"/>
      <c r="F744" s="258"/>
      <c r="G744" s="258"/>
      <c r="H744" s="265">
        <v>2020</v>
      </c>
      <c r="I744" s="265">
        <v>6100059551</v>
      </c>
      <c r="J744" s="265" t="s">
        <v>8722</v>
      </c>
      <c r="K744" s="264" t="s">
        <v>9742</v>
      </c>
      <c r="L744" s="265" t="s">
        <v>9122</v>
      </c>
    </row>
    <row r="745" spans="1:12" ht="78.75">
      <c r="A745" s="263">
        <v>740</v>
      </c>
      <c r="B745" s="264" t="s">
        <v>7724</v>
      </c>
      <c r="C745" s="265" t="s">
        <v>8102</v>
      </c>
      <c r="D745" s="258"/>
      <c r="E745" s="258"/>
      <c r="F745" s="258"/>
      <c r="G745" s="258"/>
      <c r="H745" s="265">
        <v>2020</v>
      </c>
      <c r="I745" s="265">
        <v>6100060275</v>
      </c>
      <c r="J745" s="265" t="s">
        <v>9014</v>
      </c>
      <c r="K745" s="264" t="s">
        <v>10447</v>
      </c>
      <c r="L745" s="265" t="s">
        <v>9123</v>
      </c>
    </row>
    <row r="746" spans="1:12" ht="63">
      <c r="A746" s="263">
        <v>741</v>
      </c>
      <c r="B746" s="264" t="s">
        <v>7725</v>
      </c>
      <c r="C746" s="265" t="s">
        <v>8102</v>
      </c>
      <c r="D746" s="258"/>
      <c r="E746" s="258"/>
      <c r="F746" s="258"/>
      <c r="G746" s="258"/>
      <c r="H746" s="265">
        <v>2020</v>
      </c>
      <c r="I746" s="265">
        <v>6100060385</v>
      </c>
      <c r="J746" s="265" t="s">
        <v>8900</v>
      </c>
      <c r="K746" s="264" t="s">
        <v>9884</v>
      </c>
      <c r="L746" s="265" t="s">
        <v>9124</v>
      </c>
    </row>
    <row r="747" spans="1:12" ht="63">
      <c r="A747" s="263">
        <v>742</v>
      </c>
      <c r="B747" s="264" t="s">
        <v>7446</v>
      </c>
      <c r="C747" s="265" t="s">
        <v>8102</v>
      </c>
      <c r="D747" s="258"/>
      <c r="E747" s="258"/>
      <c r="F747" s="258"/>
      <c r="G747" s="258"/>
      <c r="H747" s="265">
        <v>2020</v>
      </c>
      <c r="I747" s="265">
        <v>6100060640</v>
      </c>
      <c r="J747" s="265" t="s">
        <v>8904</v>
      </c>
      <c r="K747" s="264" t="s">
        <v>10138</v>
      </c>
      <c r="L747" s="265" t="s">
        <v>9125</v>
      </c>
    </row>
    <row r="748" spans="1:12" ht="94.5">
      <c r="A748" s="263">
        <v>743</v>
      </c>
      <c r="B748" s="264" t="s">
        <v>7726</v>
      </c>
      <c r="C748" s="265" t="s">
        <v>8102</v>
      </c>
      <c r="D748" s="258"/>
      <c r="E748" s="258"/>
      <c r="F748" s="258"/>
      <c r="G748" s="258"/>
      <c r="H748" s="265">
        <v>2020</v>
      </c>
      <c r="I748" s="265">
        <v>6100059819</v>
      </c>
      <c r="J748" s="265" t="s">
        <v>8740</v>
      </c>
      <c r="K748" s="264" t="s">
        <v>10448</v>
      </c>
      <c r="L748" s="265" t="s">
        <v>9126</v>
      </c>
    </row>
    <row r="749" spans="1:12" ht="110.25">
      <c r="A749" s="263">
        <v>744</v>
      </c>
      <c r="B749" s="264" t="s">
        <v>7727</v>
      </c>
      <c r="C749" s="265" t="s">
        <v>8102</v>
      </c>
      <c r="D749" s="258"/>
      <c r="E749" s="258"/>
      <c r="F749" s="258"/>
      <c r="G749" s="258"/>
      <c r="H749" s="265">
        <v>2020</v>
      </c>
      <c r="I749" s="265">
        <v>6100060729</v>
      </c>
      <c r="J749" s="265" t="s">
        <v>8800</v>
      </c>
      <c r="K749" s="264" t="s">
        <v>10449</v>
      </c>
      <c r="L749" s="265" t="s">
        <v>9127</v>
      </c>
    </row>
    <row r="750" spans="1:12" ht="94.5">
      <c r="A750" s="263">
        <v>745</v>
      </c>
      <c r="B750" s="264" t="s">
        <v>7728</v>
      </c>
      <c r="C750" s="265" t="s">
        <v>8102</v>
      </c>
      <c r="D750" s="258"/>
      <c r="E750" s="258"/>
      <c r="F750" s="258"/>
      <c r="G750" s="258"/>
      <c r="H750" s="265">
        <v>2020</v>
      </c>
      <c r="I750" s="265">
        <v>6100060730</v>
      </c>
      <c r="J750" s="265" t="s">
        <v>8800</v>
      </c>
      <c r="K750" s="264" t="s">
        <v>10450</v>
      </c>
      <c r="L750" s="265" t="s">
        <v>9128</v>
      </c>
    </row>
    <row r="751" spans="1:12" ht="78.75">
      <c r="A751" s="263">
        <v>746</v>
      </c>
      <c r="B751" s="264" t="s">
        <v>7729</v>
      </c>
      <c r="C751" s="265" t="s">
        <v>8102</v>
      </c>
      <c r="D751" s="258"/>
      <c r="E751" s="258"/>
      <c r="F751" s="258"/>
      <c r="G751" s="258"/>
      <c r="H751" s="265">
        <v>2020</v>
      </c>
      <c r="I751" s="265">
        <v>6100060819</v>
      </c>
      <c r="J751" s="265" t="s">
        <v>9063</v>
      </c>
      <c r="K751" s="264" t="s">
        <v>10451</v>
      </c>
      <c r="L751" s="265" t="s">
        <v>9129</v>
      </c>
    </row>
    <row r="752" spans="1:12" ht="47.25">
      <c r="A752" s="263">
        <v>747</v>
      </c>
      <c r="B752" s="264" t="s">
        <v>7345</v>
      </c>
      <c r="C752" s="265" t="s">
        <v>8102</v>
      </c>
      <c r="D752" s="258"/>
      <c r="E752" s="258"/>
      <c r="F752" s="258"/>
      <c r="G752" s="258"/>
      <c r="H752" s="265">
        <v>2020</v>
      </c>
      <c r="I752" s="265">
        <v>6100060685</v>
      </c>
      <c r="J752" s="265" t="s">
        <v>9130</v>
      </c>
      <c r="K752" s="264" t="s">
        <v>10452</v>
      </c>
      <c r="L752" s="265" t="s">
        <v>9131</v>
      </c>
    </row>
    <row r="753" spans="1:12" ht="78.75">
      <c r="A753" s="263">
        <v>748</v>
      </c>
      <c r="B753" s="264" t="s">
        <v>7730</v>
      </c>
      <c r="C753" s="265" t="s">
        <v>8102</v>
      </c>
      <c r="D753" s="258"/>
      <c r="E753" s="258"/>
      <c r="F753" s="258"/>
      <c r="G753" s="258"/>
      <c r="H753" s="265">
        <v>2020</v>
      </c>
      <c r="I753" s="265">
        <v>6100061011</v>
      </c>
      <c r="J753" s="265" t="s">
        <v>9083</v>
      </c>
      <c r="K753" s="264" t="s">
        <v>10453</v>
      </c>
      <c r="L753" s="265" t="s">
        <v>9132</v>
      </c>
    </row>
    <row r="754" spans="1:12" ht="63">
      <c r="A754" s="263">
        <v>749</v>
      </c>
      <c r="B754" s="264" t="s">
        <v>7731</v>
      </c>
      <c r="C754" s="265" t="s">
        <v>8102</v>
      </c>
      <c r="D754" s="258"/>
      <c r="E754" s="258"/>
      <c r="F754" s="258"/>
      <c r="G754" s="258"/>
      <c r="H754" s="265">
        <v>2020</v>
      </c>
      <c r="I754" s="265">
        <v>6100060538</v>
      </c>
      <c r="J754" s="265" t="s">
        <v>9083</v>
      </c>
      <c r="K754" s="264" t="s">
        <v>10454</v>
      </c>
      <c r="L754" s="265" t="s">
        <v>9133</v>
      </c>
    </row>
    <row r="755" spans="1:12" ht="94.5">
      <c r="A755" s="263">
        <v>750</v>
      </c>
      <c r="B755" s="264" t="s">
        <v>7732</v>
      </c>
      <c r="C755" s="265" t="s">
        <v>8102</v>
      </c>
      <c r="D755" s="258"/>
      <c r="E755" s="258"/>
      <c r="F755" s="258"/>
      <c r="G755" s="258"/>
      <c r="H755" s="265">
        <v>2020</v>
      </c>
      <c r="I755" s="265">
        <v>6100060964</v>
      </c>
      <c r="J755" s="265" t="s">
        <v>9083</v>
      </c>
      <c r="K755" s="264" t="s">
        <v>9134</v>
      </c>
      <c r="L755" s="265" t="s">
        <v>9135</v>
      </c>
    </row>
    <row r="756" spans="1:12" ht="78.75">
      <c r="A756" s="263">
        <v>751</v>
      </c>
      <c r="B756" s="264" t="s">
        <v>7733</v>
      </c>
      <c r="C756" s="265" t="s">
        <v>8102</v>
      </c>
      <c r="D756" s="258"/>
      <c r="E756" s="258"/>
      <c r="F756" s="258"/>
      <c r="G756" s="258"/>
      <c r="H756" s="265">
        <v>2020</v>
      </c>
      <c r="I756" s="265">
        <v>6100061229</v>
      </c>
      <c r="J756" s="265" t="s">
        <v>9105</v>
      </c>
      <c r="K756" s="264" t="s">
        <v>10455</v>
      </c>
      <c r="L756" s="265" t="s">
        <v>9136</v>
      </c>
    </row>
    <row r="757" spans="1:12" ht="47.25">
      <c r="A757" s="263">
        <v>752</v>
      </c>
      <c r="B757" s="264" t="s">
        <v>7231</v>
      </c>
      <c r="C757" s="265" t="s">
        <v>8102</v>
      </c>
      <c r="D757" s="258"/>
      <c r="E757" s="258"/>
      <c r="F757" s="258"/>
      <c r="G757" s="258"/>
      <c r="H757" s="265">
        <v>2020</v>
      </c>
      <c r="I757" s="265">
        <v>6100061128</v>
      </c>
      <c r="J757" s="265" t="s">
        <v>9105</v>
      </c>
      <c r="K757" s="264" t="s">
        <v>9885</v>
      </c>
      <c r="L757" s="265" t="s">
        <v>9137</v>
      </c>
    </row>
    <row r="758" spans="1:12" ht="63">
      <c r="A758" s="263">
        <v>753</v>
      </c>
      <c r="B758" s="264" t="s">
        <v>7211</v>
      </c>
      <c r="C758" s="265" t="s">
        <v>8102</v>
      </c>
      <c r="D758" s="258"/>
      <c r="E758" s="258"/>
      <c r="F758" s="258"/>
      <c r="G758" s="258"/>
      <c r="H758" s="265">
        <v>2020</v>
      </c>
      <c r="I758" s="265">
        <v>6100061116</v>
      </c>
      <c r="J758" s="265" t="s">
        <v>9138</v>
      </c>
      <c r="K758" s="264" t="s">
        <v>10456</v>
      </c>
      <c r="L758" s="265" t="s">
        <v>9139</v>
      </c>
    </row>
    <row r="759" spans="1:12" ht="63">
      <c r="A759" s="263">
        <v>754</v>
      </c>
      <c r="B759" s="264" t="s">
        <v>7734</v>
      </c>
      <c r="C759" s="265" t="s">
        <v>8102</v>
      </c>
      <c r="D759" s="258"/>
      <c r="E759" s="258"/>
      <c r="F759" s="258"/>
      <c r="G759" s="258"/>
      <c r="H759" s="265">
        <v>2020</v>
      </c>
      <c r="I759" s="265">
        <v>6100060768</v>
      </c>
      <c r="J759" s="265" t="s">
        <v>9140</v>
      </c>
      <c r="K759" s="264" t="s">
        <v>9721</v>
      </c>
      <c r="L759" s="265" t="s">
        <v>9141</v>
      </c>
    </row>
    <row r="760" spans="1:12" ht="63">
      <c r="A760" s="263">
        <v>755</v>
      </c>
      <c r="B760" s="264" t="s">
        <v>7735</v>
      </c>
      <c r="C760" s="265" t="s">
        <v>8102</v>
      </c>
      <c r="D760" s="258"/>
      <c r="E760" s="258"/>
      <c r="F760" s="258"/>
      <c r="G760" s="258"/>
      <c r="H760" s="265">
        <v>2020</v>
      </c>
      <c r="I760" s="265">
        <v>6100061118</v>
      </c>
      <c r="J760" s="265" t="s">
        <v>9140</v>
      </c>
      <c r="K760" s="264" t="s">
        <v>9721</v>
      </c>
      <c r="L760" s="265" t="s">
        <v>9142</v>
      </c>
    </row>
    <row r="761" spans="1:12" ht="63">
      <c r="A761" s="263">
        <v>756</v>
      </c>
      <c r="B761" s="264" t="s">
        <v>7736</v>
      </c>
      <c r="C761" s="265" t="s">
        <v>8102</v>
      </c>
      <c r="D761" s="258"/>
      <c r="E761" s="258"/>
      <c r="F761" s="258"/>
      <c r="G761" s="258"/>
      <c r="H761" s="265">
        <v>2020</v>
      </c>
      <c r="I761" s="265">
        <v>6100061120</v>
      </c>
      <c r="J761" s="265" t="s">
        <v>9105</v>
      </c>
      <c r="K761" s="264" t="s">
        <v>10457</v>
      </c>
      <c r="L761" s="265" t="s">
        <v>9143</v>
      </c>
    </row>
    <row r="762" spans="1:12" ht="63">
      <c r="A762" s="263">
        <v>757</v>
      </c>
      <c r="B762" s="264" t="s">
        <v>7737</v>
      </c>
      <c r="C762" s="265" t="s">
        <v>8102</v>
      </c>
      <c r="D762" s="258"/>
      <c r="E762" s="258"/>
      <c r="F762" s="258"/>
      <c r="G762" s="258"/>
      <c r="H762" s="265">
        <v>2020</v>
      </c>
      <c r="I762" s="265">
        <v>6100061119</v>
      </c>
      <c r="J762" s="265" t="s">
        <v>9079</v>
      </c>
      <c r="K762" s="264" t="s">
        <v>10458</v>
      </c>
      <c r="L762" s="265" t="s">
        <v>9144</v>
      </c>
    </row>
    <row r="763" spans="1:12" ht="63">
      <c r="A763" s="263">
        <v>758</v>
      </c>
      <c r="B763" s="264" t="s">
        <v>7738</v>
      </c>
      <c r="C763" s="265" t="s">
        <v>8102</v>
      </c>
      <c r="D763" s="258"/>
      <c r="E763" s="258"/>
      <c r="F763" s="258"/>
      <c r="G763" s="258"/>
      <c r="H763" s="265">
        <v>2020</v>
      </c>
      <c r="I763" s="265">
        <v>6100061310</v>
      </c>
      <c r="J763" s="265" t="s">
        <v>9087</v>
      </c>
      <c r="K763" s="264" t="s">
        <v>9743</v>
      </c>
      <c r="L763" s="265" t="s">
        <v>9145</v>
      </c>
    </row>
    <row r="764" spans="1:12" ht="47.25">
      <c r="A764" s="263">
        <v>759</v>
      </c>
      <c r="B764" s="264" t="s">
        <v>7739</v>
      </c>
      <c r="C764" s="265" t="s">
        <v>8102</v>
      </c>
      <c r="D764" s="258"/>
      <c r="E764" s="258"/>
      <c r="F764" s="258"/>
      <c r="G764" s="258"/>
      <c r="H764" s="265">
        <v>2020</v>
      </c>
      <c r="I764" s="265">
        <v>6100061287</v>
      </c>
      <c r="J764" s="265" t="s">
        <v>9146</v>
      </c>
      <c r="K764" s="264" t="s">
        <v>10459</v>
      </c>
      <c r="L764" s="265" t="s">
        <v>9147</v>
      </c>
    </row>
    <row r="765" spans="1:12" ht="47.25">
      <c r="A765" s="263">
        <v>760</v>
      </c>
      <c r="B765" s="264" t="s">
        <v>7162</v>
      </c>
      <c r="C765" s="265" t="s">
        <v>8102</v>
      </c>
      <c r="D765" s="258"/>
      <c r="E765" s="258"/>
      <c r="F765" s="258"/>
      <c r="G765" s="258"/>
      <c r="H765" s="265">
        <v>2020</v>
      </c>
      <c r="I765" s="265">
        <v>6100061399</v>
      </c>
      <c r="J765" s="265" t="s">
        <v>9146</v>
      </c>
      <c r="K765" s="264" t="s">
        <v>9886</v>
      </c>
      <c r="L765" s="265" t="s">
        <v>9148</v>
      </c>
    </row>
    <row r="766" spans="1:12" ht="63">
      <c r="A766" s="263">
        <v>761</v>
      </c>
      <c r="B766" s="264" t="s">
        <v>7183</v>
      </c>
      <c r="C766" s="265" t="s">
        <v>8102</v>
      </c>
      <c r="D766" s="258"/>
      <c r="E766" s="258"/>
      <c r="F766" s="258"/>
      <c r="G766" s="258"/>
      <c r="H766" s="265">
        <v>2020</v>
      </c>
      <c r="I766" s="265">
        <v>6100061105</v>
      </c>
      <c r="J766" s="265" t="s">
        <v>9149</v>
      </c>
      <c r="K766" s="264" t="s">
        <v>10460</v>
      </c>
      <c r="L766" s="265" t="s">
        <v>9150</v>
      </c>
    </row>
    <row r="767" spans="1:12" ht="63">
      <c r="A767" s="263">
        <v>762</v>
      </c>
      <c r="B767" s="264" t="s">
        <v>7659</v>
      </c>
      <c r="C767" s="265" t="s">
        <v>8102</v>
      </c>
      <c r="D767" s="258"/>
      <c r="E767" s="258"/>
      <c r="F767" s="258"/>
      <c r="G767" s="258"/>
      <c r="H767" s="265">
        <v>2020</v>
      </c>
      <c r="I767" s="265">
        <v>6100061402</v>
      </c>
      <c r="J767" s="265" t="s">
        <v>9090</v>
      </c>
      <c r="K767" s="264" t="s">
        <v>10461</v>
      </c>
      <c r="L767" s="265" t="s">
        <v>9151</v>
      </c>
    </row>
    <row r="768" spans="1:12" ht="63">
      <c r="A768" s="263">
        <v>763</v>
      </c>
      <c r="B768" s="264" t="s">
        <v>7740</v>
      </c>
      <c r="C768" s="265" t="s">
        <v>8102</v>
      </c>
      <c r="D768" s="258"/>
      <c r="E768" s="258"/>
      <c r="F768" s="258"/>
      <c r="G768" s="258"/>
      <c r="H768" s="265">
        <v>2020</v>
      </c>
      <c r="I768" s="265">
        <v>6100061271</v>
      </c>
      <c r="J768" s="265" t="s">
        <v>9094</v>
      </c>
      <c r="K768" s="264" t="s">
        <v>10462</v>
      </c>
      <c r="L768" s="265" t="s">
        <v>9152</v>
      </c>
    </row>
    <row r="769" spans="1:12" ht="63">
      <c r="A769" s="263">
        <v>764</v>
      </c>
      <c r="B769" s="264" t="s">
        <v>7203</v>
      </c>
      <c r="C769" s="265" t="s">
        <v>8102</v>
      </c>
      <c r="D769" s="258"/>
      <c r="E769" s="258"/>
      <c r="F769" s="258"/>
      <c r="G769" s="258"/>
      <c r="H769" s="265">
        <v>2020</v>
      </c>
      <c r="I769" s="265">
        <v>6100061436</v>
      </c>
      <c r="J769" s="265" t="s">
        <v>9094</v>
      </c>
      <c r="K769" s="264" t="s">
        <v>10463</v>
      </c>
      <c r="L769" s="265" t="s">
        <v>9153</v>
      </c>
    </row>
    <row r="770" spans="1:12" ht="78.75">
      <c r="A770" s="263">
        <v>765</v>
      </c>
      <c r="B770" s="264" t="s">
        <v>7741</v>
      </c>
      <c r="C770" s="265" t="s">
        <v>8102</v>
      </c>
      <c r="D770" s="258"/>
      <c r="E770" s="258"/>
      <c r="F770" s="258"/>
      <c r="G770" s="258"/>
      <c r="H770" s="265">
        <v>2020</v>
      </c>
      <c r="I770" s="265">
        <v>6100061585</v>
      </c>
      <c r="J770" s="265" t="s">
        <v>9154</v>
      </c>
      <c r="K770" s="264" t="s">
        <v>10464</v>
      </c>
      <c r="L770" s="265" t="s">
        <v>9155</v>
      </c>
    </row>
    <row r="771" spans="1:12" ht="78.75">
      <c r="A771" s="263">
        <v>766</v>
      </c>
      <c r="B771" s="264" t="s">
        <v>7742</v>
      </c>
      <c r="C771" s="265" t="s">
        <v>8102</v>
      </c>
      <c r="D771" s="258"/>
      <c r="E771" s="258"/>
      <c r="F771" s="258"/>
      <c r="G771" s="258"/>
      <c r="H771" s="265">
        <v>2020</v>
      </c>
      <c r="I771" s="265">
        <v>6100061611</v>
      </c>
      <c r="J771" s="265" t="s">
        <v>9156</v>
      </c>
      <c r="K771" s="264" t="s">
        <v>9744</v>
      </c>
      <c r="L771" s="265" t="s">
        <v>9157</v>
      </c>
    </row>
    <row r="772" spans="1:12" ht="47.25">
      <c r="A772" s="263">
        <v>767</v>
      </c>
      <c r="B772" s="264" t="s">
        <v>7743</v>
      </c>
      <c r="C772" s="265" t="s">
        <v>8102</v>
      </c>
      <c r="D772" s="258"/>
      <c r="E772" s="258"/>
      <c r="F772" s="258"/>
      <c r="G772" s="258"/>
      <c r="H772" s="265">
        <v>2020</v>
      </c>
      <c r="I772" s="265">
        <v>6100061388</v>
      </c>
      <c r="J772" s="265" t="s">
        <v>9158</v>
      </c>
      <c r="K772" s="264" t="s">
        <v>9794</v>
      </c>
      <c r="L772" s="265" t="s">
        <v>9159</v>
      </c>
    </row>
    <row r="773" spans="1:12" ht="78.75">
      <c r="A773" s="263">
        <v>768</v>
      </c>
      <c r="B773" s="264" t="s">
        <v>7744</v>
      </c>
      <c r="C773" s="265" t="s">
        <v>8102</v>
      </c>
      <c r="D773" s="258"/>
      <c r="E773" s="258"/>
      <c r="F773" s="258"/>
      <c r="G773" s="258"/>
      <c r="H773" s="265">
        <v>2020</v>
      </c>
      <c r="I773" s="265">
        <v>6100061692</v>
      </c>
      <c r="J773" s="265" t="s">
        <v>9160</v>
      </c>
      <c r="K773" s="264" t="s">
        <v>9161</v>
      </c>
      <c r="L773" s="265" t="s">
        <v>9162</v>
      </c>
    </row>
    <row r="774" spans="1:12" ht="63">
      <c r="A774" s="263">
        <v>769</v>
      </c>
      <c r="B774" s="264" t="s">
        <v>7745</v>
      </c>
      <c r="C774" s="265" t="s">
        <v>8102</v>
      </c>
      <c r="D774" s="258"/>
      <c r="E774" s="258"/>
      <c r="F774" s="258"/>
      <c r="G774" s="258"/>
      <c r="H774" s="265">
        <v>2020</v>
      </c>
      <c r="I774" s="265">
        <v>6100061583</v>
      </c>
      <c r="J774" s="265" t="s">
        <v>9163</v>
      </c>
      <c r="K774" s="264" t="s">
        <v>10465</v>
      </c>
      <c r="L774" s="265" t="s">
        <v>9164</v>
      </c>
    </row>
    <row r="775" spans="1:12" ht="63">
      <c r="A775" s="263">
        <v>770</v>
      </c>
      <c r="B775" s="264" t="s">
        <v>7746</v>
      </c>
      <c r="C775" s="265" t="s">
        <v>8102</v>
      </c>
      <c r="D775" s="258"/>
      <c r="E775" s="258"/>
      <c r="F775" s="258"/>
      <c r="G775" s="258"/>
      <c r="H775" s="265">
        <v>2020</v>
      </c>
      <c r="I775" s="265">
        <v>6100061913</v>
      </c>
      <c r="J775" s="265" t="s">
        <v>9165</v>
      </c>
      <c r="K775" s="264" t="s">
        <v>10466</v>
      </c>
      <c r="L775" s="265" t="s">
        <v>9166</v>
      </c>
    </row>
    <row r="776" spans="1:12" ht="63">
      <c r="A776" s="263">
        <v>771</v>
      </c>
      <c r="B776" s="264" t="s">
        <v>7747</v>
      </c>
      <c r="C776" s="265" t="s">
        <v>8102</v>
      </c>
      <c r="D776" s="258"/>
      <c r="E776" s="258"/>
      <c r="F776" s="258"/>
      <c r="G776" s="258"/>
      <c r="H776" s="265">
        <v>2020</v>
      </c>
      <c r="I776" s="265">
        <v>6100061860</v>
      </c>
      <c r="J776" s="265" t="s">
        <v>9167</v>
      </c>
      <c r="K776" s="264" t="s">
        <v>10467</v>
      </c>
      <c r="L776" s="265" t="s">
        <v>9168</v>
      </c>
    </row>
    <row r="777" spans="1:12" ht="63">
      <c r="A777" s="263">
        <v>772</v>
      </c>
      <c r="B777" s="264" t="s">
        <v>7748</v>
      </c>
      <c r="C777" s="265" t="s">
        <v>8102</v>
      </c>
      <c r="D777" s="258"/>
      <c r="E777" s="258"/>
      <c r="F777" s="258"/>
      <c r="G777" s="258"/>
      <c r="H777" s="265">
        <v>2020</v>
      </c>
      <c r="I777" s="265">
        <v>6100061975</v>
      </c>
      <c r="J777" s="265" t="s">
        <v>9169</v>
      </c>
      <c r="K777" s="264" t="s">
        <v>10468</v>
      </c>
      <c r="L777" s="265" t="s">
        <v>9170</v>
      </c>
    </row>
    <row r="778" spans="1:12" ht="63">
      <c r="A778" s="263">
        <v>773</v>
      </c>
      <c r="B778" s="264" t="s">
        <v>7749</v>
      </c>
      <c r="C778" s="265" t="s">
        <v>8102</v>
      </c>
      <c r="D778" s="258"/>
      <c r="E778" s="258"/>
      <c r="F778" s="258"/>
      <c r="G778" s="258"/>
      <c r="H778" s="265">
        <v>2020</v>
      </c>
      <c r="I778" s="265">
        <v>6100062476</v>
      </c>
      <c r="J778" s="265" t="s">
        <v>9171</v>
      </c>
      <c r="K778" s="264" t="s">
        <v>10469</v>
      </c>
      <c r="L778" s="265" t="s">
        <v>9172</v>
      </c>
    </row>
    <row r="779" spans="1:12" ht="63">
      <c r="A779" s="263">
        <v>774</v>
      </c>
      <c r="B779" s="264" t="s">
        <v>7750</v>
      </c>
      <c r="C779" s="265" t="s">
        <v>8102</v>
      </c>
      <c r="D779" s="258"/>
      <c r="E779" s="258"/>
      <c r="F779" s="258"/>
      <c r="G779" s="258"/>
      <c r="H779" s="265">
        <v>2020</v>
      </c>
      <c r="I779" s="265">
        <v>6100062526</v>
      </c>
      <c r="J779" s="265" t="s">
        <v>9173</v>
      </c>
      <c r="K779" s="264" t="s">
        <v>10470</v>
      </c>
      <c r="L779" s="265" t="s">
        <v>9174</v>
      </c>
    </row>
    <row r="780" spans="1:12" ht="63">
      <c r="A780" s="263">
        <v>775</v>
      </c>
      <c r="B780" s="264" t="s">
        <v>7751</v>
      </c>
      <c r="C780" s="265" t="s">
        <v>8102</v>
      </c>
      <c r="D780" s="258"/>
      <c r="E780" s="258"/>
      <c r="F780" s="258"/>
      <c r="G780" s="258"/>
      <c r="H780" s="265">
        <v>2020</v>
      </c>
      <c r="I780" s="265">
        <v>6100062330</v>
      </c>
      <c r="J780" s="265" t="s">
        <v>9175</v>
      </c>
      <c r="K780" s="264" t="s">
        <v>9887</v>
      </c>
      <c r="L780" s="265" t="s">
        <v>9176</v>
      </c>
    </row>
    <row r="781" spans="1:12" ht="78.75">
      <c r="A781" s="263">
        <v>776</v>
      </c>
      <c r="B781" s="264" t="s">
        <v>7752</v>
      </c>
      <c r="C781" s="265" t="s">
        <v>8102</v>
      </c>
      <c r="D781" s="258"/>
      <c r="E781" s="258"/>
      <c r="F781" s="258"/>
      <c r="G781" s="258"/>
      <c r="H781" s="265">
        <v>2020</v>
      </c>
      <c r="I781" s="265">
        <v>6100062047</v>
      </c>
      <c r="J781" s="265" t="s">
        <v>9175</v>
      </c>
      <c r="K781" s="264" t="s">
        <v>10471</v>
      </c>
      <c r="L781" s="265" t="s">
        <v>9177</v>
      </c>
    </row>
    <row r="782" spans="1:12" ht="63">
      <c r="A782" s="263">
        <v>777</v>
      </c>
      <c r="B782" s="264" t="s">
        <v>7753</v>
      </c>
      <c r="C782" s="265" t="s">
        <v>8102</v>
      </c>
      <c r="D782" s="258"/>
      <c r="E782" s="258"/>
      <c r="F782" s="258"/>
      <c r="G782" s="258"/>
      <c r="H782" s="265">
        <v>2020</v>
      </c>
      <c r="I782" s="265">
        <v>6100061874</v>
      </c>
      <c r="J782" s="265" t="s">
        <v>9178</v>
      </c>
      <c r="K782" s="264" t="s">
        <v>9795</v>
      </c>
      <c r="L782" s="265" t="s">
        <v>9179</v>
      </c>
    </row>
    <row r="783" spans="1:12" ht="94.5">
      <c r="A783" s="263">
        <v>778</v>
      </c>
      <c r="B783" s="264" t="s">
        <v>7754</v>
      </c>
      <c r="C783" s="265" t="s">
        <v>8102</v>
      </c>
      <c r="D783" s="258"/>
      <c r="E783" s="258"/>
      <c r="F783" s="258"/>
      <c r="G783" s="258"/>
      <c r="H783" s="265">
        <v>2020</v>
      </c>
      <c r="I783" s="265">
        <v>6100062369</v>
      </c>
      <c r="J783" s="265" t="s">
        <v>9180</v>
      </c>
      <c r="K783" s="264" t="s">
        <v>10472</v>
      </c>
      <c r="L783" s="265" t="s">
        <v>9181</v>
      </c>
    </row>
    <row r="784" spans="1:12" ht="78.75">
      <c r="A784" s="263">
        <v>779</v>
      </c>
      <c r="B784" s="264" t="s">
        <v>7755</v>
      </c>
      <c r="C784" s="265" t="s">
        <v>8102</v>
      </c>
      <c r="D784" s="258"/>
      <c r="E784" s="258"/>
      <c r="F784" s="258"/>
      <c r="G784" s="258"/>
      <c r="H784" s="265">
        <v>2020</v>
      </c>
      <c r="I784" s="265">
        <v>6100063761</v>
      </c>
      <c r="J784" s="265" t="s">
        <v>9182</v>
      </c>
      <c r="K784" s="264" t="s">
        <v>10473</v>
      </c>
      <c r="L784" s="265" t="s">
        <v>9183</v>
      </c>
    </row>
    <row r="785" spans="1:12" ht="78.75">
      <c r="A785" s="263">
        <v>780</v>
      </c>
      <c r="B785" s="264" t="s">
        <v>7756</v>
      </c>
      <c r="C785" s="265" t="s">
        <v>8102</v>
      </c>
      <c r="D785" s="258"/>
      <c r="E785" s="258"/>
      <c r="F785" s="258"/>
      <c r="G785" s="258"/>
      <c r="H785" s="265">
        <v>2020</v>
      </c>
      <c r="I785" s="265">
        <v>6100063797</v>
      </c>
      <c r="J785" s="265" t="s">
        <v>9184</v>
      </c>
      <c r="K785" s="264" t="s">
        <v>9796</v>
      </c>
      <c r="L785" s="265" t="s">
        <v>9185</v>
      </c>
    </row>
    <row r="786" spans="1:12" ht="63">
      <c r="A786" s="263">
        <v>781</v>
      </c>
      <c r="B786" s="264" t="s">
        <v>7757</v>
      </c>
      <c r="C786" s="265" t="s">
        <v>8102</v>
      </c>
      <c r="D786" s="258"/>
      <c r="E786" s="258"/>
      <c r="F786" s="258"/>
      <c r="G786" s="258"/>
      <c r="H786" s="265">
        <v>2020</v>
      </c>
      <c r="I786" s="265">
        <v>6100060694</v>
      </c>
      <c r="J786" s="265" t="s">
        <v>9046</v>
      </c>
      <c r="K786" s="264" t="s">
        <v>10474</v>
      </c>
      <c r="L786" s="265" t="s">
        <v>9186</v>
      </c>
    </row>
    <row r="787" spans="1:12" ht="47.25">
      <c r="A787" s="263">
        <v>782</v>
      </c>
      <c r="B787" s="264" t="s">
        <v>7758</v>
      </c>
      <c r="C787" s="265" t="s">
        <v>8102</v>
      </c>
      <c r="D787" s="258"/>
      <c r="E787" s="258"/>
      <c r="F787" s="258"/>
      <c r="G787" s="258"/>
      <c r="H787" s="265">
        <v>2020</v>
      </c>
      <c r="I787" s="265">
        <v>6100062558</v>
      </c>
      <c r="J787" s="265" t="s">
        <v>9187</v>
      </c>
      <c r="K787" s="264" t="s">
        <v>9797</v>
      </c>
      <c r="L787" s="265" t="s">
        <v>9188</v>
      </c>
    </row>
    <row r="788" spans="1:12" ht="78.75">
      <c r="A788" s="263">
        <v>783</v>
      </c>
      <c r="B788" s="264" t="s">
        <v>7759</v>
      </c>
      <c r="C788" s="265" t="s">
        <v>8102</v>
      </c>
      <c r="D788" s="258"/>
      <c r="E788" s="258"/>
      <c r="F788" s="258"/>
      <c r="G788" s="258"/>
      <c r="H788" s="265">
        <v>2020</v>
      </c>
      <c r="I788" s="265">
        <v>6100049769</v>
      </c>
      <c r="J788" s="265" t="s">
        <v>9189</v>
      </c>
      <c r="K788" s="264" t="s">
        <v>9190</v>
      </c>
      <c r="L788" s="265" t="s">
        <v>9191</v>
      </c>
    </row>
    <row r="789" spans="1:12" ht="63">
      <c r="A789" s="263">
        <v>784</v>
      </c>
      <c r="B789" s="264" t="s">
        <v>7475</v>
      </c>
      <c r="C789" s="265" t="s">
        <v>8102</v>
      </c>
      <c r="D789" s="258"/>
      <c r="E789" s="258"/>
      <c r="F789" s="258"/>
      <c r="G789" s="258"/>
      <c r="H789" s="265">
        <v>2020</v>
      </c>
      <c r="I789" s="265">
        <v>6100059504</v>
      </c>
      <c r="J789" s="265" t="s">
        <v>8381</v>
      </c>
      <c r="K789" s="264" t="s">
        <v>10475</v>
      </c>
      <c r="L789" s="265" t="s">
        <v>9192</v>
      </c>
    </row>
    <row r="790" spans="1:12" ht="63">
      <c r="A790" s="263">
        <v>785</v>
      </c>
      <c r="B790" s="264" t="s">
        <v>7158</v>
      </c>
      <c r="C790" s="265" t="s">
        <v>8102</v>
      </c>
      <c r="D790" s="258"/>
      <c r="E790" s="258"/>
      <c r="F790" s="258"/>
      <c r="G790" s="258"/>
      <c r="H790" s="265">
        <v>2020</v>
      </c>
      <c r="I790" s="265">
        <v>6100061463</v>
      </c>
      <c r="J790" s="265" t="s">
        <v>9146</v>
      </c>
      <c r="K790" s="264" t="s">
        <v>10476</v>
      </c>
      <c r="L790" s="265" t="s">
        <v>9193</v>
      </c>
    </row>
    <row r="791" spans="1:12" ht="78.75">
      <c r="A791" s="263">
        <v>786</v>
      </c>
      <c r="B791" s="264" t="s">
        <v>7760</v>
      </c>
      <c r="C791" s="265" t="s">
        <v>8102</v>
      </c>
      <c r="D791" s="258"/>
      <c r="E791" s="258"/>
      <c r="F791" s="258"/>
      <c r="G791" s="258"/>
      <c r="H791" s="265">
        <v>2020</v>
      </c>
      <c r="I791" s="265">
        <v>6100062488</v>
      </c>
      <c r="J791" s="265" t="s">
        <v>9173</v>
      </c>
      <c r="K791" s="264" t="s">
        <v>10477</v>
      </c>
      <c r="L791" s="265" t="s">
        <v>9194</v>
      </c>
    </row>
    <row r="792" spans="1:12" ht="78.75">
      <c r="A792" s="263">
        <v>787</v>
      </c>
      <c r="B792" s="264" t="s">
        <v>7761</v>
      </c>
      <c r="C792" s="265" t="s">
        <v>8102</v>
      </c>
      <c r="D792" s="258"/>
      <c r="E792" s="258"/>
      <c r="F792" s="258"/>
      <c r="G792" s="258"/>
      <c r="H792" s="265">
        <v>2020</v>
      </c>
      <c r="I792" s="265">
        <v>6100062387</v>
      </c>
      <c r="J792" s="265" t="s">
        <v>9171</v>
      </c>
      <c r="K792" s="264" t="s">
        <v>10478</v>
      </c>
      <c r="L792" s="265" t="s">
        <v>9195</v>
      </c>
    </row>
    <row r="793" spans="1:12" ht="94.5">
      <c r="A793" s="263">
        <v>788</v>
      </c>
      <c r="B793" s="264" t="s">
        <v>7762</v>
      </c>
      <c r="C793" s="265" t="s">
        <v>8102</v>
      </c>
      <c r="D793" s="258"/>
      <c r="E793" s="258"/>
      <c r="F793" s="258"/>
      <c r="G793" s="258"/>
      <c r="H793" s="265">
        <v>2020</v>
      </c>
      <c r="I793" s="265">
        <v>6100061421</v>
      </c>
      <c r="J793" s="265" t="s">
        <v>9178</v>
      </c>
      <c r="K793" s="264" t="s">
        <v>10479</v>
      </c>
      <c r="L793" s="265" t="s">
        <v>9196</v>
      </c>
    </row>
    <row r="794" spans="1:12" ht="110.25">
      <c r="A794" s="263">
        <v>789</v>
      </c>
      <c r="B794" s="264" t="s">
        <v>7763</v>
      </c>
      <c r="C794" s="265" t="s">
        <v>8102</v>
      </c>
      <c r="D794" s="258"/>
      <c r="E794" s="258"/>
      <c r="F794" s="258"/>
      <c r="G794" s="258"/>
      <c r="H794" s="265">
        <v>2020</v>
      </c>
      <c r="I794" s="265">
        <v>6100060531</v>
      </c>
      <c r="J794" s="265" t="s">
        <v>9187</v>
      </c>
      <c r="K794" s="264" t="s">
        <v>9197</v>
      </c>
      <c r="L794" s="265" t="s">
        <v>9198</v>
      </c>
    </row>
    <row r="795" spans="1:12" ht="126">
      <c r="A795" s="263">
        <v>790</v>
      </c>
      <c r="B795" s="264" t="s">
        <v>7764</v>
      </c>
      <c r="C795" s="265" t="s">
        <v>8102</v>
      </c>
      <c r="D795" s="258"/>
      <c r="E795" s="258"/>
      <c r="F795" s="258"/>
      <c r="G795" s="258"/>
      <c r="H795" s="265">
        <v>2020</v>
      </c>
      <c r="I795" s="265">
        <v>6100062726</v>
      </c>
      <c r="J795" s="265" t="s">
        <v>9199</v>
      </c>
      <c r="K795" s="264" t="s">
        <v>9197</v>
      </c>
      <c r="L795" s="265" t="s">
        <v>9200</v>
      </c>
    </row>
    <row r="796" spans="1:12" ht="63">
      <c r="A796" s="263">
        <v>791</v>
      </c>
      <c r="B796" s="264" t="s">
        <v>7765</v>
      </c>
      <c r="C796" s="265" t="s">
        <v>8102</v>
      </c>
      <c r="D796" s="258"/>
      <c r="E796" s="258"/>
      <c r="F796" s="258"/>
      <c r="G796" s="258"/>
      <c r="H796" s="265">
        <v>2020</v>
      </c>
      <c r="I796" s="265">
        <v>6100054540</v>
      </c>
      <c r="J796" s="265" t="s">
        <v>8162</v>
      </c>
      <c r="K796" s="264" t="s">
        <v>10480</v>
      </c>
      <c r="L796" s="265" t="s">
        <v>9201</v>
      </c>
    </row>
    <row r="797" spans="1:12" ht="63">
      <c r="A797" s="263">
        <v>792</v>
      </c>
      <c r="B797" s="264" t="s">
        <v>7766</v>
      </c>
      <c r="C797" s="265" t="s">
        <v>8102</v>
      </c>
      <c r="D797" s="258"/>
      <c r="E797" s="258"/>
      <c r="F797" s="258"/>
      <c r="G797" s="258"/>
      <c r="H797" s="265">
        <v>2020</v>
      </c>
      <c r="I797" s="265">
        <v>6100061021</v>
      </c>
      <c r="J797" s="265" t="s">
        <v>9156</v>
      </c>
      <c r="K797" s="264" t="s">
        <v>10481</v>
      </c>
      <c r="L797" s="265" t="s">
        <v>9202</v>
      </c>
    </row>
    <row r="798" spans="1:12" ht="110.25">
      <c r="A798" s="263">
        <v>793</v>
      </c>
      <c r="B798" s="264" t="s">
        <v>7767</v>
      </c>
      <c r="C798" s="265" t="s">
        <v>8102</v>
      </c>
      <c r="D798" s="258"/>
      <c r="E798" s="258"/>
      <c r="F798" s="258"/>
      <c r="G798" s="258"/>
      <c r="H798" s="265">
        <v>2020</v>
      </c>
      <c r="I798" s="265">
        <v>6100063628</v>
      </c>
      <c r="J798" s="265" t="s">
        <v>9203</v>
      </c>
      <c r="K798" s="264" t="s">
        <v>9204</v>
      </c>
      <c r="L798" s="265" t="s">
        <v>9205</v>
      </c>
    </row>
    <row r="799" spans="1:12" ht="78.75">
      <c r="A799" s="263">
        <v>794</v>
      </c>
      <c r="B799" s="264" t="s">
        <v>7768</v>
      </c>
      <c r="C799" s="265" t="s">
        <v>8102</v>
      </c>
      <c r="D799" s="258"/>
      <c r="E799" s="258"/>
      <c r="F799" s="258"/>
      <c r="G799" s="258"/>
      <c r="H799" s="265">
        <v>2020</v>
      </c>
      <c r="I799" s="265">
        <v>6100052746</v>
      </c>
      <c r="J799" s="265" t="s">
        <v>9206</v>
      </c>
      <c r="K799" s="264" t="s">
        <v>10482</v>
      </c>
      <c r="L799" s="265" t="s">
        <v>9207</v>
      </c>
    </row>
    <row r="800" spans="1:12" ht="63">
      <c r="A800" s="263">
        <v>795</v>
      </c>
      <c r="B800" s="264" t="s">
        <v>7769</v>
      </c>
      <c r="C800" s="265" t="s">
        <v>8102</v>
      </c>
      <c r="D800" s="258"/>
      <c r="E800" s="258"/>
      <c r="F800" s="258"/>
      <c r="G800" s="258"/>
      <c r="H800" s="265">
        <v>2020</v>
      </c>
      <c r="I800" s="265">
        <v>6100059550</v>
      </c>
      <c r="J800" s="265" t="s">
        <v>8888</v>
      </c>
      <c r="K800" s="264" t="s">
        <v>9798</v>
      </c>
      <c r="L800" s="265" t="s">
        <v>9208</v>
      </c>
    </row>
    <row r="801" spans="1:12" ht="63">
      <c r="A801" s="263">
        <v>796</v>
      </c>
      <c r="B801" s="264" t="s">
        <v>7770</v>
      </c>
      <c r="C801" s="265" t="s">
        <v>8102</v>
      </c>
      <c r="D801" s="258"/>
      <c r="E801" s="258"/>
      <c r="F801" s="258"/>
      <c r="G801" s="258"/>
      <c r="H801" s="265">
        <v>2020</v>
      </c>
      <c r="I801" s="265">
        <v>6100060782</v>
      </c>
      <c r="J801" s="265" t="s">
        <v>9209</v>
      </c>
      <c r="K801" s="264" t="s">
        <v>9210</v>
      </c>
      <c r="L801" s="265" t="s">
        <v>9211</v>
      </c>
    </row>
    <row r="802" spans="1:12" ht="47.25">
      <c r="A802" s="263">
        <v>797</v>
      </c>
      <c r="B802" s="264" t="s">
        <v>7156</v>
      </c>
      <c r="C802" s="265" t="s">
        <v>8102</v>
      </c>
      <c r="D802" s="258"/>
      <c r="E802" s="258"/>
      <c r="F802" s="258"/>
      <c r="G802" s="258"/>
      <c r="H802" s="265">
        <v>2020</v>
      </c>
      <c r="I802" s="265">
        <v>6100061221</v>
      </c>
      <c r="J802" s="265" t="s">
        <v>9212</v>
      </c>
      <c r="K802" s="264" t="s">
        <v>10483</v>
      </c>
      <c r="L802" s="265" t="s">
        <v>9213</v>
      </c>
    </row>
    <row r="803" spans="1:12" ht="78.75">
      <c r="A803" s="263">
        <v>798</v>
      </c>
      <c r="B803" s="264" t="s">
        <v>7771</v>
      </c>
      <c r="C803" s="265" t="s">
        <v>8102</v>
      </c>
      <c r="D803" s="258"/>
      <c r="E803" s="258"/>
      <c r="F803" s="258"/>
      <c r="G803" s="258"/>
      <c r="H803" s="265">
        <v>2020</v>
      </c>
      <c r="I803" s="265">
        <v>6100062383</v>
      </c>
      <c r="J803" s="265" t="s">
        <v>9214</v>
      </c>
      <c r="K803" s="264" t="s">
        <v>10484</v>
      </c>
      <c r="L803" s="265" t="s">
        <v>9215</v>
      </c>
    </row>
    <row r="804" spans="1:12" ht="63">
      <c r="A804" s="263">
        <v>799</v>
      </c>
      <c r="B804" s="264" t="s">
        <v>7772</v>
      </c>
      <c r="C804" s="265" t="s">
        <v>8102</v>
      </c>
      <c r="D804" s="258"/>
      <c r="E804" s="258"/>
      <c r="F804" s="258"/>
      <c r="G804" s="258"/>
      <c r="H804" s="265">
        <v>2020</v>
      </c>
      <c r="I804" s="265">
        <v>6100061108</v>
      </c>
      <c r="J804" s="265" t="s">
        <v>9105</v>
      </c>
      <c r="K804" s="264" t="s">
        <v>10485</v>
      </c>
      <c r="L804" s="265" t="s">
        <v>9216</v>
      </c>
    </row>
    <row r="805" spans="1:12" ht="94.5">
      <c r="A805" s="263">
        <v>800</v>
      </c>
      <c r="B805" s="264" t="s">
        <v>7773</v>
      </c>
      <c r="C805" s="265" t="s">
        <v>8102</v>
      </c>
      <c r="D805" s="258"/>
      <c r="E805" s="258"/>
      <c r="F805" s="258"/>
      <c r="G805" s="258"/>
      <c r="H805" s="265">
        <v>2020</v>
      </c>
      <c r="I805" s="265">
        <v>6100062922</v>
      </c>
      <c r="J805" s="265" t="s">
        <v>9199</v>
      </c>
      <c r="K805" s="264" t="s">
        <v>9799</v>
      </c>
      <c r="L805" s="265" t="s">
        <v>9217</v>
      </c>
    </row>
    <row r="806" spans="1:12" ht="78.75">
      <c r="A806" s="263">
        <v>801</v>
      </c>
      <c r="B806" s="264" t="s">
        <v>7774</v>
      </c>
      <c r="C806" s="265" t="s">
        <v>8102</v>
      </c>
      <c r="D806" s="258"/>
      <c r="E806" s="258"/>
      <c r="F806" s="258"/>
      <c r="G806" s="258"/>
      <c r="H806" s="265">
        <v>2020</v>
      </c>
      <c r="I806" s="265">
        <v>6100062896</v>
      </c>
      <c r="J806" s="265" t="s">
        <v>9218</v>
      </c>
      <c r="K806" s="264" t="s">
        <v>10486</v>
      </c>
      <c r="L806" s="265" t="s">
        <v>9219</v>
      </c>
    </row>
    <row r="807" spans="1:12" ht="78.75">
      <c r="A807" s="263">
        <v>802</v>
      </c>
      <c r="B807" s="264" t="s">
        <v>7775</v>
      </c>
      <c r="C807" s="265" t="s">
        <v>8102</v>
      </c>
      <c r="D807" s="258"/>
      <c r="E807" s="258"/>
      <c r="F807" s="258"/>
      <c r="G807" s="258"/>
      <c r="H807" s="265">
        <v>2020</v>
      </c>
      <c r="I807" s="265">
        <v>6100062909</v>
      </c>
      <c r="J807" s="265" t="s">
        <v>9220</v>
      </c>
      <c r="K807" s="264" t="s">
        <v>10487</v>
      </c>
      <c r="L807" s="265" t="s">
        <v>9221</v>
      </c>
    </row>
    <row r="808" spans="1:12" ht="78.75">
      <c r="A808" s="263">
        <v>803</v>
      </c>
      <c r="B808" s="264" t="s">
        <v>7776</v>
      </c>
      <c r="C808" s="265" t="s">
        <v>8102</v>
      </c>
      <c r="D808" s="258"/>
      <c r="E808" s="258"/>
      <c r="F808" s="258"/>
      <c r="G808" s="258"/>
      <c r="H808" s="265">
        <v>2020</v>
      </c>
      <c r="I808" s="265">
        <v>6100062867</v>
      </c>
      <c r="J808" s="265" t="s">
        <v>9222</v>
      </c>
      <c r="K808" s="264" t="s">
        <v>10488</v>
      </c>
      <c r="L808" s="265" t="s">
        <v>9223</v>
      </c>
    </row>
    <row r="809" spans="1:12" ht="94.5">
      <c r="A809" s="263">
        <v>804</v>
      </c>
      <c r="B809" s="264" t="s">
        <v>7777</v>
      </c>
      <c r="C809" s="265" t="s">
        <v>8102</v>
      </c>
      <c r="D809" s="258"/>
      <c r="E809" s="258"/>
      <c r="F809" s="258"/>
      <c r="G809" s="258"/>
      <c r="H809" s="265">
        <v>2020</v>
      </c>
      <c r="I809" s="265">
        <v>6100062781</v>
      </c>
      <c r="J809" s="265" t="s">
        <v>9199</v>
      </c>
      <c r="K809" s="264" t="s">
        <v>9800</v>
      </c>
      <c r="L809" s="265" t="s">
        <v>9224</v>
      </c>
    </row>
    <row r="810" spans="1:12" ht="78.75">
      <c r="A810" s="263">
        <v>805</v>
      </c>
      <c r="B810" s="264" t="s">
        <v>7778</v>
      </c>
      <c r="C810" s="265" t="s">
        <v>8102</v>
      </c>
      <c r="D810" s="258"/>
      <c r="E810" s="258"/>
      <c r="F810" s="258"/>
      <c r="G810" s="258"/>
      <c r="H810" s="265">
        <v>2020</v>
      </c>
      <c r="I810" s="265">
        <v>6100063176</v>
      </c>
      <c r="J810" s="265" t="s">
        <v>9225</v>
      </c>
      <c r="K810" s="264" t="s">
        <v>10489</v>
      </c>
      <c r="L810" s="265" t="s">
        <v>9226</v>
      </c>
    </row>
    <row r="811" spans="1:12" ht="63">
      <c r="A811" s="263">
        <v>806</v>
      </c>
      <c r="B811" s="264" t="s">
        <v>7779</v>
      </c>
      <c r="C811" s="265" t="s">
        <v>8102</v>
      </c>
      <c r="D811" s="258"/>
      <c r="E811" s="258"/>
      <c r="F811" s="258"/>
      <c r="G811" s="258"/>
      <c r="H811" s="265">
        <v>2020</v>
      </c>
      <c r="I811" s="265">
        <v>6100063074</v>
      </c>
      <c r="J811" s="265" t="s">
        <v>9227</v>
      </c>
      <c r="K811" s="264" t="s">
        <v>10490</v>
      </c>
      <c r="L811" s="265" t="s">
        <v>9228</v>
      </c>
    </row>
    <row r="812" spans="1:12" ht="63">
      <c r="A812" s="263">
        <v>807</v>
      </c>
      <c r="B812" s="264" t="s">
        <v>7780</v>
      </c>
      <c r="C812" s="265" t="s">
        <v>8102</v>
      </c>
      <c r="D812" s="258"/>
      <c r="E812" s="258"/>
      <c r="F812" s="258"/>
      <c r="G812" s="258"/>
      <c r="H812" s="265">
        <v>2020</v>
      </c>
      <c r="I812" s="265">
        <v>6100063216</v>
      </c>
      <c r="J812" s="265" t="s">
        <v>9229</v>
      </c>
      <c r="K812" s="264" t="s">
        <v>9888</v>
      </c>
      <c r="L812" s="265" t="s">
        <v>9230</v>
      </c>
    </row>
    <row r="813" spans="1:12" ht="78.75">
      <c r="A813" s="263">
        <v>808</v>
      </c>
      <c r="B813" s="264" t="s">
        <v>7781</v>
      </c>
      <c r="C813" s="265" t="s">
        <v>8102</v>
      </c>
      <c r="D813" s="258"/>
      <c r="E813" s="258"/>
      <c r="F813" s="258"/>
      <c r="G813" s="258"/>
      <c r="H813" s="265">
        <v>2020</v>
      </c>
      <c r="I813" s="265">
        <v>6100063174</v>
      </c>
      <c r="J813" s="265" t="s">
        <v>9231</v>
      </c>
      <c r="K813" s="264" t="s">
        <v>10004</v>
      </c>
      <c r="L813" s="265" t="s">
        <v>9232</v>
      </c>
    </row>
    <row r="814" spans="1:12" ht="78.75">
      <c r="A814" s="263">
        <v>809</v>
      </c>
      <c r="B814" s="264" t="s">
        <v>7782</v>
      </c>
      <c r="C814" s="265" t="s">
        <v>8102</v>
      </c>
      <c r="D814" s="258"/>
      <c r="E814" s="258"/>
      <c r="F814" s="258"/>
      <c r="G814" s="258"/>
      <c r="H814" s="265">
        <v>2020</v>
      </c>
      <c r="I814" s="265">
        <v>6100063300</v>
      </c>
      <c r="J814" s="265" t="s">
        <v>9233</v>
      </c>
      <c r="K814" s="264" t="s">
        <v>9234</v>
      </c>
      <c r="L814" s="265" t="s">
        <v>9235</v>
      </c>
    </row>
    <row r="815" spans="1:12" ht="94.5">
      <c r="A815" s="263">
        <v>810</v>
      </c>
      <c r="B815" s="264" t="s">
        <v>7783</v>
      </c>
      <c r="C815" s="265" t="s">
        <v>8102</v>
      </c>
      <c r="D815" s="258"/>
      <c r="E815" s="258"/>
      <c r="F815" s="258"/>
      <c r="G815" s="258"/>
      <c r="H815" s="265">
        <v>2020</v>
      </c>
      <c r="I815" s="265">
        <v>6100063331</v>
      </c>
      <c r="J815" s="265" t="s">
        <v>9225</v>
      </c>
      <c r="K815" s="264" t="s">
        <v>10491</v>
      </c>
      <c r="L815" s="265" t="s">
        <v>9236</v>
      </c>
    </row>
    <row r="816" spans="1:12" ht="63">
      <c r="A816" s="263">
        <v>811</v>
      </c>
      <c r="B816" s="264" t="s">
        <v>7784</v>
      </c>
      <c r="C816" s="265" t="s">
        <v>8102</v>
      </c>
      <c r="D816" s="258"/>
      <c r="E816" s="258"/>
      <c r="F816" s="258"/>
      <c r="G816" s="258"/>
      <c r="H816" s="265">
        <v>2020</v>
      </c>
      <c r="I816" s="265">
        <v>6100063122</v>
      </c>
      <c r="J816" s="265" t="s">
        <v>9237</v>
      </c>
      <c r="K816" s="264" t="s">
        <v>10492</v>
      </c>
      <c r="L816" s="265" t="s">
        <v>9238</v>
      </c>
    </row>
    <row r="817" spans="1:12" ht="63">
      <c r="A817" s="263">
        <v>812</v>
      </c>
      <c r="B817" s="264" t="s">
        <v>7785</v>
      </c>
      <c r="C817" s="265" t="s">
        <v>8102</v>
      </c>
      <c r="D817" s="258"/>
      <c r="E817" s="258"/>
      <c r="F817" s="258"/>
      <c r="G817" s="258"/>
      <c r="H817" s="265">
        <v>2020</v>
      </c>
      <c r="I817" s="265">
        <v>6100063410</v>
      </c>
      <c r="J817" s="265" t="s">
        <v>9111</v>
      </c>
      <c r="K817" s="264" t="s">
        <v>10493</v>
      </c>
      <c r="L817" s="265" t="s">
        <v>9239</v>
      </c>
    </row>
    <row r="818" spans="1:12" ht="78.75">
      <c r="A818" s="263">
        <v>813</v>
      </c>
      <c r="B818" s="264" t="s">
        <v>7786</v>
      </c>
      <c r="C818" s="265" t="s">
        <v>8102</v>
      </c>
      <c r="D818" s="258"/>
      <c r="E818" s="258"/>
      <c r="F818" s="258"/>
      <c r="G818" s="258"/>
      <c r="H818" s="265">
        <v>2020</v>
      </c>
      <c r="I818" s="265">
        <v>6100063414</v>
      </c>
      <c r="J818" s="265" t="s">
        <v>9240</v>
      </c>
      <c r="K818" s="264" t="s">
        <v>10494</v>
      </c>
      <c r="L818" s="265" t="s">
        <v>9241</v>
      </c>
    </row>
    <row r="819" spans="1:12" ht="94.5">
      <c r="A819" s="263">
        <v>814</v>
      </c>
      <c r="B819" s="264" t="s">
        <v>7787</v>
      </c>
      <c r="C819" s="265" t="s">
        <v>8102</v>
      </c>
      <c r="D819" s="258"/>
      <c r="E819" s="258"/>
      <c r="F819" s="258"/>
      <c r="G819" s="258"/>
      <c r="H819" s="265">
        <v>2020</v>
      </c>
      <c r="I819" s="265">
        <v>6100063615</v>
      </c>
      <c r="J819" s="265" t="s">
        <v>9242</v>
      </c>
      <c r="K819" s="264" t="s">
        <v>9889</v>
      </c>
      <c r="L819" s="265" t="s">
        <v>9243</v>
      </c>
    </row>
    <row r="820" spans="1:12" ht="78.75">
      <c r="A820" s="263">
        <v>815</v>
      </c>
      <c r="B820" s="264" t="s">
        <v>7788</v>
      </c>
      <c r="C820" s="265" t="s">
        <v>8102</v>
      </c>
      <c r="D820" s="258"/>
      <c r="E820" s="258"/>
      <c r="F820" s="258"/>
      <c r="G820" s="258"/>
      <c r="H820" s="265">
        <v>2020</v>
      </c>
      <c r="I820" s="265">
        <v>6100063600</v>
      </c>
      <c r="J820" s="265" t="s">
        <v>9244</v>
      </c>
      <c r="K820" s="264" t="s">
        <v>10263</v>
      </c>
      <c r="L820" s="265" t="s">
        <v>9245</v>
      </c>
    </row>
    <row r="821" spans="1:12" ht="78.75">
      <c r="A821" s="263">
        <v>816</v>
      </c>
      <c r="B821" s="264" t="s">
        <v>7789</v>
      </c>
      <c r="C821" s="265" t="s">
        <v>8102</v>
      </c>
      <c r="D821" s="258"/>
      <c r="E821" s="258"/>
      <c r="F821" s="258"/>
      <c r="G821" s="258"/>
      <c r="H821" s="265">
        <v>2020</v>
      </c>
      <c r="I821" s="265">
        <v>6100063655</v>
      </c>
      <c r="J821" s="265" t="s">
        <v>9244</v>
      </c>
      <c r="K821" s="264" t="s">
        <v>9801</v>
      </c>
      <c r="L821" s="265" t="s">
        <v>9246</v>
      </c>
    </row>
    <row r="822" spans="1:12" ht="94.5">
      <c r="A822" s="263">
        <v>817</v>
      </c>
      <c r="B822" s="264" t="s">
        <v>7790</v>
      </c>
      <c r="C822" s="265" t="s">
        <v>8102</v>
      </c>
      <c r="D822" s="258"/>
      <c r="E822" s="258"/>
      <c r="F822" s="258"/>
      <c r="G822" s="258"/>
      <c r="H822" s="265">
        <v>2020</v>
      </c>
      <c r="I822" s="265">
        <v>6100063735</v>
      </c>
      <c r="J822" s="265" t="s">
        <v>9182</v>
      </c>
      <c r="K822" s="264" t="s">
        <v>10495</v>
      </c>
      <c r="L822" s="265" t="s">
        <v>9247</v>
      </c>
    </row>
    <row r="823" spans="1:12" ht="78.75">
      <c r="A823" s="263">
        <v>818</v>
      </c>
      <c r="B823" s="264" t="s">
        <v>7778</v>
      </c>
      <c r="C823" s="265" t="s">
        <v>8102</v>
      </c>
      <c r="D823" s="258"/>
      <c r="E823" s="258"/>
      <c r="F823" s="258"/>
      <c r="G823" s="258"/>
      <c r="H823" s="265">
        <v>2020</v>
      </c>
      <c r="I823" s="265">
        <v>6100064016</v>
      </c>
      <c r="J823" s="265" t="s">
        <v>9248</v>
      </c>
      <c r="K823" s="264" t="s">
        <v>10496</v>
      </c>
      <c r="L823" s="265" t="s">
        <v>9249</v>
      </c>
    </row>
    <row r="824" spans="1:12" ht="78.75">
      <c r="A824" s="263">
        <v>819</v>
      </c>
      <c r="B824" s="264" t="s">
        <v>7791</v>
      </c>
      <c r="C824" s="265" t="s">
        <v>8102</v>
      </c>
      <c r="D824" s="258"/>
      <c r="E824" s="258"/>
      <c r="F824" s="258"/>
      <c r="G824" s="258"/>
      <c r="H824" s="265">
        <v>2020</v>
      </c>
      <c r="I824" s="265">
        <v>6100064134</v>
      </c>
      <c r="J824" s="265" t="s">
        <v>9250</v>
      </c>
      <c r="K824" s="264" t="s">
        <v>10497</v>
      </c>
      <c r="L824" s="265" t="s">
        <v>9251</v>
      </c>
    </row>
    <row r="825" spans="1:12" ht="78.75">
      <c r="A825" s="263">
        <v>820</v>
      </c>
      <c r="B825" s="264" t="s">
        <v>7792</v>
      </c>
      <c r="C825" s="265" t="s">
        <v>8102</v>
      </c>
      <c r="D825" s="258"/>
      <c r="E825" s="258"/>
      <c r="F825" s="258"/>
      <c r="G825" s="258"/>
      <c r="H825" s="265">
        <v>2020</v>
      </c>
      <c r="I825" s="265">
        <v>6100064231</v>
      </c>
      <c r="J825" s="265" t="s">
        <v>9252</v>
      </c>
      <c r="K825" s="264" t="s">
        <v>9802</v>
      </c>
      <c r="L825" s="265" t="s">
        <v>9253</v>
      </c>
    </row>
    <row r="826" spans="1:12" ht="78.75">
      <c r="A826" s="263">
        <v>821</v>
      </c>
      <c r="B826" s="264" t="s">
        <v>7793</v>
      </c>
      <c r="C826" s="265" t="s">
        <v>8102</v>
      </c>
      <c r="D826" s="258"/>
      <c r="E826" s="258"/>
      <c r="F826" s="258"/>
      <c r="G826" s="258"/>
      <c r="H826" s="265">
        <v>2020</v>
      </c>
      <c r="I826" s="265">
        <v>6100064591</v>
      </c>
      <c r="J826" s="265" t="s">
        <v>9254</v>
      </c>
      <c r="K826" s="264" t="s">
        <v>10498</v>
      </c>
      <c r="L826" s="265" t="s">
        <v>9255</v>
      </c>
    </row>
    <row r="827" spans="1:12" ht="78.75">
      <c r="A827" s="263">
        <v>822</v>
      </c>
      <c r="B827" s="264" t="s">
        <v>7794</v>
      </c>
      <c r="C827" s="265" t="s">
        <v>8102</v>
      </c>
      <c r="D827" s="258"/>
      <c r="E827" s="258"/>
      <c r="F827" s="258"/>
      <c r="G827" s="258"/>
      <c r="H827" s="265">
        <v>2020</v>
      </c>
      <c r="I827" s="265">
        <v>6100064815</v>
      </c>
      <c r="J827" s="265" t="s">
        <v>9256</v>
      </c>
      <c r="K827" s="264" t="s">
        <v>10499</v>
      </c>
      <c r="L827" s="265" t="s">
        <v>9257</v>
      </c>
    </row>
    <row r="828" spans="1:12" ht="47.25">
      <c r="A828" s="263">
        <v>823</v>
      </c>
      <c r="B828" s="264" t="s">
        <v>7795</v>
      </c>
      <c r="C828" s="265" t="s">
        <v>8102</v>
      </c>
      <c r="D828" s="258"/>
      <c r="E828" s="258"/>
      <c r="F828" s="258"/>
      <c r="G828" s="258"/>
      <c r="H828" s="265">
        <v>2020</v>
      </c>
      <c r="I828" s="265">
        <v>6100064872</v>
      </c>
      <c r="J828" s="265" t="s">
        <v>9256</v>
      </c>
      <c r="K828" s="264" t="s">
        <v>9890</v>
      </c>
      <c r="L828" s="265" t="s">
        <v>9258</v>
      </c>
    </row>
    <row r="829" spans="1:12" ht="78.75">
      <c r="A829" s="263">
        <v>824</v>
      </c>
      <c r="B829" s="264" t="s">
        <v>7796</v>
      </c>
      <c r="C829" s="265" t="s">
        <v>8102</v>
      </c>
      <c r="D829" s="258"/>
      <c r="E829" s="258"/>
      <c r="F829" s="258"/>
      <c r="G829" s="258"/>
      <c r="H829" s="265">
        <v>2020</v>
      </c>
      <c r="I829" s="265">
        <v>6100064804</v>
      </c>
      <c r="J829" s="265" t="s">
        <v>9259</v>
      </c>
      <c r="K829" s="264" t="s">
        <v>10500</v>
      </c>
      <c r="L829" s="265" t="s">
        <v>9260</v>
      </c>
    </row>
    <row r="830" spans="1:12" ht="78.75">
      <c r="A830" s="263">
        <v>825</v>
      </c>
      <c r="B830" s="264" t="s">
        <v>7797</v>
      </c>
      <c r="C830" s="265" t="s">
        <v>8102</v>
      </c>
      <c r="D830" s="258"/>
      <c r="E830" s="258"/>
      <c r="F830" s="258"/>
      <c r="G830" s="258"/>
      <c r="H830" s="265">
        <v>2020</v>
      </c>
      <c r="I830" s="265">
        <v>6100065453</v>
      </c>
      <c r="J830" s="265" t="s">
        <v>9261</v>
      </c>
      <c r="K830" s="264" t="s">
        <v>10501</v>
      </c>
      <c r="L830" s="265" t="s">
        <v>9262</v>
      </c>
    </row>
    <row r="831" spans="1:12" ht="63">
      <c r="A831" s="263">
        <v>826</v>
      </c>
      <c r="B831" s="264" t="s">
        <v>7203</v>
      </c>
      <c r="C831" s="265" t="s">
        <v>8102</v>
      </c>
      <c r="D831" s="258"/>
      <c r="E831" s="258"/>
      <c r="F831" s="258"/>
      <c r="G831" s="258"/>
      <c r="H831" s="265">
        <v>2020</v>
      </c>
      <c r="I831" s="265">
        <v>6100056165</v>
      </c>
      <c r="J831" s="265" t="s">
        <v>8299</v>
      </c>
      <c r="K831" s="264" t="s">
        <v>9891</v>
      </c>
      <c r="L831" s="265" t="s">
        <v>9263</v>
      </c>
    </row>
    <row r="832" spans="1:12" ht="63">
      <c r="A832" s="263">
        <v>827</v>
      </c>
      <c r="B832" s="264" t="s">
        <v>7497</v>
      </c>
      <c r="C832" s="265" t="s">
        <v>8102</v>
      </c>
      <c r="D832" s="258"/>
      <c r="E832" s="258"/>
      <c r="F832" s="258"/>
      <c r="G832" s="258"/>
      <c r="H832" s="265">
        <v>2020</v>
      </c>
      <c r="I832" s="265">
        <v>6100059876</v>
      </c>
      <c r="J832" s="265" t="s">
        <v>8726</v>
      </c>
      <c r="K832" s="264" t="s">
        <v>10502</v>
      </c>
      <c r="L832" s="265" t="s">
        <v>9264</v>
      </c>
    </row>
    <row r="833" spans="1:12" ht="63">
      <c r="A833" s="263">
        <v>828</v>
      </c>
      <c r="B833" s="264" t="s">
        <v>7798</v>
      </c>
      <c r="C833" s="265" t="s">
        <v>8102</v>
      </c>
      <c r="D833" s="258"/>
      <c r="E833" s="258"/>
      <c r="F833" s="258"/>
      <c r="G833" s="258"/>
      <c r="H833" s="265">
        <v>2020</v>
      </c>
      <c r="I833" s="265">
        <v>6100060507</v>
      </c>
      <c r="J833" s="265" t="s">
        <v>8976</v>
      </c>
      <c r="K833" s="264" t="s">
        <v>10503</v>
      </c>
      <c r="L833" s="265" t="s">
        <v>9265</v>
      </c>
    </row>
    <row r="834" spans="1:12" ht="63">
      <c r="A834" s="263">
        <v>829</v>
      </c>
      <c r="B834" s="264" t="s">
        <v>7551</v>
      </c>
      <c r="C834" s="265" t="s">
        <v>8102</v>
      </c>
      <c r="D834" s="258"/>
      <c r="E834" s="258"/>
      <c r="F834" s="258"/>
      <c r="G834" s="258"/>
      <c r="H834" s="265">
        <v>2020</v>
      </c>
      <c r="I834" s="265">
        <v>6100060374</v>
      </c>
      <c r="J834" s="265" t="s">
        <v>8902</v>
      </c>
      <c r="K834" s="264" t="s">
        <v>10504</v>
      </c>
      <c r="L834" s="265" t="s">
        <v>9266</v>
      </c>
    </row>
    <row r="835" spans="1:12" ht="63">
      <c r="A835" s="263">
        <v>830</v>
      </c>
      <c r="B835" s="264" t="s">
        <v>7799</v>
      </c>
      <c r="C835" s="265" t="s">
        <v>8102</v>
      </c>
      <c r="D835" s="258"/>
      <c r="E835" s="258"/>
      <c r="F835" s="258"/>
      <c r="G835" s="258"/>
      <c r="H835" s="265">
        <v>2020</v>
      </c>
      <c r="I835" s="265">
        <v>6100061013</v>
      </c>
      <c r="J835" s="265" t="s">
        <v>9149</v>
      </c>
      <c r="K835" s="264" t="s">
        <v>10505</v>
      </c>
      <c r="L835" s="265" t="s">
        <v>9267</v>
      </c>
    </row>
    <row r="836" spans="1:12" ht="47.25">
      <c r="A836" s="263">
        <v>831</v>
      </c>
      <c r="B836" s="264" t="s">
        <v>7216</v>
      </c>
      <c r="C836" s="265" t="s">
        <v>8102</v>
      </c>
      <c r="D836" s="258"/>
      <c r="E836" s="258"/>
      <c r="F836" s="258"/>
      <c r="G836" s="258"/>
      <c r="H836" s="265">
        <v>2020</v>
      </c>
      <c r="I836" s="265">
        <v>6100061170</v>
      </c>
      <c r="J836" s="265" t="s">
        <v>9077</v>
      </c>
      <c r="K836" s="264" t="s">
        <v>10506</v>
      </c>
      <c r="L836" s="265" t="s">
        <v>9268</v>
      </c>
    </row>
    <row r="837" spans="1:12" ht="63">
      <c r="A837" s="263">
        <v>832</v>
      </c>
      <c r="B837" s="264" t="s">
        <v>7800</v>
      </c>
      <c r="C837" s="265" t="s">
        <v>8102</v>
      </c>
      <c r="D837" s="258"/>
      <c r="E837" s="258"/>
      <c r="F837" s="258"/>
      <c r="G837" s="258"/>
      <c r="H837" s="265">
        <v>2020</v>
      </c>
      <c r="I837" s="265">
        <v>6100061219</v>
      </c>
      <c r="J837" s="265" t="s">
        <v>9105</v>
      </c>
      <c r="K837" s="264" t="s">
        <v>10507</v>
      </c>
      <c r="L837" s="265" t="s">
        <v>9269</v>
      </c>
    </row>
    <row r="838" spans="1:12" ht="78.75">
      <c r="A838" s="263">
        <v>833</v>
      </c>
      <c r="B838" s="264" t="s">
        <v>7801</v>
      </c>
      <c r="C838" s="265" t="s">
        <v>8102</v>
      </c>
      <c r="D838" s="258"/>
      <c r="E838" s="258"/>
      <c r="F838" s="258"/>
      <c r="G838" s="258"/>
      <c r="H838" s="265">
        <v>2020</v>
      </c>
      <c r="I838" s="265">
        <v>6100060982</v>
      </c>
      <c r="J838" s="265" t="s">
        <v>9090</v>
      </c>
      <c r="K838" s="264" t="s">
        <v>9270</v>
      </c>
      <c r="L838" s="265" t="s">
        <v>9271</v>
      </c>
    </row>
    <row r="839" spans="1:12" ht="47.25">
      <c r="A839" s="263">
        <v>834</v>
      </c>
      <c r="B839" s="264" t="s">
        <v>7179</v>
      </c>
      <c r="C839" s="265" t="s">
        <v>8102</v>
      </c>
      <c r="D839" s="258"/>
      <c r="E839" s="258"/>
      <c r="F839" s="258"/>
      <c r="G839" s="258"/>
      <c r="H839" s="265">
        <v>2020</v>
      </c>
      <c r="I839" s="265">
        <v>6100061127</v>
      </c>
      <c r="J839" s="265" t="s">
        <v>9090</v>
      </c>
      <c r="K839" s="264" t="s">
        <v>9803</v>
      </c>
      <c r="L839" s="265" t="s">
        <v>9272</v>
      </c>
    </row>
    <row r="840" spans="1:12" ht="63">
      <c r="A840" s="263">
        <v>835</v>
      </c>
      <c r="B840" s="264" t="s">
        <v>7802</v>
      </c>
      <c r="C840" s="265" t="s">
        <v>8102</v>
      </c>
      <c r="D840" s="258"/>
      <c r="E840" s="258"/>
      <c r="F840" s="258"/>
      <c r="G840" s="258"/>
      <c r="H840" s="265">
        <v>2020</v>
      </c>
      <c r="I840" s="265">
        <v>6100061406</v>
      </c>
      <c r="J840" s="265" t="s">
        <v>9094</v>
      </c>
      <c r="K840" s="264" t="s">
        <v>10508</v>
      </c>
      <c r="L840" s="265" t="s">
        <v>9273</v>
      </c>
    </row>
    <row r="841" spans="1:12" ht="63">
      <c r="A841" s="263">
        <v>836</v>
      </c>
      <c r="B841" s="264" t="s">
        <v>7803</v>
      </c>
      <c r="C841" s="265" t="s">
        <v>8102</v>
      </c>
      <c r="D841" s="258"/>
      <c r="E841" s="258"/>
      <c r="F841" s="258"/>
      <c r="G841" s="258"/>
      <c r="H841" s="265">
        <v>2020</v>
      </c>
      <c r="I841" s="265">
        <v>6100061529</v>
      </c>
      <c r="J841" s="265" t="s">
        <v>9274</v>
      </c>
      <c r="K841" s="264" t="s">
        <v>9745</v>
      </c>
      <c r="L841" s="265" t="s">
        <v>9275</v>
      </c>
    </row>
    <row r="842" spans="1:12" ht="63">
      <c r="A842" s="263">
        <v>837</v>
      </c>
      <c r="B842" s="264" t="s">
        <v>7804</v>
      </c>
      <c r="C842" s="265" t="s">
        <v>8102</v>
      </c>
      <c r="D842" s="258"/>
      <c r="E842" s="258"/>
      <c r="F842" s="258"/>
      <c r="G842" s="258"/>
      <c r="H842" s="265">
        <v>2020</v>
      </c>
      <c r="I842" s="265">
        <v>6100061661</v>
      </c>
      <c r="J842" s="265" t="s">
        <v>9097</v>
      </c>
      <c r="K842" s="264" t="s">
        <v>10509</v>
      </c>
      <c r="L842" s="265" t="s">
        <v>9276</v>
      </c>
    </row>
    <row r="843" spans="1:12" ht="63">
      <c r="A843" s="263">
        <v>838</v>
      </c>
      <c r="B843" s="264" t="s">
        <v>7805</v>
      </c>
      <c r="C843" s="265" t="s">
        <v>8102</v>
      </c>
      <c r="D843" s="258"/>
      <c r="E843" s="258"/>
      <c r="F843" s="258"/>
      <c r="G843" s="258"/>
      <c r="H843" s="265">
        <v>2020</v>
      </c>
      <c r="I843" s="265">
        <v>6100061613</v>
      </c>
      <c r="J843" s="265" t="s">
        <v>9277</v>
      </c>
      <c r="K843" s="264" t="s">
        <v>10510</v>
      </c>
      <c r="L843" s="265" t="s">
        <v>9278</v>
      </c>
    </row>
    <row r="844" spans="1:12" ht="63">
      <c r="A844" s="263">
        <v>839</v>
      </c>
      <c r="B844" s="264" t="s">
        <v>7806</v>
      </c>
      <c r="C844" s="265" t="s">
        <v>8102</v>
      </c>
      <c r="D844" s="258"/>
      <c r="E844" s="258"/>
      <c r="F844" s="258"/>
      <c r="G844" s="258"/>
      <c r="H844" s="265">
        <v>2020</v>
      </c>
      <c r="I844" s="265">
        <v>6100061777</v>
      </c>
      <c r="J844" s="265" t="s">
        <v>8840</v>
      </c>
      <c r="K844" s="264" t="s">
        <v>10511</v>
      </c>
      <c r="L844" s="265" t="s">
        <v>9279</v>
      </c>
    </row>
    <row r="845" spans="1:12" ht="63">
      <c r="A845" s="263">
        <v>840</v>
      </c>
      <c r="B845" s="264" t="s">
        <v>7807</v>
      </c>
      <c r="C845" s="265" t="s">
        <v>8102</v>
      </c>
      <c r="D845" s="258"/>
      <c r="E845" s="258"/>
      <c r="F845" s="258"/>
      <c r="G845" s="258"/>
      <c r="H845" s="265">
        <v>2020</v>
      </c>
      <c r="I845" s="265">
        <v>6100061579</v>
      </c>
      <c r="J845" s="265" t="s">
        <v>9163</v>
      </c>
      <c r="K845" s="264" t="s">
        <v>10512</v>
      </c>
      <c r="L845" s="265" t="s">
        <v>9280</v>
      </c>
    </row>
    <row r="846" spans="1:12" ht="94.5">
      <c r="A846" s="263">
        <v>841</v>
      </c>
      <c r="B846" s="264" t="s">
        <v>7808</v>
      </c>
      <c r="C846" s="265" t="s">
        <v>8102</v>
      </c>
      <c r="D846" s="258"/>
      <c r="E846" s="258"/>
      <c r="F846" s="258"/>
      <c r="G846" s="258"/>
      <c r="H846" s="265">
        <v>2020</v>
      </c>
      <c r="I846" s="265">
        <v>6100061993</v>
      </c>
      <c r="J846" s="265" t="s">
        <v>9103</v>
      </c>
      <c r="K846" s="264" t="s">
        <v>10513</v>
      </c>
      <c r="L846" s="265" t="s">
        <v>9281</v>
      </c>
    </row>
    <row r="847" spans="1:12" ht="63">
      <c r="A847" s="263">
        <v>842</v>
      </c>
      <c r="B847" s="264" t="s">
        <v>7809</v>
      </c>
      <c r="C847" s="265" t="s">
        <v>8102</v>
      </c>
      <c r="D847" s="258"/>
      <c r="E847" s="258"/>
      <c r="F847" s="258"/>
      <c r="G847" s="258"/>
      <c r="H847" s="265">
        <v>2020</v>
      </c>
      <c r="I847" s="265">
        <v>6100062138</v>
      </c>
      <c r="J847" s="265" t="s">
        <v>9282</v>
      </c>
      <c r="K847" s="264" t="s">
        <v>10514</v>
      </c>
      <c r="L847" s="265" t="s">
        <v>9283</v>
      </c>
    </row>
    <row r="848" spans="1:12" ht="78.75">
      <c r="A848" s="263">
        <v>843</v>
      </c>
      <c r="B848" s="264" t="s">
        <v>7810</v>
      </c>
      <c r="C848" s="265" t="s">
        <v>8102</v>
      </c>
      <c r="D848" s="258"/>
      <c r="E848" s="258"/>
      <c r="F848" s="258"/>
      <c r="G848" s="258"/>
      <c r="H848" s="265">
        <v>2020</v>
      </c>
      <c r="I848" s="265">
        <v>6100062471</v>
      </c>
      <c r="J848" s="265" t="s">
        <v>9171</v>
      </c>
      <c r="K848" s="264" t="s">
        <v>10515</v>
      </c>
      <c r="L848" s="265" t="s">
        <v>9284</v>
      </c>
    </row>
    <row r="849" spans="1:12" ht="78.75">
      <c r="A849" s="263">
        <v>844</v>
      </c>
      <c r="B849" s="264" t="s">
        <v>7811</v>
      </c>
      <c r="C849" s="265" t="s">
        <v>8102</v>
      </c>
      <c r="D849" s="258"/>
      <c r="E849" s="258"/>
      <c r="F849" s="258"/>
      <c r="G849" s="258"/>
      <c r="H849" s="265">
        <v>2020</v>
      </c>
      <c r="I849" s="265">
        <v>6100062509</v>
      </c>
      <c r="J849" s="265" t="s">
        <v>9173</v>
      </c>
      <c r="K849" s="264" t="s">
        <v>10516</v>
      </c>
      <c r="L849" s="265" t="s">
        <v>9285</v>
      </c>
    </row>
    <row r="850" spans="1:12" ht="63">
      <c r="A850" s="263">
        <v>845</v>
      </c>
      <c r="B850" s="264" t="s">
        <v>7812</v>
      </c>
      <c r="C850" s="265" t="s">
        <v>8102</v>
      </c>
      <c r="D850" s="258"/>
      <c r="E850" s="258"/>
      <c r="F850" s="258"/>
      <c r="G850" s="258"/>
      <c r="H850" s="265">
        <v>2020</v>
      </c>
      <c r="I850" s="265">
        <v>6100061912</v>
      </c>
      <c r="J850" s="265" t="s">
        <v>9175</v>
      </c>
      <c r="K850" s="264" t="s">
        <v>10517</v>
      </c>
      <c r="L850" s="265" t="s">
        <v>9286</v>
      </c>
    </row>
    <row r="851" spans="1:12" ht="63">
      <c r="A851" s="263">
        <v>846</v>
      </c>
      <c r="B851" s="264" t="s">
        <v>7813</v>
      </c>
      <c r="C851" s="265" t="s">
        <v>8102</v>
      </c>
      <c r="D851" s="258"/>
      <c r="E851" s="258"/>
      <c r="F851" s="258"/>
      <c r="G851" s="258"/>
      <c r="H851" s="265">
        <v>2020</v>
      </c>
      <c r="I851" s="265">
        <v>6100062269</v>
      </c>
      <c r="J851" s="265" t="s">
        <v>9287</v>
      </c>
      <c r="K851" s="264" t="s">
        <v>10518</v>
      </c>
      <c r="L851" s="265" t="s">
        <v>9288</v>
      </c>
    </row>
    <row r="852" spans="1:12" ht="63">
      <c r="A852" s="263">
        <v>847</v>
      </c>
      <c r="B852" s="264" t="s">
        <v>7814</v>
      </c>
      <c r="C852" s="265" t="s">
        <v>8102</v>
      </c>
      <c r="D852" s="258"/>
      <c r="E852" s="258"/>
      <c r="F852" s="258"/>
      <c r="G852" s="258"/>
      <c r="H852" s="265">
        <v>2020</v>
      </c>
      <c r="I852" s="265">
        <v>6100062379</v>
      </c>
      <c r="J852" s="265" t="s">
        <v>9175</v>
      </c>
      <c r="K852" s="264" t="s">
        <v>10519</v>
      </c>
      <c r="L852" s="265" t="s">
        <v>9289</v>
      </c>
    </row>
    <row r="853" spans="1:12" ht="63">
      <c r="A853" s="263">
        <v>848</v>
      </c>
      <c r="B853" s="264" t="s">
        <v>7815</v>
      </c>
      <c r="C853" s="265" t="s">
        <v>8102</v>
      </c>
      <c r="D853" s="258"/>
      <c r="E853" s="258"/>
      <c r="F853" s="258"/>
      <c r="G853" s="258"/>
      <c r="H853" s="265">
        <v>2020</v>
      </c>
      <c r="I853" s="265">
        <v>6100062343</v>
      </c>
      <c r="J853" s="265" t="s">
        <v>9175</v>
      </c>
      <c r="K853" s="264" t="s">
        <v>10520</v>
      </c>
      <c r="L853" s="265" t="s">
        <v>9290</v>
      </c>
    </row>
    <row r="854" spans="1:12" ht="63">
      <c r="A854" s="263">
        <v>849</v>
      </c>
      <c r="B854" s="264" t="s">
        <v>7816</v>
      </c>
      <c r="C854" s="265" t="s">
        <v>8102</v>
      </c>
      <c r="D854" s="258"/>
      <c r="E854" s="258"/>
      <c r="F854" s="258"/>
      <c r="G854" s="258"/>
      <c r="H854" s="265">
        <v>2020</v>
      </c>
      <c r="I854" s="265">
        <v>6100062409</v>
      </c>
      <c r="J854" s="265" t="s">
        <v>9287</v>
      </c>
      <c r="K854" s="264" t="s">
        <v>9804</v>
      </c>
      <c r="L854" s="265" t="s">
        <v>9291</v>
      </c>
    </row>
    <row r="855" spans="1:12" ht="63">
      <c r="A855" s="263">
        <v>850</v>
      </c>
      <c r="B855" s="264" t="s">
        <v>7817</v>
      </c>
      <c r="C855" s="265" t="s">
        <v>8102</v>
      </c>
      <c r="D855" s="258"/>
      <c r="E855" s="258"/>
      <c r="F855" s="258"/>
      <c r="G855" s="258"/>
      <c r="H855" s="265">
        <v>2020</v>
      </c>
      <c r="I855" s="265">
        <v>6100062286</v>
      </c>
      <c r="J855" s="265" t="s">
        <v>9292</v>
      </c>
      <c r="K855" s="264" t="s">
        <v>10521</v>
      </c>
      <c r="L855" s="265" t="s">
        <v>9293</v>
      </c>
    </row>
    <row r="856" spans="1:12" ht="63">
      <c r="A856" s="263">
        <v>851</v>
      </c>
      <c r="B856" s="264" t="s">
        <v>7818</v>
      </c>
      <c r="C856" s="265" t="s">
        <v>8102</v>
      </c>
      <c r="D856" s="258"/>
      <c r="E856" s="258"/>
      <c r="F856" s="258"/>
      <c r="G856" s="258"/>
      <c r="H856" s="265">
        <v>2020</v>
      </c>
      <c r="I856" s="265">
        <v>6100062579</v>
      </c>
      <c r="J856" s="265" t="s">
        <v>9294</v>
      </c>
      <c r="K856" s="264" t="s">
        <v>9892</v>
      </c>
      <c r="L856" s="265"/>
    </row>
    <row r="857" spans="1:12" ht="63">
      <c r="A857" s="263">
        <v>852</v>
      </c>
      <c r="B857" s="264" t="s">
        <v>7819</v>
      </c>
      <c r="C857" s="265" t="s">
        <v>8102</v>
      </c>
      <c r="D857" s="258"/>
      <c r="E857" s="258"/>
      <c r="F857" s="258"/>
      <c r="G857" s="258"/>
      <c r="H857" s="265">
        <v>2020</v>
      </c>
      <c r="I857" s="265">
        <v>6100062516</v>
      </c>
      <c r="J857" s="265" t="s">
        <v>9295</v>
      </c>
      <c r="K857" s="264" t="s">
        <v>10522</v>
      </c>
      <c r="L857" s="265" t="s">
        <v>9296</v>
      </c>
    </row>
    <row r="858" spans="1:12" ht="63">
      <c r="A858" s="263">
        <v>853</v>
      </c>
      <c r="B858" s="264" t="s">
        <v>7820</v>
      </c>
      <c r="C858" s="265" t="s">
        <v>8102</v>
      </c>
      <c r="D858" s="258"/>
      <c r="E858" s="258"/>
      <c r="F858" s="258"/>
      <c r="G858" s="258"/>
      <c r="H858" s="265">
        <v>2020</v>
      </c>
      <c r="I858" s="265">
        <v>6100062474</v>
      </c>
      <c r="J858" s="265" t="s">
        <v>9295</v>
      </c>
      <c r="K858" s="264" t="s">
        <v>10523</v>
      </c>
      <c r="L858" s="265" t="s">
        <v>9297</v>
      </c>
    </row>
    <row r="859" spans="1:12" ht="63">
      <c r="A859" s="263">
        <v>854</v>
      </c>
      <c r="B859" s="264" t="s">
        <v>7821</v>
      </c>
      <c r="C859" s="265" t="s">
        <v>8102</v>
      </c>
      <c r="D859" s="258"/>
      <c r="E859" s="258"/>
      <c r="F859" s="258"/>
      <c r="G859" s="258"/>
      <c r="H859" s="265">
        <v>2020</v>
      </c>
      <c r="I859" s="265">
        <v>6100062573</v>
      </c>
      <c r="J859" s="265" t="s">
        <v>9298</v>
      </c>
      <c r="K859" s="264" t="s">
        <v>10524</v>
      </c>
      <c r="L859" s="265" t="s">
        <v>9299</v>
      </c>
    </row>
    <row r="860" spans="1:12" ht="94.5">
      <c r="A860" s="263">
        <v>855</v>
      </c>
      <c r="B860" s="264" t="s">
        <v>7822</v>
      </c>
      <c r="C860" s="265" t="s">
        <v>8102</v>
      </c>
      <c r="D860" s="258"/>
      <c r="E860" s="258"/>
      <c r="F860" s="258"/>
      <c r="G860" s="258"/>
      <c r="H860" s="265">
        <v>2020</v>
      </c>
      <c r="I860" s="265">
        <v>6100062578</v>
      </c>
      <c r="J860" s="265" t="s">
        <v>9300</v>
      </c>
      <c r="K860" s="264" t="s">
        <v>10525</v>
      </c>
      <c r="L860" s="265" t="s">
        <v>9301</v>
      </c>
    </row>
    <row r="861" spans="1:12" ht="78.75">
      <c r="A861" s="263">
        <v>856</v>
      </c>
      <c r="B861" s="264" t="s">
        <v>7823</v>
      </c>
      <c r="C861" s="265" t="s">
        <v>8102</v>
      </c>
      <c r="D861" s="258"/>
      <c r="E861" s="258"/>
      <c r="F861" s="258"/>
      <c r="G861" s="258"/>
      <c r="H861" s="265">
        <v>2020</v>
      </c>
      <c r="I861" s="265">
        <v>6100062678</v>
      </c>
      <c r="J861" s="265" t="s">
        <v>9294</v>
      </c>
      <c r="K861" s="264" t="s">
        <v>10526</v>
      </c>
      <c r="L861" s="265" t="s">
        <v>9302</v>
      </c>
    </row>
    <row r="862" spans="1:12" ht="78.75">
      <c r="A862" s="263">
        <v>857</v>
      </c>
      <c r="B862" s="264" t="s">
        <v>7824</v>
      </c>
      <c r="C862" s="265" t="s">
        <v>8102</v>
      </c>
      <c r="D862" s="258"/>
      <c r="E862" s="258"/>
      <c r="F862" s="258"/>
      <c r="G862" s="258"/>
      <c r="H862" s="265">
        <v>2020</v>
      </c>
      <c r="I862" s="265">
        <v>6100062897</v>
      </c>
      <c r="J862" s="265" t="s">
        <v>9220</v>
      </c>
      <c r="K862" s="264" t="s">
        <v>10527</v>
      </c>
      <c r="L862" s="265" t="s">
        <v>9303</v>
      </c>
    </row>
    <row r="863" spans="1:12" ht="63">
      <c r="A863" s="263">
        <v>858</v>
      </c>
      <c r="B863" s="264" t="s">
        <v>7825</v>
      </c>
      <c r="C863" s="265" t="s">
        <v>8102</v>
      </c>
      <c r="D863" s="258"/>
      <c r="E863" s="258"/>
      <c r="F863" s="258"/>
      <c r="G863" s="258"/>
      <c r="H863" s="265">
        <v>2020</v>
      </c>
      <c r="I863" s="265">
        <v>6100063880</v>
      </c>
      <c r="J863" s="265" t="s">
        <v>9304</v>
      </c>
      <c r="K863" s="264" t="s">
        <v>10528</v>
      </c>
      <c r="L863" s="265" t="s">
        <v>9305</v>
      </c>
    </row>
    <row r="864" spans="1:12" ht="78.75">
      <c r="A864" s="263">
        <v>859</v>
      </c>
      <c r="B864" s="264" t="s">
        <v>7826</v>
      </c>
      <c r="C864" s="265" t="s">
        <v>8102</v>
      </c>
      <c r="D864" s="258"/>
      <c r="E864" s="258"/>
      <c r="F864" s="258"/>
      <c r="G864" s="258"/>
      <c r="H864" s="265">
        <v>2020</v>
      </c>
      <c r="I864" s="265">
        <v>6100064137</v>
      </c>
      <c r="J864" s="265" t="s">
        <v>9306</v>
      </c>
      <c r="K864" s="264" t="s">
        <v>10529</v>
      </c>
      <c r="L864" s="265" t="s">
        <v>9307</v>
      </c>
    </row>
    <row r="865" spans="1:12" ht="63">
      <c r="A865" s="263">
        <v>860</v>
      </c>
      <c r="B865" s="264" t="s">
        <v>7827</v>
      </c>
      <c r="C865" s="265" t="s">
        <v>8102</v>
      </c>
      <c r="D865" s="258"/>
      <c r="E865" s="258"/>
      <c r="F865" s="258"/>
      <c r="G865" s="258"/>
      <c r="H865" s="265">
        <v>2020</v>
      </c>
      <c r="I865" s="265">
        <v>6100064104</v>
      </c>
      <c r="J865" s="265" t="s">
        <v>9306</v>
      </c>
      <c r="K865" s="264" t="s">
        <v>10530</v>
      </c>
      <c r="L865" s="265" t="s">
        <v>9308</v>
      </c>
    </row>
    <row r="866" spans="1:12" ht="63">
      <c r="A866" s="263">
        <v>861</v>
      </c>
      <c r="B866" s="264" t="s">
        <v>7828</v>
      </c>
      <c r="C866" s="265" t="s">
        <v>8102</v>
      </c>
      <c r="D866" s="258"/>
      <c r="E866" s="258"/>
      <c r="F866" s="258"/>
      <c r="G866" s="258"/>
      <c r="H866" s="265">
        <v>2020</v>
      </c>
      <c r="I866" s="265">
        <v>6100063227</v>
      </c>
      <c r="J866" s="265" t="s">
        <v>9309</v>
      </c>
      <c r="K866" s="264" t="s">
        <v>10531</v>
      </c>
      <c r="L866" s="265" t="s">
        <v>9310</v>
      </c>
    </row>
    <row r="867" spans="1:12" ht="63">
      <c r="A867" s="263">
        <v>862</v>
      </c>
      <c r="B867" s="264" t="s">
        <v>7829</v>
      </c>
      <c r="C867" s="265" t="s">
        <v>8102</v>
      </c>
      <c r="D867" s="258"/>
      <c r="E867" s="258"/>
      <c r="F867" s="258"/>
      <c r="G867" s="258"/>
      <c r="H867" s="265">
        <v>2020</v>
      </c>
      <c r="I867" s="265">
        <v>6100063790</v>
      </c>
      <c r="J867" s="265" t="s">
        <v>9311</v>
      </c>
      <c r="K867" s="264" t="s">
        <v>9893</v>
      </c>
      <c r="L867" s="265" t="s">
        <v>9312</v>
      </c>
    </row>
    <row r="868" spans="1:12" ht="94.5">
      <c r="A868" s="263">
        <v>863</v>
      </c>
      <c r="B868" s="264" t="s">
        <v>7830</v>
      </c>
      <c r="C868" s="265" t="s">
        <v>8102</v>
      </c>
      <c r="D868" s="258"/>
      <c r="E868" s="258"/>
      <c r="F868" s="258"/>
      <c r="G868" s="258"/>
      <c r="H868" s="265">
        <v>2020</v>
      </c>
      <c r="I868" s="265">
        <v>6100064289</v>
      </c>
      <c r="J868" s="265" t="s">
        <v>9313</v>
      </c>
      <c r="K868" s="264" t="s">
        <v>10532</v>
      </c>
      <c r="L868" s="265" t="s">
        <v>9314</v>
      </c>
    </row>
    <row r="869" spans="1:12" ht="78.75">
      <c r="A869" s="263">
        <v>864</v>
      </c>
      <c r="B869" s="264" t="s">
        <v>7831</v>
      </c>
      <c r="C869" s="265" t="s">
        <v>8102</v>
      </c>
      <c r="D869" s="258"/>
      <c r="E869" s="258"/>
      <c r="F869" s="258"/>
      <c r="G869" s="258"/>
      <c r="H869" s="265">
        <v>2020</v>
      </c>
      <c r="I869" s="265">
        <v>6100064380</v>
      </c>
      <c r="J869" s="265" t="s">
        <v>9315</v>
      </c>
      <c r="K869" s="264" t="s">
        <v>10533</v>
      </c>
      <c r="L869" s="265" t="s">
        <v>9316</v>
      </c>
    </row>
    <row r="870" spans="1:12" ht="47.25">
      <c r="A870" s="263">
        <v>865</v>
      </c>
      <c r="B870" s="264" t="s">
        <v>7832</v>
      </c>
      <c r="C870" s="265" t="s">
        <v>8102</v>
      </c>
      <c r="D870" s="258"/>
      <c r="E870" s="258"/>
      <c r="F870" s="258"/>
      <c r="G870" s="258"/>
      <c r="H870" s="265">
        <v>2020</v>
      </c>
      <c r="I870" s="265">
        <v>6100064571</v>
      </c>
      <c r="J870" s="265" t="s">
        <v>9317</v>
      </c>
      <c r="K870" s="264" t="s">
        <v>10534</v>
      </c>
      <c r="L870" s="265" t="s">
        <v>9318</v>
      </c>
    </row>
    <row r="871" spans="1:12" ht="63">
      <c r="A871" s="263">
        <v>866</v>
      </c>
      <c r="B871" s="264" t="s">
        <v>7833</v>
      </c>
      <c r="C871" s="265" t="s">
        <v>8102</v>
      </c>
      <c r="D871" s="258"/>
      <c r="E871" s="258"/>
      <c r="F871" s="258"/>
      <c r="G871" s="258"/>
      <c r="H871" s="265">
        <v>2020</v>
      </c>
      <c r="I871" s="265">
        <v>6100064690</v>
      </c>
      <c r="J871" s="265" t="s">
        <v>9319</v>
      </c>
      <c r="K871" s="264" t="s">
        <v>10535</v>
      </c>
      <c r="L871" s="265" t="s">
        <v>9320</v>
      </c>
    </row>
    <row r="872" spans="1:12" ht="63">
      <c r="A872" s="263">
        <v>867</v>
      </c>
      <c r="B872" s="264" t="s">
        <v>7813</v>
      </c>
      <c r="C872" s="265" t="s">
        <v>8102</v>
      </c>
      <c r="D872" s="258"/>
      <c r="E872" s="258"/>
      <c r="F872" s="258"/>
      <c r="G872" s="258"/>
      <c r="H872" s="265">
        <v>2020</v>
      </c>
      <c r="I872" s="265">
        <v>6100064689</v>
      </c>
      <c r="J872" s="265" t="s">
        <v>9321</v>
      </c>
      <c r="K872" s="264" t="s">
        <v>9894</v>
      </c>
      <c r="L872" s="265" t="s">
        <v>9322</v>
      </c>
    </row>
    <row r="873" spans="1:12" ht="63">
      <c r="A873" s="263">
        <v>868</v>
      </c>
      <c r="B873" s="264" t="s">
        <v>7834</v>
      </c>
      <c r="C873" s="265" t="s">
        <v>8102</v>
      </c>
      <c r="D873" s="258"/>
      <c r="E873" s="258"/>
      <c r="F873" s="258"/>
      <c r="G873" s="258"/>
      <c r="H873" s="265">
        <v>2020</v>
      </c>
      <c r="I873" s="265">
        <v>6100064497</v>
      </c>
      <c r="J873" s="265" t="s">
        <v>9323</v>
      </c>
      <c r="K873" s="264" t="s">
        <v>10536</v>
      </c>
      <c r="L873" s="265" t="s">
        <v>9324</v>
      </c>
    </row>
    <row r="874" spans="1:12" ht="63">
      <c r="A874" s="263">
        <v>869</v>
      </c>
      <c r="B874" s="264" t="s">
        <v>7835</v>
      </c>
      <c r="C874" s="265" t="s">
        <v>8102</v>
      </c>
      <c r="D874" s="258"/>
      <c r="E874" s="258"/>
      <c r="F874" s="258"/>
      <c r="G874" s="258"/>
      <c r="H874" s="265">
        <v>2020</v>
      </c>
      <c r="I874" s="265">
        <v>6100064637</v>
      </c>
      <c r="J874" s="265" t="s">
        <v>9321</v>
      </c>
      <c r="K874" s="264" t="s">
        <v>10537</v>
      </c>
      <c r="L874" s="265" t="s">
        <v>9325</v>
      </c>
    </row>
    <row r="875" spans="1:12" ht="63">
      <c r="A875" s="263">
        <v>870</v>
      </c>
      <c r="B875" s="264" t="s">
        <v>7813</v>
      </c>
      <c r="C875" s="265" t="s">
        <v>8102</v>
      </c>
      <c r="D875" s="258"/>
      <c r="E875" s="258"/>
      <c r="F875" s="258"/>
      <c r="G875" s="258"/>
      <c r="H875" s="265">
        <v>2020</v>
      </c>
      <c r="I875" s="265">
        <v>6100064670</v>
      </c>
      <c r="J875" s="265" t="s">
        <v>9326</v>
      </c>
      <c r="K875" s="264" t="s">
        <v>10538</v>
      </c>
      <c r="L875" s="265" t="s">
        <v>9327</v>
      </c>
    </row>
    <row r="876" spans="1:12" ht="78.75">
      <c r="A876" s="263">
        <v>871</v>
      </c>
      <c r="B876" s="264" t="s">
        <v>7778</v>
      </c>
      <c r="C876" s="265" t="s">
        <v>8102</v>
      </c>
      <c r="D876" s="258"/>
      <c r="E876" s="258"/>
      <c r="F876" s="258"/>
      <c r="G876" s="258"/>
      <c r="H876" s="265">
        <v>2020</v>
      </c>
      <c r="I876" s="265">
        <v>6100064839</v>
      </c>
      <c r="J876" s="265" t="s">
        <v>9328</v>
      </c>
      <c r="K876" s="264" t="s">
        <v>10539</v>
      </c>
      <c r="L876" s="265" t="s">
        <v>9329</v>
      </c>
    </row>
    <row r="877" spans="1:12" ht="78.75">
      <c r="A877" s="263">
        <v>872</v>
      </c>
      <c r="B877" s="264" t="s">
        <v>7836</v>
      </c>
      <c r="C877" s="265" t="s">
        <v>8102</v>
      </c>
      <c r="D877" s="258"/>
      <c r="E877" s="258"/>
      <c r="F877" s="258"/>
      <c r="G877" s="258"/>
      <c r="H877" s="265">
        <v>2020</v>
      </c>
      <c r="I877" s="265">
        <v>6100065136</v>
      </c>
      <c r="J877" s="265" t="s">
        <v>9330</v>
      </c>
      <c r="K877" s="264" t="s">
        <v>9805</v>
      </c>
      <c r="L877" s="265" t="s">
        <v>9331</v>
      </c>
    </row>
    <row r="878" spans="1:12" ht="47.25">
      <c r="A878" s="263">
        <v>873</v>
      </c>
      <c r="B878" s="264" t="s">
        <v>7837</v>
      </c>
      <c r="C878" s="265" t="s">
        <v>8102</v>
      </c>
      <c r="D878" s="258"/>
      <c r="E878" s="258"/>
      <c r="F878" s="258"/>
      <c r="G878" s="258"/>
      <c r="H878" s="265">
        <v>2020</v>
      </c>
      <c r="I878" s="265">
        <v>6100052530</v>
      </c>
      <c r="J878" s="265" t="s">
        <v>9332</v>
      </c>
      <c r="K878" s="264" t="s">
        <v>9333</v>
      </c>
      <c r="L878" s="265" t="s">
        <v>9334</v>
      </c>
    </row>
    <row r="879" spans="1:12" ht="78.75">
      <c r="A879" s="263">
        <v>874</v>
      </c>
      <c r="B879" s="264" t="s">
        <v>7838</v>
      </c>
      <c r="C879" s="265" t="s">
        <v>8102</v>
      </c>
      <c r="D879" s="258"/>
      <c r="E879" s="258"/>
      <c r="F879" s="258"/>
      <c r="G879" s="258"/>
      <c r="H879" s="265">
        <v>2020</v>
      </c>
      <c r="I879" s="265">
        <v>6100055317</v>
      </c>
      <c r="J879" s="265" t="s">
        <v>9335</v>
      </c>
      <c r="K879" s="264" t="s">
        <v>10540</v>
      </c>
      <c r="L879" s="265" t="s">
        <v>9336</v>
      </c>
    </row>
    <row r="880" spans="1:12" ht="63">
      <c r="A880" s="263">
        <v>875</v>
      </c>
      <c r="B880" s="264" t="s">
        <v>7839</v>
      </c>
      <c r="C880" s="265" t="s">
        <v>8102</v>
      </c>
      <c r="D880" s="258"/>
      <c r="E880" s="258"/>
      <c r="F880" s="258"/>
      <c r="G880" s="258"/>
      <c r="H880" s="265">
        <v>2020</v>
      </c>
      <c r="I880" s="265">
        <v>6100056164</v>
      </c>
      <c r="J880" s="265" t="s">
        <v>8305</v>
      </c>
      <c r="K880" s="264" t="s">
        <v>9895</v>
      </c>
      <c r="L880" s="265" t="s">
        <v>9337</v>
      </c>
    </row>
    <row r="881" spans="1:12" ht="63">
      <c r="A881" s="263">
        <v>876</v>
      </c>
      <c r="B881" s="264" t="s">
        <v>7840</v>
      </c>
      <c r="C881" s="265" t="s">
        <v>8102</v>
      </c>
      <c r="D881" s="258"/>
      <c r="E881" s="258"/>
      <c r="F881" s="258"/>
      <c r="G881" s="258"/>
      <c r="H881" s="265">
        <v>2020</v>
      </c>
      <c r="I881" s="265">
        <v>6100056350</v>
      </c>
      <c r="J881" s="265" t="s">
        <v>8985</v>
      </c>
      <c r="K881" s="264" t="s">
        <v>10541</v>
      </c>
      <c r="L881" s="265" t="s">
        <v>9338</v>
      </c>
    </row>
    <row r="882" spans="1:12" ht="94.5">
      <c r="A882" s="263">
        <v>877</v>
      </c>
      <c r="B882" s="264" t="s">
        <v>7841</v>
      </c>
      <c r="C882" s="265" t="s">
        <v>8102</v>
      </c>
      <c r="D882" s="258"/>
      <c r="E882" s="258"/>
      <c r="F882" s="258"/>
      <c r="G882" s="258"/>
      <c r="H882" s="265">
        <v>2020</v>
      </c>
      <c r="I882" s="265">
        <v>6100056700</v>
      </c>
      <c r="J882" s="265" t="s">
        <v>8191</v>
      </c>
      <c r="K882" s="264" t="s">
        <v>10542</v>
      </c>
      <c r="L882" s="265" t="s">
        <v>9339</v>
      </c>
    </row>
    <row r="883" spans="1:12" ht="94.5">
      <c r="A883" s="263">
        <v>878</v>
      </c>
      <c r="B883" s="264" t="s">
        <v>7842</v>
      </c>
      <c r="C883" s="265" t="s">
        <v>8102</v>
      </c>
      <c r="D883" s="258"/>
      <c r="E883" s="258"/>
      <c r="F883" s="258"/>
      <c r="G883" s="258"/>
      <c r="H883" s="265">
        <v>2020</v>
      </c>
      <c r="I883" s="265">
        <v>6100056843</v>
      </c>
      <c r="J883" s="265" t="s">
        <v>8324</v>
      </c>
      <c r="K883" s="264" t="s">
        <v>10543</v>
      </c>
      <c r="L883" s="265" t="s">
        <v>9340</v>
      </c>
    </row>
    <row r="884" spans="1:12" ht="63">
      <c r="A884" s="263">
        <v>879</v>
      </c>
      <c r="B884" s="264" t="s">
        <v>7843</v>
      </c>
      <c r="C884" s="265" t="s">
        <v>8102</v>
      </c>
      <c r="D884" s="258"/>
      <c r="E884" s="258"/>
      <c r="F884" s="258"/>
      <c r="G884" s="258"/>
      <c r="H884" s="265">
        <v>2020</v>
      </c>
      <c r="I884" s="265">
        <v>6100057018</v>
      </c>
      <c r="J884" s="265" t="s">
        <v>8216</v>
      </c>
      <c r="K884" s="264" t="s">
        <v>10544</v>
      </c>
      <c r="L884" s="265" t="s">
        <v>9341</v>
      </c>
    </row>
    <row r="885" spans="1:12" ht="47.25">
      <c r="A885" s="263">
        <v>880</v>
      </c>
      <c r="B885" s="264" t="s">
        <v>7844</v>
      </c>
      <c r="C885" s="265" t="s">
        <v>8102</v>
      </c>
      <c r="D885" s="258"/>
      <c r="E885" s="258"/>
      <c r="F885" s="258"/>
      <c r="G885" s="258"/>
      <c r="H885" s="265">
        <v>2020</v>
      </c>
      <c r="I885" s="265">
        <v>6100057098</v>
      </c>
      <c r="J885" s="265" t="s">
        <v>8264</v>
      </c>
      <c r="K885" s="264" t="s">
        <v>10545</v>
      </c>
      <c r="L885" s="265" t="s">
        <v>9342</v>
      </c>
    </row>
    <row r="886" spans="1:12" ht="47.25">
      <c r="A886" s="263">
        <v>881</v>
      </c>
      <c r="B886" s="264" t="s">
        <v>7845</v>
      </c>
      <c r="C886" s="265" t="s">
        <v>8102</v>
      </c>
      <c r="D886" s="258"/>
      <c r="E886" s="258"/>
      <c r="F886" s="258"/>
      <c r="G886" s="258"/>
      <c r="H886" s="265">
        <v>2020</v>
      </c>
      <c r="I886" s="265">
        <v>6100057757</v>
      </c>
      <c r="J886" s="265" t="s">
        <v>8375</v>
      </c>
      <c r="K886" s="264" t="s">
        <v>10546</v>
      </c>
      <c r="L886" s="265"/>
    </row>
    <row r="887" spans="1:12" ht="63">
      <c r="A887" s="263">
        <v>882</v>
      </c>
      <c r="B887" s="264" t="s">
        <v>7244</v>
      </c>
      <c r="C887" s="265" t="s">
        <v>8102</v>
      </c>
      <c r="D887" s="258"/>
      <c r="E887" s="258"/>
      <c r="F887" s="258"/>
      <c r="G887" s="258"/>
      <c r="H887" s="265">
        <v>2020</v>
      </c>
      <c r="I887" s="265">
        <v>6100058062</v>
      </c>
      <c r="J887" s="265" t="s">
        <v>8426</v>
      </c>
      <c r="K887" s="264" t="s">
        <v>10547</v>
      </c>
      <c r="L887" s="265" t="s">
        <v>9343</v>
      </c>
    </row>
    <row r="888" spans="1:12" ht="63">
      <c r="A888" s="263">
        <v>883</v>
      </c>
      <c r="B888" s="264" t="s">
        <v>7846</v>
      </c>
      <c r="C888" s="265" t="s">
        <v>8102</v>
      </c>
      <c r="D888" s="258"/>
      <c r="E888" s="258"/>
      <c r="F888" s="258"/>
      <c r="G888" s="258"/>
      <c r="H888" s="265">
        <v>2020</v>
      </c>
      <c r="I888" s="265">
        <v>6100058016</v>
      </c>
      <c r="J888" s="265" t="s">
        <v>8467</v>
      </c>
      <c r="K888" s="264" t="s">
        <v>9896</v>
      </c>
      <c r="L888" s="265" t="s">
        <v>9344</v>
      </c>
    </row>
    <row r="889" spans="1:12" ht="63">
      <c r="A889" s="263">
        <v>884</v>
      </c>
      <c r="B889" s="264" t="s">
        <v>7203</v>
      </c>
      <c r="C889" s="265" t="s">
        <v>8102</v>
      </c>
      <c r="D889" s="258"/>
      <c r="E889" s="258"/>
      <c r="F889" s="258"/>
      <c r="G889" s="258"/>
      <c r="H889" s="265">
        <v>2020</v>
      </c>
      <c r="I889" s="265">
        <v>6100057388</v>
      </c>
      <c r="J889" s="265" t="s">
        <v>8230</v>
      </c>
      <c r="K889" s="264" t="s">
        <v>9897</v>
      </c>
      <c r="L889" s="265" t="s">
        <v>9345</v>
      </c>
    </row>
    <row r="890" spans="1:12" ht="63">
      <c r="A890" s="263">
        <v>885</v>
      </c>
      <c r="B890" s="264" t="s">
        <v>7718</v>
      </c>
      <c r="C890" s="265" t="s">
        <v>8102</v>
      </c>
      <c r="D890" s="258"/>
      <c r="E890" s="258"/>
      <c r="F890" s="258"/>
      <c r="G890" s="258"/>
      <c r="H890" s="265">
        <v>2020</v>
      </c>
      <c r="I890" s="265">
        <v>6100058130</v>
      </c>
      <c r="J890" s="265" t="s">
        <v>8544</v>
      </c>
      <c r="K890" s="264" t="s">
        <v>8981</v>
      </c>
      <c r="L890" s="265" t="s">
        <v>9115</v>
      </c>
    </row>
    <row r="891" spans="1:12" ht="63">
      <c r="A891" s="263">
        <v>886</v>
      </c>
      <c r="B891" s="264" t="s">
        <v>7316</v>
      </c>
      <c r="C891" s="265" t="s">
        <v>8102</v>
      </c>
      <c r="D891" s="258"/>
      <c r="E891" s="258"/>
      <c r="F891" s="258"/>
      <c r="G891" s="258"/>
      <c r="H891" s="265">
        <v>2020</v>
      </c>
      <c r="I891" s="265">
        <v>6100058629</v>
      </c>
      <c r="J891" s="265" t="s">
        <v>8612</v>
      </c>
      <c r="K891" s="264" t="s">
        <v>10548</v>
      </c>
      <c r="L891" s="265" t="s">
        <v>9346</v>
      </c>
    </row>
    <row r="892" spans="1:12" ht="63">
      <c r="A892" s="263">
        <v>887</v>
      </c>
      <c r="B892" s="264" t="s">
        <v>7847</v>
      </c>
      <c r="C892" s="265" t="s">
        <v>8102</v>
      </c>
      <c r="D892" s="258"/>
      <c r="E892" s="258"/>
      <c r="F892" s="258"/>
      <c r="G892" s="258"/>
      <c r="H892" s="265">
        <v>2020</v>
      </c>
      <c r="I892" s="265">
        <v>6100057099</v>
      </c>
      <c r="J892" s="265" t="s">
        <v>8388</v>
      </c>
      <c r="K892" s="264" t="s">
        <v>10549</v>
      </c>
      <c r="L892" s="265" t="s">
        <v>9347</v>
      </c>
    </row>
    <row r="893" spans="1:12" ht="63">
      <c r="A893" s="263">
        <v>888</v>
      </c>
      <c r="B893" s="264" t="s">
        <v>7126</v>
      </c>
      <c r="C893" s="265" t="s">
        <v>8102</v>
      </c>
      <c r="D893" s="258"/>
      <c r="E893" s="258"/>
      <c r="F893" s="258"/>
      <c r="G893" s="258"/>
      <c r="H893" s="265">
        <v>2020</v>
      </c>
      <c r="I893" s="265">
        <v>6100058377</v>
      </c>
      <c r="J893" s="265" t="s">
        <v>8572</v>
      </c>
      <c r="K893" s="264" t="s">
        <v>9348</v>
      </c>
      <c r="L893" s="265" t="s">
        <v>9349</v>
      </c>
    </row>
    <row r="894" spans="1:12" ht="63">
      <c r="A894" s="263">
        <v>889</v>
      </c>
      <c r="B894" s="264" t="s">
        <v>7674</v>
      </c>
      <c r="C894" s="265" t="s">
        <v>8102</v>
      </c>
      <c r="D894" s="258"/>
      <c r="E894" s="258"/>
      <c r="F894" s="258"/>
      <c r="G894" s="258"/>
      <c r="H894" s="265">
        <v>2020</v>
      </c>
      <c r="I894" s="265">
        <v>6100059317</v>
      </c>
      <c r="J894" s="265" t="s">
        <v>8428</v>
      </c>
      <c r="K894" s="264" t="s">
        <v>10550</v>
      </c>
      <c r="L894" s="265" t="s">
        <v>9350</v>
      </c>
    </row>
    <row r="895" spans="1:12" ht="63">
      <c r="A895" s="263">
        <v>890</v>
      </c>
      <c r="B895" s="264" t="s">
        <v>7848</v>
      </c>
      <c r="C895" s="265" t="s">
        <v>8102</v>
      </c>
      <c r="D895" s="258"/>
      <c r="E895" s="258"/>
      <c r="F895" s="258"/>
      <c r="G895" s="258"/>
      <c r="H895" s="265">
        <v>2020</v>
      </c>
      <c r="I895" s="265">
        <v>6100059032</v>
      </c>
      <c r="J895" s="265" t="s">
        <v>8722</v>
      </c>
      <c r="K895" s="264" t="s">
        <v>10551</v>
      </c>
      <c r="L895" s="265"/>
    </row>
    <row r="896" spans="1:12" ht="63">
      <c r="A896" s="263">
        <v>891</v>
      </c>
      <c r="B896" s="264" t="s">
        <v>7315</v>
      </c>
      <c r="C896" s="265" t="s">
        <v>8102</v>
      </c>
      <c r="D896" s="258"/>
      <c r="E896" s="258"/>
      <c r="F896" s="258"/>
      <c r="G896" s="258"/>
      <c r="H896" s="265">
        <v>2020</v>
      </c>
      <c r="I896" s="265">
        <v>6100060295</v>
      </c>
      <c r="J896" s="265" t="s">
        <v>8900</v>
      </c>
      <c r="K896" s="264" t="s">
        <v>10552</v>
      </c>
      <c r="L896" s="265" t="s">
        <v>9351</v>
      </c>
    </row>
    <row r="897" spans="1:12" ht="78.75">
      <c r="A897" s="263">
        <v>892</v>
      </c>
      <c r="B897" s="264" t="s">
        <v>7849</v>
      </c>
      <c r="C897" s="265" t="s">
        <v>8102</v>
      </c>
      <c r="D897" s="258"/>
      <c r="E897" s="258"/>
      <c r="F897" s="258"/>
      <c r="G897" s="258"/>
      <c r="H897" s="265">
        <v>2020</v>
      </c>
      <c r="I897" s="265">
        <v>6100060943</v>
      </c>
      <c r="J897" s="265" t="s">
        <v>9083</v>
      </c>
      <c r="K897" s="264" t="s">
        <v>7403</v>
      </c>
      <c r="L897" s="265" t="s">
        <v>9352</v>
      </c>
    </row>
    <row r="898" spans="1:12" ht="63">
      <c r="A898" s="263">
        <v>893</v>
      </c>
      <c r="B898" s="264" t="s">
        <v>7850</v>
      </c>
      <c r="C898" s="265" t="s">
        <v>8102</v>
      </c>
      <c r="D898" s="258"/>
      <c r="E898" s="258"/>
      <c r="F898" s="258"/>
      <c r="G898" s="258"/>
      <c r="H898" s="265">
        <v>2020</v>
      </c>
      <c r="I898" s="265">
        <v>6100061126</v>
      </c>
      <c r="J898" s="265" t="s">
        <v>9105</v>
      </c>
      <c r="K898" s="264" t="s">
        <v>9746</v>
      </c>
      <c r="L898" s="265" t="s">
        <v>9353</v>
      </c>
    </row>
    <row r="899" spans="1:12" ht="78.75">
      <c r="A899" s="263">
        <v>894</v>
      </c>
      <c r="B899" s="264" t="s">
        <v>7851</v>
      </c>
      <c r="C899" s="265" t="s">
        <v>8102</v>
      </c>
      <c r="D899" s="258"/>
      <c r="E899" s="258"/>
      <c r="F899" s="258"/>
      <c r="G899" s="258"/>
      <c r="H899" s="265">
        <v>2020</v>
      </c>
      <c r="I899" s="265">
        <v>6100061080</v>
      </c>
      <c r="J899" s="265" t="s">
        <v>9138</v>
      </c>
      <c r="K899" s="264" t="s">
        <v>9354</v>
      </c>
      <c r="L899" s="265"/>
    </row>
    <row r="900" spans="1:12" ht="63">
      <c r="A900" s="263">
        <v>895</v>
      </c>
      <c r="B900" s="264" t="s">
        <v>7852</v>
      </c>
      <c r="C900" s="265" t="s">
        <v>8102</v>
      </c>
      <c r="D900" s="258"/>
      <c r="E900" s="258"/>
      <c r="F900" s="258"/>
      <c r="G900" s="258"/>
      <c r="H900" s="265">
        <v>2020</v>
      </c>
      <c r="I900" s="265">
        <v>6100061747</v>
      </c>
      <c r="J900" s="265" t="s">
        <v>9355</v>
      </c>
      <c r="K900" s="264" t="s">
        <v>10553</v>
      </c>
      <c r="L900" s="265" t="s">
        <v>9356</v>
      </c>
    </row>
    <row r="901" spans="1:12" ht="78.75">
      <c r="A901" s="263">
        <v>896</v>
      </c>
      <c r="B901" s="264" t="s">
        <v>7853</v>
      </c>
      <c r="C901" s="265" t="s">
        <v>8102</v>
      </c>
      <c r="D901" s="258"/>
      <c r="E901" s="258"/>
      <c r="F901" s="258"/>
      <c r="G901" s="258"/>
      <c r="H901" s="265">
        <v>2020</v>
      </c>
      <c r="I901" s="265">
        <v>6100062364</v>
      </c>
      <c r="J901" s="265" t="s">
        <v>9357</v>
      </c>
      <c r="K901" s="264" t="s">
        <v>10554</v>
      </c>
      <c r="L901" s="265" t="s">
        <v>9358</v>
      </c>
    </row>
    <row r="902" spans="1:12" ht="63">
      <c r="A902" s="263">
        <v>897</v>
      </c>
      <c r="B902" s="264" t="s">
        <v>7854</v>
      </c>
      <c r="C902" s="265" t="s">
        <v>8102</v>
      </c>
      <c r="D902" s="258"/>
      <c r="E902" s="258"/>
      <c r="F902" s="258"/>
      <c r="G902" s="258"/>
      <c r="H902" s="265">
        <v>2020</v>
      </c>
      <c r="I902" s="265">
        <v>6100056987</v>
      </c>
      <c r="J902" s="265" t="s">
        <v>8216</v>
      </c>
      <c r="K902" s="264" t="s">
        <v>9359</v>
      </c>
      <c r="L902" s="265" t="s">
        <v>9360</v>
      </c>
    </row>
    <row r="903" spans="1:12" ht="63">
      <c r="A903" s="263">
        <v>898</v>
      </c>
      <c r="B903" s="264" t="s">
        <v>7855</v>
      </c>
      <c r="C903" s="265" t="s">
        <v>8102</v>
      </c>
      <c r="D903" s="258"/>
      <c r="E903" s="258"/>
      <c r="F903" s="258"/>
      <c r="G903" s="258"/>
      <c r="H903" s="265">
        <v>2020</v>
      </c>
      <c r="I903" s="265">
        <v>6100055341</v>
      </c>
      <c r="J903" s="265" t="s">
        <v>9361</v>
      </c>
      <c r="K903" s="264" t="s">
        <v>7385</v>
      </c>
      <c r="L903" s="265"/>
    </row>
    <row r="904" spans="1:12" ht="110.25">
      <c r="A904" s="263">
        <v>899</v>
      </c>
      <c r="B904" s="264" t="s">
        <v>7856</v>
      </c>
      <c r="C904" s="265" t="s">
        <v>8102</v>
      </c>
      <c r="D904" s="258"/>
      <c r="E904" s="258"/>
      <c r="F904" s="258"/>
      <c r="G904" s="258"/>
      <c r="H904" s="265">
        <v>2020</v>
      </c>
      <c r="I904" s="265">
        <v>6100056068</v>
      </c>
      <c r="J904" s="265" t="s">
        <v>8626</v>
      </c>
      <c r="K904" s="264" t="s">
        <v>9898</v>
      </c>
      <c r="L904" s="265" t="s">
        <v>9362</v>
      </c>
    </row>
    <row r="905" spans="1:12" ht="94.5">
      <c r="A905" s="263">
        <v>900</v>
      </c>
      <c r="B905" s="264" t="s">
        <v>7857</v>
      </c>
      <c r="C905" s="265" t="s">
        <v>8102</v>
      </c>
      <c r="D905" s="258"/>
      <c r="E905" s="258"/>
      <c r="F905" s="258"/>
      <c r="G905" s="258"/>
      <c r="H905" s="265">
        <v>2020</v>
      </c>
      <c r="I905" s="265">
        <v>6100056584</v>
      </c>
      <c r="J905" s="265" t="s">
        <v>8402</v>
      </c>
      <c r="K905" s="264" t="s">
        <v>10555</v>
      </c>
      <c r="L905" s="265" t="s">
        <v>9363</v>
      </c>
    </row>
    <row r="906" spans="1:12" ht="63">
      <c r="A906" s="263">
        <v>901</v>
      </c>
      <c r="B906" s="264" t="s">
        <v>7316</v>
      </c>
      <c r="C906" s="265" t="s">
        <v>8102</v>
      </c>
      <c r="D906" s="258"/>
      <c r="E906" s="258"/>
      <c r="F906" s="258"/>
      <c r="G906" s="258"/>
      <c r="H906" s="265">
        <v>2020</v>
      </c>
      <c r="I906" s="265">
        <v>6100057340</v>
      </c>
      <c r="J906" s="265" t="s">
        <v>8226</v>
      </c>
      <c r="K906" s="264" t="s">
        <v>10556</v>
      </c>
      <c r="L906" s="265" t="s">
        <v>9364</v>
      </c>
    </row>
    <row r="907" spans="1:12" ht="63">
      <c r="A907" s="263">
        <v>902</v>
      </c>
      <c r="B907" s="264" t="s">
        <v>7858</v>
      </c>
      <c r="C907" s="265" t="s">
        <v>8102</v>
      </c>
      <c r="D907" s="258"/>
      <c r="E907" s="258"/>
      <c r="F907" s="258"/>
      <c r="G907" s="258"/>
      <c r="H907" s="265">
        <v>2020</v>
      </c>
      <c r="I907" s="265">
        <v>6100051091</v>
      </c>
      <c r="J907" s="265" t="s">
        <v>8152</v>
      </c>
      <c r="K907" s="264" t="s">
        <v>9365</v>
      </c>
      <c r="L907" s="265" t="s">
        <v>9366</v>
      </c>
    </row>
    <row r="908" spans="1:12" ht="63">
      <c r="A908" s="263">
        <v>903</v>
      </c>
      <c r="B908" s="264" t="s">
        <v>7859</v>
      </c>
      <c r="C908" s="265" t="s">
        <v>8102</v>
      </c>
      <c r="D908" s="258"/>
      <c r="E908" s="258"/>
      <c r="F908" s="258"/>
      <c r="G908" s="258"/>
      <c r="H908" s="265">
        <v>2020</v>
      </c>
      <c r="I908" s="265">
        <v>6100058335</v>
      </c>
      <c r="J908" s="265" t="s">
        <v>8649</v>
      </c>
      <c r="K908" s="264" t="s">
        <v>10557</v>
      </c>
      <c r="L908" s="265" t="s">
        <v>9367</v>
      </c>
    </row>
    <row r="909" spans="1:12" ht="63">
      <c r="A909" s="263">
        <v>904</v>
      </c>
      <c r="B909" s="264" t="s">
        <v>7860</v>
      </c>
      <c r="C909" s="265" t="s">
        <v>8102</v>
      </c>
      <c r="D909" s="258"/>
      <c r="E909" s="258"/>
      <c r="F909" s="258"/>
      <c r="G909" s="258"/>
      <c r="H909" s="265">
        <v>2020</v>
      </c>
      <c r="I909" s="265">
        <v>6100058508</v>
      </c>
      <c r="J909" s="265" t="s">
        <v>8674</v>
      </c>
      <c r="K909" s="264" t="s">
        <v>10558</v>
      </c>
      <c r="L909" s="265" t="s">
        <v>9368</v>
      </c>
    </row>
    <row r="910" spans="1:12" ht="63">
      <c r="A910" s="263">
        <v>905</v>
      </c>
      <c r="B910" s="264" t="s">
        <v>7861</v>
      </c>
      <c r="C910" s="265" t="s">
        <v>8102</v>
      </c>
      <c r="D910" s="258"/>
      <c r="E910" s="258"/>
      <c r="F910" s="258"/>
      <c r="G910" s="258"/>
      <c r="H910" s="265">
        <v>2020</v>
      </c>
      <c r="I910" s="265">
        <v>6100059197</v>
      </c>
      <c r="J910" s="265" t="s">
        <v>8692</v>
      </c>
      <c r="K910" s="264" t="s">
        <v>10559</v>
      </c>
      <c r="L910" s="265" t="s">
        <v>9369</v>
      </c>
    </row>
    <row r="911" spans="1:12" ht="78.75">
      <c r="A911" s="263">
        <v>906</v>
      </c>
      <c r="B911" s="264" t="s">
        <v>7862</v>
      </c>
      <c r="C911" s="265" t="s">
        <v>8102</v>
      </c>
      <c r="D911" s="258"/>
      <c r="E911" s="258"/>
      <c r="F911" s="258"/>
      <c r="G911" s="258"/>
      <c r="H911" s="265">
        <v>2020</v>
      </c>
      <c r="I911" s="265">
        <v>6100058766</v>
      </c>
      <c r="J911" s="265" t="s">
        <v>8824</v>
      </c>
      <c r="K911" s="264" t="s">
        <v>10560</v>
      </c>
      <c r="L911" s="265" t="s">
        <v>9370</v>
      </c>
    </row>
    <row r="912" spans="1:12" ht="47.25">
      <c r="A912" s="263">
        <v>907</v>
      </c>
      <c r="B912" s="264" t="s">
        <v>7189</v>
      </c>
      <c r="C912" s="265" t="s">
        <v>8102</v>
      </c>
      <c r="D912" s="258"/>
      <c r="E912" s="258"/>
      <c r="F912" s="258"/>
      <c r="G912" s="258"/>
      <c r="H912" s="265">
        <v>2020</v>
      </c>
      <c r="I912" s="265">
        <v>6100060134</v>
      </c>
      <c r="J912" s="265" t="s">
        <v>9371</v>
      </c>
      <c r="K912" s="264" t="s">
        <v>10561</v>
      </c>
      <c r="L912" s="265" t="s">
        <v>9372</v>
      </c>
    </row>
    <row r="913" spans="1:12" ht="63">
      <c r="A913" s="263">
        <v>908</v>
      </c>
      <c r="B913" s="264" t="s">
        <v>7863</v>
      </c>
      <c r="C913" s="265" t="s">
        <v>8102</v>
      </c>
      <c r="D913" s="258"/>
      <c r="E913" s="258"/>
      <c r="F913" s="258"/>
      <c r="G913" s="258"/>
      <c r="H913" s="265">
        <v>2020</v>
      </c>
      <c r="I913" s="265">
        <v>6100060420</v>
      </c>
      <c r="J913" s="265" t="s">
        <v>8902</v>
      </c>
      <c r="K913" s="264" t="s">
        <v>8891</v>
      </c>
      <c r="L913" s="265"/>
    </row>
    <row r="914" spans="1:12" ht="63">
      <c r="A914" s="263">
        <v>909</v>
      </c>
      <c r="B914" s="264" t="s">
        <v>7864</v>
      </c>
      <c r="C914" s="265" t="s">
        <v>8102</v>
      </c>
      <c r="D914" s="260"/>
      <c r="E914" s="260"/>
      <c r="F914" s="260"/>
      <c r="G914" s="260"/>
      <c r="H914" s="265">
        <v>2020</v>
      </c>
      <c r="I914" s="265">
        <v>6100061768</v>
      </c>
      <c r="J914" s="265" t="s">
        <v>9099</v>
      </c>
      <c r="K914" s="264" t="s">
        <v>10562</v>
      </c>
      <c r="L914" s="265" t="s">
        <v>9373</v>
      </c>
    </row>
    <row r="915" spans="1:12" ht="110.25">
      <c r="A915" s="263">
        <v>910</v>
      </c>
      <c r="B915" s="264" t="s">
        <v>7865</v>
      </c>
      <c r="C915" s="265" t="s">
        <v>8102</v>
      </c>
      <c r="D915" s="260"/>
      <c r="E915" s="260"/>
      <c r="F915" s="260"/>
      <c r="G915" s="260"/>
      <c r="H915" s="265">
        <v>2020</v>
      </c>
      <c r="I915" s="265">
        <v>6100058706</v>
      </c>
      <c r="J915" s="265" t="s">
        <v>8576</v>
      </c>
      <c r="K915" s="264" t="s">
        <v>9374</v>
      </c>
      <c r="L915" s="265" t="s">
        <v>9375</v>
      </c>
    </row>
    <row r="916" spans="1:12" ht="141.75">
      <c r="A916" s="263">
        <v>911</v>
      </c>
      <c r="B916" s="264" t="s">
        <v>7866</v>
      </c>
      <c r="C916" s="265" t="s">
        <v>8102</v>
      </c>
      <c r="D916" s="260"/>
      <c r="E916" s="260"/>
      <c r="F916" s="260"/>
      <c r="G916" s="260"/>
      <c r="H916" s="265">
        <v>2020</v>
      </c>
      <c r="I916" s="265">
        <v>6100049652</v>
      </c>
      <c r="J916" s="265" t="s">
        <v>8906</v>
      </c>
      <c r="K916" s="264" t="s">
        <v>9376</v>
      </c>
      <c r="L916" s="265" t="s">
        <v>9377</v>
      </c>
    </row>
    <row r="917" spans="1:12" ht="63">
      <c r="A917" s="263">
        <v>912</v>
      </c>
      <c r="B917" s="264" t="s">
        <v>7545</v>
      </c>
      <c r="C917" s="265" t="s">
        <v>8102</v>
      </c>
      <c r="D917" s="260"/>
      <c r="E917" s="260"/>
      <c r="F917" s="260"/>
      <c r="G917" s="260"/>
      <c r="H917" s="265">
        <v>2020</v>
      </c>
      <c r="I917" s="265">
        <v>6100056100</v>
      </c>
      <c r="J917" s="265" t="s">
        <v>8262</v>
      </c>
      <c r="K917" s="264" t="s">
        <v>9899</v>
      </c>
      <c r="L917" s="265" t="s">
        <v>9378</v>
      </c>
    </row>
    <row r="918" spans="1:12" ht="47.25">
      <c r="A918" s="263">
        <v>913</v>
      </c>
      <c r="B918" s="264" t="s">
        <v>7162</v>
      </c>
      <c r="C918" s="265" t="s">
        <v>8102</v>
      </c>
      <c r="D918" s="260"/>
      <c r="E918" s="260"/>
      <c r="F918" s="260"/>
      <c r="G918" s="260"/>
      <c r="H918" s="265">
        <v>2020</v>
      </c>
      <c r="I918" s="265">
        <v>6100056083</v>
      </c>
      <c r="J918" s="265" t="s">
        <v>8291</v>
      </c>
      <c r="K918" s="264" t="s">
        <v>9747</v>
      </c>
      <c r="L918" s="265" t="s">
        <v>9379</v>
      </c>
    </row>
    <row r="919" spans="1:12" ht="47.25">
      <c r="A919" s="263">
        <v>914</v>
      </c>
      <c r="B919" s="264" t="s">
        <v>7172</v>
      </c>
      <c r="C919" s="265" t="s">
        <v>8102</v>
      </c>
      <c r="D919" s="258"/>
      <c r="E919" s="258"/>
      <c r="F919" s="258"/>
      <c r="G919" s="258">
        <v>2019</v>
      </c>
      <c r="H919" s="265">
        <v>2020</v>
      </c>
      <c r="I919" s="265">
        <v>6100056655</v>
      </c>
      <c r="J919" s="265" t="s">
        <v>8321</v>
      </c>
      <c r="K919" s="264" t="s">
        <v>7405</v>
      </c>
      <c r="L919" s="265" t="s">
        <v>9380</v>
      </c>
    </row>
    <row r="920" spans="1:12" ht="63">
      <c r="A920" s="263">
        <v>915</v>
      </c>
      <c r="B920" s="264" t="s">
        <v>7198</v>
      </c>
      <c r="C920" s="265" t="s">
        <v>8102</v>
      </c>
      <c r="H920" s="265">
        <v>2020</v>
      </c>
      <c r="I920" s="265">
        <v>6100056684</v>
      </c>
      <c r="J920" s="265" t="s">
        <v>8191</v>
      </c>
      <c r="K920" s="264" t="s">
        <v>10563</v>
      </c>
      <c r="L920" s="265" t="s">
        <v>9381</v>
      </c>
    </row>
    <row r="921" spans="1:12" ht="63">
      <c r="A921" s="263">
        <v>916</v>
      </c>
      <c r="B921" s="264" t="s">
        <v>7545</v>
      </c>
      <c r="C921" s="265" t="s">
        <v>8102</v>
      </c>
      <c r="H921" s="265">
        <v>2020</v>
      </c>
      <c r="I921" s="265">
        <v>6100056188</v>
      </c>
      <c r="J921" s="265" t="s">
        <v>8985</v>
      </c>
      <c r="K921" s="264" t="s">
        <v>10564</v>
      </c>
      <c r="L921" s="265" t="s">
        <v>9382</v>
      </c>
    </row>
    <row r="922" spans="1:12" ht="63">
      <c r="A922" s="263">
        <v>917</v>
      </c>
      <c r="B922" s="264" t="s">
        <v>7867</v>
      </c>
      <c r="C922" s="265" t="s">
        <v>8102</v>
      </c>
      <c r="H922" s="265">
        <v>2020</v>
      </c>
      <c r="I922" s="265">
        <v>6100056954</v>
      </c>
      <c r="J922" s="265" t="s">
        <v>8285</v>
      </c>
      <c r="K922" s="264" t="s">
        <v>9900</v>
      </c>
      <c r="L922" s="265" t="s">
        <v>9383</v>
      </c>
    </row>
    <row r="923" spans="1:12" ht="63">
      <c r="A923" s="263">
        <v>918</v>
      </c>
      <c r="B923" s="264" t="s">
        <v>7868</v>
      </c>
      <c r="C923" s="265" t="s">
        <v>8102</v>
      </c>
      <c r="H923" s="265">
        <v>2020</v>
      </c>
      <c r="I923" s="265">
        <v>6100058499</v>
      </c>
      <c r="J923" s="265" t="s">
        <v>8649</v>
      </c>
      <c r="K923" s="264" t="s">
        <v>10565</v>
      </c>
      <c r="L923" s="265" t="s">
        <v>9384</v>
      </c>
    </row>
    <row r="924" spans="1:12" ht="47.25">
      <c r="A924" s="263">
        <v>919</v>
      </c>
      <c r="B924" s="264" t="s">
        <v>7162</v>
      </c>
      <c r="C924" s="265" t="s">
        <v>8102</v>
      </c>
      <c r="H924" s="265">
        <v>2020</v>
      </c>
      <c r="I924" s="265">
        <v>6100058421</v>
      </c>
      <c r="J924" s="265" t="s">
        <v>8335</v>
      </c>
      <c r="K924" s="264" t="s">
        <v>10566</v>
      </c>
      <c r="L924" s="265" t="s">
        <v>9385</v>
      </c>
    </row>
    <row r="925" spans="1:12" ht="63">
      <c r="A925" s="263">
        <v>920</v>
      </c>
      <c r="B925" s="264" t="s">
        <v>7869</v>
      </c>
      <c r="C925" s="265" t="s">
        <v>8102</v>
      </c>
      <c r="H925" s="265">
        <v>2020</v>
      </c>
      <c r="I925" s="265">
        <v>6100058169</v>
      </c>
      <c r="J925" s="265" t="s">
        <v>8649</v>
      </c>
      <c r="K925" s="264" t="s">
        <v>10567</v>
      </c>
      <c r="L925" s="265" t="s">
        <v>9386</v>
      </c>
    </row>
    <row r="926" spans="1:12" ht="47.25">
      <c r="A926" s="263">
        <v>921</v>
      </c>
      <c r="B926" s="264" t="s">
        <v>7289</v>
      </c>
      <c r="C926" s="265" t="s">
        <v>8102</v>
      </c>
      <c r="H926" s="265">
        <v>2020</v>
      </c>
      <c r="I926" s="265">
        <v>6100059077</v>
      </c>
      <c r="J926" s="265" t="s">
        <v>8563</v>
      </c>
      <c r="K926" s="264" t="s">
        <v>10568</v>
      </c>
      <c r="L926" s="265" t="s">
        <v>9387</v>
      </c>
    </row>
    <row r="927" spans="1:12" ht="63">
      <c r="A927" s="263">
        <v>922</v>
      </c>
      <c r="B927" s="264" t="s">
        <v>7214</v>
      </c>
      <c r="C927" s="265" t="s">
        <v>8102</v>
      </c>
      <c r="H927" s="265">
        <v>2020</v>
      </c>
      <c r="I927" s="265">
        <v>6100058871</v>
      </c>
      <c r="J927" s="265" t="s">
        <v>8697</v>
      </c>
      <c r="K927" s="264" t="s">
        <v>9748</v>
      </c>
      <c r="L927" s="265" t="s">
        <v>9388</v>
      </c>
    </row>
    <row r="928" spans="1:12" ht="63">
      <c r="A928" s="263">
        <v>923</v>
      </c>
      <c r="B928" s="264" t="s">
        <v>7192</v>
      </c>
      <c r="C928" s="265" t="s">
        <v>8102</v>
      </c>
      <c r="H928" s="265">
        <v>2020</v>
      </c>
      <c r="I928" s="265">
        <v>6100059135</v>
      </c>
      <c r="J928" s="265" t="s">
        <v>8572</v>
      </c>
      <c r="K928" s="264" t="s">
        <v>10569</v>
      </c>
      <c r="L928" s="265" t="s">
        <v>9389</v>
      </c>
    </row>
    <row r="929" spans="1:12" ht="78.75">
      <c r="A929" s="263">
        <v>924</v>
      </c>
      <c r="B929" s="264" t="s">
        <v>7870</v>
      </c>
      <c r="C929" s="265" t="s">
        <v>8102</v>
      </c>
      <c r="H929" s="265">
        <v>2020</v>
      </c>
      <c r="I929" s="265">
        <v>6100059555</v>
      </c>
      <c r="J929" s="265" t="s">
        <v>8720</v>
      </c>
      <c r="K929" s="264" t="s">
        <v>10570</v>
      </c>
      <c r="L929" s="265" t="s">
        <v>9390</v>
      </c>
    </row>
    <row r="930" spans="1:12" ht="63">
      <c r="A930" s="263">
        <v>925</v>
      </c>
      <c r="B930" s="264" t="s">
        <v>7871</v>
      </c>
      <c r="C930" s="265" t="s">
        <v>8102</v>
      </c>
      <c r="H930" s="265">
        <v>2020</v>
      </c>
      <c r="I930" s="265">
        <v>6100059874</v>
      </c>
      <c r="J930" s="265" t="s">
        <v>8882</v>
      </c>
      <c r="K930" s="264" t="s">
        <v>9749</v>
      </c>
      <c r="L930" s="265" t="s">
        <v>9391</v>
      </c>
    </row>
    <row r="931" spans="1:12" ht="63">
      <c r="A931" s="263">
        <v>926</v>
      </c>
      <c r="B931" s="264" t="s">
        <v>7872</v>
      </c>
      <c r="C931" s="265" t="s">
        <v>8102</v>
      </c>
      <c r="H931" s="265">
        <v>2020</v>
      </c>
      <c r="I931" s="265">
        <v>6100059477</v>
      </c>
      <c r="J931" s="265" t="s">
        <v>8439</v>
      </c>
      <c r="K931" s="264" t="s">
        <v>10571</v>
      </c>
      <c r="L931" s="265" t="s">
        <v>9392</v>
      </c>
    </row>
    <row r="932" spans="1:12" ht="78.75">
      <c r="A932" s="263">
        <v>927</v>
      </c>
      <c r="B932" s="264" t="s">
        <v>7873</v>
      </c>
      <c r="C932" s="265" t="s">
        <v>8102</v>
      </c>
      <c r="H932" s="265">
        <v>2020</v>
      </c>
      <c r="I932" s="265">
        <v>6100059772</v>
      </c>
      <c r="J932" s="265" t="s">
        <v>8439</v>
      </c>
      <c r="K932" s="264" t="s">
        <v>9750</v>
      </c>
      <c r="L932" s="265" t="s">
        <v>9393</v>
      </c>
    </row>
    <row r="933" spans="1:12" ht="78.75">
      <c r="A933" s="263">
        <v>928</v>
      </c>
      <c r="B933" s="264" t="s">
        <v>7874</v>
      </c>
      <c r="C933" s="265" t="s">
        <v>8102</v>
      </c>
      <c r="H933" s="265">
        <v>2020</v>
      </c>
      <c r="I933" s="265">
        <v>6100058772</v>
      </c>
      <c r="J933" s="265" t="s">
        <v>8730</v>
      </c>
      <c r="K933" s="264" t="s">
        <v>10572</v>
      </c>
      <c r="L933" s="265" t="s">
        <v>9394</v>
      </c>
    </row>
    <row r="934" spans="1:12" ht="63">
      <c r="A934" s="263">
        <v>929</v>
      </c>
      <c r="B934" s="264" t="s">
        <v>7875</v>
      </c>
      <c r="C934" s="265" t="s">
        <v>8102</v>
      </c>
      <c r="H934" s="265">
        <v>2020</v>
      </c>
      <c r="I934" s="265">
        <v>6100059793</v>
      </c>
      <c r="J934" s="265" t="s">
        <v>8958</v>
      </c>
      <c r="K934" s="264" t="s">
        <v>9359</v>
      </c>
      <c r="L934" s="265" t="s">
        <v>9395</v>
      </c>
    </row>
    <row r="935" spans="1:12" ht="47.25">
      <c r="A935" s="263">
        <v>930</v>
      </c>
      <c r="B935" s="264" t="s">
        <v>7217</v>
      </c>
      <c r="C935" s="265" t="s">
        <v>8102</v>
      </c>
      <c r="H935" s="265">
        <v>2020</v>
      </c>
      <c r="I935" s="265">
        <v>6100060492</v>
      </c>
      <c r="J935" s="265" t="s">
        <v>9027</v>
      </c>
      <c r="K935" s="264" t="s">
        <v>10573</v>
      </c>
      <c r="L935" s="265" t="s">
        <v>9396</v>
      </c>
    </row>
    <row r="936" spans="1:12" ht="78.75">
      <c r="A936" s="263">
        <v>931</v>
      </c>
      <c r="B936" s="264" t="s">
        <v>7876</v>
      </c>
      <c r="C936" s="265" t="s">
        <v>8102</v>
      </c>
      <c r="H936" s="265">
        <v>2020</v>
      </c>
      <c r="I936" s="265">
        <v>6100060571</v>
      </c>
      <c r="J936" s="265" t="s">
        <v>8972</v>
      </c>
      <c r="K936" s="264" t="s">
        <v>10574</v>
      </c>
      <c r="L936" s="265" t="s">
        <v>9397</v>
      </c>
    </row>
    <row r="937" spans="1:12" ht="47.25">
      <c r="A937" s="263">
        <v>932</v>
      </c>
      <c r="B937" s="264" t="s">
        <v>7877</v>
      </c>
      <c r="C937" s="265" t="s">
        <v>8102</v>
      </c>
      <c r="H937" s="265">
        <v>2020</v>
      </c>
      <c r="I937" s="265">
        <v>6100060789</v>
      </c>
      <c r="J937" s="265" t="s">
        <v>9209</v>
      </c>
      <c r="K937" s="264" t="s">
        <v>9398</v>
      </c>
      <c r="L937" s="265" t="s">
        <v>9399</v>
      </c>
    </row>
    <row r="938" spans="1:12" ht="110.25">
      <c r="A938" s="263">
        <v>933</v>
      </c>
      <c r="B938" s="264" t="s">
        <v>7878</v>
      </c>
      <c r="C938" s="265" t="s">
        <v>8102</v>
      </c>
      <c r="H938" s="265">
        <v>2020</v>
      </c>
      <c r="I938" s="265">
        <v>6100052592</v>
      </c>
      <c r="J938" s="265" t="s">
        <v>9400</v>
      </c>
      <c r="K938" s="264" t="s">
        <v>9401</v>
      </c>
      <c r="L938" s="265" t="s">
        <v>9402</v>
      </c>
    </row>
    <row r="939" spans="1:12" ht="63">
      <c r="A939" s="263">
        <v>934</v>
      </c>
      <c r="B939" s="264" t="s">
        <v>7445</v>
      </c>
      <c r="C939" s="265" t="s">
        <v>8102</v>
      </c>
      <c r="H939" s="265">
        <v>2020</v>
      </c>
      <c r="I939" s="265">
        <v>6100060818</v>
      </c>
      <c r="J939" s="265" t="s">
        <v>9063</v>
      </c>
      <c r="K939" s="264" t="s">
        <v>10575</v>
      </c>
      <c r="L939" s="265" t="s">
        <v>9403</v>
      </c>
    </row>
    <row r="940" spans="1:12" ht="63">
      <c r="A940" s="263">
        <v>935</v>
      </c>
      <c r="B940" s="264" t="s">
        <v>7879</v>
      </c>
      <c r="C940" s="265" t="s">
        <v>8102</v>
      </c>
      <c r="H940" s="265">
        <v>2020</v>
      </c>
      <c r="I940" s="265">
        <v>6100061525</v>
      </c>
      <c r="J940" s="265" t="s">
        <v>9094</v>
      </c>
      <c r="K940" s="264" t="s">
        <v>10576</v>
      </c>
      <c r="L940" s="265" t="s">
        <v>9404</v>
      </c>
    </row>
    <row r="941" spans="1:12" ht="63">
      <c r="A941" s="263">
        <v>936</v>
      </c>
      <c r="B941" s="264" t="s">
        <v>7880</v>
      </c>
      <c r="C941" s="265" t="s">
        <v>8102</v>
      </c>
      <c r="H941" s="265">
        <v>2020</v>
      </c>
      <c r="I941" s="265">
        <v>6100061088</v>
      </c>
      <c r="J941" s="265" t="s">
        <v>9140</v>
      </c>
      <c r="K941" s="264" t="s">
        <v>10577</v>
      </c>
      <c r="L941" s="265" t="s">
        <v>9405</v>
      </c>
    </row>
    <row r="942" spans="1:12" ht="63">
      <c r="A942" s="263">
        <v>937</v>
      </c>
      <c r="B942" s="264" t="s">
        <v>7881</v>
      </c>
      <c r="C942" s="265" t="s">
        <v>8102</v>
      </c>
      <c r="H942" s="265">
        <v>2020</v>
      </c>
      <c r="I942" s="265">
        <v>6100061284</v>
      </c>
      <c r="J942" s="265" t="s">
        <v>9077</v>
      </c>
      <c r="K942" s="264" t="s">
        <v>10578</v>
      </c>
      <c r="L942" s="265" t="s">
        <v>9406</v>
      </c>
    </row>
    <row r="943" spans="1:12" ht="63">
      <c r="A943" s="263">
        <v>938</v>
      </c>
      <c r="B943" s="264" t="s">
        <v>7882</v>
      </c>
      <c r="C943" s="265" t="s">
        <v>8102</v>
      </c>
      <c r="H943" s="265">
        <v>2020</v>
      </c>
      <c r="I943" s="265">
        <v>6100061401</v>
      </c>
      <c r="J943" s="265" t="s">
        <v>9154</v>
      </c>
      <c r="K943" s="264" t="s">
        <v>10579</v>
      </c>
      <c r="L943" s="265" t="s">
        <v>9407</v>
      </c>
    </row>
    <row r="944" spans="1:12" ht="63">
      <c r="A944" s="263">
        <v>939</v>
      </c>
      <c r="B944" s="264" t="s">
        <v>7883</v>
      </c>
      <c r="C944" s="265" t="s">
        <v>8102</v>
      </c>
      <c r="H944" s="265">
        <v>2020</v>
      </c>
      <c r="I944" s="265">
        <v>6100061763</v>
      </c>
      <c r="J944" s="265" t="s">
        <v>9097</v>
      </c>
      <c r="K944" s="264" t="s">
        <v>10580</v>
      </c>
      <c r="L944" s="265" t="s">
        <v>9408</v>
      </c>
    </row>
    <row r="945" spans="1:12" ht="47.25">
      <c r="A945" s="263">
        <v>940</v>
      </c>
      <c r="B945" s="264" t="s">
        <v>7884</v>
      </c>
      <c r="C945" s="265" t="s">
        <v>8102</v>
      </c>
      <c r="H945" s="265">
        <v>2020</v>
      </c>
      <c r="I945" s="265">
        <v>6100061181</v>
      </c>
      <c r="J945" s="265" t="s">
        <v>9274</v>
      </c>
      <c r="K945" s="264" t="s">
        <v>9901</v>
      </c>
      <c r="L945" s="265" t="s">
        <v>9409</v>
      </c>
    </row>
    <row r="946" spans="1:12" ht="141.75">
      <c r="A946" s="263">
        <v>941</v>
      </c>
      <c r="B946" s="264" t="s">
        <v>7885</v>
      </c>
      <c r="C946" s="265" t="s">
        <v>8102</v>
      </c>
      <c r="H946" s="265">
        <v>2020</v>
      </c>
      <c r="I946" s="265">
        <v>6100062171</v>
      </c>
      <c r="J946" s="265" t="s">
        <v>9410</v>
      </c>
      <c r="K946" s="264" t="s">
        <v>10581</v>
      </c>
      <c r="L946" s="265" t="s">
        <v>9411</v>
      </c>
    </row>
    <row r="947" spans="1:12" ht="78.75">
      <c r="A947" s="263">
        <v>942</v>
      </c>
      <c r="B947" s="264" t="s">
        <v>7886</v>
      </c>
      <c r="C947" s="265" t="s">
        <v>8102</v>
      </c>
      <c r="H947" s="265">
        <v>2020</v>
      </c>
      <c r="I947" s="265">
        <v>6100062436</v>
      </c>
      <c r="J947" s="265" t="s">
        <v>9412</v>
      </c>
      <c r="K947" s="264" t="s">
        <v>9751</v>
      </c>
      <c r="L947" s="265" t="s">
        <v>9413</v>
      </c>
    </row>
    <row r="948" spans="1:12" ht="63">
      <c r="A948" s="263">
        <v>943</v>
      </c>
      <c r="B948" s="264" t="s">
        <v>7887</v>
      </c>
      <c r="C948" s="265" t="s">
        <v>8102</v>
      </c>
      <c r="H948" s="265">
        <v>2020</v>
      </c>
      <c r="I948" s="265">
        <v>6100062445</v>
      </c>
      <c r="J948" s="265" t="s">
        <v>9171</v>
      </c>
      <c r="K948" s="264" t="s">
        <v>10582</v>
      </c>
      <c r="L948" s="265" t="s">
        <v>9414</v>
      </c>
    </row>
    <row r="949" spans="1:12" ht="78.75">
      <c r="A949" s="263">
        <v>944</v>
      </c>
      <c r="B949" s="264" t="s">
        <v>7888</v>
      </c>
      <c r="C949" s="265" t="s">
        <v>8102</v>
      </c>
      <c r="H949" s="265">
        <v>2020</v>
      </c>
      <c r="I949" s="265">
        <v>6100062434</v>
      </c>
      <c r="J949" s="265" t="s">
        <v>9287</v>
      </c>
      <c r="K949" s="264" t="s">
        <v>9902</v>
      </c>
      <c r="L949" s="265" t="s">
        <v>9415</v>
      </c>
    </row>
    <row r="950" spans="1:12" ht="94.5">
      <c r="A950" s="263">
        <v>945</v>
      </c>
      <c r="B950" s="264" t="s">
        <v>7889</v>
      </c>
      <c r="C950" s="265" t="s">
        <v>8102</v>
      </c>
      <c r="H950" s="265">
        <v>2020</v>
      </c>
      <c r="I950" s="265">
        <v>6100061522</v>
      </c>
      <c r="J950" s="265" t="s">
        <v>9410</v>
      </c>
      <c r="K950" s="264" t="s">
        <v>10583</v>
      </c>
      <c r="L950" s="265" t="s">
        <v>9416</v>
      </c>
    </row>
    <row r="951" spans="1:12" ht="78.75">
      <c r="A951" s="263">
        <v>946</v>
      </c>
      <c r="B951" s="264" t="s">
        <v>7890</v>
      </c>
      <c r="C951" s="265" t="s">
        <v>8102</v>
      </c>
      <c r="H951" s="265">
        <v>2020</v>
      </c>
      <c r="I951" s="265">
        <v>6100062045</v>
      </c>
      <c r="J951" s="265" t="s">
        <v>8797</v>
      </c>
      <c r="K951" s="264" t="s">
        <v>9903</v>
      </c>
      <c r="L951" s="265" t="s">
        <v>9417</v>
      </c>
    </row>
    <row r="952" spans="1:12" ht="63">
      <c r="A952" s="263">
        <v>947</v>
      </c>
      <c r="B952" s="264" t="s">
        <v>7891</v>
      </c>
      <c r="C952" s="265" t="s">
        <v>8102</v>
      </c>
      <c r="H952" s="265">
        <v>2020</v>
      </c>
      <c r="I952" s="265">
        <v>6100062714</v>
      </c>
      <c r="J952" s="265" t="s">
        <v>8978</v>
      </c>
      <c r="K952" s="264" t="s">
        <v>10584</v>
      </c>
      <c r="L952" s="265" t="s">
        <v>9418</v>
      </c>
    </row>
    <row r="953" spans="1:12" ht="78.75">
      <c r="A953" s="263">
        <v>948</v>
      </c>
      <c r="B953" s="264" t="s">
        <v>7892</v>
      </c>
      <c r="C953" s="265" t="s">
        <v>8102</v>
      </c>
      <c r="H953" s="265">
        <v>2020</v>
      </c>
      <c r="I953" s="265">
        <v>6100062651</v>
      </c>
      <c r="J953" s="265" t="s">
        <v>9419</v>
      </c>
      <c r="K953" s="264" t="s">
        <v>9806</v>
      </c>
      <c r="L953" s="265" t="s">
        <v>9420</v>
      </c>
    </row>
    <row r="954" spans="1:12" ht="78.75">
      <c r="A954" s="263">
        <v>949</v>
      </c>
      <c r="B954" s="264" t="s">
        <v>7893</v>
      </c>
      <c r="C954" s="265" t="s">
        <v>8102</v>
      </c>
      <c r="H954" s="265">
        <v>2020</v>
      </c>
      <c r="I954" s="265">
        <v>6100062716</v>
      </c>
      <c r="J954" s="265" t="s">
        <v>9294</v>
      </c>
      <c r="K954" s="264" t="s">
        <v>10585</v>
      </c>
      <c r="L954" s="265" t="s">
        <v>9421</v>
      </c>
    </row>
    <row r="955" spans="1:12" ht="78.75">
      <c r="A955" s="263">
        <v>950</v>
      </c>
      <c r="B955" s="264" t="s">
        <v>7894</v>
      </c>
      <c r="C955" s="265" t="s">
        <v>8102</v>
      </c>
      <c r="H955" s="265">
        <v>2020</v>
      </c>
      <c r="I955" s="265">
        <v>6100062780</v>
      </c>
      <c r="J955" s="265" t="s">
        <v>9107</v>
      </c>
      <c r="K955" s="264" t="s">
        <v>10586</v>
      </c>
      <c r="L955" s="265" t="s">
        <v>9422</v>
      </c>
    </row>
    <row r="956" spans="1:12" ht="78.75">
      <c r="A956" s="263">
        <v>951</v>
      </c>
      <c r="B956" s="264" t="s">
        <v>7895</v>
      </c>
      <c r="C956" s="265" t="s">
        <v>8102</v>
      </c>
      <c r="H956" s="265">
        <v>2020</v>
      </c>
      <c r="I956" s="265">
        <v>6100062778</v>
      </c>
      <c r="J956" s="265" t="s">
        <v>8978</v>
      </c>
      <c r="K956" s="264" t="s">
        <v>9904</v>
      </c>
      <c r="L956" s="265" t="s">
        <v>9423</v>
      </c>
    </row>
    <row r="957" spans="1:12" ht="78.75">
      <c r="A957" s="263">
        <v>952</v>
      </c>
      <c r="B957" s="264" t="s">
        <v>7896</v>
      </c>
      <c r="C957" s="265" t="s">
        <v>8102</v>
      </c>
      <c r="H957" s="265">
        <v>2020</v>
      </c>
      <c r="I957" s="265">
        <v>6100062900</v>
      </c>
      <c r="J957" s="265" t="s">
        <v>9199</v>
      </c>
      <c r="K957" s="264" t="s">
        <v>10587</v>
      </c>
      <c r="L957" s="265" t="s">
        <v>9424</v>
      </c>
    </row>
    <row r="958" spans="1:12" ht="94.5">
      <c r="A958" s="263">
        <v>953</v>
      </c>
      <c r="B958" s="264" t="s">
        <v>7897</v>
      </c>
      <c r="C958" s="265" t="s">
        <v>8102</v>
      </c>
      <c r="H958" s="265">
        <v>2020</v>
      </c>
      <c r="I958" s="265">
        <v>6100062933</v>
      </c>
      <c r="J958" s="265" t="s">
        <v>9218</v>
      </c>
      <c r="K958" s="264" t="s">
        <v>10588</v>
      </c>
      <c r="L958" s="265" t="s">
        <v>9425</v>
      </c>
    </row>
    <row r="959" spans="1:12" ht="78.75">
      <c r="A959" s="263">
        <v>954</v>
      </c>
      <c r="B959" s="264" t="s">
        <v>7898</v>
      </c>
      <c r="C959" s="265" t="s">
        <v>8102</v>
      </c>
      <c r="H959" s="265">
        <v>2020</v>
      </c>
      <c r="I959" s="265">
        <v>6100062880</v>
      </c>
      <c r="J959" s="265" t="s">
        <v>9220</v>
      </c>
      <c r="K959" s="264" t="s">
        <v>10589</v>
      </c>
      <c r="L959" s="265" t="s">
        <v>9426</v>
      </c>
    </row>
    <row r="960" spans="1:12" ht="63">
      <c r="A960" s="263">
        <v>955</v>
      </c>
      <c r="B960" s="264" t="s">
        <v>7899</v>
      </c>
      <c r="C960" s="265" t="s">
        <v>8102</v>
      </c>
      <c r="H960" s="265">
        <v>2020</v>
      </c>
      <c r="I960" s="265">
        <v>6100062948</v>
      </c>
      <c r="J960" s="265" t="s">
        <v>9220</v>
      </c>
      <c r="K960" s="264" t="s">
        <v>10590</v>
      </c>
      <c r="L960" s="265" t="s">
        <v>9427</v>
      </c>
    </row>
    <row r="961" spans="1:12" ht="78.75">
      <c r="A961" s="263">
        <v>956</v>
      </c>
      <c r="B961" s="264" t="s">
        <v>7900</v>
      </c>
      <c r="C961" s="265" t="s">
        <v>8102</v>
      </c>
      <c r="H961" s="265">
        <v>2020</v>
      </c>
      <c r="I961" s="265">
        <v>6100062669</v>
      </c>
      <c r="J961" s="265" t="s">
        <v>9428</v>
      </c>
      <c r="K961" s="264" t="s">
        <v>10591</v>
      </c>
      <c r="L961" s="265" t="s">
        <v>9429</v>
      </c>
    </row>
    <row r="962" spans="1:12" ht="78.75">
      <c r="A962" s="263">
        <v>957</v>
      </c>
      <c r="B962" s="264" t="s">
        <v>7901</v>
      </c>
      <c r="C962" s="265" t="s">
        <v>8102</v>
      </c>
      <c r="H962" s="265">
        <v>2020</v>
      </c>
      <c r="I962" s="265">
        <v>6100062585</v>
      </c>
      <c r="J962" s="265" t="s">
        <v>9218</v>
      </c>
      <c r="K962" s="264" t="s">
        <v>10592</v>
      </c>
      <c r="L962" s="265" t="s">
        <v>9430</v>
      </c>
    </row>
    <row r="963" spans="1:12" ht="63">
      <c r="A963" s="263">
        <v>958</v>
      </c>
      <c r="B963" s="264" t="s">
        <v>7902</v>
      </c>
      <c r="C963" s="265" t="s">
        <v>8102</v>
      </c>
      <c r="H963" s="265">
        <v>2020</v>
      </c>
      <c r="I963" s="265">
        <v>6100062792</v>
      </c>
      <c r="J963" s="265" t="s">
        <v>9428</v>
      </c>
      <c r="K963" s="264" t="s">
        <v>10593</v>
      </c>
      <c r="L963" s="265" t="s">
        <v>9431</v>
      </c>
    </row>
    <row r="964" spans="1:12" ht="63">
      <c r="A964" s="263">
        <v>959</v>
      </c>
      <c r="B964" s="264" t="s">
        <v>7835</v>
      </c>
      <c r="C964" s="265" t="s">
        <v>8102</v>
      </c>
      <c r="H964" s="265">
        <v>2020</v>
      </c>
      <c r="I964" s="265">
        <v>6100062612</v>
      </c>
      <c r="J964" s="265" t="s">
        <v>9428</v>
      </c>
      <c r="K964" s="264" t="s">
        <v>10594</v>
      </c>
      <c r="L964" s="265" t="s">
        <v>9432</v>
      </c>
    </row>
    <row r="965" spans="1:12" ht="63">
      <c r="A965" s="263">
        <v>960</v>
      </c>
      <c r="B965" s="264" t="s">
        <v>7903</v>
      </c>
      <c r="C965" s="265" t="s">
        <v>8102</v>
      </c>
      <c r="H965" s="265">
        <v>2020</v>
      </c>
      <c r="I965" s="265">
        <v>6100062121</v>
      </c>
      <c r="J965" s="265" t="s">
        <v>9433</v>
      </c>
      <c r="K965" s="264" t="s">
        <v>10595</v>
      </c>
      <c r="L965" s="265" t="s">
        <v>9434</v>
      </c>
    </row>
    <row r="966" spans="1:12" ht="63">
      <c r="A966" s="263">
        <v>961</v>
      </c>
      <c r="B966" s="264" t="s">
        <v>7904</v>
      </c>
      <c r="C966" s="265" t="s">
        <v>8102</v>
      </c>
      <c r="H966" s="265">
        <v>2020</v>
      </c>
      <c r="I966" s="265">
        <v>6100062920</v>
      </c>
      <c r="J966" s="265" t="s">
        <v>9435</v>
      </c>
      <c r="K966" s="264" t="s">
        <v>10596</v>
      </c>
      <c r="L966" s="265" t="s">
        <v>9436</v>
      </c>
    </row>
    <row r="967" spans="1:12" ht="63">
      <c r="A967" s="263">
        <v>962</v>
      </c>
      <c r="B967" s="264" t="s">
        <v>7905</v>
      </c>
      <c r="C967" s="265" t="s">
        <v>8102</v>
      </c>
      <c r="H967" s="265">
        <v>2020</v>
      </c>
      <c r="I967" s="265">
        <v>6100063057</v>
      </c>
      <c r="J967" s="265" t="s">
        <v>9437</v>
      </c>
      <c r="K967" s="264" t="s">
        <v>10597</v>
      </c>
      <c r="L967" s="265" t="s">
        <v>9438</v>
      </c>
    </row>
    <row r="968" spans="1:12" ht="63">
      <c r="A968" s="263">
        <v>963</v>
      </c>
      <c r="B968" s="264" t="s">
        <v>7906</v>
      </c>
      <c r="C968" s="265" t="s">
        <v>8102</v>
      </c>
      <c r="H968" s="265">
        <v>2020</v>
      </c>
      <c r="I968" s="265">
        <v>6100062447</v>
      </c>
      <c r="J968" s="265" t="s">
        <v>9437</v>
      </c>
      <c r="K968" s="264" t="s">
        <v>9905</v>
      </c>
      <c r="L968" s="265" t="s">
        <v>9439</v>
      </c>
    </row>
    <row r="969" spans="1:12" ht="63">
      <c r="A969" s="263">
        <v>964</v>
      </c>
      <c r="B969" s="264" t="s">
        <v>7907</v>
      </c>
      <c r="C969" s="265" t="s">
        <v>8102</v>
      </c>
      <c r="H969" s="265">
        <v>2020</v>
      </c>
      <c r="I969" s="265">
        <v>6100063137</v>
      </c>
      <c r="J969" s="265" t="s">
        <v>9440</v>
      </c>
      <c r="K969" s="264" t="s">
        <v>10598</v>
      </c>
      <c r="L969" s="265" t="s">
        <v>9441</v>
      </c>
    </row>
    <row r="970" spans="1:12" ht="78.75">
      <c r="A970" s="263">
        <v>965</v>
      </c>
      <c r="B970" s="264" t="s">
        <v>7908</v>
      </c>
      <c r="C970" s="265" t="s">
        <v>8102</v>
      </c>
      <c r="H970" s="265">
        <v>2020</v>
      </c>
      <c r="I970" s="265">
        <v>6100063062</v>
      </c>
      <c r="J970" s="265" t="s">
        <v>9440</v>
      </c>
      <c r="K970" s="264" t="s">
        <v>8891</v>
      </c>
      <c r="L970" s="265"/>
    </row>
    <row r="971" spans="1:12" ht="78.75">
      <c r="A971" s="263">
        <v>966</v>
      </c>
      <c r="B971" s="264" t="s">
        <v>7909</v>
      </c>
      <c r="C971" s="265" t="s">
        <v>8102</v>
      </c>
      <c r="H971" s="265">
        <v>2020</v>
      </c>
      <c r="I971" s="265">
        <v>6100063088</v>
      </c>
      <c r="J971" s="265" t="s">
        <v>9442</v>
      </c>
      <c r="K971" s="264" t="s">
        <v>10599</v>
      </c>
      <c r="L971" s="265" t="s">
        <v>9443</v>
      </c>
    </row>
    <row r="972" spans="1:12" ht="78.75">
      <c r="A972" s="263">
        <v>967</v>
      </c>
      <c r="B972" s="264" t="s">
        <v>7910</v>
      </c>
      <c r="C972" s="265" t="s">
        <v>8102</v>
      </c>
      <c r="H972" s="265">
        <v>2020</v>
      </c>
      <c r="I972" s="265">
        <v>6100063235</v>
      </c>
      <c r="J972" s="265" t="s">
        <v>9444</v>
      </c>
      <c r="K972" s="264" t="s">
        <v>10600</v>
      </c>
      <c r="L972" s="265" t="s">
        <v>9445</v>
      </c>
    </row>
    <row r="973" spans="1:12" ht="78.75">
      <c r="A973" s="263">
        <v>968</v>
      </c>
      <c r="B973" s="264" t="s">
        <v>7911</v>
      </c>
      <c r="C973" s="265" t="s">
        <v>8102</v>
      </c>
      <c r="H973" s="265">
        <v>2020</v>
      </c>
      <c r="I973" s="265">
        <v>6100063341</v>
      </c>
      <c r="J973" s="265" t="s">
        <v>9227</v>
      </c>
      <c r="K973" s="264" t="s">
        <v>10601</v>
      </c>
      <c r="L973" s="265" t="s">
        <v>9446</v>
      </c>
    </row>
    <row r="974" spans="1:12" ht="94.5">
      <c r="A974" s="263">
        <v>969</v>
      </c>
      <c r="B974" s="264" t="s">
        <v>7912</v>
      </c>
      <c r="C974" s="265" t="s">
        <v>8102</v>
      </c>
      <c r="H974" s="265">
        <v>2020</v>
      </c>
      <c r="I974" s="265">
        <v>6100063248</v>
      </c>
      <c r="J974" s="265" t="s">
        <v>9229</v>
      </c>
      <c r="K974" s="264" t="s">
        <v>9752</v>
      </c>
      <c r="L974" s="265" t="s">
        <v>9447</v>
      </c>
    </row>
    <row r="975" spans="1:12" ht="78.75">
      <c r="A975" s="263">
        <v>970</v>
      </c>
      <c r="B975" s="264" t="s">
        <v>7913</v>
      </c>
      <c r="C975" s="265" t="s">
        <v>8102</v>
      </c>
      <c r="H975" s="265">
        <v>2020</v>
      </c>
      <c r="I975" s="265">
        <v>6100063333</v>
      </c>
      <c r="J975" s="265" t="s">
        <v>9233</v>
      </c>
      <c r="K975" s="264" t="s">
        <v>10602</v>
      </c>
      <c r="L975" s="265" t="s">
        <v>9448</v>
      </c>
    </row>
    <row r="976" spans="1:12" ht="78.75">
      <c r="A976" s="263">
        <v>971</v>
      </c>
      <c r="B976" s="264" t="s">
        <v>7914</v>
      </c>
      <c r="C976" s="265" t="s">
        <v>8102</v>
      </c>
      <c r="H976" s="265">
        <v>2020</v>
      </c>
      <c r="I976" s="265">
        <v>6100063370</v>
      </c>
      <c r="J976" s="265" t="s">
        <v>9231</v>
      </c>
      <c r="K976" s="264" t="s">
        <v>10603</v>
      </c>
      <c r="L976" s="265" t="s">
        <v>9449</v>
      </c>
    </row>
    <row r="977" spans="1:12" ht="78.75">
      <c r="A977" s="263">
        <v>972</v>
      </c>
      <c r="B977" s="264" t="s">
        <v>7915</v>
      </c>
      <c r="C977" s="265" t="s">
        <v>8102</v>
      </c>
      <c r="H977" s="265">
        <v>2020</v>
      </c>
      <c r="I977" s="265">
        <v>6100062848</v>
      </c>
      <c r="J977" s="265" t="s">
        <v>9227</v>
      </c>
      <c r="K977" s="264" t="s">
        <v>10604</v>
      </c>
      <c r="L977" s="265" t="s">
        <v>9450</v>
      </c>
    </row>
    <row r="978" spans="1:12" ht="78.75">
      <c r="A978" s="263">
        <v>973</v>
      </c>
      <c r="B978" s="264" t="s">
        <v>7916</v>
      </c>
      <c r="C978" s="265" t="s">
        <v>8102</v>
      </c>
      <c r="H978" s="265">
        <v>2020</v>
      </c>
      <c r="I978" s="265">
        <v>6100063332</v>
      </c>
      <c r="J978" s="265" t="s">
        <v>9233</v>
      </c>
      <c r="K978" s="264" t="s">
        <v>10605</v>
      </c>
      <c r="L978" s="265" t="s">
        <v>9451</v>
      </c>
    </row>
    <row r="979" spans="1:12" ht="78.75">
      <c r="A979" s="263">
        <v>974</v>
      </c>
      <c r="B979" s="264" t="s">
        <v>7917</v>
      </c>
      <c r="C979" s="265" t="s">
        <v>8102</v>
      </c>
      <c r="H979" s="265">
        <v>2020</v>
      </c>
      <c r="I979" s="265">
        <v>6100063256</v>
      </c>
      <c r="J979" s="265" t="s">
        <v>9231</v>
      </c>
      <c r="K979" s="264" t="s">
        <v>10606</v>
      </c>
      <c r="L979" s="265" t="s">
        <v>9452</v>
      </c>
    </row>
    <row r="980" spans="1:12" ht="63">
      <c r="A980" s="263">
        <v>975</v>
      </c>
      <c r="B980" s="264" t="s">
        <v>7918</v>
      </c>
      <c r="C980" s="265" t="s">
        <v>8102</v>
      </c>
      <c r="H980" s="265">
        <v>2020</v>
      </c>
      <c r="I980" s="265">
        <v>6100063200</v>
      </c>
      <c r="J980" s="265" t="s">
        <v>9453</v>
      </c>
      <c r="K980" s="264" t="s">
        <v>10607</v>
      </c>
      <c r="L980" s="265" t="s">
        <v>9454</v>
      </c>
    </row>
    <row r="981" spans="1:12" ht="63">
      <c r="A981" s="263">
        <v>976</v>
      </c>
      <c r="B981" s="264" t="s">
        <v>7919</v>
      </c>
      <c r="C981" s="265" t="s">
        <v>8102</v>
      </c>
      <c r="H981" s="265">
        <v>2020</v>
      </c>
      <c r="I981" s="265">
        <v>6100063312</v>
      </c>
      <c r="J981" s="265" t="s">
        <v>9455</v>
      </c>
      <c r="K981" s="264" t="s">
        <v>10608</v>
      </c>
      <c r="L981" s="265" t="s">
        <v>9456</v>
      </c>
    </row>
    <row r="982" spans="1:12" ht="63">
      <c r="A982" s="263">
        <v>977</v>
      </c>
      <c r="B982" s="264" t="s">
        <v>7920</v>
      </c>
      <c r="C982" s="265" t="s">
        <v>8102</v>
      </c>
      <c r="H982" s="265">
        <v>2020</v>
      </c>
      <c r="I982" s="265">
        <v>6100063112</v>
      </c>
      <c r="J982" s="265" t="s">
        <v>9457</v>
      </c>
      <c r="K982" s="264" t="s">
        <v>10609</v>
      </c>
      <c r="L982" s="265" t="s">
        <v>9458</v>
      </c>
    </row>
    <row r="983" spans="1:12" ht="63">
      <c r="A983" s="263">
        <v>978</v>
      </c>
      <c r="B983" s="264" t="s">
        <v>7921</v>
      </c>
      <c r="C983" s="265" t="s">
        <v>8102</v>
      </c>
      <c r="H983" s="265">
        <v>2020</v>
      </c>
      <c r="I983" s="265">
        <v>6100063237</v>
      </c>
      <c r="J983" s="265" t="s">
        <v>9237</v>
      </c>
      <c r="K983" s="264" t="s">
        <v>9906</v>
      </c>
      <c r="L983" s="265" t="s">
        <v>9459</v>
      </c>
    </row>
    <row r="984" spans="1:12" ht="63">
      <c r="A984" s="263">
        <v>979</v>
      </c>
      <c r="B984" s="264" t="s">
        <v>7922</v>
      </c>
      <c r="C984" s="265" t="s">
        <v>8102</v>
      </c>
      <c r="H984" s="265">
        <v>2020</v>
      </c>
      <c r="I984" s="265">
        <v>6100063186</v>
      </c>
      <c r="J984" s="265" t="s">
        <v>9113</v>
      </c>
      <c r="K984" s="264" t="s">
        <v>10610</v>
      </c>
      <c r="L984" s="265" t="s">
        <v>9460</v>
      </c>
    </row>
    <row r="985" spans="1:12" ht="78.75">
      <c r="A985" s="263">
        <v>980</v>
      </c>
      <c r="B985" s="264" t="s">
        <v>7923</v>
      </c>
      <c r="C985" s="265" t="s">
        <v>8102</v>
      </c>
      <c r="H985" s="265">
        <v>2020</v>
      </c>
      <c r="I985" s="265">
        <v>6100063104</v>
      </c>
      <c r="J985" s="265" t="s">
        <v>9461</v>
      </c>
      <c r="K985" s="264" t="s">
        <v>10611</v>
      </c>
      <c r="L985" s="265" t="s">
        <v>9462</v>
      </c>
    </row>
    <row r="986" spans="1:12" ht="63">
      <c r="A986" s="263">
        <v>981</v>
      </c>
      <c r="B986" s="264" t="s">
        <v>7924</v>
      </c>
      <c r="C986" s="265" t="s">
        <v>8102</v>
      </c>
      <c r="H986" s="265">
        <v>2020</v>
      </c>
      <c r="I986" s="265">
        <v>6100063162</v>
      </c>
      <c r="J986" s="265" t="s">
        <v>9111</v>
      </c>
      <c r="K986" s="264" t="s">
        <v>9907</v>
      </c>
      <c r="L986" s="265" t="s">
        <v>9463</v>
      </c>
    </row>
    <row r="987" spans="1:12" ht="78.75">
      <c r="A987" s="263">
        <v>982</v>
      </c>
      <c r="B987" s="264" t="s">
        <v>7925</v>
      </c>
      <c r="C987" s="265" t="s">
        <v>8102</v>
      </c>
      <c r="H987" s="265">
        <v>2020</v>
      </c>
      <c r="I987" s="265">
        <v>6100063649</v>
      </c>
      <c r="J987" s="265" t="s">
        <v>9242</v>
      </c>
      <c r="K987" s="264" t="s">
        <v>10612</v>
      </c>
      <c r="L987" s="265" t="s">
        <v>9464</v>
      </c>
    </row>
    <row r="988" spans="1:12" ht="78.75">
      <c r="A988" s="263">
        <v>983</v>
      </c>
      <c r="B988" s="264" t="s">
        <v>7926</v>
      </c>
      <c r="C988" s="265" t="s">
        <v>8102</v>
      </c>
      <c r="H988" s="265">
        <v>2020</v>
      </c>
      <c r="I988" s="265">
        <v>6100063608</v>
      </c>
      <c r="J988" s="265" t="s">
        <v>9242</v>
      </c>
      <c r="K988" s="264" t="s">
        <v>10613</v>
      </c>
      <c r="L988" s="265" t="s">
        <v>9465</v>
      </c>
    </row>
    <row r="989" spans="1:12" ht="63">
      <c r="A989" s="263">
        <v>984</v>
      </c>
      <c r="B989" s="264" t="s">
        <v>7927</v>
      </c>
      <c r="C989" s="265" t="s">
        <v>8102</v>
      </c>
      <c r="H989" s="265">
        <v>2020</v>
      </c>
      <c r="I989" s="265">
        <v>6100063626</v>
      </c>
      <c r="J989" s="265" t="s">
        <v>9242</v>
      </c>
      <c r="K989" s="264" t="s">
        <v>10614</v>
      </c>
      <c r="L989" s="265" t="s">
        <v>9466</v>
      </c>
    </row>
    <row r="990" spans="1:12" ht="78.75">
      <c r="A990" s="263">
        <v>985</v>
      </c>
      <c r="B990" s="264" t="s">
        <v>7928</v>
      </c>
      <c r="C990" s="265" t="s">
        <v>8102</v>
      </c>
      <c r="H990" s="265">
        <v>2020</v>
      </c>
      <c r="I990" s="265">
        <v>6100063620</v>
      </c>
      <c r="J990" s="265" t="s">
        <v>9467</v>
      </c>
      <c r="K990" s="264" t="s">
        <v>10615</v>
      </c>
      <c r="L990" s="265" t="s">
        <v>9468</v>
      </c>
    </row>
    <row r="991" spans="1:12" ht="63">
      <c r="A991" s="263">
        <v>986</v>
      </c>
      <c r="B991" s="264" t="s">
        <v>7929</v>
      </c>
      <c r="C991" s="265" t="s">
        <v>8102</v>
      </c>
      <c r="H991" s="265">
        <v>2020</v>
      </c>
      <c r="I991" s="265">
        <v>6100063591</v>
      </c>
      <c r="J991" s="265" t="s">
        <v>9467</v>
      </c>
      <c r="K991" s="264" t="s">
        <v>9724</v>
      </c>
      <c r="L991" s="265" t="s">
        <v>9469</v>
      </c>
    </row>
    <row r="992" spans="1:12" ht="94.5">
      <c r="A992" s="263">
        <v>987</v>
      </c>
      <c r="B992" s="264" t="s">
        <v>7930</v>
      </c>
      <c r="C992" s="265" t="s">
        <v>8102</v>
      </c>
      <c r="H992" s="265">
        <v>2020</v>
      </c>
      <c r="I992" s="265">
        <v>6100062941</v>
      </c>
      <c r="J992" s="265" t="s">
        <v>9467</v>
      </c>
      <c r="K992" s="264" t="s">
        <v>10616</v>
      </c>
      <c r="L992" s="265" t="s">
        <v>9470</v>
      </c>
    </row>
    <row r="993" spans="1:12" ht="63">
      <c r="A993" s="263">
        <v>988</v>
      </c>
      <c r="B993" s="264" t="s">
        <v>7931</v>
      </c>
      <c r="C993" s="265" t="s">
        <v>8102</v>
      </c>
      <c r="H993" s="265">
        <v>2020</v>
      </c>
      <c r="I993" s="265">
        <v>6100063702</v>
      </c>
      <c r="J993" s="265" t="s">
        <v>9471</v>
      </c>
      <c r="K993" s="264" t="s">
        <v>10617</v>
      </c>
      <c r="L993" s="265" t="s">
        <v>9472</v>
      </c>
    </row>
    <row r="994" spans="1:12" ht="78.75">
      <c r="A994" s="263">
        <v>989</v>
      </c>
      <c r="B994" s="264" t="s">
        <v>7932</v>
      </c>
      <c r="C994" s="265" t="s">
        <v>8102</v>
      </c>
      <c r="H994" s="265">
        <v>2020</v>
      </c>
      <c r="I994" s="265">
        <v>6100063652</v>
      </c>
      <c r="J994" s="265" t="s">
        <v>9244</v>
      </c>
      <c r="K994" s="264" t="s">
        <v>9908</v>
      </c>
      <c r="L994" s="265" t="s">
        <v>9473</v>
      </c>
    </row>
    <row r="995" spans="1:12" ht="78.75">
      <c r="A995" s="263">
        <v>990</v>
      </c>
      <c r="B995" s="264" t="s">
        <v>7933</v>
      </c>
      <c r="C995" s="265" t="s">
        <v>8102</v>
      </c>
      <c r="H995" s="265">
        <v>2020</v>
      </c>
      <c r="I995" s="265">
        <v>6100063590</v>
      </c>
      <c r="J995" s="265" t="s">
        <v>9474</v>
      </c>
      <c r="K995" s="264" t="s">
        <v>10618</v>
      </c>
      <c r="L995" s="265" t="s">
        <v>9475</v>
      </c>
    </row>
    <row r="996" spans="1:12" ht="78.75">
      <c r="A996" s="263">
        <v>991</v>
      </c>
      <c r="B996" s="264" t="s">
        <v>7934</v>
      </c>
      <c r="C996" s="265" t="s">
        <v>8102</v>
      </c>
      <c r="H996" s="265">
        <v>2020</v>
      </c>
      <c r="I996" s="265">
        <v>6100063654</v>
      </c>
      <c r="J996" s="265" t="s">
        <v>9244</v>
      </c>
      <c r="K996" s="264" t="s">
        <v>10619</v>
      </c>
      <c r="L996" s="265" t="s">
        <v>9476</v>
      </c>
    </row>
    <row r="997" spans="1:12" ht="78.75">
      <c r="A997" s="263">
        <v>992</v>
      </c>
      <c r="B997" s="264" t="s">
        <v>7935</v>
      </c>
      <c r="C997" s="265" t="s">
        <v>8102</v>
      </c>
      <c r="H997" s="265">
        <v>2020</v>
      </c>
      <c r="I997" s="265">
        <v>6100063109</v>
      </c>
      <c r="J997" s="265" t="s">
        <v>9477</v>
      </c>
      <c r="K997" s="264" t="s">
        <v>10620</v>
      </c>
      <c r="L997" s="265" t="s">
        <v>9478</v>
      </c>
    </row>
    <row r="998" spans="1:12" ht="110.25">
      <c r="A998" s="263">
        <v>993</v>
      </c>
      <c r="B998" s="264" t="s">
        <v>7936</v>
      </c>
      <c r="C998" s="265" t="s">
        <v>8102</v>
      </c>
      <c r="H998" s="265">
        <v>2020</v>
      </c>
      <c r="I998" s="265">
        <v>6100063724</v>
      </c>
      <c r="J998" s="265" t="s">
        <v>9182</v>
      </c>
      <c r="K998" s="264" t="s">
        <v>10621</v>
      </c>
      <c r="L998" s="265" t="s">
        <v>9479</v>
      </c>
    </row>
    <row r="999" spans="1:12" ht="63">
      <c r="A999" s="263">
        <v>994</v>
      </c>
      <c r="B999" s="264" t="s">
        <v>7937</v>
      </c>
      <c r="C999" s="265" t="s">
        <v>8102</v>
      </c>
      <c r="H999" s="265">
        <v>2020</v>
      </c>
      <c r="I999" s="265">
        <v>6100063629</v>
      </c>
      <c r="J999" s="265" t="s">
        <v>9480</v>
      </c>
      <c r="K999" s="264" t="s">
        <v>10622</v>
      </c>
      <c r="L999" s="265" t="s">
        <v>9481</v>
      </c>
    </row>
    <row r="1000" spans="1:12" ht="78.75">
      <c r="A1000" s="263">
        <v>995</v>
      </c>
      <c r="B1000" s="264" t="s">
        <v>7938</v>
      </c>
      <c r="C1000" s="265" t="s">
        <v>8102</v>
      </c>
      <c r="H1000" s="265">
        <v>2020</v>
      </c>
      <c r="I1000" s="265">
        <v>6100063081</v>
      </c>
      <c r="J1000" s="265" t="s">
        <v>9482</v>
      </c>
      <c r="K1000" s="264" t="s">
        <v>10623</v>
      </c>
      <c r="L1000" s="265" t="s">
        <v>9483</v>
      </c>
    </row>
    <row r="1001" spans="1:12" ht="78.75">
      <c r="A1001" s="263">
        <v>996</v>
      </c>
      <c r="B1001" s="264" t="s">
        <v>7939</v>
      </c>
      <c r="C1001" s="265" t="s">
        <v>8102</v>
      </c>
      <c r="H1001" s="265">
        <v>2020</v>
      </c>
      <c r="I1001" s="265">
        <v>6100063734</v>
      </c>
      <c r="J1001" s="265" t="s">
        <v>9182</v>
      </c>
      <c r="K1001" s="264" t="s">
        <v>9753</v>
      </c>
      <c r="L1001" s="265" t="s">
        <v>9484</v>
      </c>
    </row>
    <row r="1002" spans="1:12" ht="63">
      <c r="A1002" s="263">
        <v>997</v>
      </c>
      <c r="B1002" s="264" t="s">
        <v>7940</v>
      </c>
      <c r="C1002" s="265" t="s">
        <v>8102</v>
      </c>
      <c r="H1002" s="265">
        <v>2020</v>
      </c>
      <c r="I1002" s="265">
        <v>6100063691</v>
      </c>
      <c r="J1002" s="265" t="s">
        <v>9182</v>
      </c>
      <c r="K1002" s="264" t="s">
        <v>9955</v>
      </c>
      <c r="L1002" s="265" t="s">
        <v>9485</v>
      </c>
    </row>
    <row r="1003" spans="1:12" ht="63">
      <c r="A1003" s="263">
        <v>998</v>
      </c>
      <c r="B1003" s="264" t="s">
        <v>7941</v>
      </c>
      <c r="C1003" s="265" t="s">
        <v>8102</v>
      </c>
      <c r="H1003" s="265">
        <v>2020</v>
      </c>
      <c r="I1003" s="265">
        <v>6100063143</v>
      </c>
      <c r="J1003" s="265" t="s">
        <v>9480</v>
      </c>
      <c r="K1003" s="264" t="s">
        <v>10624</v>
      </c>
      <c r="L1003" s="265" t="s">
        <v>9486</v>
      </c>
    </row>
    <row r="1004" spans="1:12" ht="94.5">
      <c r="A1004" s="263">
        <v>999</v>
      </c>
      <c r="B1004" s="264" t="s">
        <v>7942</v>
      </c>
      <c r="C1004" s="265" t="s">
        <v>8102</v>
      </c>
      <c r="H1004" s="265">
        <v>2020</v>
      </c>
      <c r="I1004" s="265">
        <v>6100063637</v>
      </c>
      <c r="J1004" s="265" t="s">
        <v>9487</v>
      </c>
      <c r="K1004" s="264" t="s">
        <v>10625</v>
      </c>
      <c r="L1004" s="265" t="s">
        <v>9488</v>
      </c>
    </row>
    <row r="1005" spans="1:12" ht="94.5">
      <c r="A1005" s="263">
        <v>1000</v>
      </c>
      <c r="B1005" s="264" t="s">
        <v>7943</v>
      </c>
      <c r="C1005" s="265" t="s">
        <v>8102</v>
      </c>
      <c r="H1005" s="265">
        <v>2020</v>
      </c>
      <c r="I1005" s="265">
        <v>6100063867</v>
      </c>
      <c r="J1005" s="265" t="s">
        <v>9304</v>
      </c>
      <c r="K1005" s="264" t="s">
        <v>10626</v>
      </c>
      <c r="L1005" s="265" t="s">
        <v>9489</v>
      </c>
    </row>
    <row r="1006" spans="1:12" ht="78.75">
      <c r="A1006" s="263">
        <v>1001</v>
      </c>
      <c r="B1006" s="264" t="s">
        <v>7944</v>
      </c>
      <c r="C1006" s="265" t="s">
        <v>8102</v>
      </c>
      <c r="H1006" s="265">
        <v>2020</v>
      </c>
      <c r="I1006" s="265">
        <v>6100063728</v>
      </c>
      <c r="J1006" s="265" t="s">
        <v>9487</v>
      </c>
      <c r="K1006" s="264" t="s">
        <v>9909</v>
      </c>
      <c r="L1006" s="265" t="s">
        <v>9490</v>
      </c>
    </row>
    <row r="1007" spans="1:12" ht="47.25">
      <c r="A1007" s="263">
        <v>1002</v>
      </c>
      <c r="B1007" s="264" t="s">
        <v>7945</v>
      </c>
      <c r="C1007" s="265" t="s">
        <v>8102</v>
      </c>
      <c r="H1007" s="265">
        <v>2020</v>
      </c>
      <c r="I1007" s="265">
        <v>6100056553</v>
      </c>
      <c r="J1007" s="265" t="s">
        <v>8218</v>
      </c>
      <c r="K1007" s="264" t="s">
        <v>9910</v>
      </c>
      <c r="L1007" s="265" t="s">
        <v>9491</v>
      </c>
    </row>
    <row r="1008" spans="1:12" ht="78.75">
      <c r="A1008" s="263">
        <v>1003</v>
      </c>
      <c r="B1008" s="264" t="s">
        <v>7946</v>
      </c>
      <c r="C1008" s="265" t="s">
        <v>8102</v>
      </c>
      <c r="H1008" s="265">
        <v>2020</v>
      </c>
      <c r="I1008" s="265">
        <v>6100063786</v>
      </c>
      <c r="J1008" s="265" t="s">
        <v>9492</v>
      </c>
      <c r="K1008" s="264" t="s">
        <v>9807</v>
      </c>
      <c r="L1008" s="265" t="s">
        <v>9493</v>
      </c>
    </row>
    <row r="1009" spans="1:12" ht="78.75">
      <c r="A1009" s="263">
        <v>1004</v>
      </c>
      <c r="B1009" s="264" t="s">
        <v>7947</v>
      </c>
      <c r="C1009" s="265" t="s">
        <v>8102</v>
      </c>
      <c r="H1009" s="265">
        <v>2020</v>
      </c>
      <c r="I1009" s="265">
        <v>6100063883</v>
      </c>
      <c r="J1009" s="265" t="s">
        <v>9304</v>
      </c>
      <c r="K1009" s="264" t="s">
        <v>9911</v>
      </c>
      <c r="L1009" s="265" t="s">
        <v>9494</v>
      </c>
    </row>
    <row r="1010" spans="1:12" ht="78.75">
      <c r="A1010" s="263">
        <v>1005</v>
      </c>
      <c r="B1010" s="264" t="s">
        <v>7948</v>
      </c>
      <c r="C1010" s="265" t="s">
        <v>8102</v>
      </c>
      <c r="H1010" s="265">
        <v>2020</v>
      </c>
      <c r="I1010" s="265">
        <v>6100063946</v>
      </c>
      <c r="J1010" s="265" t="s">
        <v>9495</v>
      </c>
      <c r="K1010" s="264" t="s">
        <v>10627</v>
      </c>
      <c r="L1010" s="265" t="s">
        <v>9496</v>
      </c>
    </row>
    <row r="1011" spans="1:12" ht="63">
      <c r="A1011" s="263">
        <v>1006</v>
      </c>
      <c r="B1011" s="264" t="s">
        <v>7949</v>
      </c>
      <c r="C1011" s="265" t="s">
        <v>8102</v>
      </c>
      <c r="H1011" s="265">
        <v>2020</v>
      </c>
      <c r="I1011" s="265">
        <v>6100063925</v>
      </c>
      <c r="J1011" s="265" t="s">
        <v>9497</v>
      </c>
      <c r="K1011" s="264" t="s">
        <v>10628</v>
      </c>
      <c r="L1011" s="265" t="s">
        <v>9498</v>
      </c>
    </row>
    <row r="1012" spans="1:12" ht="63">
      <c r="A1012" s="263">
        <v>1007</v>
      </c>
      <c r="B1012" s="264" t="s">
        <v>7950</v>
      </c>
      <c r="C1012" s="265" t="s">
        <v>8102</v>
      </c>
      <c r="H1012" s="265">
        <v>2020</v>
      </c>
      <c r="I1012" s="265">
        <v>6100063968</v>
      </c>
      <c r="J1012" s="265" t="s">
        <v>9499</v>
      </c>
      <c r="K1012" s="264" t="s">
        <v>10629</v>
      </c>
      <c r="L1012" s="265" t="s">
        <v>9500</v>
      </c>
    </row>
    <row r="1013" spans="1:12" ht="78.75">
      <c r="A1013" s="263">
        <v>1008</v>
      </c>
      <c r="B1013" s="264" t="s">
        <v>7951</v>
      </c>
      <c r="C1013" s="265" t="s">
        <v>8102</v>
      </c>
      <c r="H1013" s="265">
        <v>2020</v>
      </c>
      <c r="I1013" s="265">
        <v>6100063959</v>
      </c>
      <c r="J1013" s="265" t="s">
        <v>9248</v>
      </c>
      <c r="K1013" s="264" t="s">
        <v>10630</v>
      </c>
      <c r="L1013" s="265" t="s">
        <v>9501</v>
      </c>
    </row>
    <row r="1014" spans="1:12" ht="63">
      <c r="A1014" s="263">
        <v>1009</v>
      </c>
      <c r="B1014" s="264" t="s">
        <v>7952</v>
      </c>
      <c r="C1014" s="265" t="s">
        <v>8102</v>
      </c>
      <c r="H1014" s="265">
        <v>2020</v>
      </c>
      <c r="I1014" s="265">
        <v>6100063788</v>
      </c>
      <c r="J1014" s="265" t="s">
        <v>9497</v>
      </c>
      <c r="K1014" s="264" t="s">
        <v>9808</v>
      </c>
      <c r="L1014" s="265" t="s">
        <v>9502</v>
      </c>
    </row>
    <row r="1015" spans="1:12" ht="78.75">
      <c r="A1015" s="263">
        <v>1010</v>
      </c>
      <c r="B1015" s="264" t="s">
        <v>7953</v>
      </c>
      <c r="C1015" s="265" t="s">
        <v>8102</v>
      </c>
      <c r="H1015" s="265">
        <v>2020</v>
      </c>
      <c r="I1015" s="265">
        <v>6100063960</v>
      </c>
      <c r="J1015" s="265" t="s">
        <v>9503</v>
      </c>
      <c r="K1015" s="264" t="s">
        <v>10631</v>
      </c>
      <c r="L1015" s="265" t="s">
        <v>9504</v>
      </c>
    </row>
    <row r="1016" spans="1:12" ht="47.25">
      <c r="A1016" s="263">
        <v>1011</v>
      </c>
      <c r="B1016" s="264" t="s">
        <v>7954</v>
      </c>
      <c r="C1016" s="265" t="s">
        <v>8102</v>
      </c>
      <c r="H1016" s="265">
        <v>2020</v>
      </c>
      <c r="I1016" s="265">
        <v>6100063922</v>
      </c>
      <c r="J1016" s="265" t="s">
        <v>9309</v>
      </c>
      <c r="K1016" s="264" t="s">
        <v>10632</v>
      </c>
      <c r="L1016" s="265" t="s">
        <v>9505</v>
      </c>
    </row>
    <row r="1017" spans="1:12" ht="63">
      <c r="A1017" s="263">
        <v>1012</v>
      </c>
      <c r="B1017" s="264" t="s">
        <v>7955</v>
      </c>
      <c r="C1017" s="265" t="s">
        <v>8102</v>
      </c>
      <c r="H1017" s="265">
        <v>2020</v>
      </c>
      <c r="I1017" s="265">
        <v>6100063732</v>
      </c>
      <c r="J1017" s="265" t="s">
        <v>9506</v>
      </c>
      <c r="K1017" s="264" t="s">
        <v>10633</v>
      </c>
      <c r="L1017" s="265" t="s">
        <v>9507</v>
      </c>
    </row>
    <row r="1018" spans="1:12" ht="63">
      <c r="A1018" s="263">
        <v>1013</v>
      </c>
      <c r="B1018" s="264" t="s">
        <v>7956</v>
      </c>
      <c r="C1018" s="265" t="s">
        <v>8102</v>
      </c>
      <c r="H1018" s="265">
        <v>2020</v>
      </c>
      <c r="I1018" s="265">
        <v>6100063427</v>
      </c>
      <c r="J1018" s="265" t="s">
        <v>9492</v>
      </c>
      <c r="K1018" s="264" t="s">
        <v>8891</v>
      </c>
      <c r="L1018" s="265"/>
    </row>
    <row r="1019" spans="1:12" ht="63">
      <c r="A1019" s="263">
        <v>1014</v>
      </c>
      <c r="B1019" s="264" t="s">
        <v>7957</v>
      </c>
      <c r="C1019" s="265" t="s">
        <v>8102</v>
      </c>
      <c r="H1019" s="265">
        <v>2020</v>
      </c>
      <c r="I1019" s="265">
        <v>6100063919</v>
      </c>
      <c r="J1019" s="265" t="s">
        <v>9508</v>
      </c>
      <c r="K1019" s="264" t="s">
        <v>10634</v>
      </c>
      <c r="L1019" s="265" t="s">
        <v>9509</v>
      </c>
    </row>
    <row r="1020" spans="1:12" ht="78.75">
      <c r="A1020" s="263">
        <v>1015</v>
      </c>
      <c r="B1020" s="264" t="s">
        <v>7958</v>
      </c>
      <c r="C1020" s="265" t="s">
        <v>8102</v>
      </c>
      <c r="H1020" s="265">
        <v>2020</v>
      </c>
      <c r="I1020" s="265">
        <v>6100063989</v>
      </c>
      <c r="J1020" s="265" t="s">
        <v>9495</v>
      </c>
      <c r="K1020" s="264" t="s">
        <v>10635</v>
      </c>
      <c r="L1020" s="265" t="s">
        <v>9510</v>
      </c>
    </row>
    <row r="1021" spans="1:12" ht="78.75">
      <c r="A1021" s="263">
        <v>1016</v>
      </c>
      <c r="B1021" s="264" t="s">
        <v>7959</v>
      </c>
      <c r="C1021" s="265" t="s">
        <v>8102</v>
      </c>
      <c r="H1021" s="265">
        <v>2020</v>
      </c>
      <c r="I1021" s="265">
        <v>6100063947</v>
      </c>
      <c r="J1021" s="265" t="s">
        <v>9492</v>
      </c>
      <c r="K1021" s="264" t="s">
        <v>10636</v>
      </c>
      <c r="L1021" s="265" t="s">
        <v>9511</v>
      </c>
    </row>
    <row r="1022" spans="1:12" ht="63">
      <c r="A1022" s="263">
        <v>1017</v>
      </c>
      <c r="B1022" s="264" t="s">
        <v>7960</v>
      </c>
      <c r="C1022" s="265" t="s">
        <v>8102</v>
      </c>
      <c r="H1022" s="265">
        <v>2020</v>
      </c>
      <c r="I1022" s="265">
        <v>6100064072</v>
      </c>
      <c r="J1022" s="265" t="s">
        <v>9306</v>
      </c>
      <c r="K1022" s="264" t="s">
        <v>10637</v>
      </c>
      <c r="L1022" s="265" t="s">
        <v>9512</v>
      </c>
    </row>
    <row r="1023" spans="1:12" ht="63">
      <c r="A1023" s="263">
        <v>1018</v>
      </c>
      <c r="B1023" s="264" t="s">
        <v>7961</v>
      </c>
      <c r="C1023" s="265" t="s">
        <v>8102</v>
      </c>
      <c r="H1023" s="265">
        <v>2020</v>
      </c>
      <c r="I1023" s="265">
        <v>6100063930</v>
      </c>
      <c r="J1023" s="265" t="s">
        <v>9513</v>
      </c>
      <c r="K1023" s="264" t="s">
        <v>10638</v>
      </c>
      <c r="L1023" s="265" t="s">
        <v>9514</v>
      </c>
    </row>
    <row r="1024" spans="1:12" ht="63">
      <c r="A1024" s="263">
        <v>1019</v>
      </c>
      <c r="B1024" s="264" t="s">
        <v>7962</v>
      </c>
      <c r="C1024" s="265" t="s">
        <v>8102</v>
      </c>
      <c r="H1024" s="265">
        <v>2020</v>
      </c>
      <c r="I1024" s="265">
        <v>6100064118</v>
      </c>
      <c r="J1024" s="265" t="s">
        <v>9250</v>
      </c>
      <c r="K1024" s="264" t="s">
        <v>10639</v>
      </c>
      <c r="L1024" s="265" t="s">
        <v>9515</v>
      </c>
    </row>
    <row r="1025" spans="1:12" ht="94.5">
      <c r="A1025" s="263">
        <v>1020</v>
      </c>
      <c r="B1025" s="264" t="s">
        <v>7963</v>
      </c>
      <c r="C1025" s="265" t="s">
        <v>8102</v>
      </c>
      <c r="H1025" s="265">
        <v>2020</v>
      </c>
      <c r="I1025" s="265">
        <v>6100064229</v>
      </c>
      <c r="J1025" s="265" t="s">
        <v>9252</v>
      </c>
      <c r="K1025" s="264" t="s">
        <v>10640</v>
      </c>
      <c r="L1025" s="265" t="s">
        <v>9516</v>
      </c>
    </row>
    <row r="1026" spans="1:12" ht="78.75">
      <c r="A1026" s="263">
        <v>1021</v>
      </c>
      <c r="B1026" s="264" t="s">
        <v>7964</v>
      </c>
      <c r="C1026" s="265" t="s">
        <v>8102</v>
      </c>
      <c r="H1026" s="265">
        <v>2020</v>
      </c>
      <c r="I1026" s="265">
        <v>6100064243</v>
      </c>
      <c r="J1026" s="265" t="s">
        <v>9252</v>
      </c>
      <c r="K1026" s="264" t="s">
        <v>10641</v>
      </c>
      <c r="L1026" s="265" t="s">
        <v>9517</v>
      </c>
    </row>
    <row r="1027" spans="1:12" ht="94.5">
      <c r="A1027" s="263">
        <v>1022</v>
      </c>
      <c r="B1027" s="264" t="s">
        <v>7965</v>
      </c>
      <c r="C1027" s="265" t="s">
        <v>8102</v>
      </c>
      <c r="H1027" s="265">
        <v>2020</v>
      </c>
      <c r="I1027" s="265">
        <v>6100064211</v>
      </c>
      <c r="J1027" s="265" t="s">
        <v>9518</v>
      </c>
      <c r="K1027" s="264" t="s">
        <v>10642</v>
      </c>
      <c r="L1027" s="265" t="s">
        <v>9519</v>
      </c>
    </row>
    <row r="1028" spans="1:12" ht="78.75">
      <c r="A1028" s="263">
        <v>1023</v>
      </c>
      <c r="B1028" s="264" t="s">
        <v>7966</v>
      </c>
      <c r="C1028" s="265" t="s">
        <v>8102</v>
      </c>
      <c r="H1028" s="265">
        <v>2020</v>
      </c>
      <c r="I1028" s="265">
        <v>6100064248</v>
      </c>
      <c r="J1028" s="265" t="s">
        <v>9518</v>
      </c>
      <c r="K1028" s="264" t="s">
        <v>10643</v>
      </c>
      <c r="L1028" s="265" t="s">
        <v>9520</v>
      </c>
    </row>
    <row r="1029" spans="1:12" ht="78.75">
      <c r="A1029" s="263">
        <v>1024</v>
      </c>
      <c r="B1029" s="264" t="s">
        <v>7967</v>
      </c>
      <c r="C1029" s="265" t="s">
        <v>8102</v>
      </c>
      <c r="H1029" s="265">
        <v>2020</v>
      </c>
      <c r="I1029" s="265">
        <v>6100063955</v>
      </c>
      <c r="J1029" s="265" t="s">
        <v>9521</v>
      </c>
      <c r="K1029" s="264" t="s">
        <v>10644</v>
      </c>
      <c r="L1029" s="265" t="s">
        <v>9522</v>
      </c>
    </row>
    <row r="1030" spans="1:12" ht="78.75">
      <c r="A1030" s="263">
        <v>1025</v>
      </c>
      <c r="B1030" s="264" t="s">
        <v>7968</v>
      </c>
      <c r="C1030" s="265" t="s">
        <v>8102</v>
      </c>
      <c r="H1030" s="265">
        <v>2020</v>
      </c>
      <c r="I1030" s="265">
        <v>6100064270</v>
      </c>
      <c r="J1030" s="265" t="s">
        <v>9313</v>
      </c>
      <c r="K1030" s="264" t="s">
        <v>10645</v>
      </c>
      <c r="L1030" s="265" t="s">
        <v>9523</v>
      </c>
    </row>
    <row r="1031" spans="1:12" ht="63">
      <c r="A1031" s="263">
        <v>1026</v>
      </c>
      <c r="B1031" s="264" t="s">
        <v>7969</v>
      </c>
      <c r="C1031" s="265" t="s">
        <v>8102</v>
      </c>
      <c r="H1031" s="265">
        <v>2020</v>
      </c>
      <c r="I1031" s="265">
        <v>6100064238</v>
      </c>
      <c r="J1031" s="265" t="s">
        <v>9521</v>
      </c>
      <c r="K1031" s="264" t="s">
        <v>9809</v>
      </c>
      <c r="L1031" s="265" t="s">
        <v>9524</v>
      </c>
    </row>
    <row r="1032" spans="1:12" ht="78.75">
      <c r="A1032" s="263">
        <v>1027</v>
      </c>
      <c r="B1032" s="264" t="s">
        <v>7970</v>
      </c>
      <c r="C1032" s="265" t="s">
        <v>8102</v>
      </c>
      <c r="H1032" s="265">
        <v>2020</v>
      </c>
      <c r="I1032" s="265">
        <v>6100064107</v>
      </c>
      <c r="J1032" s="265" t="s">
        <v>9313</v>
      </c>
      <c r="K1032" s="264" t="s">
        <v>10646</v>
      </c>
      <c r="L1032" s="265" t="s">
        <v>9525</v>
      </c>
    </row>
    <row r="1033" spans="1:12" ht="78.75">
      <c r="A1033" s="263">
        <v>1028</v>
      </c>
      <c r="B1033" s="264" t="s">
        <v>7971</v>
      </c>
      <c r="C1033" s="265" t="s">
        <v>8102</v>
      </c>
      <c r="H1033" s="265">
        <v>2020</v>
      </c>
      <c r="I1033" s="265">
        <v>6100064291</v>
      </c>
      <c r="J1033" s="265" t="s">
        <v>9518</v>
      </c>
      <c r="K1033" s="264" t="s">
        <v>9754</v>
      </c>
      <c r="L1033" s="265" t="s">
        <v>9526</v>
      </c>
    </row>
    <row r="1034" spans="1:12" ht="78.75">
      <c r="A1034" s="263">
        <v>1029</v>
      </c>
      <c r="B1034" s="264" t="s">
        <v>7972</v>
      </c>
      <c r="C1034" s="265" t="s">
        <v>8102</v>
      </c>
      <c r="H1034" s="265">
        <v>2020</v>
      </c>
      <c r="I1034" s="265">
        <v>6100064198</v>
      </c>
      <c r="J1034" s="265" t="s">
        <v>9521</v>
      </c>
      <c r="K1034" s="264" t="s">
        <v>10647</v>
      </c>
      <c r="L1034" s="265" t="s">
        <v>9527</v>
      </c>
    </row>
    <row r="1035" spans="1:12" ht="47.25">
      <c r="A1035" s="263">
        <v>1030</v>
      </c>
      <c r="B1035" s="264" t="s">
        <v>7973</v>
      </c>
      <c r="C1035" s="265" t="s">
        <v>8102</v>
      </c>
      <c r="H1035" s="265">
        <v>2020</v>
      </c>
      <c r="I1035" s="265">
        <v>6100064432</v>
      </c>
      <c r="J1035" s="265" t="s">
        <v>9315</v>
      </c>
      <c r="K1035" s="264" t="s">
        <v>10648</v>
      </c>
      <c r="L1035" s="265" t="s">
        <v>9528</v>
      </c>
    </row>
    <row r="1036" spans="1:12" ht="94.5">
      <c r="A1036" s="263">
        <v>1031</v>
      </c>
      <c r="B1036" s="264" t="s">
        <v>7974</v>
      </c>
      <c r="C1036" s="265" t="s">
        <v>8102</v>
      </c>
      <c r="H1036" s="265">
        <v>2020</v>
      </c>
      <c r="I1036" s="265">
        <v>6100064203</v>
      </c>
      <c r="J1036" s="265" t="s">
        <v>9315</v>
      </c>
      <c r="K1036" s="264" t="s">
        <v>10649</v>
      </c>
      <c r="L1036" s="265" t="s">
        <v>9529</v>
      </c>
    </row>
    <row r="1037" spans="1:12" ht="78.75">
      <c r="A1037" s="263">
        <v>1032</v>
      </c>
      <c r="B1037" s="264" t="s">
        <v>7975</v>
      </c>
      <c r="C1037" s="265" t="s">
        <v>8102</v>
      </c>
      <c r="H1037" s="265">
        <v>2020</v>
      </c>
      <c r="I1037" s="265">
        <v>6100064348</v>
      </c>
      <c r="J1037" s="265" t="s">
        <v>9315</v>
      </c>
      <c r="K1037" s="264" t="s">
        <v>10650</v>
      </c>
      <c r="L1037" s="265" t="s">
        <v>9530</v>
      </c>
    </row>
    <row r="1038" spans="1:12" ht="78.75">
      <c r="A1038" s="263">
        <v>1033</v>
      </c>
      <c r="B1038" s="264" t="s">
        <v>7976</v>
      </c>
      <c r="C1038" s="265" t="s">
        <v>8102</v>
      </c>
      <c r="H1038" s="265">
        <v>2020</v>
      </c>
      <c r="I1038" s="265">
        <v>6100064418</v>
      </c>
      <c r="J1038" s="265" t="s">
        <v>9531</v>
      </c>
      <c r="K1038" s="264" t="s">
        <v>10651</v>
      </c>
      <c r="L1038" s="265" t="s">
        <v>9532</v>
      </c>
    </row>
    <row r="1039" spans="1:12" ht="78.75">
      <c r="A1039" s="263">
        <v>1034</v>
      </c>
      <c r="B1039" s="264" t="s">
        <v>7977</v>
      </c>
      <c r="C1039" s="265" t="s">
        <v>8102</v>
      </c>
      <c r="H1039" s="265">
        <v>2020</v>
      </c>
      <c r="I1039" s="265">
        <v>6100064292</v>
      </c>
      <c r="J1039" s="265" t="s">
        <v>9531</v>
      </c>
      <c r="K1039" s="264" t="s">
        <v>9755</v>
      </c>
      <c r="L1039" s="265" t="s">
        <v>9533</v>
      </c>
    </row>
    <row r="1040" spans="1:12" ht="63">
      <c r="A1040" s="263">
        <v>1035</v>
      </c>
      <c r="B1040" s="264" t="s">
        <v>7978</v>
      </c>
      <c r="C1040" s="265" t="s">
        <v>8102</v>
      </c>
      <c r="H1040" s="265">
        <v>2020</v>
      </c>
      <c r="I1040" s="265">
        <v>6100064290</v>
      </c>
      <c r="J1040" s="265" t="s">
        <v>9518</v>
      </c>
      <c r="K1040" s="264" t="s">
        <v>9912</v>
      </c>
      <c r="L1040" s="265" t="s">
        <v>9534</v>
      </c>
    </row>
    <row r="1041" spans="1:12" ht="78.75">
      <c r="A1041" s="263">
        <v>1036</v>
      </c>
      <c r="B1041" s="264" t="s">
        <v>7979</v>
      </c>
      <c r="C1041" s="265" t="s">
        <v>8102</v>
      </c>
      <c r="H1041" s="265">
        <v>2020</v>
      </c>
      <c r="I1041" s="265">
        <v>6100063342</v>
      </c>
      <c r="J1041" s="265" t="s">
        <v>9313</v>
      </c>
      <c r="K1041" s="264" t="s">
        <v>10652</v>
      </c>
      <c r="L1041" s="265" t="s">
        <v>9535</v>
      </c>
    </row>
    <row r="1042" spans="1:12" ht="63">
      <c r="A1042" s="263">
        <v>1037</v>
      </c>
      <c r="B1042" s="264" t="s">
        <v>7980</v>
      </c>
      <c r="C1042" s="265" t="s">
        <v>8102</v>
      </c>
      <c r="H1042" s="265">
        <v>2020</v>
      </c>
      <c r="I1042" s="265">
        <v>6100064417</v>
      </c>
      <c r="J1042" s="265" t="s">
        <v>9536</v>
      </c>
      <c r="K1042" s="264" t="s">
        <v>10653</v>
      </c>
      <c r="L1042" s="265" t="s">
        <v>9537</v>
      </c>
    </row>
    <row r="1043" spans="1:12" ht="63">
      <c r="A1043" s="263">
        <v>1038</v>
      </c>
      <c r="B1043" s="264" t="s">
        <v>7981</v>
      </c>
      <c r="C1043" s="265" t="s">
        <v>8102</v>
      </c>
      <c r="H1043" s="265">
        <v>2020</v>
      </c>
      <c r="I1043" s="265">
        <v>6100064504</v>
      </c>
      <c r="J1043" s="265" t="s">
        <v>9538</v>
      </c>
      <c r="K1043" s="264" t="s">
        <v>10654</v>
      </c>
      <c r="L1043" s="265" t="s">
        <v>9539</v>
      </c>
    </row>
    <row r="1044" spans="1:12" ht="63">
      <c r="A1044" s="263">
        <v>1039</v>
      </c>
      <c r="B1044" s="264" t="s">
        <v>7899</v>
      </c>
      <c r="C1044" s="265" t="s">
        <v>8102</v>
      </c>
      <c r="H1044" s="265">
        <v>2020</v>
      </c>
      <c r="I1044" s="265">
        <v>6100064443</v>
      </c>
      <c r="J1044" s="265" t="s">
        <v>9540</v>
      </c>
      <c r="K1044" s="264" t="s">
        <v>10655</v>
      </c>
      <c r="L1044" s="265" t="s">
        <v>9541</v>
      </c>
    </row>
    <row r="1045" spans="1:12" ht="47.25">
      <c r="A1045" s="263">
        <v>1040</v>
      </c>
      <c r="B1045" s="264" t="s">
        <v>7982</v>
      </c>
      <c r="C1045" s="265" t="s">
        <v>8102</v>
      </c>
      <c r="H1045" s="265">
        <v>2020</v>
      </c>
      <c r="I1045" s="265">
        <v>6100064445</v>
      </c>
      <c r="J1045" s="265" t="s">
        <v>9540</v>
      </c>
      <c r="K1045" s="264" t="s">
        <v>10656</v>
      </c>
      <c r="L1045" s="265" t="s">
        <v>9542</v>
      </c>
    </row>
    <row r="1046" spans="1:12" ht="63">
      <c r="A1046" s="263">
        <v>1041</v>
      </c>
      <c r="B1046" s="264" t="s">
        <v>7983</v>
      </c>
      <c r="C1046" s="265" t="s">
        <v>8102</v>
      </c>
      <c r="H1046" s="265">
        <v>2020</v>
      </c>
      <c r="I1046" s="265">
        <v>6100064720</v>
      </c>
      <c r="J1046" s="265" t="s">
        <v>9543</v>
      </c>
      <c r="K1046" s="264" t="s">
        <v>10657</v>
      </c>
      <c r="L1046" s="265" t="s">
        <v>9544</v>
      </c>
    </row>
    <row r="1047" spans="1:12" ht="63">
      <c r="A1047" s="263">
        <v>1042</v>
      </c>
      <c r="B1047" s="264" t="s">
        <v>7983</v>
      </c>
      <c r="C1047" s="265" t="s">
        <v>8102</v>
      </c>
      <c r="H1047" s="265">
        <v>2020</v>
      </c>
      <c r="I1047" s="265">
        <v>6100064586</v>
      </c>
      <c r="J1047" s="265" t="s">
        <v>9254</v>
      </c>
      <c r="K1047" s="264" t="s">
        <v>9913</v>
      </c>
      <c r="L1047" s="265" t="s">
        <v>9545</v>
      </c>
    </row>
    <row r="1048" spans="1:12" ht="78.75">
      <c r="A1048" s="263">
        <v>1043</v>
      </c>
      <c r="B1048" s="264" t="s">
        <v>7984</v>
      </c>
      <c r="C1048" s="265" t="s">
        <v>8102</v>
      </c>
      <c r="H1048" s="265">
        <v>2020</v>
      </c>
      <c r="I1048" s="265">
        <v>6100064608</v>
      </c>
      <c r="J1048" s="265" t="s">
        <v>9546</v>
      </c>
      <c r="K1048" s="264" t="s">
        <v>9914</v>
      </c>
      <c r="L1048" s="265" t="s">
        <v>9547</v>
      </c>
    </row>
    <row r="1049" spans="1:12" ht="63">
      <c r="A1049" s="263">
        <v>1044</v>
      </c>
      <c r="B1049" s="264" t="s">
        <v>7985</v>
      </c>
      <c r="C1049" s="265" t="s">
        <v>8102</v>
      </c>
      <c r="H1049" s="265">
        <v>2020</v>
      </c>
      <c r="I1049" s="265">
        <v>6100064786</v>
      </c>
      <c r="J1049" s="265" t="s">
        <v>9548</v>
      </c>
      <c r="K1049" s="264" t="s">
        <v>10658</v>
      </c>
      <c r="L1049" s="265" t="s">
        <v>9549</v>
      </c>
    </row>
    <row r="1050" spans="1:12" ht="63">
      <c r="A1050" s="263">
        <v>1045</v>
      </c>
      <c r="B1050" s="264" t="s">
        <v>7929</v>
      </c>
      <c r="C1050" s="265" t="s">
        <v>8102</v>
      </c>
      <c r="H1050" s="265">
        <v>2020</v>
      </c>
      <c r="I1050" s="265">
        <v>6100064353</v>
      </c>
      <c r="J1050" s="265" t="s">
        <v>9256</v>
      </c>
      <c r="K1050" s="264" t="s">
        <v>9915</v>
      </c>
      <c r="L1050" s="265" t="s">
        <v>9550</v>
      </c>
    </row>
    <row r="1051" spans="1:12" ht="63">
      <c r="A1051" s="263">
        <v>1046</v>
      </c>
      <c r="B1051" s="264" t="s">
        <v>7986</v>
      </c>
      <c r="C1051" s="265" t="s">
        <v>8102</v>
      </c>
      <c r="H1051" s="265">
        <v>2020</v>
      </c>
      <c r="I1051" s="265">
        <v>6100064609</v>
      </c>
      <c r="J1051" s="265" t="s">
        <v>9256</v>
      </c>
      <c r="K1051" s="264" t="s">
        <v>10659</v>
      </c>
      <c r="L1051" s="265" t="s">
        <v>9551</v>
      </c>
    </row>
    <row r="1052" spans="1:12" ht="63">
      <c r="A1052" s="263">
        <v>1047</v>
      </c>
      <c r="B1052" s="264" t="s">
        <v>7987</v>
      </c>
      <c r="C1052" s="265" t="s">
        <v>8102</v>
      </c>
      <c r="H1052" s="265">
        <v>2020</v>
      </c>
      <c r="I1052" s="265">
        <v>6100064864</v>
      </c>
      <c r="J1052" s="265" t="s">
        <v>9552</v>
      </c>
      <c r="K1052" s="264" t="s">
        <v>9916</v>
      </c>
      <c r="L1052" s="265" t="s">
        <v>9553</v>
      </c>
    </row>
    <row r="1053" spans="1:12" ht="78.75">
      <c r="A1053" s="263">
        <v>1048</v>
      </c>
      <c r="B1053" s="264" t="s">
        <v>7988</v>
      </c>
      <c r="C1053" s="265" t="s">
        <v>8102</v>
      </c>
      <c r="H1053" s="265">
        <v>2020</v>
      </c>
      <c r="I1053" s="265">
        <v>6100064681</v>
      </c>
      <c r="J1053" s="265" t="s">
        <v>9319</v>
      </c>
      <c r="K1053" s="264" t="s">
        <v>9554</v>
      </c>
      <c r="L1053" s="265" t="s">
        <v>9555</v>
      </c>
    </row>
    <row r="1054" spans="1:12" ht="78.75">
      <c r="A1054" s="263">
        <v>1049</v>
      </c>
      <c r="B1054" s="264" t="s">
        <v>7989</v>
      </c>
      <c r="C1054" s="265" t="s">
        <v>8102</v>
      </c>
      <c r="H1054" s="265">
        <v>2020</v>
      </c>
      <c r="I1054" s="265">
        <v>6100065055</v>
      </c>
      <c r="J1054" s="265" t="s">
        <v>9556</v>
      </c>
      <c r="K1054" s="264" t="s">
        <v>9810</v>
      </c>
      <c r="L1054" s="265" t="s">
        <v>9557</v>
      </c>
    </row>
    <row r="1055" spans="1:12" ht="78.75">
      <c r="A1055" s="263">
        <v>1050</v>
      </c>
      <c r="B1055" s="264" t="s">
        <v>7990</v>
      </c>
      <c r="C1055" s="265" t="s">
        <v>8102</v>
      </c>
      <c r="H1055" s="265">
        <v>2020</v>
      </c>
      <c r="I1055" s="265">
        <v>6100064994</v>
      </c>
      <c r="J1055" s="265" t="s">
        <v>9558</v>
      </c>
      <c r="K1055" s="264" t="s">
        <v>9917</v>
      </c>
      <c r="L1055" s="265" t="s">
        <v>9559</v>
      </c>
    </row>
    <row r="1056" spans="1:12" ht="78.75">
      <c r="A1056" s="263">
        <v>1051</v>
      </c>
      <c r="B1056" s="264" t="s">
        <v>7991</v>
      </c>
      <c r="C1056" s="265" t="s">
        <v>8102</v>
      </c>
      <c r="H1056" s="265">
        <v>2020</v>
      </c>
      <c r="I1056" s="265">
        <v>6100065057</v>
      </c>
      <c r="J1056" s="265" t="s">
        <v>9558</v>
      </c>
      <c r="K1056" s="264" t="s">
        <v>10660</v>
      </c>
      <c r="L1056" s="265" t="s">
        <v>9560</v>
      </c>
    </row>
    <row r="1057" spans="1:12" ht="78.75">
      <c r="A1057" s="263">
        <v>1052</v>
      </c>
      <c r="B1057" s="264" t="s">
        <v>7992</v>
      </c>
      <c r="C1057" s="265" t="s">
        <v>8102</v>
      </c>
      <c r="H1057" s="265">
        <v>2020</v>
      </c>
      <c r="I1057" s="265">
        <v>6100064771</v>
      </c>
      <c r="J1057" s="265" t="s">
        <v>9552</v>
      </c>
      <c r="K1057" s="264" t="s">
        <v>10661</v>
      </c>
      <c r="L1057" s="265" t="s">
        <v>9561</v>
      </c>
    </row>
    <row r="1058" spans="1:12" ht="94.5">
      <c r="A1058" s="263">
        <v>1053</v>
      </c>
      <c r="B1058" s="264" t="s">
        <v>7993</v>
      </c>
      <c r="C1058" s="265" t="s">
        <v>8102</v>
      </c>
      <c r="H1058" s="265">
        <v>2020</v>
      </c>
      <c r="I1058" s="265">
        <v>6100065056</v>
      </c>
      <c r="J1058" s="265" t="s">
        <v>9558</v>
      </c>
      <c r="K1058" s="264" t="s">
        <v>10662</v>
      </c>
      <c r="L1058" s="265" t="s">
        <v>9562</v>
      </c>
    </row>
    <row r="1059" spans="1:12" ht="63">
      <c r="A1059" s="263">
        <v>1054</v>
      </c>
      <c r="B1059" s="264" t="s">
        <v>7994</v>
      </c>
      <c r="C1059" s="265" t="s">
        <v>8102</v>
      </c>
      <c r="H1059" s="265">
        <v>2020</v>
      </c>
      <c r="I1059" s="265">
        <v>6100065073</v>
      </c>
      <c r="J1059" s="265" t="s">
        <v>9259</v>
      </c>
      <c r="K1059" s="264" t="s">
        <v>9918</v>
      </c>
      <c r="L1059" s="265" t="s">
        <v>9563</v>
      </c>
    </row>
    <row r="1060" spans="1:12" ht="78.75">
      <c r="A1060" s="263">
        <v>1055</v>
      </c>
      <c r="B1060" s="264" t="s">
        <v>7778</v>
      </c>
      <c r="C1060" s="265" t="s">
        <v>8102</v>
      </c>
      <c r="H1060" s="265">
        <v>2020</v>
      </c>
      <c r="I1060" s="265">
        <v>6100065006</v>
      </c>
      <c r="J1060" s="265" t="s">
        <v>9564</v>
      </c>
      <c r="K1060" s="264" t="s">
        <v>10663</v>
      </c>
      <c r="L1060" s="265" t="s">
        <v>9565</v>
      </c>
    </row>
    <row r="1061" spans="1:12" ht="63">
      <c r="A1061" s="263">
        <v>1056</v>
      </c>
      <c r="B1061" s="264" t="s">
        <v>7995</v>
      </c>
      <c r="C1061" s="265" t="s">
        <v>8102</v>
      </c>
      <c r="H1061" s="265">
        <v>2020</v>
      </c>
      <c r="I1061" s="265">
        <v>6100064993</v>
      </c>
      <c r="J1061" s="265" t="s">
        <v>9564</v>
      </c>
      <c r="K1061" s="264" t="s">
        <v>10664</v>
      </c>
      <c r="L1061" s="265" t="s">
        <v>9566</v>
      </c>
    </row>
    <row r="1062" spans="1:12" ht="94.5">
      <c r="A1062" s="263">
        <v>1057</v>
      </c>
      <c r="B1062" s="264" t="s">
        <v>7996</v>
      </c>
      <c r="C1062" s="265" t="s">
        <v>8102</v>
      </c>
      <c r="H1062" s="265">
        <v>2020</v>
      </c>
      <c r="I1062" s="265">
        <v>6100064945</v>
      </c>
      <c r="J1062" s="265" t="s">
        <v>9564</v>
      </c>
      <c r="K1062" s="264" t="s">
        <v>10665</v>
      </c>
      <c r="L1062" s="265" t="s">
        <v>9567</v>
      </c>
    </row>
    <row r="1063" spans="1:12" ht="63">
      <c r="A1063" s="263">
        <v>1058</v>
      </c>
      <c r="B1063" s="264" t="s">
        <v>7997</v>
      </c>
      <c r="C1063" s="265" t="s">
        <v>8102</v>
      </c>
      <c r="H1063" s="265">
        <v>2020</v>
      </c>
      <c r="I1063" s="265">
        <v>6100065075</v>
      </c>
      <c r="J1063" s="265" t="s">
        <v>9568</v>
      </c>
      <c r="K1063" s="264" t="s">
        <v>10666</v>
      </c>
      <c r="L1063" s="265" t="s">
        <v>9569</v>
      </c>
    </row>
    <row r="1064" spans="1:12" ht="78.75">
      <c r="A1064" s="263">
        <v>1059</v>
      </c>
      <c r="B1064" s="264" t="s">
        <v>7998</v>
      </c>
      <c r="C1064" s="265" t="s">
        <v>8102</v>
      </c>
      <c r="H1064" s="265">
        <v>2020</v>
      </c>
      <c r="I1064" s="265">
        <v>6100065058</v>
      </c>
      <c r="J1064" s="265" t="s">
        <v>9556</v>
      </c>
      <c r="K1064" s="264" t="s">
        <v>10667</v>
      </c>
      <c r="L1064" s="265" t="s">
        <v>9570</v>
      </c>
    </row>
    <row r="1065" spans="1:12" ht="63">
      <c r="A1065" s="263">
        <v>1060</v>
      </c>
      <c r="B1065" s="264" t="s">
        <v>7999</v>
      </c>
      <c r="C1065" s="265" t="s">
        <v>8102</v>
      </c>
      <c r="H1065" s="265">
        <v>2020</v>
      </c>
      <c r="I1065" s="265">
        <v>6100065175</v>
      </c>
      <c r="J1065" s="265" t="s">
        <v>9571</v>
      </c>
      <c r="K1065" s="264" t="s">
        <v>10668</v>
      </c>
      <c r="L1065" s="265" t="s">
        <v>9572</v>
      </c>
    </row>
    <row r="1066" spans="1:12" ht="63">
      <c r="A1066" s="263">
        <v>1061</v>
      </c>
      <c r="B1066" s="264" t="s">
        <v>8000</v>
      </c>
      <c r="C1066" s="265" t="s">
        <v>8102</v>
      </c>
      <c r="H1066" s="265">
        <v>2020</v>
      </c>
      <c r="I1066" s="265">
        <v>6100065155</v>
      </c>
      <c r="J1066" s="265" t="s">
        <v>9571</v>
      </c>
      <c r="K1066" s="264" t="s">
        <v>10669</v>
      </c>
      <c r="L1066" s="265" t="s">
        <v>9573</v>
      </c>
    </row>
    <row r="1067" spans="1:12" ht="78.75">
      <c r="A1067" s="263">
        <v>1062</v>
      </c>
      <c r="B1067" s="264" t="s">
        <v>8001</v>
      </c>
      <c r="C1067" s="265" t="s">
        <v>8102</v>
      </c>
      <c r="H1067" s="265">
        <v>2020</v>
      </c>
      <c r="I1067" s="265">
        <v>6100065086</v>
      </c>
      <c r="J1067" s="265" t="s">
        <v>9330</v>
      </c>
      <c r="K1067" s="264" t="s">
        <v>10670</v>
      </c>
      <c r="L1067" s="265" t="s">
        <v>9574</v>
      </c>
    </row>
    <row r="1068" spans="1:12" ht="78.75">
      <c r="A1068" s="263">
        <v>1063</v>
      </c>
      <c r="B1068" s="264" t="s">
        <v>8002</v>
      </c>
      <c r="C1068" s="265" t="s">
        <v>8102</v>
      </c>
      <c r="H1068" s="265">
        <v>2020</v>
      </c>
      <c r="I1068" s="265">
        <v>6100064951</v>
      </c>
      <c r="J1068" s="265" t="s">
        <v>9571</v>
      </c>
      <c r="K1068" s="264" t="s">
        <v>9575</v>
      </c>
      <c r="L1068" s="265" t="s">
        <v>9576</v>
      </c>
    </row>
    <row r="1069" spans="1:12" ht="78.75">
      <c r="A1069" s="263">
        <v>1064</v>
      </c>
      <c r="B1069" s="264" t="s">
        <v>8003</v>
      </c>
      <c r="C1069" s="265" t="s">
        <v>8102</v>
      </c>
      <c r="H1069" s="265">
        <v>2020</v>
      </c>
      <c r="I1069" s="265">
        <v>6100065094</v>
      </c>
      <c r="J1069" s="265" t="s">
        <v>9577</v>
      </c>
      <c r="K1069" s="264" t="s">
        <v>10671</v>
      </c>
      <c r="L1069" s="265" t="s">
        <v>9578</v>
      </c>
    </row>
    <row r="1070" spans="1:12" ht="63">
      <c r="A1070" s="263">
        <v>1065</v>
      </c>
      <c r="B1070" s="264" t="s">
        <v>8004</v>
      </c>
      <c r="C1070" s="265" t="s">
        <v>8102</v>
      </c>
      <c r="H1070" s="265">
        <v>2020</v>
      </c>
      <c r="I1070" s="265">
        <v>6100065114</v>
      </c>
      <c r="J1070" s="265" t="s">
        <v>9330</v>
      </c>
      <c r="K1070" s="264" t="s">
        <v>9579</v>
      </c>
      <c r="L1070" s="265" t="s">
        <v>9580</v>
      </c>
    </row>
    <row r="1071" spans="1:12" ht="78.75">
      <c r="A1071" s="263">
        <v>1066</v>
      </c>
      <c r="B1071" s="264" t="s">
        <v>8005</v>
      </c>
      <c r="C1071" s="265" t="s">
        <v>8102</v>
      </c>
      <c r="H1071" s="265">
        <v>2020</v>
      </c>
      <c r="I1071" s="265">
        <v>6100065168</v>
      </c>
      <c r="J1071" s="265" t="s">
        <v>9581</v>
      </c>
      <c r="K1071" s="264" t="s">
        <v>9919</v>
      </c>
      <c r="L1071" s="265" t="s">
        <v>9582</v>
      </c>
    </row>
    <row r="1072" spans="1:12" ht="63">
      <c r="A1072" s="263">
        <v>1067</v>
      </c>
      <c r="B1072" s="264" t="s">
        <v>8006</v>
      </c>
      <c r="C1072" s="265" t="s">
        <v>8102</v>
      </c>
      <c r="H1072" s="265">
        <v>2020</v>
      </c>
      <c r="I1072" s="265">
        <v>6100065189</v>
      </c>
      <c r="J1072" s="265" t="s">
        <v>9571</v>
      </c>
      <c r="K1072" s="264" t="s">
        <v>10672</v>
      </c>
      <c r="L1072" s="265" t="s">
        <v>9583</v>
      </c>
    </row>
    <row r="1073" spans="1:12" ht="78.75">
      <c r="A1073" s="263">
        <v>1068</v>
      </c>
      <c r="B1073" s="264" t="s">
        <v>8007</v>
      </c>
      <c r="C1073" s="265" t="s">
        <v>8102</v>
      </c>
      <c r="H1073" s="265">
        <v>2020</v>
      </c>
      <c r="I1073" s="265">
        <v>6100065000</v>
      </c>
      <c r="J1073" s="265" t="s">
        <v>9584</v>
      </c>
      <c r="K1073" s="264" t="s">
        <v>10673</v>
      </c>
      <c r="L1073" s="265" t="s">
        <v>9585</v>
      </c>
    </row>
    <row r="1074" spans="1:12" ht="63">
      <c r="A1074" s="263">
        <v>1069</v>
      </c>
      <c r="B1074" s="264" t="s">
        <v>8008</v>
      </c>
      <c r="C1074" s="265" t="s">
        <v>8102</v>
      </c>
      <c r="H1074" s="265">
        <v>2020</v>
      </c>
      <c r="I1074" s="265">
        <v>6100056516</v>
      </c>
      <c r="J1074" s="265" t="s">
        <v>8218</v>
      </c>
      <c r="K1074" s="264" t="s">
        <v>9586</v>
      </c>
      <c r="L1074" s="265" t="s">
        <v>9587</v>
      </c>
    </row>
    <row r="1075" spans="1:12" ht="78.75">
      <c r="A1075" s="263">
        <v>1070</v>
      </c>
      <c r="B1075" s="264" t="s">
        <v>8009</v>
      </c>
      <c r="C1075" s="265" t="s">
        <v>8102</v>
      </c>
      <c r="H1075" s="265">
        <v>2020</v>
      </c>
      <c r="I1075" s="265">
        <v>6100066358</v>
      </c>
      <c r="J1075" s="265" t="s">
        <v>9588</v>
      </c>
      <c r="K1075" s="264" t="s">
        <v>9811</v>
      </c>
      <c r="L1075" s="265" t="s">
        <v>9589</v>
      </c>
    </row>
    <row r="1076" spans="1:12" ht="47.25">
      <c r="A1076" s="263">
        <v>1071</v>
      </c>
      <c r="B1076" s="264" t="s">
        <v>8010</v>
      </c>
      <c r="C1076" s="265" t="s">
        <v>8102</v>
      </c>
      <c r="H1076" s="265">
        <v>2020</v>
      </c>
      <c r="I1076" s="265">
        <v>6100036840</v>
      </c>
      <c r="J1076" s="265" t="s">
        <v>9590</v>
      </c>
      <c r="K1076" s="264" t="s">
        <v>10674</v>
      </c>
      <c r="L1076" s="265" t="s">
        <v>9591</v>
      </c>
    </row>
    <row r="1077" spans="1:12" ht="63">
      <c r="A1077" s="263">
        <v>1072</v>
      </c>
      <c r="B1077" s="264" t="s">
        <v>8011</v>
      </c>
      <c r="C1077" s="265" t="s">
        <v>8102</v>
      </c>
      <c r="H1077" s="265">
        <v>2020</v>
      </c>
      <c r="I1077" s="265">
        <v>6100052764</v>
      </c>
      <c r="J1077" s="265" t="s">
        <v>8179</v>
      </c>
      <c r="K1077" s="264" t="s">
        <v>9592</v>
      </c>
      <c r="L1077" s="265" t="s">
        <v>9593</v>
      </c>
    </row>
    <row r="1078" spans="1:12" ht="47.25">
      <c r="A1078" s="263">
        <v>1073</v>
      </c>
      <c r="B1078" s="264" t="s">
        <v>8012</v>
      </c>
      <c r="C1078" s="265" t="s">
        <v>8102</v>
      </c>
      <c r="H1078" s="265">
        <v>2020</v>
      </c>
      <c r="I1078" s="265">
        <v>6100057503</v>
      </c>
      <c r="J1078" s="265" t="s">
        <v>8264</v>
      </c>
      <c r="K1078" s="264" t="s">
        <v>10675</v>
      </c>
      <c r="L1078" s="265" t="s">
        <v>9594</v>
      </c>
    </row>
    <row r="1079" spans="1:12" ht="78.75">
      <c r="A1079" s="263">
        <v>1074</v>
      </c>
      <c r="B1079" s="264" t="s">
        <v>8013</v>
      </c>
      <c r="C1079" s="265" t="s">
        <v>8102</v>
      </c>
      <c r="H1079" s="265">
        <v>2020</v>
      </c>
      <c r="I1079" s="265">
        <v>6100058005</v>
      </c>
      <c r="J1079" s="265" t="s">
        <v>8464</v>
      </c>
      <c r="K1079" s="264" t="s">
        <v>10676</v>
      </c>
      <c r="L1079" s="265" t="s">
        <v>9595</v>
      </c>
    </row>
    <row r="1080" spans="1:12" ht="94.5">
      <c r="A1080" s="263">
        <v>1075</v>
      </c>
      <c r="B1080" s="264" t="s">
        <v>8014</v>
      </c>
      <c r="C1080" s="265" t="s">
        <v>8102</v>
      </c>
      <c r="H1080" s="265">
        <v>2020</v>
      </c>
      <c r="I1080" s="265">
        <v>6100055943</v>
      </c>
      <c r="J1080" s="265" t="s">
        <v>8488</v>
      </c>
      <c r="K1080" s="264" t="s">
        <v>10677</v>
      </c>
      <c r="L1080" s="265" t="s">
        <v>9596</v>
      </c>
    </row>
    <row r="1081" spans="1:12" ht="63">
      <c r="A1081" s="263">
        <v>1076</v>
      </c>
      <c r="B1081" s="264" t="s">
        <v>8015</v>
      </c>
      <c r="C1081" s="265" t="s">
        <v>8102</v>
      </c>
      <c r="H1081" s="265">
        <v>2020</v>
      </c>
      <c r="I1081" s="265">
        <v>6100059116</v>
      </c>
      <c r="J1081" s="265" t="s">
        <v>8313</v>
      </c>
      <c r="K1081" s="264" t="s">
        <v>10678</v>
      </c>
      <c r="L1081" s="265" t="s">
        <v>9597</v>
      </c>
    </row>
    <row r="1082" spans="1:12" ht="63">
      <c r="A1082" s="263">
        <v>1077</v>
      </c>
      <c r="B1082" s="264" t="s">
        <v>7293</v>
      </c>
      <c r="C1082" s="265" t="s">
        <v>8102</v>
      </c>
      <c r="H1082" s="265">
        <v>2020</v>
      </c>
      <c r="I1082" s="265">
        <v>6100058883</v>
      </c>
      <c r="J1082" s="265" t="s">
        <v>8566</v>
      </c>
      <c r="K1082" s="264" t="s">
        <v>10679</v>
      </c>
      <c r="L1082" s="265" t="s">
        <v>9598</v>
      </c>
    </row>
    <row r="1083" spans="1:12" ht="63">
      <c r="A1083" s="263">
        <v>1078</v>
      </c>
      <c r="B1083" s="264" t="s">
        <v>8016</v>
      </c>
      <c r="C1083" s="265" t="s">
        <v>8102</v>
      </c>
      <c r="H1083" s="265">
        <v>2020</v>
      </c>
      <c r="I1083" s="265">
        <v>6100060546</v>
      </c>
      <c r="J1083" s="265" t="s">
        <v>8976</v>
      </c>
      <c r="K1083" s="264" t="s">
        <v>10680</v>
      </c>
      <c r="L1083" s="265" t="s">
        <v>9599</v>
      </c>
    </row>
    <row r="1084" spans="1:12" ht="63">
      <c r="A1084" s="263">
        <v>1079</v>
      </c>
      <c r="B1084" s="264" t="s">
        <v>8017</v>
      </c>
      <c r="C1084" s="265" t="s">
        <v>8102</v>
      </c>
      <c r="H1084" s="265">
        <v>2020</v>
      </c>
      <c r="I1084" s="265">
        <v>6100061395</v>
      </c>
      <c r="J1084" s="265" t="s">
        <v>9094</v>
      </c>
      <c r="K1084" s="264" t="s">
        <v>10681</v>
      </c>
      <c r="L1084" s="265" t="s">
        <v>9600</v>
      </c>
    </row>
    <row r="1085" spans="1:12" ht="78.75">
      <c r="A1085" s="263">
        <v>1080</v>
      </c>
      <c r="B1085" s="264" t="s">
        <v>8018</v>
      </c>
      <c r="C1085" s="265" t="s">
        <v>8102</v>
      </c>
      <c r="H1085" s="265">
        <v>2020</v>
      </c>
      <c r="I1085" s="265">
        <v>6100061832</v>
      </c>
      <c r="J1085" s="265" t="s">
        <v>9160</v>
      </c>
      <c r="K1085" s="264" t="s">
        <v>9920</v>
      </c>
      <c r="L1085" s="265" t="s">
        <v>9601</v>
      </c>
    </row>
    <row r="1086" spans="1:12" ht="94.5">
      <c r="A1086" s="263">
        <v>1081</v>
      </c>
      <c r="B1086" s="264" t="s">
        <v>8019</v>
      </c>
      <c r="C1086" s="265" t="s">
        <v>8102</v>
      </c>
      <c r="H1086" s="265">
        <v>2020</v>
      </c>
      <c r="I1086" s="265">
        <v>6100061914</v>
      </c>
      <c r="J1086" s="265" t="s">
        <v>8840</v>
      </c>
      <c r="K1086" s="264" t="s">
        <v>10682</v>
      </c>
      <c r="L1086" s="265" t="s">
        <v>9602</v>
      </c>
    </row>
    <row r="1087" spans="1:12" ht="94.5">
      <c r="A1087" s="263">
        <v>1082</v>
      </c>
      <c r="B1087" s="264" t="s">
        <v>8020</v>
      </c>
      <c r="C1087" s="265" t="s">
        <v>8102</v>
      </c>
      <c r="H1087" s="265">
        <v>2020</v>
      </c>
      <c r="I1087" s="265">
        <v>6100062449</v>
      </c>
      <c r="J1087" s="265" t="s">
        <v>9603</v>
      </c>
      <c r="K1087" s="264" t="s">
        <v>10683</v>
      </c>
      <c r="L1087" s="265" t="s">
        <v>9604</v>
      </c>
    </row>
    <row r="1088" spans="1:12" ht="63">
      <c r="A1088" s="263">
        <v>1083</v>
      </c>
      <c r="B1088" s="264" t="s">
        <v>8021</v>
      </c>
      <c r="C1088" s="265" t="s">
        <v>8102</v>
      </c>
      <c r="H1088" s="265">
        <v>2020</v>
      </c>
      <c r="I1088" s="265">
        <v>6100061511</v>
      </c>
      <c r="J1088" s="265" t="s">
        <v>9605</v>
      </c>
      <c r="K1088" s="264" t="s">
        <v>10684</v>
      </c>
      <c r="L1088" s="265" t="s">
        <v>9606</v>
      </c>
    </row>
    <row r="1089" spans="1:12" ht="110.25">
      <c r="A1089" s="263">
        <v>1084</v>
      </c>
      <c r="B1089" s="264" t="s">
        <v>8022</v>
      </c>
      <c r="C1089" s="265" t="s">
        <v>8102</v>
      </c>
      <c r="H1089" s="265">
        <v>2020</v>
      </c>
      <c r="I1089" s="265">
        <v>6100062385</v>
      </c>
      <c r="J1089" s="265" t="s">
        <v>9171</v>
      </c>
      <c r="K1089" s="264" t="s">
        <v>10685</v>
      </c>
      <c r="L1089" s="265" t="s">
        <v>9607</v>
      </c>
    </row>
    <row r="1090" spans="1:12" ht="63">
      <c r="A1090" s="263">
        <v>1085</v>
      </c>
      <c r="B1090" s="264" t="s">
        <v>8023</v>
      </c>
      <c r="C1090" s="265" t="s">
        <v>8102</v>
      </c>
      <c r="H1090" s="265">
        <v>2020</v>
      </c>
      <c r="I1090" s="265">
        <v>6100062065</v>
      </c>
      <c r="J1090" s="265" t="s">
        <v>9178</v>
      </c>
      <c r="K1090" s="264" t="s">
        <v>10686</v>
      </c>
      <c r="L1090" s="265" t="s">
        <v>9608</v>
      </c>
    </row>
    <row r="1091" spans="1:12" ht="78.75">
      <c r="A1091" s="263">
        <v>1086</v>
      </c>
      <c r="B1091" s="264" t="s">
        <v>8024</v>
      </c>
      <c r="C1091" s="265" t="s">
        <v>8102</v>
      </c>
      <c r="H1091" s="265">
        <v>2020</v>
      </c>
      <c r="I1091" s="265">
        <v>6100062760</v>
      </c>
      <c r="J1091" s="265" t="s">
        <v>9107</v>
      </c>
      <c r="K1091" s="264" t="s">
        <v>10687</v>
      </c>
      <c r="L1091" s="265" t="s">
        <v>9609</v>
      </c>
    </row>
    <row r="1092" spans="1:12" ht="78.75">
      <c r="A1092" s="263">
        <v>1087</v>
      </c>
      <c r="B1092" s="264" t="s">
        <v>8025</v>
      </c>
      <c r="C1092" s="265" t="s">
        <v>8102</v>
      </c>
      <c r="H1092" s="265">
        <v>2020</v>
      </c>
      <c r="I1092" s="265">
        <v>6100062794</v>
      </c>
      <c r="J1092" s="265" t="s">
        <v>9610</v>
      </c>
      <c r="K1092" s="264" t="s">
        <v>10688</v>
      </c>
      <c r="L1092" s="265" t="s">
        <v>9611</v>
      </c>
    </row>
    <row r="1093" spans="1:12" ht="78.75">
      <c r="A1093" s="263">
        <v>1088</v>
      </c>
      <c r="B1093" s="264" t="s">
        <v>8026</v>
      </c>
      <c r="C1093" s="265" t="s">
        <v>8102</v>
      </c>
      <c r="H1093" s="265">
        <v>2020</v>
      </c>
      <c r="I1093" s="265">
        <v>6100062719</v>
      </c>
      <c r="J1093" s="265" t="s">
        <v>8978</v>
      </c>
      <c r="K1093" s="264" t="s">
        <v>9812</v>
      </c>
      <c r="L1093" s="265" t="s">
        <v>9612</v>
      </c>
    </row>
    <row r="1094" spans="1:12" ht="94.5">
      <c r="A1094" s="263">
        <v>1089</v>
      </c>
      <c r="B1094" s="264" t="s">
        <v>8027</v>
      </c>
      <c r="C1094" s="265" t="s">
        <v>8102</v>
      </c>
      <c r="H1094" s="265">
        <v>2020</v>
      </c>
      <c r="I1094" s="265">
        <v>6100062819</v>
      </c>
      <c r="J1094" s="265" t="s">
        <v>9613</v>
      </c>
      <c r="K1094" s="264" t="s">
        <v>10689</v>
      </c>
      <c r="L1094" s="265" t="s">
        <v>9614</v>
      </c>
    </row>
    <row r="1095" spans="1:12" ht="78.75">
      <c r="A1095" s="263">
        <v>1090</v>
      </c>
      <c r="B1095" s="264" t="s">
        <v>8028</v>
      </c>
      <c r="C1095" s="265" t="s">
        <v>8102</v>
      </c>
      <c r="H1095" s="265">
        <v>2020</v>
      </c>
      <c r="I1095" s="265">
        <v>6100062594</v>
      </c>
      <c r="J1095" s="265" t="s">
        <v>9298</v>
      </c>
      <c r="K1095" s="264" t="s">
        <v>10690</v>
      </c>
      <c r="L1095" s="265" t="s">
        <v>9615</v>
      </c>
    </row>
    <row r="1096" spans="1:12" ht="63">
      <c r="A1096" s="263">
        <v>1091</v>
      </c>
      <c r="B1096" s="264" t="s">
        <v>8029</v>
      </c>
      <c r="C1096" s="265" t="s">
        <v>8102</v>
      </c>
      <c r="H1096" s="265">
        <v>2020</v>
      </c>
      <c r="I1096" s="265">
        <v>6100062735</v>
      </c>
      <c r="J1096" s="265" t="s">
        <v>9218</v>
      </c>
      <c r="K1096" s="264" t="s">
        <v>10691</v>
      </c>
      <c r="L1096" s="265" t="s">
        <v>9616</v>
      </c>
    </row>
    <row r="1097" spans="1:12" ht="78.75">
      <c r="A1097" s="263">
        <v>1092</v>
      </c>
      <c r="B1097" s="264" t="s">
        <v>8030</v>
      </c>
      <c r="C1097" s="265" t="s">
        <v>8102</v>
      </c>
      <c r="H1097" s="265">
        <v>2020</v>
      </c>
      <c r="I1097" s="265">
        <v>6100062969</v>
      </c>
      <c r="J1097" s="265" t="s">
        <v>9433</v>
      </c>
      <c r="K1097" s="264" t="s">
        <v>10692</v>
      </c>
      <c r="L1097" s="265" t="s">
        <v>9617</v>
      </c>
    </row>
    <row r="1098" spans="1:12" ht="63">
      <c r="A1098" s="263">
        <v>1093</v>
      </c>
      <c r="B1098" s="264" t="s">
        <v>8031</v>
      </c>
      <c r="C1098" s="265" t="s">
        <v>8102</v>
      </c>
      <c r="H1098" s="265">
        <v>2020</v>
      </c>
      <c r="I1098" s="265">
        <v>6100062894</v>
      </c>
      <c r="J1098" s="265" t="s">
        <v>9435</v>
      </c>
      <c r="K1098" s="264" t="s">
        <v>9756</v>
      </c>
      <c r="L1098" s="265" t="s">
        <v>9618</v>
      </c>
    </row>
    <row r="1099" spans="1:12" ht="63">
      <c r="A1099" s="263">
        <v>1094</v>
      </c>
      <c r="B1099" s="264" t="s">
        <v>8032</v>
      </c>
      <c r="C1099" s="265" t="s">
        <v>8102</v>
      </c>
      <c r="H1099" s="265">
        <v>2020</v>
      </c>
      <c r="I1099" s="265">
        <v>6100063028</v>
      </c>
      <c r="J1099" s="265" t="s">
        <v>9437</v>
      </c>
      <c r="K1099" s="264" t="s">
        <v>10693</v>
      </c>
      <c r="L1099" s="265" t="s">
        <v>9619</v>
      </c>
    </row>
    <row r="1100" spans="1:12" ht="78.75">
      <c r="A1100" s="263">
        <v>1095</v>
      </c>
      <c r="B1100" s="264" t="s">
        <v>8033</v>
      </c>
      <c r="C1100" s="265" t="s">
        <v>8102</v>
      </c>
      <c r="H1100" s="265">
        <v>2020</v>
      </c>
      <c r="I1100" s="265">
        <v>6100063065</v>
      </c>
      <c r="J1100" s="265" t="s">
        <v>9620</v>
      </c>
      <c r="K1100" s="264" t="s">
        <v>9813</v>
      </c>
      <c r="L1100" s="265" t="s">
        <v>9621</v>
      </c>
    </row>
    <row r="1101" spans="1:12" ht="63">
      <c r="A1101" s="263">
        <v>1096</v>
      </c>
      <c r="B1101" s="264" t="s">
        <v>8034</v>
      </c>
      <c r="C1101" s="265" t="s">
        <v>8102</v>
      </c>
      <c r="H1101" s="265">
        <v>2020</v>
      </c>
      <c r="I1101" s="265">
        <v>6100062527</v>
      </c>
      <c r="J1101" s="265" t="s">
        <v>9622</v>
      </c>
      <c r="K1101" s="264" t="s">
        <v>10694</v>
      </c>
      <c r="L1101" s="265" t="s">
        <v>9623</v>
      </c>
    </row>
    <row r="1102" spans="1:12" ht="63">
      <c r="A1102" s="263">
        <v>1097</v>
      </c>
      <c r="B1102" s="264" t="s">
        <v>8035</v>
      </c>
      <c r="C1102" s="265" t="s">
        <v>8102</v>
      </c>
      <c r="H1102" s="265">
        <v>2020</v>
      </c>
      <c r="I1102" s="265">
        <v>6100063209</v>
      </c>
      <c r="J1102" s="265" t="s">
        <v>9442</v>
      </c>
      <c r="K1102" s="264" t="s">
        <v>10695</v>
      </c>
      <c r="L1102" s="265" t="s">
        <v>9624</v>
      </c>
    </row>
    <row r="1103" spans="1:12" ht="63">
      <c r="A1103" s="263">
        <v>1098</v>
      </c>
      <c r="B1103" s="264" t="s">
        <v>8036</v>
      </c>
      <c r="C1103" s="265" t="s">
        <v>8102</v>
      </c>
      <c r="H1103" s="265">
        <v>2020</v>
      </c>
      <c r="I1103" s="265">
        <v>6100063087</v>
      </c>
      <c r="J1103" s="265" t="s">
        <v>9225</v>
      </c>
      <c r="K1103" s="264" t="s">
        <v>10696</v>
      </c>
      <c r="L1103" s="265" t="s">
        <v>9625</v>
      </c>
    </row>
    <row r="1104" spans="1:12" ht="94.5">
      <c r="A1104" s="263">
        <v>1099</v>
      </c>
      <c r="B1104" s="264" t="s">
        <v>8037</v>
      </c>
      <c r="C1104" s="265" t="s">
        <v>8102</v>
      </c>
      <c r="H1104" s="265">
        <v>2020</v>
      </c>
      <c r="I1104" s="265">
        <v>6100063383</v>
      </c>
      <c r="J1104" s="265" t="s">
        <v>9626</v>
      </c>
      <c r="K1104" s="264" t="s">
        <v>10697</v>
      </c>
      <c r="L1104" s="265" t="s">
        <v>9627</v>
      </c>
    </row>
    <row r="1105" spans="1:12" ht="63">
      <c r="A1105" s="263">
        <v>1100</v>
      </c>
      <c r="B1105" s="264" t="s">
        <v>8038</v>
      </c>
      <c r="C1105" s="265" t="s">
        <v>8102</v>
      </c>
      <c r="H1105" s="265">
        <v>2020</v>
      </c>
      <c r="I1105" s="265">
        <v>6100063003</v>
      </c>
      <c r="J1105" s="265" t="s">
        <v>9628</v>
      </c>
      <c r="K1105" s="264" t="s">
        <v>10698</v>
      </c>
      <c r="L1105" s="265" t="s">
        <v>9629</v>
      </c>
    </row>
    <row r="1106" spans="1:12" ht="78.75">
      <c r="A1106" s="263">
        <v>1101</v>
      </c>
      <c r="B1106" s="264" t="s">
        <v>8039</v>
      </c>
      <c r="C1106" s="265" t="s">
        <v>8102</v>
      </c>
      <c r="H1106" s="265">
        <v>2020</v>
      </c>
      <c r="I1106" s="265">
        <v>6100063185</v>
      </c>
      <c r="J1106" s="265" t="s">
        <v>9111</v>
      </c>
      <c r="K1106" s="264" t="s">
        <v>10699</v>
      </c>
      <c r="L1106" s="265" t="s">
        <v>9630</v>
      </c>
    </row>
    <row r="1107" spans="1:12" ht="78.75">
      <c r="A1107" s="263">
        <v>1102</v>
      </c>
      <c r="B1107" s="264" t="s">
        <v>8040</v>
      </c>
      <c r="C1107" s="265" t="s">
        <v>8102</v>
      </c>
      <c r="H1107" s="265">
        <v>2020</v>
      </c>
      <c r="I1107" s="265">
        <v>6100063382</v>
      </c>
      <c r="J1107" s="265" t="s">
        <v>9477</v>
      </c>
      <c r="K1107" s="264" t="s">
        <v>10700</v>
      </c>
      <c r="L1107" s="265" t="s">
        <v>9631</v>
      </c>
    </row>
    <row r="1108" spans="1:12" ht="63">
      <c r="A1108" s="263">
        <v>1103</v>
      </c>
      <c r="B1108" s="264" t="s">
        <v>8041</v>
      </c>
      <c r="C1108" s="265" t="s">
        <v>8102</v>
      </c>
      <c r="H1108" s="265">
        <v>2020</v>
      </c>
      <c r="I1108" s="265">
        <v>6100063445</v>
      </c>
      <c r="J1108" s="265" t="s">
        <v>9113</v>
      </c>
      <c r="K1108" s="264" t="s">
        <v>10701</v>
      </c>
      <c r="L1108" s="265" t="s">
        <v>9632</v>
      </c>
    </row>
    <row r="1109" spans="1:12" ht="63">
      <c r="A1109" s="263">
        <v>1104</v>
      </c>
      <c r="B1109" s="264" t="s">
        <v>8042</v>
      </c>
      <c r="C1109" s="265" t="s">
        <v>8102</v>
      </c>
      <c r="H1109" s="265">
        <v>2020</v>
      </c>
      <c r="I1109" s="265">
        <v>6100063020</v>
      </c>
      <c r="J1109" s="265" t="s">
        <v>9113</v>
      </c>
      <c r="K1109" s="264" t="s">
        <v>10702</v>
      </c>
      <c r="L1109" s="265" t="s">
        <v>9633</v>
      </c>
    </row>
    <row r="1110" spans="1:12" ht="94.5">
      <c r="A1110" s="263">
        <v>1105</v>
      </c>
      <c r="B1110" s="264" t="s">
        <v>8043</v>
      </c>
      <c r="C1110" s="265" t="s">
        <v>8102</v>
      </c>
      <c r="H1110" s="265">
        <v>2020</v>
      </c>
      <c r="I1110" s="265">
        <v>6100063646</v>
      </c>
      <c r="J1110" s="265" t="s">
        <v>9634</v>
      </c>
      <c r="K1110" s="264" t="s">
        <v>10703</v>
      </c>
      <c r="L1110" s="265" t="s">
        <v>9635</v>
      </c>
    </row>
    <row r="1111" spans="1:12" ht="78.75">
      <c r="A1111" s="263">
        <v>1106</v>
      </c>
      <c r="B1111" s="264" t="s">
        <v>8044</v>
      </c>
      <c r="C1111" s="265" t="s">
        <v>8102</v>
      </c>
      <c r="H1111" s="265">
        <v>2020</v>
      </c>
      <c r="I1111" s="265">
        <v>6100063064</v>
      </c>
      <c r="J1111" s="265" t="s">
        <v>9480</v>
      </c>
      <c r="K1111" s="264" t="s">
        <v>10704</v>
      </c>
      <c r="L1111" s="265" t="s">
        <v>9636</v>
      </c>
    </row>
    <row r="1112" spans="1:12" ht="78.75">
      <c r="A1112" s="263">
        <v>1107</v>
      </c>
      <c r="B1112" s="264" t="s">
        <v>8045</v>
      </c>
      <c r="C1112" s="265" t="s">
        <v>8102</v>
      </c>
      <c r="H1112" s="265">
        <v>2020</v>
      </c>
      <c r="I1112" s="265">
        <v>6100063718</v>
      </c>
      <c r="J1112" s="265" t="s">
        <v>9182</v>
      </c>
      <c r="K1112" s="264" t="s">
        <v>9921</v>
      </c>
      <c r="L1112" s="265" t="s">
        <v>9637</v>
      </c>
    </row>
    <row r="1113" spans="1:12" ht="94.5">
      <c r="A1113" s="263">
        <v>1108</v>
      </c>
      <c r="B1113" s="264" t="s">
        <v>8046</v>
      </c>
      <c r="C1113" s="265" t="s">
        <v>8102</v>
      </c>
      <c r="H1113" s="265">
        <v>2020</v>
      </c>
      <c r="I1113" s="265">
        <v>6100063787</v>
      </c>
      <c r="J1113" s="265" t="s">
        <v>9304</v>
      </c>
      <c r="K1113" s="264" t="s">
        <v>10705</v>
      </c>
      <c r="L1113" s="265" t="s">
        <v>9638</v>
      </c>
    </row>
    <row r="1114" spans="1:12" ht="63">
      <c r="A1114" s="263">
        <v>1109</v>
      </c>
      <c r="B1114" s="264" t="s">
        <v>8047</v>
      </c>
      <c r="C1114" s="265" t="s">
        <v>8102</v>
      </c>
      <c r="H1114" s="265">
        <v>2020</v>
      </c>
      <c r="I1114" s="265">
        <v>6100063772</v>
      </c>
      <c r="J1114" s="265" t="s">
        <v>9639</v>
      </c>
      <c r="K1114" s="264" t="s">
        <v>10706</v>
      </c>
      <c r="L1114" s="265" t="s">
        <v>9640</v>
      </c>
    </row>
    <row r="1115" spans="1:12" ht="63">
      <c r="A1115" s="263">
        <v>1110</v>
      </c>
      <c r="B1115" s="264" t="s">
        <v>8048</v>
      </c>
      <c r="C1115" s="265" t="s">
        <v>8102</v>
      </c>
      <c r="H1115" s="265">
        <v>2020</v>
      </c>
      <c r="I1115" s="265">
        <v>6100063918</v>
      </c>
      <c r="J1115" s="265" t="s">
        <v>9503</v>
      </c>
      <c r="K1115" s="264" t="s">
        <v>10707</v>
      </c>
      <c r="L1115" s="265" t="s">
        <v>9641</v>
      </c>
    </row>
    <row r="1116" spans="1:12" ht="94.5">
      <c r="A1116" s="263">
        <v>1111</v>
      </c>
      <c r="B1116" s="264" t="s">
        <v>8049</v>
      </c>
      <c r="C1116" s="265" t="s">
        <v>8102</v>
      </c>
      <c r="H1116" s="265">
        <v>2020</v>
      </c>
      <c r="I1116" s="265">
        <v>6100063981</v>
      </c>
      <c r="J1116" s="265" t="s">
        <v>9495</v>
      </c>
      <c r="K1116" s="264" t="s">
        <v>10708</v>
      </c>
      <c r="L1116" s="265" t="s">
        <v>9642</v>
      </c>
    </row>
    <row r="1117" spans="1:12" ht="63">
      <c r="A1117" s="263">
        <v>1112</v>
      </c>
      <c r="B1117" s="264" t="s">
        <v>7987</v>
      </c>
      <c r="C1117" s="265" t="s">
        <v>8102</v>
      </c>
      <c r="H1117" s="265">
        <v>2020</v>
      </c>
      <c r="I1117" s="265">
        <v>6100063909</v>
      </c>
      <c r="J1117" s="265" t="s">
        <v>9309</v>
      </c>
      <c r="K1117" s="264" t="s">
        <v>10709</v>
      </c>
      <c r="L1117" s="265" t="s">
        <v>9643</v>
      </c>
    </row>
    <row r="1118" spans="1:12" ht="63">
      <c r="A1118" s="263">
        <v>1113</v>
      </c>
      <c r="B1118" s="264" t="s">
        <v>7779</v>
      </c>
      <c r="C1118" s="265" t="s">
        <v>8102</v>
      </c>
      <c r="H1118" s="265">
        <v>2020</v>
      </c>
      <c r="I1118" s="265">
        <v>6100063056</v>
      </c>
      <c r="J1118" s="265" t="s">
        <v>9309</v>
      </c>
      <c r="K1118" s="264" t="s">
        <v>10710</v>
      </c>
      <c r="L1118" s="265" t="s">
        <v>9644</v>
      </c>
    </row>
    <row r="1119" spans="1:12" ht="63">
      <c r="A1119" s="263">
        <v>1114</v>
      </c>
      <c r="B1119" s="264" t="s">
        <v>8050</v>
      </c>
      <c r="C1119" s="265" t="s">
        <v>8102</v>
      </c>
      <c r="H1119" s="265">
        <v>2020</v>
      </c>
      <c r="I1119" s="265">
        <v>6100064103</v>
      </c>
      <c r="J1119" s="265" t="s">
        <v>9250</v>
      </c>
      <c r="K1119" s="264" t="s">
        <v>10711</v>
      </c>
      <c r="L1119" s="265" t="s">
        <v>9645</v>
      </c>
    </row>
    <row r="1120" spans="1:12" ht="78.75">
      <c r="A1120" s="263">
        <v>1115</v>
      </c>
      <c r="B1120" s="264" t="s">
        <v>8051</v>
      </c>
      <c r="C1120" s="265" t="s">
        <v>8102</v>
      </c>
      <c r="H1120" s="265">
        <v>2020</v>
      </c>
      <c r="I1120" s="265">
        <v>6100063250</v>
      </c>
      <c r="J1120" s="265" t="s">
        <v>9304</v>
      </c>
      <c r="K1120" s="264" t="s">
        <v>10712</v>
      </c>
      <c r="L1120" s="265" t="s">
        <v>9646</v>
      </c>
    </row>
    <row r="1121" spans="1:12" ht="94.5">
      <c r="A1121" s="263">
        <v>1116</v>
      </c>
      <c r="B1121" s="264" t="s">
        <v>8052</v>
      </c>
      <c r="C1121" s="265" t="s">
        <v>8102</v>
      </c>
      <c r="H1121" s="265">
        <v>2020</v>
      </c>
      <c r="I1121" s="265">
        <v>6100063911</v>
      </c>
      <c r="J1121" s="265" t="s">
        <v>9499</v>
      </c>
      <c r="K1121" s="264" t="s">
        <v>10713</v>
      </c>
      <c r="L1121" s="265" t="s">
        <v>9647</v>
      </c>
    </row>
    <row r="1122" spans="1:12" ht="110.25">
      <c r="A1122" s="263">
        <v>1117</v>
      </c>
      <c r="B1122" s="264" t="s">
        <v>8053</v>
      </c>
      <c r="C1122" s="265" t="s">
        <v>8102</v>
      </c>
      <c r="H1122" s="265">
        <v>2020</v>
      </c>
      <c r="I1122" s="265">
        <v>6100064073</v>
      </c>
      <c r="J1122" s="265" t="s">
        <v>9513</v>
      </c>
      <c r="K1122" s="264" t="s">
        <v>10714</v>
      </c>
      <c r="L1122" s="265" t="s">
        <v>9648</v>
      </c>
    </row>
    <row r="1123" spans="1:12" ht="78.75">
      <c r="A1123" s="263">
        <v>1118</v>
      </c>
      <c r="B1123" s="264" t="s">
        <v>8054</v>
      </c>
      <c r="C1123" s="265" t="s">
        <v>8102</v>
      </c>
      <c r="H1123" s="265">
        <v>2020</v>
      </c>
      <c r="I1123" s="265">
        <v>6100064246</v>
      </c>
      <c r="J1123" s="265" t="s">
        <v>9252</v>
      </c>
      <c r="K1123" s="264" t="s">
        <v>10715</v>
      </c>
      <c r="L1123" s="265" t="s">
        <v>9649</v>
      </c>
    </row>
    <row r="1124" spans="1:12" ht="63">
      <c r="A1124" s="263">
        <v>1119</v>
      </c>
      <c r="B1124" s="264" t="s">
        <v>8055</v>
      </c>
      <c r="C1124" s="265" t="s">
        <v>8102</v>
      </c>
      <c r="H1124" s="265">
        <v>2020</v>
      </c>
      <c r="I1124" s="265">
        <v>6100064252</v>
      </c>
      <c r="J1124" s="265" t="s">
        <v>9650</v>
      </c>
      <c r="K1124" s="264" t="s">
        <v>10716</v>
      </c>
      <c r="L1124" s="265" t="s">
        <v>9651</v>
      </c>
    </row>
    <row r="1125" spans="1:12" ht="78.75">
      <c r="A1125" s="263">
        <v>1120</v>
      </c>
      <c r="B1125" s="264" t="s">
        <v>8056</v>
      </c>
      <c r="C1125" s="265" t="s">
        <v>8102</v>
      </c>
      <c r="H1125" s="265">
        <v>2020</v>
      </c>
      <c r="I1125" s="265">
        <v>6100064108</v>
      </c>
      <c r="J1125" s="265" t="s">
        <v>9652</v>
      </c>
      <c r="K1125" s="264" t="s">
        <v>10717</v>
      </c>
      <c r="L1125" s="265" t="s">
        <v>9653</v>
      </c>
    </row>
    <row r="1126" spans="1:12" ht="78.75">
      <c r="A1126" s="263">
        <v>1121</v>
      </c>
      <c r="B1126" s="264" t="s">
        <v>8057</v>
      </c>
      <c r="C1126" s="265" t="s">
        <v>8102</v>
      </c>
      <c r="H1126" s="265">
        <v>2020</v>
      </c>
      <c r="I1126" s="265">
        <v>6100064341</v>
      </c>
      <c r="J1126" s="265" t="s">
        <v>9315</v>
      </c>
      <c r="K1126" s="264" t="s">
        <v>10718</v>
      </c>
      <c r="L1126" s="265" t="s">
        <v>9654</v>
      </c>
    </row>
    <row r="1127" spans="1:12" ht="78.75">
      <c r="A1127" s="263">
        <v>1122</v>
      </c>
      <c r="B1127" s="264" t="s">
        <v>8058</v>
      </c>
      <c r="C1127" s="265" t="s">
        <v>8102</v>
      </c>
      <c r="H1127" s="265">
        <v>2020</v>
      </c>
      <c r="I1127" s="265">
        <v>6100064242</v>
      </c>
      <c r="J1127" s="265" t="s">
        <v>9521</v>
      </c>
      <c r="K1127" s="264" t="s">
        <v>10719</v>
      </c>
      <c r="L1127" s="265" t="s">
        <v>9655</v>
      </c>
    </row>
    <row r="1128" spans="1:12" ht="94.5">
      <c r="A1128" s="263">
        <v>1123</v>
      </c>
      <c r="B1128" s="264" t="s">
        <v>8059</v>
      </c>
      <c r="C1128" s="265" t="s">
        <v>8102</v>
      </c>
      <c r="H1128" s="265">
        <v>2020</v>
      </c>
      <c r="I1128" s="265">
        <v>6100064241</v>
      </c>
      <c r="J1128" s="265" t="s">
        <v>9521</v>
      </c>
      <c r="K1128" s="264" t="s">
        <v>9922</v>
      </c>
      <c r="L1128" s="265" t="s">
        <v>9656</v>
      </c>
    </row>
    <row r="1129" spans="1:12" ht="78.75">
      <c r="A1129" s="263">
        <v>1124</v>
      </c>
      <c r="B1129" s="264" t="s">
        <v>8060</v>
      </c>
      <c r="C1129" s="265" t="s">
        <v>8102</v>
      </c>
      <c r="H1129" s="265">
        <v>2020</v>
      </c>
      <c r="I1129" s="265">
        <v>6100064204</v>
      </c>
      <c r="J1129" s="265" t="s">
        <v>9521</v>
      </c>
      <c r="K1129" s="264" t="s">
        <v>10720</v>
      </c>
      <c r="L1129" s="265" t="s">
        <v>9657</v>
      </c>
    </row>
    <row r="1130" spans="1:12" ht="47.25">
      <c r="A1130" s="263">
        <v>1125</v>
      </c>
      <c r="B1130" s="264" t="s">
        <v>8061</v>
      </c>
      <c r="C1130" s="265" t="s">
        <v>8102</v>
      </c>
      <c r="H1130" s="265">
        <v>2020</v>
      </c>
      <c r="I1130" s="265">
        <v>6100064525</v>
      </c>
      <c r="J1130" s="265" t="s">
        <v>9538</v>
      </c>
      <c r="K1130" s="264" t="s">
        <v>10721</v>
      </c>
      <c r="L1130" s="265" t="s">
        <v>9658</v>
      </c>
    </row>
    <row r="1131" spans="1:12" ht="47.25">
      <c r="A1131" s="263">
        <v>1126</v>
      </c>
      <c r="B1131" s="264" t="s">
        <v>8062</v>
      </c>
      <c r="C1131" s="265" t="s">
        <v>8102</v>
      </c>
      <c r="H1131" s="265">
        <v>2020</v>
      </c>
      <c r="I1131" s="265">
        <v>6100064465</v>
      </c>
      <c r="J1131" s="265" t="s">
        <v>9659</v>
      </c>
      <c r="K1131" s="264" t="s">
        <v>9757</v>
      </c>
      <c r="L1131" s="265" t="s">
        <v>9660</v>
      </c>
    </row>
    <row r="1132" spans="1:12" ht="47.25">
      <c r="A1132" s="263">
        <v>1127</v>
      </c>
      <c r="B1132" s="264" t="s">
        <v>8063</v>
      </c>
      <c r="C1132" s="265" t="s">
        <v>8102</v>
      </c>
      <c r="H1132" s="265">
        <v>2020</v>
      </c>
      <c r="I1132" s="265">
        <v>6100064535</v>
      </c>
      <c r="J1132" s="265" t="s">
        <v>9538</v>
      </c>
      <c r="K1132" s="264" t="s">
        <v>10722</v>
      </c>
      <c r="L1132" s="265" t="s">
        <v>9661</v>
      </c>
    </row>
    <row r="1133" spans="1:12" ht="47.25">
      <c r="A1133" s="263">
        <v>1128</v>
      </c>
      <c r="B1133" s="264" t="s">
        <v>8064</v>
      </c>
      <c r="C1133" s="265" t="s">
        <v>8102</v>
      </c>
      <c r="H1133" s="265">
        <v>2020</v>
      </c>
      <c r="I1133" s="265">
        <v>6100064374</v>
      </c>
      <c r="J1133" s="265" t="s">
        <v>9531</v>
      </c>
      <c r="K1133" s="264" t="s">
        <v>10723</v>
      </c>
      <c r="L1133" s="265" t="s">
        <v>9662</v>
      </c>
    </row>
    <row r="1134" spans="1:12" ht="47.25">
      <c r="A1134" s="263">
        <v>1129</v>
      </c>
      <c r="B1134" s="264" t="s">
        <v>8065</v>
      </c>
      <c r="C1134" s="265" t="s">
        <v>8102</v>
      </c>
      <c r="H1134" s="265">
        <v>2020</v>
      </c>
      <c r="I1134" s="265">
        <v>6100064544</v>
      </c>
      <c r="J1134" s="265" t="s">
        <v>9663</v>
      </c>
      <c r="K1134" s="264" t="s">
        <v>10724</v>
      </c>
      <c r="L1134" s="265" t="s">
        <v>9664</v>
      </c>
    </row>
    <row r="1135" spans="1:12" ht="47.25">
      <c r="A1135" s="263">
        <v>1130</v>
      </c>
      <c r="B1135" s="264" t="s">
        <v>8066</v>
      </c>
      <c r="C1135" s="265" t="s">
        <v>8102</v>
      </c>
      <c r="H1135" s="265">
        <v>2020</v>
      </c>
      <c r="I1135" s="265">
        <v>6100064592</v>
      </c>
      <c r="J1135" s="265" t="s">
        <v>9254</v>
      </c>
      <c r="K1135" s="264" t="s">
        <v>10725</v>
      </c>
      <c r="L1135" s="265" t="s">
        <v>9665</v>
      </c>
    </row>
    <row r="1136" spans="1:12" ht="47.25">
      <c r="A1136" s="263">
        <v>1131</v>
      </c>
      <c r="B1136" s="264" t="s">
        <v>8067</v>
      </c>
      <c r="C1136" s="265" t="s">
        <v>8102</v>
      </c>
      <c r="H1136" s="265">
        <v>2020</v>
      </c>
      <c r="I1136" s="265">
        <v>6100064655</v>
      </c>
      <c r="J1136" s="265" t="s">
        <v>9323</v>
      </c>
      <c r="K1136" s="264" t="s">
        <v>10726</v>
      </c>
      <c r="L1136" s="265" t="s">
        <v>9666</v>
      </c>
    </row>
    <row r="1137" spans="1:12" ht="47.25">
      <c r="A1137" s="263">
        <v>1132</v>
      </c>
      <c r="B1137" s="264" t="s">
        <v>8068</v>
      </c>
      <c r="C1137" s="265" t="s">
        <v>8102</v>
      </c>
      <c r="H1137" s="265">
        <v>2020</v>
      </c>
      <c r="I1137" s="265">
        <v>6100064606</v>
      </c>
      <c r="J1137" s="265" t="s">
        <v>9543</v>
      </c>
      <c r="K1137" s="264" t="s">
        <v>10727</v>
      </c>
      <c r="L1137" s="265" t="s">
        <v>9667</v>
      </c>
    </row>
    <row r="1138" spans="1:12" ht="63">
      <c r="A1138" s="263">
        <v>1133</v>
      </c>
      <c r="B1138" s="264" t="s">
        <v>8069</v>
      </c>
      <c r="C1138" s="265" t="s">
        <v>8102</v>
      </c>
      <c r="H1138" s="265">
        <v>2020</v>
      </c>
      <c r="I1138" s="265">
        <v>6100064622</v>
      </c>
      <c r="J1138" s="265" t="s">
        <v>9668</v>
      </c>
      <c r="K1138" s="264" t="s">
        <v>10728</v>
      </c>
      <c r="L1138" s="265" t="s">
        <v>9669</v>
      </c>
    </row>
    <row r="1139" spans="1:12" ht="63">
      <c r="A1139" s="263">
        <v>1134</v>
      </c>
      <c r="B1139" s="264" t="s">
        <v>8070</v>
      </c>
      <c r="C1139" s="265" t="s">
        <v>8102</v>
      </c>
      <c r="H1139" s="265">
        <v>2020</v>
      </c>
      <c r="I1139" s="265">
        <v>6100064160</v>
      </c>
      <c r="J1139" s="265" t="s">
        <v>9254</v>
      </c>
      <c r="K1139" s="264" t="s">
        <v>10729</v>
      </c>
      <c r="L1139" s="265" t="s">
        <v>9670</v>
      </c>
    </row>
    <row r="1140" spans="1:12" ht="63">
      <c r="A1140" s="263">
        <v>1135</v>
      </c>
      <c r="B1140" s="264" t="s">
        <v>8071</v>
      </c>
      <c r="C1140" s="265" t="s">
        <v>8102</v>
      </c>
      <c r="H1140" s="265">
        <v>2020</v>
      </c>
      <c r="I1140" s="265">
        <v>6100064814</v>
      </c>
      <c r="J1140" s="265" t="s">
        <v>9671</v>
      </c>
      <c r="K1140" s="264" t="s">
        <v>10730</v>
      </c>
      <c r="L1140" s="265" t="s">
        <v>9672</v>
      </c>
    </row>
    <row r="1141" spans="1:12" ht="94.5">
      <c r="A1141" s="263">
        <v>1136</v>
      </c>
      <c r="B1141" s="264" t="s">
        <v>8072</v>
      </c>
      <c r="C1141" s="265" t="s">
        <v>8102</v>
      </c>
      <c r="H1141" s="265">
        <v>2020</v>
      </c>
      <c r="I1141" s="265">
        <v>6100064801</v>
      </c>
      <c r="J1141" s="265" t="s">
        <v>9671</v>
      </c>
      <c r="K1141" s="264" t="s">
        <v>10731</v>
      </c>
      <c r="L1141" s="265" t="s">
        <v>9673</v>
      </c>
    </row>
    <row r="1142" spans="1:12" ht="94.5">
      <c r="A1142" s="263">
        <v>1137</v>
      </c>
      <c r="B1142" s="264" t="s">
        <v>8073</v>
      </c>
      <c r="C1142" s="265" t="s">
        <v>8102</v>
      </c>
      <c r="H1142" s="265">
        <v>2020</v>
      </c>
      <c r="I1142" s="265">
        <v>6100064888</v>
      </c>
      <c r="J1142" s="265" t="s">
        <v>9674</v>
      </c>
      <c r="K1142" s="264" t="s">
        <v>10732</v>
      </c>
      <c r="L1142" s="265" t="s">
        <v>9675</v>
      </c>
    </row>
    <row r="1143" spans="1:12" ht="47.25">
      <c r="A1143" s="263">
        <v>1138</v>
      </c>
      <c r="B1143" s="264" t="s">
        <v>8074</v>
      </c>
      <c r="C1143" s="265" t="s">
        <v>8102</v>
      </c>
      <c r="H1143" s="265">
        <v>2020</v>
      </c>
      <c r="I1143" s="265">
        <v>6100064942</v>
      </c>
      <c r="J1143" s="265" t="s">
        <v>9676</v>
      </c>
      <c r="K1143" s="264" t="s">
        <v>10733</v>
      </c>
      <c r="L1143" s="265" t="s">
        <v>9677</v>
      </c>
    </row>
    <row r="1144" spans="1:12" ht="78.75">
      <c r="A1144" s="263">
        <v>1139</v>
      </c>
      <c r="B1144" s="264" t="s">
        <v>8075</v>
      </c>
      <c r="C1144" s="265" t="s">
        <v>8102</v>
      </c>
      <c r="H1144" s="265">
        <v>2020</v>
      </c>
      <c r="I1144" s="265">
        <v>6100065004</v>
      </c>
      <c r="J1144" s="265" t="s">
        <v>9558</v>
      </c>
      <c r="K1144" s="264" t="s">
        <v>9814</v>
      </c>
      <c r="L1144" s="265" t="s">
        <v>9678</v>
      </c>
    </row>
    <row r="1145" spans="1:12" ht="78.75">
      <c r="A1145" s="263">
        <v>1140</v>
      </c>
      <c r="B1145" s="264" t="s">
        <v>8076</v>
      </c>
      <c r="C1145" s="265" t="s">
        <v>8102</v>
      </c>
      <c r="H1145" s="265">
        <v>2020</v>
      </c>
      <c r="I1145" s="265">
        <v>6100065033</v>
      </c>
      <c r="J1145" s="265" t="s">
        <v>9564</v>
      </c>
      <c r="K1145" s="264" t="s">
        <v>10734</v>
      </c>
      <c r="L1145" s="265" t="s">
        <v>9679</v>
      </c>
    </row>
    <row r="1146" spans="1:12" ht="63">
      <c r="A1146" s="263">
        <v>1141</v>
      </c>
      <c r="B1146" s="264" t="s">
        <v>8077</v>
      </c>
      <c r="C1146" s="265" t="s">
        <v>8102</v>
      </c>
      <c r="H1146" s="265">
        <v>2020</v>
      </c>
      <c r="I1146" s="265">
        <v>6100065092</v>
      </c>
      <c r="J1146" s="265" t="s">
        <v>9259</v>
      </c>
      <c r="K1146" s="264" t="s">
        <v>10735</v>
      </c>
      <c r="L1146" s="265" t="s">
        <v>9680</v>
      </c>
    </row>
    <row r="1147" spans="1:12" ht="78.75">
      <c r="A1147" s="263">
        <v>1142</v>
      </c>
      <c r="B1147" s="264" t="s">
        <v>8078</v>
      </c>
      <c r="C1147" s="265" t="s">
        <v>8102</v>
      </c>
      <c r="H1147" s="265">
        <v>2020</v>
      </c>
      <c r="I1147" s="265">
        <v>6100065167</v>
      </c>
      <c r="J1147" s="265" t="s">
        <v>9581</v>
      </c>
      <c r="K1147" s="264" t="s">
        <v>10736</v>
      </c>
      <c r="L1147" s="265" t="s">
        <v>9681</v>
      </c>
    </row>
    <row r="1148" spans="1:12" ht="78.75">
      <c r="A1148" s="263">
        <v>1143</v>
      </c>
      <c r="B1148" s="264" t="s">
        <v>8079</v>
      </c>
      <c r="C1148" s="265" t="s">
        <v>8102</v>
      </c>
      <c r="H1148" s="265">
        <v>2020</v>
      </c>
      <c r="I1148" s="265">
        <v>6100065226</v>
      </c>
      <c r="J1148" s="265" t="s">
        <v>9581</v>
      </c>
      <c r="K1148" s="264" t="s">
        <v>9815</v>
      </c>
      <c r="L1148" s="265" t="s">
        <v>9682</v>
      </c>
    </row>
    <row r="1149" spans="1:12" ht="94.5">
      <c r="A1149" s="263">
        <v>1144</v>
      </c>
      <c r="B1149" s="264" t="s">
        <v>8080</v>
      </c>
      <c r="C1149" s="265" t="s">
        <v>8102</v>
      </c>
      <c r="H1149" s="265">
        <v>2020</v>
      </c>
      <c r="I1149" s="265">
        <v>6100065179</v>
      </c>
      <c r="J1149" s="265" t="s">
        <v>9571</v>
      </c>
      <c r="K1149" s="264" t="s">
        <v>10737</v>
      </c>
      <c r="L1149" s="265" t="s">
        <v>9683</v>
      </c>
    </row>
    <row r="1150" spans="1:12" ht="78.75">
      <c r="A1150" s="263">
        <v>1145</v>
      </c>
      <c r="B1150" s="264" t="s">
        <v>7991</v>
      </c>
      <c r="C1150" s="265" t="s">
        <v>8102</v>
      </c>
      <c r="H1150" s="265">
        <v>2020</v>
      </c>
      <c r="I1150" s="265">
        <v>6100065544</v>
      </c>
      <c r="J1150" s="265" t="s">
        <v>9684</v>
      </c>
      <c r="K1150" s="264" t="s">
        <v>10738</v>
      </c>
      <c r="L1150" s="265" t="s">
        <v>9685</v>
      </c>
    </row>
    <row r="1151" spans="1:12" ht="63">
      <c r="A1151" s="263">
        <v>1146</v>
      </c>
      <c r="B1151" s="264" t="s">
        <v>8081</v>
      </c>
      <c r="C1151" s="265" t="s">
        <v>8102</v>
      </c>
      <c r="H1151" s="265">
        <v>2020</v>
      </c>
      <c r="I1151" s="265">
        <v>6100066018</v>
      </c>
      <c r="J1151" s="265" t="s">
        <v>9686</v>
      </c>
      <c r="K1151" s="264" t="s">
        <v>10739</v>
      </c>
      <c r="L1151" s="265" t="s">
        <v>9687</v>
      </c>
    </row>
    <row r="1152" spans="1:12" ht="78.75">
      <c r="A1152" s="263">
        <v>1147</v>
      </c>
      <c r="B1152" s="264" t="s">
        <v>8082</v>
      </c>
      <c r="C1152" s="265" t="s">
        <v>8102</v>
      </c>
      <c r="H1152" s="265">
        <v>2020</v>
      </c>
      <c r="I1152" s="265">
        <v>6100066963</v>
      </c>
      <c r="J1152" s="265" t="s">
        <v>9688</v>
      </c>
      <c r="K1152" s="264" t="s">
        <v>10740</v>
      </c>
      <c r="L1152" s="265" t="s">
        <v>9689</v>
      </c>
    </row>
    <row r="1153" spans="1:12" ht="78.75">
      <c r="A1153" s="263">
        <v>1148</v>
      </c>
      <c r="B1153" s="264" t="s">
        <v>8083</v>
      </c>
      <c r="C1153" s="265" t="s">
        <v>8102</v>
      </c>
      <c r="H1153" s="265">
        <v>2020</v>
      </c>
      <c r="I1153" s="265">
        <v>6100049629</v>
      </c>
      <c r="J1153" s="265" t="s">
        <v>9690</v>
      </c>
      <c r="K1153" s="264" t="s">
        <v>9691</v>
      </c>
      <c r="L1153" s="265" t="s">
        <v>9692</v>
      </c>
    </row>
    <row r="1154" spans="1:12" ht="47.25">
      <c r="A1154" s="263">
        <v>1149</v>
      </c>
      <c r="B1154" s="264" t="s">
        <v>7415</v>
      </c>
      <c r="C1154" s="265" t="s">
        <v>8102</v>
      </c>
      <c r="H1154" s="265">
        <v>2020</v>
      </c>
      <c r="I1154" s="265">
        <v>6100055136</v>
      </c>
      <c r="J1154" s="265" t="s">
        <v>9693</v>
      </c>
      <c r="K1154" s="264" t="s">
        <v>10741</v>
      </c>
      <c r="L1154" s="265" t="s">
        <v>9694</v>
      </c>
    </row>
    <row r="1155" spans="1:12" ht="126">
      <c r="A1155" s="263">
        <v>1150</v>
      </c>
      <c r="B1155" s="264" t="s">
        <v>8084</v>
      </c>
      <c r="C1155" s="265" t="s">
        <v>8102</v>
      </c>
      <c r="H1155" s="265">
        <v>2020</v>
      </c>
      <c r="I1155" s="265">
        <v>6100055665</v>
      </c>
      <c r="J1155" s="265" t="s">
        <v>8271</v>
      </c>
      <c r="K1155" s="264" t="s">
        <v>7383</v>
      </c>
      <c r="L1155" s="265" t="s">
        <v>9695</v>
      </c>
    </row>
    <row r="1156" spans="1:12" ht="47.25">
      <c r="A1156" s="263">
        <v>1151</v>
      </c>
      <c r="B1156" s="264" t="s">
        <v>8085</v>
      </c>
      <c r="C1156" s="265" t="s">
        <v>8102</v>
      </c>
      <c r="H1156" s="265">
        <v>2020</v>
      </c>
      <c r="I1156" s="265">
        <v>6100056035</v>
      </c>
      <c r="J1156" s="265" t="s">
        <v>8207</v>
      </c>
      <c r="K1156" s="264" t="s">
        <v>9816</v>
      </c>
      <c r="L1156" s="265" t="s">
        <v>9696</v>
      </c>
    </row>
    <row r="1157" spans="1:12" ht="63">
      <c r="A1157" s="263">
        <v>1152</v>
      </c>
      <c r="B1157" s="264" t="s">
        <v>8086</v>
      </c>
      <c r="C1157" s="265" t="s">
        <v>8102</v>
      </c>
      <c r="H1157" s="265">
        <v>2020</v>
      </c>
      <c r="I1157" s="265">
        <v>6100059242</v>
      </c>
      <c r="J1157" s="265" t="s">
        <v>8585</v>
      </c>
      <c r="K1157" s="264" t="s">
        <v>9697</v>
      </c>
      <c r="L1157" s="265" t="s">
        <v>9698</v>
      </c>
    </row>
    <row r="1158" spans="1:12" ht="78.75">
      <c r="A1158" s="263">
        <v>1153</v>
      </c>
      <c r="B1158" s="264" t="s">
        <v>8087</v>
      </c>
      <c r="C1158" s="265" t="s">
        <v>8102</v>
      </c>
      <c r="H1158" s="265">
        <v>2020</v>
      </c>
      <c r="I1158" s="265">
        <v>6100061368</v>
      </c>
      <c r="J1158" s="265" t="s">
        <v>9355</v>
      </c>
      <c r="K1158" s="264" t="s">
        <v>9699</v>
      </c>
      <c r="L1158" s="265" t="s">
        <v>9700</v>
      </c>
    </row>
    <row r="1159" spans="1:12" ht="78.75">
      <c r="A1159" s="263">
        <v>1154</v>
      </c>
      <c r="B1159" s="264" t="s">
        <v>8088</v>
      </c>
      <c r="C1159" s="265" t="s">
        <v>8102</v>
      </c>
      <c r="H1159" s="265">
        <v>2020</v>
      </c>
      <c r="I1159" s="265">
        <v>6100062153</v>
      </c>
      <c r="J1159" s="265" t="s">
        <v>9410</v>
      </c>
      <c r="K1159" s="264" t="s">
        <v>9032</v>
      </c>
      <c r="L1159" s="265" t="s">
        <v>9701</v>
      </c>
    </row>
    <row r="1160" spans="1:12" ht="78.75">
      <c r="A1160" s="263">
        <v>1155</v>
      </c>
      <c r="B1160" s="264" t="s">
        <v>8089</v>
      </c>
      <c r="C1160" s="265" t="s">
        <v>8102</v>
      </c>
      <c r="H1160" s="265">
        <v>2020</v>
      </c>
      <c r="I1160" s="265">
        <v>6100062785</v>
      </c>
      <c r="J1160" s="265" t="s">
        <v>9610</v>
      </c>
      <c r="K1160" s="264" t="s">
        <v>9923</v>
      </c>
      <c r="L1160" s="265" t="s">
        <v>9702</v>
      </c>
    </row>
    <row r="1161" spans="1:12" ht="94.5">
      <c r="A1161" s="263">
        <v>1156</v>
      </c>
      <c r="B1161" s="264" t="s">
        <v>8090</v>
      </c>
      <c r="C1161" s="265" t="s">
        <v>8102</v>
      </c>
      <c r="H1161" s="265">
        <v>2020</v>
      </c>
      <c r="I1161" s="265">
        <v>6100063161</v>
      </c>
      <c r="J1161" s="265" t="s">
        <v>9703</v>
      </c>
      <c r="K1161" s="264" t="s">
        <v>10742</v>
      </c>
      <c r="L1161" s="265" t="s">
        <v>9704</v>
      </c>
    </row>
    <row r="1162" spans="1:12" ht="63">
      <c r="A1162" s="263">
        <v>1157</v>
      </c>
      <c r="B1162" s="264" t="s">
        <v>7987</v>
      </c>
      <c r="C1162" s="265" t="s">
        <v>8102</v>
      </c>
      <c r="H1162" s="265">
        <v>2020</v>
      </c>
      <c r="I1162" s="265">
        <v>6100063226</v>
      </c>
      <c r="J1162" s="265" t="s">
        <v>9233</v>
      </c>
      <c r="K1162" s="264" t="s">
        <v>10743</v>
      </c>
      <c r="L1162" s="265" t="s">
        <v>9705</v>
      </c>
    </row>
    <row r="1163" spans="1:12" ht="63">
      <c r="A1163" s="263">
        <v>1158</v>
      </c>
      <c r="B1163" s="264" t="s">
        <v>8091</v>
      </c>
      <c r="C1163" s="265" t="s">
        <v>8102</v>
      </c>
      <c r="H1163" s="265">
        <v>2020</v>
      </c>
      <c r="I1163" s="265">
        <v>6100062935</v>
      </c>
      <c r="J1163" s="265" t="s">
        <v>9477</v>
      </c>
      <c r="K1163" s="264" t="s">
        <v>9817</v>
      </c>
      <c r="L1163" s="265" t="s">
        <v>9706</v>
      </c>
    </row>
    <row r="1164" spans="1:12" ht="78.75">
      <c r="A1164" s="263">
        <v>1159</v>
      </c>
      <c r="B1164" s="264" t="s">
        <v>8092</v>
      </c>
      <c r="C1164" s="265" t="s">
        <v>8102</v>
      </c>
      <c r="H1164" s="265">
        <v>2020</v>
      </c>
      <c r="I1164" s="265">
        <v>6100063076</v>
      </c>
      <c r="J1164" s="265" t="s">
        <v>9237</v>
      </c>
      <c r="K1164" s="264" t="s">
        <v>9707</v>
      </c>
      <c r="L1164" s="265" t="s">
        <v>9708</v>
      </c>
    </row>
    <row r="1165" spans="1:12" ht="94.5">
      <c r="A1165" s="263">
        <v>1160</v>
      </c>
      <c r="B1165" s="264" t="s">
        <v>8093</v>
      </c>
      <c r="C1165" s="265" t="s">
        <v>8102</v>
      </c>
      <c r="H1165" s="265">
        <v>2020</v>
      </c>
      <c r="I1165" s="265">
        <v>6100063771</v>
      </c>
      <c r="J1165" s="265" t="s">
        <v>9709</v>
      </c>
      <c r="K1165" s="264" t="s">
        <v>10744</v>
      </c>
      <c r="L1165" s="265" t="s">
        <v>9710</v>
      </c>
    </row>
    <row r="1166" spans="1:12" ht="94.5">
      <c r="A1166" s="263">
        <v>1161</v>
      </c>
      <c r="B1166" s="264" t="s">
        <v>8094</v>
      </c>
      <c r="C1166" s="265" t="s">
        <v>8102</v>
      </c>
      <c r="H1166" s="265">
        <v>2020</v>
      </c>
      <c r="I1166" s="265">
        <v>6100064075</v>
      </c>
      <c r="J1166" s="265" t="s">
        <v>9711</v>
      </c>
      <c r="K1166" s="264" t="s">
        <v>9818</v>
      </c>
      <c r="L1166" s="265" t="s">
        <v>9712</v>
      </c>
    </row>
    <row r="1167" spans="1:12" ht="78.75">
      <c r="A1167" s="263">
        <v>1162</v>
      </c>
      <c r="B1167" s="264" t="s">
        <v>8095</v>
      </c>
      <c r="C1167" s="265" t="s">
        <v>8102</v>
      </c>
      <c r="H1167" s="265">
        <v>2020</v>
      </c>
      <c r="I1167" s="265">
        <v>6100064194</v>
      </c>
      <c r="J1167" s="265" t="s">
        <v>9713</v>
      </c>
      <c r="K1167" s="264" t="s">
        <v>10745</v>
      </c>
      <c r="L1167" s="265" t="s">
        <v>9714</v>
      </c>
    </row>
    <row r="1168" spans="1:12" ht="94.5">
      <c r="A1168" s="263">
        <v>1163</v>
      </c>
      <c r="B1168" s="264" t="s">
        <v>8096</v>
      </c>
      <c r="C1168" s="265" t="s">
        <v>8102</v>
      </c>
      <c r="H1168" s="265">
        <v>2020</v>
      </c>
      <c r="I1168" s="265">
        <v>6100063279</v>
      </c>
      <c r="J1168" s="265" t="s">
        <v>9513</v>
      </c>
      <c r="K1168" s="264" t="s">
        <v>9924</v>
      </c>
      <c r="L1168" s="265" t="s">
        <v>9715</v>
      </c>
    </row>
    <row r="1169" spans="1:12" ht="47.25">
      <c r="A1169" s="263">
        <v>1164</v>
      </c>
      <c r="B1169" s="264" t="s">
        <v>8097</v>
      </c>
      <c r="C1169" s="265" t="s">
        <v>8102</v>
      </c>
      <c r="H1169" s="265">
        <v>2020</v>
      </c>
      <c r="I1169" s="265">
        <v>6100064589</v>
      </c>
      <c r="J1169" s="265" t="s">
        <v>9254</v>
      </c>
      <c r="K1169" s="264" t="s">
        <v>10746</v>
      </c>
      <c r="L1169" s="265" t="s">
        <v>9716</v>
      </c>
    </row>
    <row r="1170" spans="1:12" ht="47.25">
      <c r="A1170" s="263">
        <v>1165</v>
      </c>
      <c r="B1170" s="264" t="s">
        <v>8098</v>
      </c>
      <c r="C1170" s="265" t="s">
        <v>8102</v>
      </c>
      <c r="H1170" s="265">
        <v>2020</v>
      </c>
      <c r="I1170" s="265">
        <v>6100064691</v>
      </c>
      <c r="J1170" s="265" t="s">
        <v>9321</v>
      </c>
      <c r="K1170" s="264" t="s">
        <v>10747</v>
      </c>
      <c r="L1170" s="265" t="s">
        <v>9717</v>
      </c>
    </row>
    <row r="1171" spans="1:12" ht="47.25">
      <c r="A1171" s="263">
        <v>1166</v>
      </c>
      <c r="B1171" s="264" t="s">
        <v>8099</v>
      </c>
      <c r="C1171" s="265" t="s">
        <v>8102</v>
      </c>
      <c r="H1171" s="265">
        <v>2020</v>
      </c>
      <c r="I1171" s="265">
        <v>6100064744</v>
      </c>
      <c r="J1171" s="265" t="s">
        <v>9543</v>
      </c>
      <c r="K1171" s="264" t="s">
        <v>10748</v>
      </c>
      <c r="L1171" s="265" t="s">
        <v>9718</v>
      </c>
    </row>
    <row r="1172" spans="1:12" ht="78.75">
      <c r="A1172" s="263">
        <v>1167</v>
      </c>
      <c r="B1172" s="264" t="s">
        <v>8100</v>
      </c>
      <c r="C1172" s="265" t="s">
        <v>8102</v>
      </c>
      <c r="H1172" s="265">
        <v>2020</v>
      </c>
      <c r="I1172" s="265">
        <v>6100064253</v>
      </c>
      <c r="J1172" s="265" t="s">
        <v>9543</v>
      </c>
      <c r="K1172" s="264" t="s">
        <v>10749</v>
      </c>
      <c r="L1172" s="265" t="s">
        <v>9719</v>
      </c>
    </row>
    <row r="1173" spans="1:12" ht="63">
      <c r="A1173" s="263">
        <v>1168</v>
      </c>
      <c r="B1173" s="264" t="s">
        <v>7637</v>
      </c>
      <c r="C1173" s="265" t="s">
        <v>8102</v>
      </c>
      <c r="H1173" s="265">
        <v>2020</v>
      </c>
      <c r="I1173" s="265">
        <v>6100056201</v>
      </c>
      <c r="J1173" s="265" t="s">
        <v>8983</v>
      </c>
      <c r="K1173" s="264" t="s">
        <v>9720</v>
      </c>
      <c r="L1173" s="265" t="s">
        <v>8984</v>
      </c>
    </row>
    <row r="1174" spans="1:12" ht="63">
      <c r="A1174" s="263">
        <v>1169</v>
      </c>
      <c r="B1174" s="264" t="s">
        <v>7226</v>
      </c>
      <c r="C1174" s="265" t="s">
        <v>8102</v>
      </c>
      <c r="H1174" s="265">
        <v>2020</v>
      </c>
      <c r="I1174" s="265">
        <v>6100056430</v>
      </c>
      <c r="J1174" s="265" t="s">
        <v>8299</v>
      </c>
      <c r="K1174" s="264" t="s">
        <v>10761</v>
      </c>
      <c r="L1174" s="265" t="s">
        <v>10750</v>
      </c>
    </row>
    <row r="1175" spans="1:12" ht="63">
      <c r="A1175" s="263">
        <v>1170</v>
      </c>
      <c r="B1175" s="264" t="s">
        <v>7226</v>
      </c>
      <c r="C1175" s="265" t="s">
        <v>8102</v>
      </c>
      <c r="H1175" s="265">
        <v>2020</v>
      </c>
      <c r="I1175" s="265">
        <v>6100056430</v>
      </c>
      <c r="J1175" s="265" t="s">
        <v>8299</v>
      </c>
      <c r="K1175" s="264" t="s">
        <v>10762</v>
      </c>
      <c r="L1175" s="265" t="s">
        <v>10750</v>
      </c>
    </row>
    <row r="1176" spans="1:12" ht="47.25">
      <c r="A1176" s="263">
        <v>1171</v>
      </c>
      <c r="B1176" s="264" t="s">
        <v>10751</v>
      </c>
      <c r="C1176" s="265" t="s">
        <v>8102</v>
      </c>
      <c r="H1176" s="265">
        <v>2020</v>
      </c>
      <c r="I1176" s="265">
        <v>6100049828</v>
      </c>
      <c r="J1176" s="265" t="s">
        <v>8167</v>
      </c>
      <c r="K1176" s="264" t="s">
        <v>10753</v>
      </c>
      <c r="L1176" s="258"/>
    </row>
    <row r="1177" spans="1:12" ht="94.5">
      <c r="A1177" s="263">
        <v>1172</v>
      </c>
      <c r="B1177" s="264" t="s">
        <v>10752</v>
      </c>
      <c r="C1177" s="265" t="s">
        <v>8102</v>
      </c>
      <c r="H1177" s="265">
        <v>2020</v>
      </c>
      <c r="I1177" s="265">
        <v>6100022095</v>
      </c>
      <c r="J1177" s="265" t="s">
        <v>10754</v>
      </c>
      <c r="K1177" s="264" t="s">
        <v>10755</v>
      </c>
      <c r="L1177" s="258"/>
    </row>
    <row r="1178" spans="1:12" ht="63">
      <c r="A1178" s="263">
        <v>1173</v>
      </c>
      <c r="B1178" s="264" t="s">
        <v>10756</v>
      </c>
      <c r="C1178" s="265" t="s">
        <v>8102</v>
      </c>
      <c r="H1178" s="265">
        <v>2020</v>
      </c>
      <c r="I1178" s="265">
        <v>6100062160</v>
      </c>
      <c r="J1178" s="265" t="s">
        <v>9175</v>
      </c>
      <c r="K1178" s="264" t="s">
        <v>10763</v>
      </c>
      <c r="L1178" s="265"/>
    </row>
    <row r="1179" spans="1:12" ht="63">
      <c r="A1179" s="263">
        <v>1174</v>
      </c>
      <c r="B1179" s="264" t="s">
        <v>10757</v>
      </c>
      <c r="C1179" s="265" t="s">
        <v>8102</v>
      </c>
      <c r="H1179" s="265">
        <v>2020</v>
      </c>
      <c r="I1179" s="265">
        <v>6100062490</v>
      </c>
      <c r="J1179" s="265" t="s">
        <v>9298</v>
      </c>
      <c r="K1179" s="264" t="s">
        <v>10764</v>
      </c>
      <c r="L1179" s="265"/>
    </row>
    <row r="1180" spans="1:12" ht="63">
      <c r="A1180" s="263">
        <v>1175</v>
      </c>
      <c r="B1180" s="264" t="s">
        <v>10758</v>
      </c>
      <c r="C1180" s="265" t="s">
        <v>8102</v>
      </c>
      <c r="H1180" s="265">
        <v>2020</v>
      </c>
      <c r="I1180" s="265">
        <v>6100062493</v>
      </c>
      <c r="J1180" s="265" t="s">
        <v>9187</v>
      </c>
      <c r="K1180" s="264" t="s">
        <v>10765</v>
      </c>
      <c r="L1180" s="265"/>
    </row>
    <row r="1181" spans="1:12" ht="63">
      <c r="A1181" s="263">
        <v>1176</v>
      </c>
      <c r="B1181" s="264" t="s">
        <v>10759</v>
      </c>
      <c r="C1181" s="265" t="s">
        <v>8102</v>
      </c>
      <c r="H1181" s="265">
        <v>2020</v>
      </c>
      <c r="I1181" s="265">
        <v>6100062374</v>
      </c>
      <c r="J1181" s="265" t="s">
        <v>10760</v>
      </c>
      <c r="K1181" s="264" t="s">
        <v>10766</v>
      </c>
      <c r="L1181" s="265"/>
    </row>
    <row r="1182" spans="1:12" ht="63">
      <c r="A1182" s="263">
        <v>1177</v>
      </c>
      <c r="B1182" s="264" t="s">
        <v>10767</v>
      </c>
      <c r="C1182" s="265" t="s">
        <v>8102</v>
      </c>
      <c r="H1182" s="265">
        <v>2020</v>
      </c>
      <c r="I1182" s="265">
        <v>6100063415</v>
      </c>
      <c r="J1182" s="265" t="s">
        <v>10768</v>
      </c>
      <c r="K1182" s="264" t="s">
        <v>10769</v>
      </c>
      <c r="L1182" s="265"/>
    </row>
    <row r="1183" spans="1:12" ht="47.25">
      <c r="A1183" s="263">
        <v>1178</v>
      </c>
      <c r="B1183" s="264" t="s">
        <v>10771</v>
      </c>
      <c r="C1183" s="265" t="s">
        <v>8102</v>
      </c>
      <c r="H1183" s="265">
        <v>2020</v>
      </c>
      <c r="I1183" s="265">
        <v>6100048496</v>
      </c>
      <c r="J1183" s="265" t="s">
        <v>10773</v>
      </c>
      <c r="K1183" s="264" t="s">
        <v>10775</v>
      </c>
      <c r="L1183" s="265" t="s">
        <v>10776</v>
      </c>
    </row>
    <row r="1184" spans="1:12" ht="63">
      <c r="A1184" s="263">
        <v>1179</v>
      </c>
      <c r="B1184" s="327" t="s">
        <v>7702</v>
      </c>
      <c r="C1184" s="265" t="s">
        <v>8102</v>
      </c>
      <c r="H1184" s="328">
        <v>2020</v>
      </c>
      <c r="I1184" s="328">
        <v>6100059222</v>
      </c>
      <c r="J1184" s="328" t="s">
        <v>8824</v>
      </c>
      <c r="K1184" s="327" t="s">
        <v>10780</v>
      </c>
      <c r="L1184" s="328" t="s">
        <v>10777</v>
      </c>
    </row>
    <row r="1185" spans="1:12" ht="63">
      <c r="A1185" s="263">
        <v>1180</v>
      </c>
      <c r="B1185" s="264" t="s">
        <v>10772</v>
      </c>
      <c r="C1185" s="265" t="s">
        <v>8102</v>
      </c>
      <c r="H1185" s="265">
        <v>2020</v>
      </c>
      <c r="I1185" s="265">
        <v>6100062089</v>
      </c>
      <c r="J1185" s="265" t="s">
        <v>10774</v>
      </c>
      <c r="K1185" s="264" t="s">
        <v>10778</v>
      </c>
      <c r="L1185" s="265" t="s">
        <v>10779</v>
      </c>
    </row>
  </sheetData>
  <mergeCells count="9">
    <mergeCell ref="A1:K2"/>
    <mergeCell ref="A3:A4"/>
    <mergeCell ref="C3:C4"/>
    <mergeCell ref="D3:D4"/>
    <mergeCell ref="E3:F3"/>
    <mergeCell ref="G3:G4"/>
    <mergeCell ref="H3:H4"/>
    <mergeCell ref="B3:B4"/>
    <mergeCell ref="I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осн. ИПР тариф</vt:lpstr>
      <vt:lpstr>нетариф</vt:lpstr>
      <vt:lpstr>Реконструкция 2013 </vt:lpstr>
      <vt:lpstr>Материалы 2013</vt:lpstr>
      <vt:lpstr>Реконструкция 2014</vt:lpstr>
      <vt:lpstr>Материалы 2014</vt:lpstr>
      <vt:lpstr>Лист1</vt:lpstr>
      <vt:lpstr>Лист2</vt:lpstr>
      <vt:lpstr>'Реконструкция 2013 '!Заголовки_для_печати</vt:lpstr>
      <vt:lpstr>'Материалы 2013'!Область_печати</vt:lpstr>
      <vt:lpstr>'Материалы 2014'!Область_печати</vt:lpstr>
      <vt:lpstr>'Реконструкция 2013 '!Область_печати</vt:lpstr>
      <vt:lpstr>'Реконструкция 2014'!Область_печати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Чепурнова Наталья Николаевна</dc:creator>
  <cp:lastModifiedBy>Бадретдинова Ирина Рафкатовна</cp:lastModifiedBy>
  <cp:lastPrinted>2018-04-27T03:15:20Z</cp:lastPrinted>
  <dcterms:created xsi:type="dcterms:W3CDTF">2016-07-05T06:42:59Z</dcterms:created>
  <dcterms:modified xsi:type="dcterms:W3CDTF">2021-04-09T04:11:47Z</dcterms:modified>
</cp:coreProperties>
</file>