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5 заседание 21.09.2022г\оригиналы решений\Главный специалист\финупр\"/>
    </mc:Choice>
  </mc:AlternateContent>
  <bookViews>
    <workbookView xWindow="0" yWindow="0" windowWidth="28800" windowHeight="11745"/>
  </bookViews>
  <sheets>
    <sheet name="2021" sheetId="21" r:id="rId1"/>
  </sheets>
  <definedNames>
    <definedName name="_xlnm._FilterDatabase" localSheetId="0" hidden="1">'2021'!$A$20:$M$20</definedName>
    <definedName name="BFT_Print_Titles" localSheetId="0">'2021'!$19:$20</definedName>
    <definedName name="_xlnm.Print_Titles" localSheetId="0">'2021'!$19:$20</definedName>
  </definedNames>
  <calcPr calcId="162913"/>
</workbook>
</file>

<file path=xl/calcChain.xml><?xml version="1.0" encoding="utf-8"?>
<calcChain xmlns="http://schemas.openxmlformats.org/spreadsheetml/2006/main">
  <c r="I672" i="21" l="1"/>
  <c r="J672" i="21"/>
  <c r="H672" i="21"/>
  <c r="I669" i="21"/>
  <c r="I668" i="21" s="1"/>
  <c r="J669" i="21"/>
  <c r="J668" i="21" s="1"/>
  <c r="H669" i="21"/>
  <c r="H668" i="21" s="1"/>
  <c r="H634" i="21"/>
  <c r="H1086" i="21" l="1"/>
  <c r="I1088" i="21"/>
  <c r="J1088" i="21"/>
  <c r="H1088" i="21"/>
  <c r="I1048" i="21"/>
  <c r="J1048" i="21"/>
  <c r="H1048" i="21"/>
  <c r="I946" i="21"/>
  <c r="I945" i="21" s="1"/>
  <c r="I944" i="21" s="1"/>
  <c r="I943" i="21" s="1"/>
  <c r="J946" i="21"/>
  <c r="J945" i="21" s="1"/>
  <c r="J944" i="21" s="1"/>
  <c r="J943" i="21" s="1"/>
  <c r="H946" i="21"/>
  <c r="H945" i="21" s="1"/>
  <c r="H944" i="21" s="1"/>
  <c r="H943" i="21" s="1"/>
  <c r="I555" i="21"/>
  <c r="J555" i="21"/>
  <c r="H555" i="21"/>
  <c r="I439" i="21"/>
  <c r="I438" i="21" s="1"/>
  <c r="I437" i="21" s="1"/>
  <c r="I436" i="21" s="1"/>
  <c r="J439" i="21"/>
  <c r="J438" i="21" s="1"/>
  <c r="J437" i="21" s="1"/>
  <c r="J436" i="21" s="1"/>
  <c r="H439" i="21"/>
  <c r="H438" i="21" s="1"/>
  <c r="H437" i="21" s="1"/>
  <c r="H436" i="21" s="1"/>
  <c r="I413" i="21"/>
  <c r="J413" i="21"/>
  <c r="H413" i="21"/>
  <c r="I402" i="21"/>
  <c r="I401" i="21" s="1"/>
  <c r="J402" i="21"/>
  <c r="J401" i="21" s="1"/>
  <c r="H402" i="21"/>
  <c r="H401" i="21" s="1"/>
  <c r="H1085" i="21" l="1"/>
  <c r="I182" i="21"/>
  <c r="I181" i="21" s="1"/>
  <c r="J182" i="21"/>
  <c r="J181" i="21" s="1"/>
  <c r="H182" i="21"/>
  <c r="H181" i="21" s="1"/>
  <c r="I192" i="21"/>
  <c r="J192" i="21"/>
  <c r="H192" i="21"/>
  <c r="I190" i="21"/>
  <c r="J190" i="21"/>
  <c r="H190" i="21"/>
  <c r="I160" i="21"/>
  <c r="J160" i="21"/>
  <c r="H160" i="21"/>
  <c r="I99" i="21"/>
  <c r="J99" i="21"/>
  <c r="H99" i="21"/>
  <c r="I57" i="21"/>
  <c r="I56" i="21" s="1"/>
  <c r="I55" i="21" s="1"/>
  <c r="J57" i="21"/>
  <c r="J56" i="21" s="1"/>
  <c r="J55" i="21" s="1"/>
  <c r="H57" i="21"/>
  <c r="H56" i="21" s="1"/>
  <c r="H55" i="21" s="1"/>
  <c r="I483" i="21"/>
  <c r="J483" i="21"/>
  <c r="H483" i="21"/>
  <c r="I952" i="21"/>
  <c r="I951" i="21" s="1"/>
  <c r="I950" i="21" s="1"/>
  <c r="I949" i="21" s="1"/>
  <c r="I948" i="21" s="1"/>
  <c r="J952" i="21"/>
  <c r="J951" i="21" s="1"/>
  <c r="J950" i="21" s="1"/>
  <c r="J949" i="21" s="1"/>
  <c r="J948" i="21" s="1"/>
  <c r="H952" i="21"/>
  <c r="H951" i="21" s="1"/>
  <c r="H950" i="21" s="1"/>
  <c r="H949" i="21" s="1"/>
  <c r="H948" i="21" s="1"/>
  <c r="I937" i="21"/>
  <c r="J937" i="21"/>
  <c r="H937" i="21"/>
  <c r="I886" i="21"/>
  <c r="J886" i="21"/>
  <c r="H886" i="21"/>
  <c r="I850" i="21"/>
  <c r="J850" i="21"/>
  <c r="H850" i="21"/>
  <c r="I842" i="21"/>
  <c r="I841" i="21" s="1"/>
  <c r="I840" i="21" s="1"/>
  <c r="J842" i="21"/>
  <c r="J841" i="21" s="1"/>
  <c r="J840" i="21" s="1"/>
  <c r="H842" i="21"/>
  <c r="H841" i="21" s="1"/>
  <c r="H840" i="21" s="1"/>
  <c r="H760" i="21"/>
  <c r="H733" i="21"/>
  <c r="H822" i="21"/>
  <c r="I760" i="21"/>
  <c r="J760" i="21"/>
  <c r="I748" i="21"/>
  <c r="J748" i="21"/>
  <c r="H748" i="21"/>
  <c r="I746" i="21"/>
  <c r="I745" i="21" s="1"/>
  <c r="J746" i="21"/>
  <c r="J745" i="21" s="1"/>
  <c r="H746" i="21"/>
  <c r="H751" i="21"/>
  <c r="H750" i="21" s="1"/>
  <c r="I751" i="21"/>
  <c r="I750" i="21" s="1"/>
  <c r="J751" i="21"/>
  <c r="J750" i="21" s="1"/>
  <c r="H754" i="21"/>
  <c r="I739" i="21"/>
  <c r="J739" i="21"/>
  <c r="H739" i="21"/>
  <c r="I736" i="21"/>
  <c r="J736" i="21"/>
  <c r="H736" i="21"/>
  <c r="I733" i="21"/>
  <c r="J733" i="21"/>
  <c r="I728" i="21"/>
  <c r="J728" i="21"/>
  <c r="H728" i="21"/>
  <c r="I724" i="21"/>
  <c r="J724" i="21"/>
  <c r="H724" i="21"/>
  <c r="I720" i="21"/>
  <c r="J720" i="21"/>
  <c r="H720" i="21"/>
  <c r="I718" i="21"/>
  <c r="J718" i="21"/>
  <c r="H718" i="21"/>
  <c r="H709" i="21"/>
  <c r="H688" i="21"/>
  <c r="I687" i="21"/>
  <c r="J687" i="21"/>
  <c r="I690" i="21"/>
  <c r="J690" i="21"/>
  <c r="H690" i="21"/>
  <c r="I684" i="21"/>
  <c r="J684" i="21"/>
  <c r="H684" i="21"/>
  <c r="H694" i="21"/>
  <c r="H693" i="21" s="1"/>
  <c r="H692" i="21" s="1"/>
  <c r="I694" i="21"/>
  <c r="I693" i="21" s="1"/>
  <c r="I692" i="21" s="1"/>
  <c r="J694" i="21"/>
  <c r="J693" i="21" s="1"/>
  <c r="J692" i="21" s="1"/>
  <c r="I681" i="21"/>
  <c r="J681" i="21"/>
  <c r="H681" i="21"/>
  <c r="I678" i="21"/>
  <c r="J678" i="21"/>
  <c r="H678" i="21"/>
  <c r="I663" i="21"/>
  <c r="J663" i="21"/>
  <c r="H663" i="21"/>
  <c r="H609" i="21"/>
  <c r="I590" i="21"/>
  <c r="I589" i="21" s="1"/>
  <c r="J590" i="21"/>
  <c r="J589" i="21" s="1"/>
  <c r="H590" i="21"/>
  <c r="H589" i="21" s="1"/>
  <c r="I574" i="21"/>
  <c r="J574" i="21"/>
  <c r="H574" i="21"/>
  <c r="I571" i="21"/>
  <c r="J571" i="21"/>
  <c r="H571" i="21"/>
  <c r="I547" i="21"/>
  <c r="J547" i="21"/>
  <c r="H547" i="21"/>
  <c r="I543" i="21"/>
  <c r="J543" i="21"/>
  <c r="H543" i="21"/>
  <c r="H535" i="21"/>
  <c r="I455" i="21"/>
  <c r="J455" i="21"/>
  <c r="H455" i="21"/>
  <c r="I448" i="21"/>
  <c r="J448" i="21"/>
  <c r="H448" i="21"/>
  <c r="I424" i="21"/>
  <c r="J424" i="21"/>
  <c r="H424" i="21"/>
  <c r="I421" i="21"/>
  <c r="J421" i="21"/>
  <c r="H421" i="21"/>
  <c r="I418" i="21"/>
  <c r="J418" i="21"/>
  <c r="H418" i="21"/>
  <c r="I415" i="21"/>
  <c r="J415" i="21"/>
  <c r="H415" i="21"/>
  <c r="I265" i="21"/>
  <c r="J265" i="21"/>
  <c r="I268" i="21"/>
  <c r="J268" i="21"/>
  <c r="I271" i="21"/>
  <c r="J271" i="21"/>
  <c r="I278" i="21"/>
  <c r="J278" i="21"/>
  <c r="I280" i="21"/>
  <c r="J280" i="21"/>
  <c r="I283" i="21"/>
  <c r="J283" i="21"/>
  <c r="I287" i="21"/>
  <c r="I286" i="21" s="1"/>
  <c r="J287" i="21"/>
  <c r="J286" i="21" s="1"/>
  <c r="I294" i="21"/>
  <c r="I293" i="21" s="1"/>
  <c r="I292" i="21" s="1"/>
  <c r="I291" i="21" s="1"/>
  <c r="I290" i="21" s="1"/>
  <c r="J294" i="21"/>
  <c r="J293" i="21" s="1"/>
  <c r="J292" i="21" s="1"/>
  <c r="J291" i="21" s="1"/>
  <c r="J290" i="21" s="1"/>
  <c r="I300" i="21"/>
  <c r="I299" i="21" s="1"/>
  <c r="I298" i="21" s="1"/>
  <c r="J300" i="21"/>
  <c r="J299" i="21" s="1"/>
  <c r="J298" i="21" s="1"/>
  <c r="I305" i="21"/>
  <c r="I304" i="21" s="1"/>
  <c r="J305" i="21"/>
  <c r="J304" i="21" s="1"/>
  <c r="I308" i="21"/>
  <c r="I307" i="21" s="1"/>
  <c r="J308" i="21"/>
  <c r="J307" i="21" s="1"/>
  <c r="I313" i="21"/>
  <c r="I312" i="21" s="1"/>
  <c r="I311" i="21" s="1"/>
  <c r="I310" i="21" s="1"/>
  <c r="J313" i="21"/>
  <c r="J312" i="21" s="1"/>
  <c r="J311" i="21" s="1"/>
  <c r="J310" i="21" s="1"/>
  <c r="I355" i="21"/>
  <c r="J355" i="21"/>
  <c r="H355" i="21"/>
  <c r="I353" i="21"/>
  <c r="J353" i="21"/>
  <c r="H353" i="21"/>
  <c r="I346" i="21"/>
  <c r="J346" i="21"/>
  <c r="H346" i="21"/>
  <c r="I337" i="21"/>
  <c r="J337" i="21"/>
  <c r="H337" i="21"/>
  <c r="I255" i="21"/>
  <c r="J255" i="21"/>
  <c r="H255" i="21"/>
  <c r="I203" i="21"/>
  <c r="J203" i="21"/>
  <c r="H203" i="21"/>
  <c r="I136" i="21"/>
  <c r="I135" i="21" s="1"/>
  <c r="J136" i="21"/>
  <c r="J135" i="21" s="1"/>
  <c r="H136" i="21"/>
  <c r="H135" i="21" s="1"/>
  <c r="I119" i="21"/>
  <c r="J119" i="21"/>
  <c r="H119" i="21"/>
  <c r="I104" i="21"/>
  <c r="J104" i="21"/>
  <c r="H104" i="21"/>
  <c r="J93" i="21"/>
  <c r="H93" i="21"/>
  <c r="H412" i="21" l="1"/>
  <c r="H411" i="21" s="1"/>
  <c r="I412" i="21"/>
  <c r="I411" i="21" s="1"/>
  <c r="J412" i="21"/>
  <c r="J411" i="21" s="1"/>
  <c r="H745" i="21"/>
  <c r="H687" i="21"/>
  <c r="I277" i="21"/>
  <c r="I276" i="21" s="1"/>
  <c r="I275" i="21" s="1"/>
  <c r="J277" i="21"/>
  <c r="J276" i="21" s="1"/>
  <c r="J275" i="21" s="1"/>
  <c r="J267" i="21"/>
  <c r="J264" i="21" s="1"/>
  <c r="J263" i="21" s="1"/>
  <c r="J262" i="21" s="1"/>
  <c r="I267" i="21"/>
  <c r="I264" i="21" s="1"/>
  <c r="I263" i="21" s="1"/>
  <c r="I262" i="21" s="1"/>
  <c r="I303" i="21"/>
  <c r="I302" i="21" s="1"/>
  <c r="J303" i="21"/>
  <c r="J302" i="21" s="1"/>
  <c r="J261" i="21" l="1"/>
  <c r="I261" i="21"/>
  <c r="I252" i="21"/>
  <c r="I251" i="21" s="1"/>
  <c r="J252" i="21"/>
  <c r="J251" i="21" s="1"/>
  <c r="H252" i="21"/>
  <c r="I433" i="21"/>
  <c r="J433" i="21"/>
  <c r="I1045" i="21"/>
  <c r="I1044" i="21" s="1"/>
  <c r="J1045" i="21"/>
  <c r="J1044" i="21" s="1"/>
  <c r="H1045" i="21"/>
  <c r="H1044" i="21" s="1"/>
  <c r="H629" i="21"/>
  <c r="H628" i="21" s="1"/>
  <c r="H627" i="21" s="1"/>
  <c r="I920" i="21"/>
  <c r="I919" i="21" s="1"/>
  <c r="J920" i="21"/>
  <c r="J919" i="21" s="1"/>
  <c r="H920" i="21"/>
  <c r="H919" i="21" s="1"/>
  <c r="J826" i="21"/>
  <c r="J825" i="21" s="1"/>
  <c r="I826" i="21"/>
  <c r="I825" i="21" s="1"/>
  <c r="H826" i="21"/>
  <c r="H825" i="21" s="1"/>
  <c r="I794" i="21"/>
  <c r="J794" i="21"/>
  <c r="H794" i="21"/>
  <c r="H785" i="21"/>
  <c r="H653" i="21"/>
  <c r="I705" i="21"/>
  <c r="I704" i="21" s="1"/>
  <c r="J705" i="21"/>
  <c r="J704" i="21" s="1"/>
  <c r="H705" i="21"/>
  <c r="H704" i="21" s="1"/>
  <c r="I653" i="21"/>
  <c r="J653" i="21"/>
  <c r="I629" i="21"/>
  <c r="I628" i="21" s="1"/>
  <c r="I627" i="21" s="1"/>
  <c r="J629" i="21"/>
  <c r="J628" i="21" s="1"/>
  <c r="J627" i="21" s="1"/>
  <c r="H251" i="21" l="1"/>
  <c r="I538" i="21"/>
  <c r="J538" i="21"/>
  <c r="J621" i="21"/>
  <c r="J620" i="21" s="1"/>
  <c r="I622" i="21"/>
  <c r="I621" i="21" s="1"/>
  <c r="I620" i="21" s="1"/>
  <c r="H622" i="21"/>
  <c r="H621" i="21" s="1"/>
  <c r="H620" i="21" s="1"/>
  <c r="H564" i="21" l="1"/>
  <c r="H538" i="21"/>
  <c r="H520" i="21"/>
  <c r="I564" i="21"/>
  <c r="J564" i="21"/>
  <c r="I526" i="21"/>
  <c r="J526" i="21"/>
  <c r="H526" i="21"/>
  <c r="J510" i="21"/>
  <c r="I510" i="21"/>
  <c r="I462" i="21"/>
  <c r="J462" i="21"/>
  <c r="H462" i="21"/>
  <c r="I432" i="21"/>
  <c r="J432" i="21"/>
  <c r="H433" i="21"/>
  <c r="H432" i="21" s="1"/>
  <c r="I220" i="21" l="1"/>
  <c r="J220" i="21"/>
  <c r="H220" i="21"/>
  <c r="H287" i="21"/>
  <c r="H286" i="21" s="1"/>
  <c r="J200" i="21"/>
  <c r="I200" i="21"/>
  <c r="H200" i="21"/>
  <c r="J188" i="21"/>
  <c r="J187" i="21" s="1"/>
  <c r="I188" i="21"/>
  <c r="I187" i="21" s="1"/>
  <c r="H188" i="21"/>
  <c r="H187" i="21" s="1"/>
  <c r="I186" i="21" l="1"/>
  <c r="I178" i="21"/>
  <c r="J178" i="21"/>
  <c r="H178" i="21"/>
  <c r="H153" i="21" l="1"/>
  <c r="J358" i="21"/>
  <c r="I358" i="21"/>
  <c r="H358" i="21"/>
  <c r="H578" i="21" l="1"/>
  <c r="H328" i="21"/>
  <c r="I582" i="21" l="1"/>
  <c r="J582" i="21"/>
  <c r="H582" i="21"/>
  <c r="I578" i="21"/>
  <c r="J578" i="21"/>
  <c r="I376" i="21"/>
  <c r="I328" i="21"/>
  <c r="J328" i="21"/>
  <c r="I1043" i="21"/>
  <c r="I1041" i="21" s="1"/>
  <c r="J1043" i="21"/>
  <c r="J1041" i="21" s="1"/>
  <c r="I132" i="21"/>
  <c r="J132" i="21"/>
  <c r="I48" i="21"/>
  <c r="J48" i="21"/>
  <c r="H48" i="21"/>
  <c r="J959" i="21"/>
  <c r="I959" i="21"/>
  <c r="H959" i="21"/>
  <c r="J1060" i="21"/>
  <c r="I1060" i="21"/>
  <c r="I1055" i="21"/>
  <c r="J1055" i="21"/>
  <c r="J1028" i="21"/>
  <c r="I1028" i="21"/>
  <c r="I755" i="21"/>
  <c r="I754" i="21" s="1"/>
  <c r="J755" i="21"/>
  <c r="J754" i="21" s="1"/>
  <c r="I646" i="21"/>
  <c r="J646" i="21"/>
  <c r="I242" i="21"/>
  <c r="J242" i="21"/>
  <c r="H242" i="21"/>
  <c r="I1067" i="21"/>
  <c r="J1067" i="21"/>
  <c r="H1066" i="21"/>
  <c r="J378" i="21"/>
  <c r="I823" i="21"/>
  <c r="I822" i="21" s="1"/>
  <c r="J823" i="21"/>
  <c r="J822" i="21" s="1"/>
  <c r="I605" i="21"/>
  <c r="J605" i="21"/>
  <c r="I603" i="21"/>
  <c r="J603" i="21"/>
  <c r="H1041" i="21" l="1"/>
  <c r="I930" i="21"/>
  <c r="J930" i="21"/>
  <c r="I931" i="21"/>
  <c r="J931" i="21"/>
  <c r="H642" i="21"/>
  <c r="I789" i="21"/>
  <c r="J789" i="21"/>
  <c r="I791" i="21"/>
  <c r="J791" i="21"/>
  <c r="H791" i="21"/>
  <c r="I811" i="21"/>
  <c r="J811" i="21"/>
  <c r="H811" i="21"/>
  <c r="I645" i="21" l="1"/>
  <c r="I336" i="21"/>
  <c r="H856" i="21"/>
  <c r="H855" i="21" s="1"/>
  <c r="I1066" i="21" l="1"/>
  <c r="J1066" i="21"/>
  <c r="I1022" i="21"/>
  <c r="J1022" i="21"/>
  <c r="H1022" i="21"/>
  <c r="I988" i="21"/>
  <c r="J988" i="21"/>
  <c r="H988" i="21"/>
  <c r="I676" i="21"/>
  <c r="I671" i="21" s="1"/>
  <c r="J676" i="21"/>
  <c r="J671" i="21" s="1"/>
  <c r="H676" i="21"/>
  <c r="H671" i="21" s="1"/>
  <c r="I493" i="21"/>
  <c r="I492" i="21" s="1"/>
  <c r="J493" i="21"/>
  <c r="J492" i="21" s="1"/>
  <c r="H493" i="21"/>
  <c r="H492" i="21" s="1"/>
  <c r="I335" i="21"/>
  <c r="J335" i="21"/>
  <c r="H335" i="21"/>
  <c r="J723" i="21"/>
  <c r="I233" i="21"/>
  <c r="J27" i="21" l="1"/>
  <c r="I319" i="21"/>
  <c r="J319" i="21"/>
  <c r="H319" i="21"/>
  <c r="J895" i="21"/>
  <c r="I895" i="21"/>
  <c r="I577" i="21"/>
  <c r="J577" i="21"/>
  <c r="H510" i="21"/>
  <c r="I158" i="21"/>
  <c r="J158" i="21"/>
  <c r="H158" i="21"/>
  <c r="I69" i="21"/>
  <c r="J69" i="21"/>
  <c r="H69" i="21"/>
  <c r="I367" i="21"/>
  <c r="J367" i="21"/>
  <c r="H367" i="21"/>
  <c r="H313" i="21"/>
  <c r="H312" i="21" s="1"/>
  <c r="H311" i="21" s="1"/>
  <c r="H310" i="21" s="1"/>
  <c r="I321" i="21"/>
  <c r="J321" i="21"/>
  <c r="H321" i="21"/>
  <c r="H294" i="21"/>
  <c r="H283" i="21"/>
  <c r="H271" i="21"/>
  <c r="H384" i="21"/>
  <c r="H386" i="21"/>
  <c r="H408" i="21"/>
  <c r="I79" i="21"/>
  <c r="J79" i="21"/>
  <c r="H79" i="21"/>
  <c r="I94" i="21"/>
  <c r="I93" i="21" s="1"/>
  <c r="I176" i="21"/>
  <c r="I175" i="21" s="1"/>
  <c r="I174" i="21" s="1"/>
  <c r="J176" i="21"/>
  <c r="J175" i="21" s="1"/>
  <c r="J174" i="21" s="1"/>
  <c r="H176" i="21"/>
  <c r="H175" i="21" s="1"/>
  <c r="H174" i="21" s="1"/>
  <c r="H47" i="21"/>
  <c r="H35" i="21"/>
  <c r="H31" i="21"/>
  <c r="H318" i="21" l="1"/>
  <c r="H317" i="21" s="1"/>
  <c r="H316" i="21" s="1"/>
  <c r="H315" i="21" s="1"/>
  <c r="I318" i="21"/>
  <c r="I317" i="21" s="1"/>
  <c r="I316" i="21" s="1"/>
  <c r="I315" i="21" s="1"/>
  <c r="J318" i="21"/>
  <c r="J317" i="21" s="1"/>
  <c r="J316" i="21" s="1"/>
  <c r="J315" i="21" s="1"/>
  <c r="I1074" i="21"/>
  <c r="J1074" i="21"/>
  <c r="H1074" i="21"/>
  <c r="I394" i="21" l="1"/>
  <c r="I393" i="21" s="1"/>
  <c r="J394" i="21"/>
  <c r="J393" i="21" s="1"/>
  <c r="I108" i="21"/>
  <c r="J108" i="21"/>
  <c r="I110" i="21"/>
  <c r="J110" i="21"/>
  <c r="H110" i="21"/>
  <c r="H108" i="21"/>
  <c r="H131" i="21" l="1"/>
  <c r="I979" i="21"/>
  <c r="J979" i="21"/>
  <c r="H979" i="21"/>
  <c r="I31" i="21"/>
  <c r="J31" i="21"/>
  <c r="J645" i="21"/>
  <c r="H645" i="21"/>
  <c r="I143" i="21"/>
  <c r="J143" i="21"/>
  <c r="H143" i="21"/>
  <c r="H861" i="21"/>
  <c r="I861" i="21"/>
  <c r="J861" i="21"/>
  <c r="I856" i="21"/>
  <c r="I855" i="21" s="1"/>
  <c r="J856" i="21"/>
  <c r="J855" i="21" s="1"/>
  <c r="I209" i="21"/>
  <c r="I202" i="21" s="1"/>
  <c r="J209" i="21"/>
  <c r="J202" i="21" s="1"/>
  <c r="H209" i="21"/>
  <c r="H202" i="21" s="1"/>
  <c r="H743" i="21" l="1"/>
  <c r="H742" i="21" s="1"/>
  <c r="I743" i="21"/>
  <c r="I742" i="21" s="1"/>
  <c r="J743" i="21"/>
  <c r="J742" i="21" s="1"/>
  <c r="H268" i="21"/>
  <c r="H267" i="21" s="1"/>
  <c r="H293" i="21"/>
  <c r="H292" i="21" s="1"/>
  <c r="H291" i="21" s="1"/>
  <c r="H290" i="21" s="1"/>
  <c r="J408" i="21" l="1"/>
  <c r="J407" i="21" s="1"/>
  <c r="J406" i="21" s="1"/>
  <c r="I408" i="21"/>
  <c r="I407" i="21" s="1"/>
  <c r="I406" i="21" s="1"/>
  <c r="H407" i="21"/>
  <c r="H406" i="21" s="1"/>
  <c r="J405" i="21" l="1"/>
  <c r="J404" i="21" s="1"/>
  <c r="I405" i="21"/>
  <c r="I404" i="21" s="1"/>
  <c r="H405" i="21"/>
  <c r="H404" i="21" s="1"/>
  <c r="I155" i="21"/>
  <c r="J155" i="21"/>
  <c r="H155" i="21"/>
  <c r="J142" i="21" l="1"/>
  <c r="I142" i="21"/>
  <c r="H142" i="21"/>
  <c r="I785" i="21" l="1"/>
  <c r="J785" i="21"/>
  <c r="I430" i="21" l="1"/>
  <c r="J430" i="21"/>
  <c r="H430" i="21"/>
  <c r="H429" i="21" s="1"/>
  <c r="J429" i="21" l="1"/>
  <c r="J428" i="21" s="1"/>
  <c r="I429" i="21"/>
  <c r="I428" i="21" s="1"/>
  <c r="H107" i="21"/>
  <c r="H103" i="21" s="1"/>
  <c r="I107" i="21"/>
  <c r="I103" i="21" s="1"/>
  <c r="J107" i="21"/>
  <c r="J103" i="21" s="1"/>
  <c r="H265" i="21"/>
  <c r="H264" i="21" s="1"/>
  <c r="H263" i="21" s="1"/>
  <c r="I88" i="21"/>
  <c r="J88" i="21"/>
  <c r="J537" i="21"/>
  <c r="J535" i="21" s="1"/>
  <c r="I537" i="21"/>
  <c r="I535" i="21" s="1"/>
  <c r="I697" i="21" l="1"/>
  <c r="J697" i="21"/>
  <c r="H697" i="21"/>
  <c r="J44" i="21"/>
  <c r="I44" i="21"/>
  <c r="H44" i="21"/>
  <c r="J43" i="21"/>
  <c r="I43" i="21"/>
  <c r="J42" i="21"/>
  <c r="I42" i="21"/>
  <c r="H42" i="21"/>
  <c r="I41" i="21"/>
  <c r="J41" i="21"/>
  <c r="I39" i="21"/>
  <c r="J39" i="21"/>
  <c r="I27" i="21"/>
  <c r="H26" i="21"/>
  <c r="I375" i="21"/>
  <c r="J375" i="21"/>
  <c r="H478" i="21"/>
  <c r="I225" i="21"/>
  <c r="J225" i="21"/>
  <c r="H225" i="21"/>
  <c r="H227" i="21"/>
  <c r="H775" i="21"/>
  <c r="H753" i="21" s="1"/>
  <c r="H639" i="21"/>
  <c r="H637" i="21"/>
  <c r="J522" i="21"/>
  <c r="J520" i="21" s="1"/>
  <c r="I522" i="21"/>
  <c r="I520" i="21" s="1"/>
  <c r="I506" i="21"/>
  <c r="H506" i="21"/>
  <c r="H38" i="21" l="1"/>
  <c r="I38" i="21"/>
  <c r="J38" i="21"/>
  <c r="H224" i="21"/>
  <c r="H633" i="21"/>
  <c r="I125" i="21"/>
  <c r="J125" i="21"/>
  <c r="I117" i="21"/>
  <c r="J117" i="21"/>
  <c r="H117" i="21"/>
  <c r="H125" i="21"/>
  <c r="I384" i="21"/>
  <c r="J384" i="21"/>
  <c r="I1059" i="21"/>
  <c r="J1059" i="21"/>
  <c r="H1059" i="21"/>
  <c r="I1054" i="21"/>
  <c r="J1054" i="21"/>
  <c r="H1054" i="21"/>
  <c r="I832" i="21"/>
  <c r="J832" i="21"/>
  <c r="H832" i="21"/>
  <c r="H801" i="21"/>
  <c r="I241" i="21"/>
  <c r="J241" i="21"/>
  <c r="H241" i="21"/>
  <c r="J186" i="21"/>
  <c r="H186" i="21"/>
  <c r="I47" i="21"/>
  <c r="J47" i="21"/>
  <c r="H89" i="21" l="1"/>
  <c r="H88" i="21" s="1"/>
  <c r="H917" i="21"/>
  <c r="I917" i="21"/>
  <c r="H598" i="21"/>
  <c r="I598" i="21"/>
  <c r="H907" i="21"/>
  <c r="I907" i="21"/>
  <c r="J907" i="21"/>
  <c r="H905" i="21"/>
  <c r="I905" i="21"/>
  <c r="J905" i="21"/>
  <c r="I819" i="21"/>
  <c r="I818" i="21" s="1"/>
  <c r="J819" i="21"/>
  <c r="J818" i="21" s="1"/>
  <c r="H818" i="21"/>
  <c r="I710" i="21"/>
  <c r="I709" i="21" s="1"/>
  <c r="J710" i="21"/>
  <c r="J709" i="21" s="1"/>
  <c r="J876" i="21"/>
  <c r="I876" i="21"/>
  <c r="J612" i="21"/>
  <c r="J609" i="21" s="1"/>
  <c r="I612" i="21"/>
  <c r="I609" i="21" s="1"/>
  <c r="J606" i="21"/>
  <c r="J602" i="21" s="1"/>
  <c r="I606" i="21"/>
  <c r="I602" i="21" s="1"/>
  <c r="H606" i="21"/>
  <c r="H602" i="21" s="1"/>
  <c r="H542" i="21"/>
  <c r="H525" i="21" s="1"/>
  <c r="I542" i="21"/>
  <c r="I525" i="21" s="1"/>
  <c r="J542" i="21"/>
  <c r="J525" i="21" s="1"/>
  <c r="H904" i="21" l="1"/>
  <c r="I904" i="21"/>
  <c r="J904" i="21"/>
  <c r="I478" i="21"/>
  <c r="J478" i="21"/>
  <c r="I467" i="21"/>
  <c r="J467" i="21"/>
  <c r="I939" i="21"/>
  <c r="I936" i="21" s="1"/>
  <c r="J939" i="21"/>
  <c r="J936" i="21" s="1"/>
  <c r="H447" i="21"/>
  <c r="H446" i="21" s="1"/>
  <c r="I129" i="21"/>
  <c r="J129" i="21"/>
  <c r="J153" i="21"/>
  <c r="I153" i="21"/>
  <c r="H150" i="21"/>
  <c r="I1018" i="21"/>
  <c r="J1018" i="21"/>
  <c r="H1018" i="21"/>
  <c r="I61" i="21"/>
  <c r="I60" i="21" s="1"/>
  <c r="I59" i="21" s="1"/>
  <c r="J61" i="21"/>
  <c r="J60" i="21" s="1"/>
  <c r="J59" i="21" s="1"/>
  <c r="H61" i="21"/>
  <c r="H60" i="21" s="1"/>
  <c r="H59" i="21" s="1"/>
  <c r="H149" i="21" l="1"/>
  <c r="J896" i="21"/>
  <c r="H896" i="21"/>
  <c r="I896" i="21"/>
  <c r="J894" i="21"/>
  <c r="I894" i="21"/>
  <c r="H894" i="21"/>
  <c r="I389" i="21"/>
  <c r="J389" i="21"/>
  <c r="H389" i="21"/>
  <c r="H383" i="21" s="1"/>
  <c r="I386" i="21"/>
  <c r="J386" i="21"/>
  <c r="I891" i="21" l="1"/>
  <c r="J891" i="21"/>
  <c r="H891" i="21"/>
  <c r="J383" i="21"/>
  <c r="I383" i="21"/>
  <c r="I568" i="21"/>
  <c r="J568" i="21"/>
  <c r="H568" i="21"/>
  <c r="I1086" i="21"/>
  <c r="I1085" i="21" s="1"/>
  <c r="J1086" i="21"/>
  <c r="J1085" i="21" s="1"/>
  <c r="I474" i="21"/>
  <c r="J474" i="21"/>
  <c r="H488" i="21"/>
  <c r="H461" i="21"/>
  <c r="I473" i="21"/>
  <c r="J473" i="21"/>
  <c r="I454" i="21"/>
  <c r="I453" i="21" s="1"/>
  <c r="I452" i="21" s="1"/>
  <c r="J454" i="21"/>
  <c r="J453" i="21" s="1"/>
  <c r="J452" i="21" s="1"/>
  <c r="I481" i="21"/>
  <c r="J481" i="21"/>
  <c r="J482" i="21"/>
  <c r="I482" i="21"/>
  <c r="I487" i="21"/>
  <c r="I486" i="21" s="1"/>
  <c r="J487" i="21"/>
  <c r="J486" i="21" s="1"/>
  <c r="I498" i="21"/>
  <c r="I497" i="21" s="1"/>
  <c r="I496" i="21" s="1"/>
  <c r="I495" i="21" s="1"/>
  <c r="J498" i="21"/>
  <c r="J497" i="21" s="1"/>
  <c r="J496" i="21" s="1"/>
  <c r="J495" i="21" s="1"/>
  <c r="I958" i="21"/>
  <c r="J958" i="21"/>
  <c r="J957" i="21" s="1"/>
  <c r="J956" i="21" s="1"/>
  <c r="J955" i="21" s="1"/>
  <c r="I1014" i="21"/>
  <c r="J1014" i="21"/>
  <c r="I964" i="21"/>
  <c r="J964" i="21"/>
  <c r="I967" i="21"/>
  <c r="J967" i="21"/>
  <c r="I970" i="21"/>
  <c r="J970" i="21"/>
  <c r="I973" i="21"/>
  <c r="J973" i="21"/>
  <c r="I976" i="21"/>
  <c r="J976" i="21"/>
  <c r="I982" i="21"/>
  <c r="J982" i="21"/>
  <c r="I985" i="21"/>
  <c r="J985" i="21"/>
  <c r="I991" i="21"/>
  <c r="J991" i="21"/>
  <c r="I994" i="21"/>
  <c r="J994" i="21"/>
  <c r="I997" i="21"/>
  <c r="J997" i="21"/>
  <c r="I1000" i="21"/>
  <c r="J1000" i="21"/>
  <c r="I1003" i="21"/>
  <c r="J1003" i="21"/>
  <c r="I1006" i="21"/>
  <c r="J1006" i="21"/>
  <c r="I1009" i="21"/>
  <c r="J1009" i="21"/>
  <c r="I1011" i="21"/>
  <c r="J1011" i="21"/>
  <c r="I1020" i="21"/>
  <c r="J1020" i="21"/>
  <c r="I1027" i="21"/>
  <c r="J1027" i="21"/>
  <c r="I1030" i="21"/>
  <c r="J1030" i="21"/>
  <c r="I1034" i="21"/>
  <c r="J1034" i="21"/>
  <c r="I1039" i="21"/>
  <c r="I1038" i="21" s="1"/>
  <c r="J1039" i="21"/>
  <c r="J1038" i="21" s="1"/>
  <c r="I1076" i="21"/>
  <c r="J1076" i="21"/>
  <c r="I1080" i="21"/>
  <c r="I1079" i="21" s="1"/>
  <c r="J1080" i="21"/>
  <c r="J1079" i="21" s="1"/>
  <c r="I1083" i="21"/>
  <c r="I1082" i="21" s="1"/>
  <c r="J1083" i="21"/>
  <c r="J1082" i="21" s="1"/>
  <c r="I634" i="21"/>
  <c r="J634" i="21"/>
  <c r="I637" i="21"/>
  <c r="J637" i="21"/>
  <c r="I639" i="21"/>
  <c r="J639" i="21"/>
  <c r="I651" i="21"/>
  <c r="I644" i="21" s="1"/>
  <c r="J651" i="21"/>
  <c r="J644" i="21" s="1"/>
  <c r="I699" i="21"/>
  <c r="I696" i="21" s="1"/>
  <c r="J699" i="21"/>
  <c r="J696" i="21" s="1"/>
  <c r="I714" i="21"/>
  <c r="I713" i="21" s="1"/>
  <c r="J714" i="21"/>
  <c r="J713" i="21" s="1"/>
  <c r="I722" i="21"/>
  <c r="I717" i="21" s="1"/>
  <c r="J722" i="21"/>
  <c r="J717" i="21" s="1"/>
  <c r="I775" i="21"/>
  <c r="I753" i="21" s="1"/>
  <c r="J775" i="21"/>
  <c r="J753" i="21" s="1"/>
  <c r="I780" i="21"/>
  <c r="J780" i="21"/>
  <c r="I783" i="21"/>
  <c r="J783" i="21"/>
  <c r="I801" i="21"/>
  <c r="J801" i="21"/>
  <c r="I806" i="21"/>
  <c r="J806" i="21"/>
  <c r="I817" i="21"/>
  <c r="J817" i="21"/>
  <c r="I821" i="21"/>
  <c r="J821" i="21"/>
  <c r="I831" i="21"/>
  <c r="J831" i="21"/>
  <c r="I847" i="21"/>
  <c r="J847" i="21"/>
  <c r="I865" i="21"/>
  <c r="I864" i="21" s="1"/>
  <c r="I860" i="21" s="1"/>
  <c r="I859" i="21" s="1"/>
  <c r="J865" i="21"/>
  <c r="J864" i="21" s="1"/>
  <c r="J860" i="21" s="1"/>
  <c r="J859" i="21" s="1"/>
  <c r="I871" i="21"/>
  <c r="I870" i="21" s="1"/>
  <c r="I869" i="21" s="1"/>
  <c r="J871" i="21"/>
  <c r="J870" i="21" s="1"/>
  <c r="J869" i="21" s="1"/>
  <c r="I875" i="21"/>
  <c r="I874" i="21" s="1"/>
  <c r="J875" i="21"/>
  <c r="J874" i="21" s="1"/>
  <c r="I879" i="21"/>
  <c r="I878" i="21" s="1"/>
  <c r="J879" i="21"/>
  <c r="J878" i="21" s="1"/>
  <c r="I882" i="21"/>
  <c r="I881" i="21" s="1"/>
  <c r="J882" i="21"/>
  <c r="J881" i="21" s="1"/>
  <c r="I902" i="21"/>
  <c r="I901" i="21" s="1"/>
  <c r="J902" i="21"/>
  <c r="J901" i="21" s="1"/>
  <c r="I910" i="21"/>
  <c r="I909" i="21" s="1"/>
  <c r="J910" i="21"/>
  <c r="J909" i="21" s="1"/>
  <c r="I913" i="21"/>
  <c r="I912" i="21" s="1"/>
  <c r="J913" i="21"/>
  <c r="J912" i="21" s="1"/>
  <c r="I916" i="21"/>
  <c r="I915" i="21" s="1"/>
  <c r="J916" i="21"/>
  <c r="J915" i="21" s="1"/>
  <c r="I925" i="21"/>
  <c r="I924" i="21" s="1"/>
  <c r="I923" i="21" s="1"/>
  <c r="J925" i="21"/>
  <c r="J924" i="21" s="1"/>
  <c r="J923" i="21" s="1"/>
  <c r="I929" i="21"/>
  <c r="I928" i="21" s="1"/>
  <c r="J929" i="21"/>
  <c r="J928" i="21" s="1"/>
  <c r="I933" i="21"/>
  <c r="I932" i="21" s="1"/>
  <c r="J933" i="21"/>
  <c r="J932" i="21" s="1"/>
  <c r="I1116" i="21"/>
  <c r="J1116" i="21"/>
  <c r="I1118" i="21"/>
  <c r="J1118" i="21"/>
  <c r="I1119" i="21"/>
  <c r="J1119" i="21"/>
  <c r="I1120" i="21"/>
  <c r="J1120" i="21"/>
  <c r="I1122" i="21"/>
  <c r="J1122" i="21"/>
  <c r="I505" i="21"/>
  <c r="I504" i="21" s="1"/>
  <c r="J505" i="21"/>
  <c r="J504" i="21" s="1"/>
  <c r="I508" i="21"/>
  <c r="J508" i="21"/>
  <c r="I515" i="21"/>
  <c r="I514" i="21" s="1"/>
  <c r="J515" i="21"/>
  <c r="J514" i="21" s="1"/>
  <c r="I521" i="21"/>
  <c r="J521" i="21"/>
  <c r="I523" i="21"/>
  <c r="J523" i="21"/>
  <c r="I546" i="21"/>
  <c r="J546" i="21"/>
  <c r="I557" i="21"/>
  <c r="J557" i="21"/>
  <c r="I559" i="21"/>
  <c r="J559" i="21"/>
  <c r="I562" i="21"/>
  <c r="J562" i="21"/>
  <c r="I587" i="21"/>
  <c r="I586" i="21" s="1"/>
  <c r="J587" i="21"/>
  <c r="J586" i="21" s="1"/>
  <c r="I594" i="21"/>
  <c r="I593" i="21" s="1"/>
  <c r="I592" i="21" s="1"/>
  <c r="J594" i="21"/>
  <c r="J593" i="21" s="1"/>
  <c r="J592" i="21" s="1"/>
  <c r="I597" i="21"/>
  <c r="I596" i="21" s="1"/>
  <c r="J597" i="21"/>
  <c r="J596" i="21" s="1"/>
  <c r="I618" i="21"/>
  <c r="I617" i="21" s="1"/>
  <c r="I616" i="21" s="1"/>
  <c r="J618" i="21"/>
  <c r="J617" i="21" s="1"/>
  <c r="J616" i="21" s="1"/>
  <c r="I360" i="21"/>
  <c r="I352" i="21" s="1"/>
  <c r="J360" i="21"/>
  <c r="J352" i="21" s="1"/>
  <c r="I348" i="21"/>
  <c r="J348" i="21"/>
  <c r="I343" i="21"/>
  <c r="J343" i="21"/>
  <c r="I340" i="21"/>
  <c r="J340" i="21"/>
  <c r="I327" i="21"/>
  <c r="J327" i="21"/>
  <c r="I259" i="21"/>
  <c r="I258" i="21" s="1"/>
  <c r="J259" i="21"/>
  <c r="J258" i="21" s="1"/>
  <c r="I249" i="21"/>
  <c r="J249" i="21"/>
  <c r="I240" i="21"/>
  <c r="J240" i="21"/>
  <c r="I238" i="21"/>
  <c r="I237" i="21" s="1"/>
  <c r="J238" i="21"/>
  <c r="J237" i="21" s="1"/>
  <c r="I234" i="21"/>
  <c r="J234" i="21"/>
  <c r="I232" i="21"/>
  <c r="J232" i="21"/>
  <c r="I227" i="21"/>
  <c r="I224" i="21" s="1"/>
  <c r="J227" i="21"/>
  <c r="J224" i="21" s="1"/>
  <c r="I218" i="21"/>
  <c r="J218" i="21"/>
  <c r="I213" i="21"/>
  <c r="I212" i="21" s="1"/>
  <c r="J213" i="21"/>
  <c r="J212" i="21" s="1"/>
  <c r="I195" i="21"/>
  <c r="I194" i="21" s="1"/>
  <c r="J195" i="21"/>
  <c r="J194" i="21" s="1"/>
  <c r="I172" i="21"/>
  <c r="I171" i="21" s="1"/>
  <c r="I170" i="21" s="1"/>
  <c r="J172" i="21"/>
  <c r="J171" i="21" s="1"/>
  <c r="J170" i="21" s="1"/>
  <c r="I168" i="21"/>
  <c r="I167" i="21" s="1"/>
  <c r="J168" i="21"/>
  <c r="J167" i="21" s="1"/>
  <c r="I165" i="21"/>
  <c r="I164" i="21" s="1"/>
  <c r="J165" i="21"/>
  <c r="J164" i="21" s="1"/>
  <c r="I150" i="21"/>
  <c r="I149" i="21" s="1"/>
  <c r="J150" i="21"/>
  <c r="J149" i="21" s="1"/>
  <c r="I131" i="21"/>
  <c r="I128" i="21" s="1"/>
  <c r="I127" i="21" s="1"/>
  <c r="J131" i="21"/>
  <c r="J128" i="21" s="1"/>
  <c r="J127" i="21" s="1"/>
  <c r="I124" i="21"/>
  <c r="J124" i="21"/>
  <c r="I121" i="21"/>
  <c r="J121" i="21"/>
  <c r="I115" i="21"/>
  <c r="J115" i="21"/>
  <c r="I97" i="21"/>
  <c r="J97" i="21"/>
  <c r="I91" i="21"/>
  <c r="J91" i="21"/>
  <c r="I87" i="21"/>
  <c r="J87" i="21"/>
  <c r="I85" i="21"/>
  <c r="I84" i="21" s="1"/>
  <c r="J85" i="21"/>
  <c r="J84" i="21" s="1"/>
  <c r="I82" i="21"/>
  <c r="I78" i="21" s="1"/>
  <c r="J82" i="21"/>
  <c r="J78" i="21" s="1"/>
  <c r="I76" i="21"/>
  <c r="I75" i="21" s="1"/>
  <c r="J76" i="21"/>
  <c r="J75" i="21" s="1"/>
  <c r="I73" i="21"/>
  <c r="I72" i="21" s="1"/>
  <c r="J73" i="21"/>
  <c r="J72" i="21" s="1"/>
  <c r="I68" i="21"/>
  <c r="J68" i="21"/>
  <c r="I66" i="21"/>
  <c r="I65" i="21" s="1"/>
  <c r="I64" i="21" s="1"/>
  <c r="J66" i="21"/>
  <c r="J65" i="21" s="1"/>
  <c r="J64" i="21" s="1"/>
  <c r="I53" i="21"/>
  <c r="I52" i="21" s="1"/>
  <c r="I51" i="21" s="1"/>
  <c r="J53" i="21"/>
  <c r="J52" i="21" s="1"/>
  <c r="J51" i="21" s="1"/>
  <c r="I35" i="21"/>
  <c r="J35" i="21"/>
  <c r="I26" i="21"/>
  <c r="I25" i="21" s="1"/>
  <c r="I24" i="21" s="1"/>
  <c r="J26" i="21"/>
  <c r="J25" i="21" s="1"/>
  <c r="J24" i="21" s="1"/>
  <c r="I1103" i="21"/>
  <c r="I1102" i="21" s="1"/>
  <c r="J1103" i="21"/>
  <c r="J1102" i="21" s="1"/>
  <c r="H1102" i="21"/>
  <c r="I1100" i="21"/>
  <c r="J1100" i="21"/>
  <c r="H1100" i="21"/>
  <c r="I1099" i="21"/>
  <c r="J1099" i="21"/>
  <c r="H1099" i="21"/>
  <c r="I1098" i="21"/>
  <c r="J1098" i="21"/>
  <c r="I1095" i="21"/>
  <c r="J1095" i="21"/>
  <c r="I1107" i="21"/>
  <c r="J1107" i="21"/>
  <c r="I1109" i="21"/>
  <c r="J1109" i="21"/>
  <c r="H1107" i="21"/>
  <c r="H1109" i="21"/>
  <c r="I554" i="21" l="1"/>
  <c r="I519" i="21" s="1"/>
  <c r="I518" i="21" s="1"/>
  <c r="J554" i="21"/>
  <c r="J519" i="21" s="1"/>
  <c r="J518" i="21" s="1"/>
  <c r="I90" i="21"/>
  <c r="J90" i="21"/>
  <c r="I334" i="21"/>
  <c r="I333" i="21" s="1"/>
  <c r="J114" i="21"/>
  <c r="J334" i="21"/>
  <c r="J333" i="21" s="1"/>
  <c r="I114" i="21"/>
  <c r="J816" i="21"/>
  <c r="I963" i="21"/>
  <c r="J963" i="21"/>
  <c r="I816" i="21"/>
  <c r="I199" i="21"/>
  <c r="I198" i="21" s="1"/>
  <c r="I197" i="21" s="1"/>
  <c r="J199" i="21"/>
  <c r="J198" i="21" s="1"/>
  <c r="J197" i="21" s="1"/>
  <c r="I351" i="21"/>
  <c r="J351" i="21"/>
  <c r="I507" i="21"/>
  <c r="I503" i="21" s="1"/>
  <c r="I502" i="21" s="1"/>
  <c r="I501" i="21" s="1"/>
  <c r="J507" i="21"/>
  <c r="J503" i="21" s="1"/>
  <c r="J502" i="21" s="1"/>
  <c r="J501" i="21" s="1"/>
  <c r="I957" i="21"/>
  <c r="I956" i="21" s="1"/>
  <c r="I955" i="21" s="1"/>
  <c r="I1013" i="21"/>
  <c r="J1013" i="21"/>
  <c r="H1106" i="21"/>
  <c r="H1105" i="21" s="1"/>
  <c r="I1106" i="21"/>
  <c r="I1105" i="21" s="1"/>
  <c r="J1106" i="21"/>
  <c r="J1105" i="21" s="1"/>
  <c r="I900" i="21"/>
  <c r="J900" i="21"/>
  <c r="I1073" i="21"/>
  <c r="I1017" i="21"/>
  <c r="J1073" i="21"/>
  <c r="J1017" i="21"/>
  <c r="I830" i="21"/>
  <c r="I829" i="21" s="1"/>
  <c r="J830" i="21"/>
  <c r="J829" i="21" s="1"/>
  <c r="I461" i="21"/>
  <c r="I460" i="21" s="1"/>
  <c r="J461" i="21"/>
  <c r="J460" i="21" s="1"/>
  <c r="I779" i="21"/>
  <c r="J779" i="21"/>
  <c r="H1094" i="21"/>
  <c r="H1093" i="21" s="1"/>
  <c r="H1092" i="21" s="1"/>
  <c r="J1094" i="21"/>
  <c r="J1093" i="21" s="1"/>
  <c r="J1092" i="21" s="1"/>
  <c r="I1094" i="21"/>
  <c r="I1093" i="21" s="1"/>
  <c r="I1092" i="21" s="1"/>
  <c r="H577" i="21"/>
  <c r="H1115" i="21"/>
  <c r="H469" i="21"/>
  <c r="I1115" i="21"/>
  <c r="I1114" i="21" s="1"/>
  <c r="I1113" i="21" s="1"/>
  <c r="I1111" i="21" s="1"/>
  <c r="J1115" i="21"/>
  <c r="J1114" i="21" s="1"/>
  <c r="J1113" i="21" s="1"/>
  <c r="J1111" i="21" s="1"/>
  <c r="I935" i="21"/>
  <c r="J935" i="21"/>
  <c r="I469" i="21"/>
  <c r="I466" i="21" s="1"/>
  <c r="I465" i="21" s="1"/>
  <c r="I217" i="21"/>
  <c r="I216" i="21" s="1"/>
  <c r="J469" i="21"/>
  <c r="J466" i="21" s="1"/>
  <c r="J465" i="21" s="1"/>
  <c r="I485" i="21"/>
  <c r="I480" i="21" s="1"/>
  <c r="J491" i="21"/>
  <c r="J490" i="21" s="1"/>
  <c r="J489" i="21" s="1"/>
  <c r="I491" i="21"/>
  <c r="I490" i="21" s="1"/>
  <c r="I489" i="21" s="1"/>
  <c r="I708" i="21"/>
  <c r="J485" i="21"/>
  <c r="J480" i="21" s="1"/>
  <c r="I846" i="21"/>
  <c r="I845" i="21" s="1"/>
  <c r="J708" i="21"/>
  <c r="I885" i="21"/>
  <c r="I873" i="21" s="1"/>
  <c r="J633" i="21"/>
  <c r="I601" i="21"/>
  <c r="I600" i="21" s="1"/>
  <c r="I599" i="21" s="1"/>
  <c r="J927" i="21"/>
  <c r="J922" i="21" s="1"/>
  <c r="J918" i="21" s="1"/>
  <c r="I633" i="21"/>
  <c r="I231" i="21"/>
  <c r="I230" i="21" s="1"/>
  <c r="I229" i="21" s="1"/>
  <c r="I326" i="21"/>
  <c r="I325" i="21" s="1"/>
  <c r="I324" i="21" s="1"/>
  <c r="J885" i="21"/>
  <c r="J873" i="21" s="1"/>
  <c r="I248" i="21"/>
  <c r="I247" i="21" s="1"/>
  <c r="I246" i="21" s="1"/>
  <c r="J846" i="21"/>
  <c r="J845" i="21" s="1"/>
  <c r="I927" i="21"/>
  <c r="I922" i="21" s="1"/>
  <c r="I918" i="21" s="1"/>
  <c r="I1026" i="21"/>
  <c r="I1025" i="21" s="1"/>
  <c r="I1024" i="21" s="1"/>
  <c r="I1047" i="21"/>
  <c r="J1047" i="21"/>
  <c r="I1078" i="21"/>
  <c r="J1078" i="21"/>
  <c r="J1026" i="21"/>
  <c r="J1025" i="21" s="1"/>
  <c r="J1024" i="21" s="1"/>
  <c r="I185" i="21"/>
  <c r="J601" i="21"/>
  <c r="J600" i="21" s="1"/>
  <c r="J599" i="21" s="1"/>
  <c r="I102" i="21"/>
  <c r="J326" i="21"/>
  <c r="J325" i="21" s="1"/>
  <c r="J324" i="21" s="1"/>
  <c r="J248" i="21"/>
  <c r="J247" i="21" s="1"/>
  <c r="J246" i="21" s="1"/>
  <c r="J231" i="21"/>
  <c r="J230" i="21" s="1"/>
  <c r="J229" i="21" s="1"/>
  <c r="J217" i="21"/>
  <c r="J216" i="21" s="1"/>
  <c r="J185" i="21"/>
  <c r="I148" i="21"/>
  <c r="J148" i="21"/>
  <c r="J102" i="21"/>
  <c r="I30" i="21"/>
  <c r="I29" i="21" s="1"/>
  <c r="J30" i="21"/>
  <c r="J29" i="21" s="1"/>
  <c r="I447" i="21"/>
  <c r="I446" i="21" s="1"/>
  <c r="J447" i="21"/>
  <c r="J446" i="21" s="1"/>
  <c r="J444" i="21"/>
  <c r="J443" i="21" s="1"/>
  <c r="J442" i="21" s="1"/>
  <c r="I444" i="21"/>
  <c r="I443" i="21" s="1"/>
  <c r="I442" i="21" s="1"/>
  <c r="J399" i="21"/>
  <c r="J398" i="21" s="1"/>
  <c r="I399" i="21"/>
  <c r="I398" i="21" s="1"/>
  <c r="I392" i="21"/>
  <c r="I391" i="21" s="1"/>
  <c r="J392" i="21"/>
  <c r="J391" i="21" s="1"/>
  <c r="I381" i="21"/>
  <c r="I380" i="21" s="1"/>
  <c r="I379" i="21" s="1"/>
  <c r="J381" i="21"/>
  <c r="J380" i="21" s="1"/>
  <c r="J379" i="21" s="1"/>
  <c r="I377" i="21"/>
  <c r="I374" i="21" s="1"/>
  <c r="I373" i="21" s="1"/>
  <c r="J377" i="21"/>
  <c r="J374" i="21" s="1"/>
  <c r="J373" i="21" s="1"/>
  <c r="I366" i="21"/>
  <c r="I365" i="21" s="1"/>
  <c r="J366" i="21"/>
  <c r="J365" i="21" s="1"/>
  <c r="I145" i="21"/>
  <c r="J145" i="21"/>
  <c r="I141" i="21"/>
  <c r="J141" i="21"/>
  <c r="H141" i="21"/>
  <c r="H25" i="21"/>
  <c r="H24" i="21" s="1"/>
  <c r="H53" i="21"/>
  <c r="H52" i="21" s="1"/>
  <c r="H51" i="21" s="1"/>
  <c r="H66" i="21"/>
  <c r="H65" i="21" s="1"/>
  <c r="H64" i="21" s="1"/>
  <c r="H68" i="21"/>
  <c r="H73" i="21"/>
  <c r="H72" i="21" s="1"/>
  <c r="H76" i="21"/>
  <c r="H75" i="21" s="1"/>
  <c r="H82" i="21"/>
  <c r="H85" i="21"/>
  <c r="H84" i="21" s="1"/>
  <c r="H87" i="21"/>
  <c r="H91" i="21"/>
  <c r="H97" i="21"/>
  <c r="H115" i="21"/>
  <c r="H121" i="21"/>
  <c r="H124" i="21"/>
  <c r="H129" i="21"/>
  <c r="H145" i="21"/>
  <c r="H165" i="21"/>
  <c r="H164" i="21" s="1"/>
  <c r="H168" i="21"/>
  <c r="H167" i="21" s="1"/>
  <c r="H172" i="21"/>
  <c r="H171" i="21" s="1"/>
  <c r="H170" i="21" s="1"/>
  <c r="H195" i="21"/>
  <c r="H194" i="21" s="1"/>
  <c r="H199" i="21"/>
  <c r="H213" i="21"/>
  <c r="H212" i="21" s="1"/>
  <c r="H218" i="21"/>
  <c r="H232" i="21"/>
  <c r="H234" i="21"/>
  <c r="H238" i="21"/>
  <c r="H237" i="21" s="1"/>
  <c r="H240" i="21"/>
  <c r="H249" i="21"/>
  <c r="H259" i="21"/>
  <c r="H258" i="21" s="1"/>
  <c r="H278" i="21"/>
  <c r="H280" i="21"/>
  <c r="H300" i="21"/>
  <c r="H299" i="21" s="1"/>
  <c r="H298" i="21" s="1"/>
  <c r="H305" i="21"/>
  <c r="H308" i="21"/>
  <c r="H307" i="21" s="1"/>
  <c r="H327" i="21"/>
  <c r="H340" i="21"/>
  <c r="H343" i="21"/>
  <c r="H348" i="21"/>
  <c r="H360" i="21"/>
  <c r="H352" i="21" s="1"/>
  <c r="H454" i="21"/>
  <c r="H453" i="21" s="1"/>
  <c r="H452" i="21" s="1"/>
  <c r="H460" i="21"/>
  <c r="H467" i="21"/>
  <c r="H481" i="21"/>
  <c r="H487" i="21"/>
  <c r="H485" i="21" s="1"/>
  <c r="H498" i="21"/>
  <c r="H497" i="21" s="1"/>
  <c r="H496" i="21" s="1"/>
  <c r="H495" i="21" s="1"/>
  <c r="H1122" i="21"/>
  <c r="H505" i="21"/>
  <c r="H504" i="21" s="1"/>
  <c r="H508" i="21"/>
  <c r="H515" i="21"/>
  <c r="H514" i="21" s="1"/>
  <c r="H521" i="21"/>
  <c r="H523" i="21"/>
  <c r="H546" i="21"/>
  <c r="H557" i="21"/>
  <c r="H559" i="21"/>
  <c r="H562" i="21"/>
  <c r="H587" i="21"/>
  <c r="H586" i="21" s="1"/>
  <c r="H594" i="21"/>
  <c r="H593" i="21" s="1"/>
  <c r="H592" i="21" s="1"/>
  <c r="H597" i="21"/>
  <c r="H596" i="21" s="1"/>
  <c r="H618" i="21"/>
  <c r="H617" i="21" s="1"/>
  <c r="H616" i="21" s="1"/>
  <c r="H651" i="21"/>
  <c r="H699" i="21"/>
  <c r="H696" i="21" s="1"/>
  <c r="H714" i="21"/>
  <c r="H713" i="21" s="1"/>
  <c r="H722" i="21"/>
  <c r="H717" i="21" s="1"/>
  <c r="H780" i="21"/>
  <c r="H783" i="21"/>
  <c r="H789" i="21"/>
  <c r="H806" i="21"/>
  <c r="H817" i="21"/>
  <c r="H821" i="21"/>
  <c r="H831" i="21"/>
  <c r="H847" i="21"/>
  <c r="H865" i="21"/>
  <c r="H864" i="21" s="1"/>
  <c r="H860" i="21" s="1"/>
  <c r="H859" i="21" s="1"/>
  <c r="H871" i="21"/>
  <c r="H870" i="21" s="1"/>
  <c r="H869" i="21" s="1"/>
  <c r="H875" i="21"/>
  <c r="H874" i="21" s="1"/>
  <c r="H879" i="21"/>
  <c r="H878" i="21" s="1"/>
  <c r="H882" i="21"/>
  <c r="H881" i="21" s="1"/>
  <c r="H902" i="21"/>
  <c r="H901" i="21" s="1"/>
  <c r="H910" i="21"/>
  <c r="H909" i="21" s="1"/>
  <c r="H913" i="21"/>
  <c r="H912" i="21" s="1"/>
  <c r="H916" i="21"/>
  <c r="H915" i="21" s="1"/>
  <c r="H925" i="21"/>
  <c r="H924" i="21" s="1"/>
  <c r="H923" i="21" s="1"/>
  <c r="H929" i="21"/>
  <c r="H928" i="21" s="1"/>
  <c r="H933" i="21"/>
  <c r="H932" i="21" s="1"/>
  <c r="H939" i="21"/>
  <c r="H936" i="21" s="1"/>
  <c r="H958" i="21"/>
  <c r="H1014" i="21"/>
  <c r="H964" i="21"/>
  <c r="H967" i="21"/>
  <c r="H970" i="21"/>
  <c r="H973" i="21"/>
  <c r="H976" i="21"/>
  <c r="H982" i="21"/>
  <c r="H985" i="21"/>
  <c r="H991" i="21"/>
  <c r="H994" i="21"/>
  <c r="H997" i="21"/>
  <c r="H1000" i="21"/>
  <c r="H1003" i="21"/>
  <c r="H1006" i="21"/>
  <c r="H1009" i="21"/>
  <c r="H1011" i="21"/>
  <c r="H1020" i="21"/>
  <c r="H1027" i="21"/>
  <c r="H1030" i="21"/>
  <c r="H1034" i="21"/>
  <c r="H1039" i="21"/>
  <c r="H1038" i="21" s="1"/>
  <c r="H1076" i="21"/>
  <c r="H1080" i="21"/>
  <c r="H1079" i="21" s="1"/>
  <c r="H1083" i="21"/>
  <c r="H1082" i="21" s="1"/>
  <c r="H366" i="21"/>
  <c r="H365" i="21" s="1"/>
  <c r="H375" i="21"/>
  <c r="H377" i="21"/>
  <c r="H374" i="21" s="1"/>
  <c r="H373" i="21" s="1"/>
  <c r="H381" i="21"/>
  <c r="H380" i="21" s="1"/>
  <c r="H379" i="21" s="1"/>
  <c r="H394" i="21"/>
  <c r="H393" i="21" s="1"/>
  <c r="H392" i="21" s="1"/>
  <c r="H391" i="21" s="1"/>
  <c r="H399" i="21"/>
  <c r="H398" i="21" s="1"/>
  <c r="H444" i="21"/>
  <c r="H443" i="21" s="1"/>
  <c r="H442" i="21" s="1"/>
  <c r="H441" i="21" s="1"/>
  <c r="H90" i="21" l="1"/>
  <c r="H644" i="21"/>
  <c r="H632" i="21" s="1"/>
  <c r="H626" i="21" s="1"/>
  <c r="H554" i="21"/>
  <c r="H519" i="21" s="1"/>
  <c r="H518" i="21" s="1"/>
  <c r="H397" i="21"/>
  <c r="H396" i="21" s="1"/>
  <c r="J397" i="21"/>
  <c r="J396" i="21" s="1"/>
  <c r="I397" i="21"/>
  <c r="I396" i="21" s="1"/>
  <c r="H334" i="21"/>
  <c r="H333" i="21" s="1"/>
  <c r="H114" i="21"/>
  <c r="H963" i="21"/>
  <c r="H816" i="21"/>
  <c r="H779" i="21"/>
  <c r="I632" i="21"/>
  <c r="J140" i="21"/>
  <c r="I140" i="21"/>
  <c r="H140" i="21"/>
  <c r="H351" i="21"/>
  <c r="H304" i="21"/>
  <c r="H303" i="21" s="1"/>
  <c r="H302" i="21" s="1"/>
  <c r="H507" i="21"/>
  <c r="H503" i="21" s="1"/>
  <c r="H502" i="21" s="1"/>
  <c r="H501" i="21" s="1"/>
  <c r="H957" i="21"/>
  <c r="H956" i="21" s="1"/>
  <c r="H955" i="21" s="1"/>
  <c r="J868" i="21"/>
  <c r="H1013" i="21"/>
  <c r="H1091" i="21"/>
  <c r="H1090" i="21" s="1"/>
  <c r="H900" i="21"/>
  <c r="I868" i="21"/>
  <c r="J703" i="21"/>
  <c r="I703" i="21"/>
  <c r="I702" i="21" s="1"/>
  <c r="I113" i="21"/>
  <c r="I101" i="21" s="1"/>
  <c r="J113" i="21"/>
  <c r="J101" i="21" s="1"/>
  <c r="H830" i="21"/>
  <c r="H829" i="21" s="1"/>
  <c r="J962" i="21"/>
  <c r="J961" i="21" s="1"/>
  <c r="H1017" i="21"/>
  <c r="I962" i="21"/>
  <c r="I961" i="21" s="1"/>
  <c r="H1073" i="21"/>
  <c r="H78" i="21"/>
  <c r="H217" i="21"/>
  <c r="H216" i="21" s="1"/>
  <c r="H277" i="21"/>
  <c r="H262" i="21"/>
  <c r="H935" i="21"/>
  <c r="H428" i="21"/>
  <c r="H427" i="21" s="1"/>
  <c r="J427" i="21"/>
  <c r="I427" i="21"/>
  <c r="H466" i="21"/>
  <c r="H465" i="21" s="1"/>
  <c r="H459" i="21" s="1"/>
  <c r="I441" i="21"/>
  <c r="J441" i="21"/>
  <c r="I459" i="21"/>
  <c r="I451" i="21" s="1"/>
  <c r="J459" i="21"/>
  <c r="J451" i="21" s="1"/>
  <c r="H1047" i="21"/>
  <c r="I215" i="21"/>
  <c r="I332" i="21"/>
  <c r="I844" i="21"/>
  <c r="J844" i="21"/>
  <c r="J632" i="21"/>
  <c r="J626" i="21" s="1"/>
  <c r="I1091" i="21"/>
  <c r="I1090" i="21" s="1"/>
  <c r="J215" i="21"/>
  <c r="I1037" i="21"/>
  <c r="I1036" i="21" s="1"/>
  <c r="J1037" i="21"/>
  <c r="J1036" i="21" s="1"/>
  <c r="J332" i="21"/>
  <c r="I71" i="21"/>
  <c r="I1112" i="21"/>
  <c r="J1112" i="21"/>
  <c r="J71" i="21"/>
  <c r="J63" i="21" s="1"/>
  <c r="J23" i="21" s="1"/>
  <c r="J1091" i="21"/>
  <c r="J1090" i="21" s="1"/>
  <c r="H601" i="21"/>
  <c r="H600" i="21" s="1"/>
  <c r="H599" i="21" s="1"/>
  <c r="H231" i="21"/>
  <c r="H326" i="21"/>
  <c r="H325" i="21" s="1"/>
  <c r="H324" i="21" s="1"/>
  <c r="H248" i="21"/>
  <c r="H247" i="21" s="1"/>
  <c r="H246" i="21" s="1"/>
  <c r="H128" i="21"/>
  <c r="H127" i="21" s="1"/>
  <c r="H708" i="21"/>
  <c r="H885" i="21"/>
  <c r="H873" i="21" s="1"/>
  <c r="H846" i="21"/>
  <c r="H845" i="21" s="1"/>
  <c r="H844" i="21" s="1"/>
  <c r="H486" i="21"/>
  <c r="H1114" i="21"/>
  <c r="H1113" i="21" s="1"/>
  <c r="H1111" i="21" s="1"/>
  <c r="H185" i="21"/>
  <c r="H927" i="21"/>
  <c r="H922" i="21" s="1"/>
  <c r="H918" i="21" s="1"/>
  <c r="H482" i="21"/>
  <c r="H480" i="21"/>
  <c r="H148" i="21"/>
  <c r="H1078" i="21"/>
  <c r="H1026" i="21"/>
  <c r="H1025" i="21" s="1"/>
  <c r="H1024" i="21" s="1"/>
  <c r="H491" i="21"/>
  <c r="H490" i="21" s="1"/>
  <c r="H489" i="21" s="1"/>
  <c r="H198" i="21"/>
  <c r="H197" i="21" s="1"/>
  <c r="H102" i="21"/>
  <c r="H517" i="21" l="1"/>
  <c r="H500" i="21" s="1"/>
  <c r="H703" i="21"/>
  <c r="I626" i="21"/>
  <c r="I625" i="21" s="1"/>
  <c r="I624" i="21" s="1"/>
  <c r="H276" i="21"/>
  <c r="J702" i="21"/>
  <c r="J625" i="21" s="1"/>
  <c r="J624" i="21" s="1"/>
  <c r="H868" i="21"/>
  <c r="H113" i="21"/>
  <c r="H101" i="21" s="1"/>
  <c r="I139" i="21"/>
  <c r="I126" i="21" s="1"/>
  <c r="J139" i="21"/>
  <c r="J126" i="21" s="1"/>
  <c r="H139" i="21"/>
  <c r="H126" i="21" s="1"/>
  <c r="J517" i="21"/>
  <c r="J500" i="21" s="1"/>
  <c r="I517" i="21"/>
  <c r="I500" i="21" s="1"/>
  <c r="H451" i="21"/>
  <c r="I63" i="21"/>
  <c r="I23" i="21" s="1"/>
  <c r="J364" i="21"/>
  <c r="J363" i="21" s="1"/>
  <c r="H364" i="21"/>
  <c r="H363" i="21" s="1"/>
  <c r="I364" i="21"/>
  <c r="I363" i="21" s="1"/>
  <c r="H230" i="21"/>
  <c r="H229" i="21" s="1"/>
  <c r="J184" i="21"/>
  <c r="I184" i="21"/>
  <c r="I954" i="21"/>
  <c r="I942" i="21" s="1"/>
  <c r="J954" i="21"/>
  <c r="J942" i="21" s="1"/>
  <c r="H332" i="21"/>
  <c r="H1037" i="21"/>
  <c r="H1036" i="21" s="1"/>
  <c r="H215" i="21"/>
  <c r="H71" i="21"/>
  <c r="H1112" i="21"/>
  <c r="H275" i="21" l="1"/>
  <c r="H261" i="21" s="1"/>
  <c r="H63" i="21"/>
  <c r="H702" i="21"/>
  <c r="I22" i="21"/>
  <c r="J22" i="21"/>
  <c r="H962" i="21"/>
  <c r="H961" i="21" s="1"/>
  <c r="H184" i="21"/>
  <c r="H23" i="21" l="1"/>
  <c r="H625" i="21"/>
  <c r="H624" i="21" s="1"/>
  <c r="H954" i="21"/>
  <c r="H942" i="21" s="1"/>
  <c r="I21" i="21"/>
  <c r="J21" i="21"/>
  <c r="H30" i="21"/>
  <c r="H29" i="21" s="1"/>
  <c r="H22" i="21" l="1"/>
  <c r="H21" i="2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H15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строител набережноц п. Западный
</t>
        </r>
      </text>
    </comment>
    <comment ref="H33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содержание Спорт  оздор комплекса</t>
        </r>
      </text>
    </comment>
    <comment ref="H56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</commentList>
</comments>
</file>

<file path=xl/sharedStrings.xml><?xml version="1.0" encoding="utf-8"?>
<sst xmlns="http://schemas.openxmlformats.org/spreadsheetml/2006/main" count="6165" uniqueCount="818">
  <si>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</si>
  <si>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</si>
  <si>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</si>
  <si>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</si>
  <si>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</si>
  <si>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</si>
  <si>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</si>
  <si>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</si>
  <si>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</si>
  <si>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</si>
  <si>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</si>
  <si>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</si>
  <si>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</si>
  <si>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</si>
  <si>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</si>
  <si>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</si>
  <si>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</si>
  <si>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</si>
  <si>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</si>
  <si>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</si>
  <si>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</si>
  <si>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</si>
  <si>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</si>
  <si>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</si>
  <si>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</si>
  <si>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</si>
  <si>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</si>
  <si>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</si>
  <si>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</si>
  <si>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</si>
  <si>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</si>
  <si>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</si>
  <si>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</si>
  <si>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</si>
  <si>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</si>
  <si>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</si>
  <si>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</si>
  <si>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</si>
  <si>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</si>
  <si>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</si>
  <si>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</si>
  <si>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</si>
  <si>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</si>
  <si>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</si>
  <si>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</si>
  <si>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</si>
  <si>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</si>
  <si>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</si>
  <si>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</si>
  <si>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</si>
  <si>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</si>
  <si>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</si>
  <si>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</si>
  <si>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</si>
  <si>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</si>
  <si>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</si>
  <si>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</si>
  <si>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</si>
  <si>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</si>
  <si>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</si>
  <si>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</si>
  <si>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</si>
  <si>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</si>
  <si>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</si>
  <si>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</si>
  <si>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</si>
  <si>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</si>
  <si>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</si>
  <si>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</si>
  <si>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</si>
  <si>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</si>
  <si>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</si>
  <si>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</si>
  <si>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</si>
  <si>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</si>
  <si>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</si>
  <si>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</si>
  <si>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</si>
  <si>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</si>
  <si>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</si>
  <si>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</si>
  <si>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</si>
  <si>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</si>
  <si>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</si>
  <si>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</si>
  <si>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</si>
  <si>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</si>
  <si>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</si>
  <si>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</si>
  <si>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</si>
  <si>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</si>
  <si>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</si>
  <si>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</si>
  <si>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</si>
  <si>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</si>
  <si>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</si>
  <si>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</si>
  <si>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</si>
  <si>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</si>
  <si>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</si>
  <si>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</si>
  <si>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</si>
  <si>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</si>
  <si>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</si>
  <si>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</si>
  <si>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</si>
  <si>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</si>
  <si>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</si>
  <si>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</si>
  <si>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</si>
  <si>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</si>
  <si>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</si>
  <si>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</si>
  <si>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</si>
  <si>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</si>
  <si>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</si>
  <si>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</si>
  <si>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</si>
  <si>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</si>
  <si>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</si>
  <si>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</si>
  <si>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</si>
  <si>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</si>
  <si>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</si>
  <si>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</si>
  <si>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</si>
  <si>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</si>
  <si>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</si>
  <si>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</si>
  <si>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</si>
  <si>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</si>
  <si>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</si>
  <si>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</si>
  <si>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</si>
  <si>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</si>
  <si>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</si>
  <si>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</si>
  <si>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</si>
  <si>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</si>
  <si>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</si>
  <si>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</si>
  <si>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</si>
  <si>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</si>
  <si>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</si>
  <si>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</si>
  <si>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</si>
  <si>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</si>
  <si>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</si>
  <si>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</si>
  <si>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</si>
  <si>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</si>
  <si>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</si>
  <si>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</si>
  <si>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</si>
  <si>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</si>
  <si>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</si>
  <si>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</si>
  <si>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</si>
  <si>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</si>
  <si>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</si>
  <si>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</si>
  <si>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</si>
  <si>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</si>
  <si>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</si>
  <si>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</si>
  <si>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</si>
  <si>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</si>
  <si>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</si>
  <si>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</si>
  <si>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</si>
  <si>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</si>
  <si>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</si>
  <si>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</si>
  <si>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</si>
  <si>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</si>
  <si>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</si>
  <si>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</si>
  <si>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</si>
  <si>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</si>
  <si>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</si>
  <si>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</si>
  <si>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</si>
  <si>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</si>
  <si>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</si>
  <si>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</si>
  <si>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</si>
  <si>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</si>
  <si>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</si>
  <si>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</si>
  <si>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</si>
  <si>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</si>
  <si>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</si>
  <si>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</si>
  <si>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</si>
  <si>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</si>
  <si>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</si>
  <si>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</si>
  <si>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</si>
  <si>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</si>
  <si>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</si>
  <si>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</si>
  <si>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</si>
  <si>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</si>
  <si>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</si>
  <si>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</si>
  <si>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</si>
  <si>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</si>
  <si>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</si>
  <si>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</si>
  <si>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</si>
  <si>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</si>
  <si>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</si>
  <si>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</si>
  <si>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</si>
  <si>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</si>
  <si>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</si>
  <si>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</si>
  <si>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</si>
  <si>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</si>
  <si>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</si>
  <si>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</si>
  <si>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</si>
  <si>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</si>
  <si>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</si>
  <si>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</si>
  <si>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</si>
  <si>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</si>
  <si>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</si>
  <si>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</si>
  <si>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</si>
  <si>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</si>
  <si>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</si>
  <si>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</si>
  <si>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</si>
  <si>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</si>
  <si>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</si>
  <si>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</si>
  <si>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</si>
  <si>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</si>
  <si>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</si>
  <si>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</si>
  <si>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</si>
  <si>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</si>
  <si>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</si>
  <si>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</si>
  <si>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</si>
  <si>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</si>
  <si>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</si>
  <si>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</si>
  <si>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</si>
  <si>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</si>
  <si>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</si>
  <si>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</si>
  <si>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</si>
  <si>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</si>
  <si>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</si>
  <si>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</si>
  <si>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</si>
  <si>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</si>
  <si>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</si>
  <si>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</si>
  <si>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</si>
  <si>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</si>
  <si>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</si>
  <si>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</si>
  <si>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</si>
  <si>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</si>
  <si>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</si>
  <si>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</si>
  <si>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</si>
  <si>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</si>
  <si>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</si>
  <si>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</si>
  <si>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</si>
  <si>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</si>
  <si>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</si>
  <si>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</si>
  <si>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</si>
  <si>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</si>
  <si>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</si>
  <si>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</si>
  <si>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</si>
  <si>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</si>
  <si>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</si>
  <si>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</si>
  <si>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</si>
  <si>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</si>
  <si>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</si>
  <si>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</si>
  <si>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</si>
  <si>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</si>
  <si>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</si>
  <si>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</si>
  <si>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</si>
  <si>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</si>
  <si>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</si>
  <si>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</si>
  <si>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</si>
  <si>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</si>
  <si>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</si>
  <si>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</si>
  <si>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</si>
  <si>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</si>
  <si>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</si>
  <si>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</si>
  <si>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</si>
  <si>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</si>
  <si>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</si>
  <si>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</si>
  <si>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</si>
  <si>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</si>
  <si>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</si>
  <si>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</si>
  <si>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</si>
  <si>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</si>
  <si>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</si>
  <si>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</si>
  <si>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</si>
  <si>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</si>
  <si>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</si>
  <si>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</si>
  <si>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</si>
  <si>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</si>
  <si>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</si>
  <si>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</si>
  <si>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</si>
  <si>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</si>
  <si>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</si>
  <si>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</si>
  <si>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</si>
  <si>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</si>
  <si>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</si>
  <si>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</si>
  <si>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</si>
  <si>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</si>
  <si>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</si>
  <si>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</si>
  <si>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</si>
  <si>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</si>
  <si>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</si>
  <si>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</si>
  <si>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</si>
  <si>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</si>
  <si>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</si>
  <si>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</si>
  <si>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</si>
  <si>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</si>
  <si>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</si>
  <si>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</si>
  <si>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</si>
  <si>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</si>
  <si>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</si>
  <si>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</si>
  <si>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</si>
  <si>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</si>
  <si>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</si>
  <si>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</si>
  <si>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</si>
  <si>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</si>
  <si>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</si>
  <si>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</si>
  <si>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</si>
  <si>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</si>
  <si>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</si>
  <si>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</si>
  <si>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</si>
  <si>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</si>
  <si>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</si>
  <si>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</si>
  <si>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</si>
  <si>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</si>
  <si>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</si>
  <si>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</si>
  <si>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</si>
  <si>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</si>
  <si>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</si>
  <si>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</si>
  <si>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</si>
  <si>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</si>
  <si>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</si>
  <si>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</si>
  <si>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</si>
  <si>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</si>
  <si>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</si>
  <si>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</si>
  <si>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</si>
  <si>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</si>
  <si>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</si>
  <si>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10 0 00 20400</t>
  </si>
  <si>
    <t>10 0 00 51180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</si>
  <si>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</si>
  <si>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</si>
  <si>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</si>
  <si>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</si>
  <si>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</si>
  <si>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</si>
  <si>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</si>
  <si>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</si>
  <si>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</si>
  <si>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</si>
  <si>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</si>
  <si>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</si>
  <si>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</si>
  <si>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</si>
  <si>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</si>
  <si>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</si>
  <si>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</si>
  <si>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</si>
  <si>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</si>
  <si>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</si>
  <si>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</si>
  <si>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</si>
  <si>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</si>
  <si>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</si>
  <si>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</si>
  <si>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</si>
  <si>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</si>
  <si>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</si>
  <si>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</si>
  <si>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</si>
  <si>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</si>
  <si>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</si>
  <si>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</si>
  <si>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</si>
  <si>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</si>
  <si>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</si>
  <si>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</si>
  <si>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</si>
  <si>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</si>
  <si>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</si>
  <si>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</si>
  <si>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</si>
  <si>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</si>
  <si>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</si>
  <si>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</si>
  <si>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</si>
  <si>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</si>
  <si>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</si>
  <si>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</si>
  <si>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</si>
  <si>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</si>
  <si>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</si>
  <si>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</si>
  <si>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</si>
  <si>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</si>
  <si>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</si>
  <si>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</si>
  <si>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</si>
  <si>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</si>
  <si>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</si>
  <si>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</si>
  <si>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</si>
  <si>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</si>
  <si>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</si>
  <si>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</si>
  <si>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</si>
  <si>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</si>
  <si>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</si>
  <si>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</si>
  <si>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</si>
  <si>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</si>
  <si>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</si>
  <si>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</si>
  <si>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</si>
  <si>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</si>
  <si>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</si>
  <si>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</si>
  <si>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</si>
  <si>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</si>
  <si>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</si>
  <si>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</si>
  <si>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</si>
  <si>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</si>
  <si>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</si>
  <si>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</si>
  <si>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</si>
  <si>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</si>
  <si>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</si>
  <si>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</si>
  <si>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</si>
  <si>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</si>
  <si>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</si>
  <si>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</si>
  <si>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</si>
  <si>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</si>
  <si>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</si>
  <si>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</si>
  <si>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</si>
  <si>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</si>
  <si>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</si>
  <si>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</si>
  <si>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</si>
  <si>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</si>
  <si>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</si>
  <si>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</si>
  <si>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</si>
  <si>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</si>
  <si>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</si>
  <si>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99 0 00 S9600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</si>
  <si>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</si>
  <si>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</si>
  <si>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</si>
  <si>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</si>
  <si>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</si>
  <si>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</si>
  <si>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</si>
  <si>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</si>
  <si>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</si>
  <si>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</si>
  <si>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</si>
  <si>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</si>
  <si>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</si>
  <si>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</si>
  <si>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</si>
  <si>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</si>
  <si>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</si>
  <si>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</si>
  <si>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</si>
  <si>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</si>
  <si>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</si>
  <si>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</si>
  <si>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</si>
  <si>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</si>
  <si>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</si>
  <si>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</si>
  <si>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</si>
  <si>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</si>
  <si>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</si>
  <si>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</si>
  <si>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</si>
  <si>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</si>
  <si>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</si>
  <si>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</si>
  <si>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</si>
  <si>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</si>
  <si>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</si>
  <si>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</si>
  <si>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</si>
  <si>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</si>
  <si>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</si>
  <si>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</si>
  <si>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</si>
  <si>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</si>
  <si>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</si>
  <si>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</si>
  <si>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</si>
  <si>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</si>
  <si>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</si>
  <si>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</si>
  <si>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</si>
  <si>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</si>
  <si>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</si>
  <si>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</si>
  <si>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</si>
  <si>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</si>
  <si>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</si>
  <si>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</si>
  <si>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</si>
  <si>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</si>
  <si>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</si>
  <si>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</si>
  <si>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</si>
  <si>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633</t>
  </si>
  <si>
    <t>Субсидии (гранты в форме субсидий), не подлежащие казначейскому сопровождению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</si>
  <si>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</si>
  <si>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</si>
  <si>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</si>
  <si>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</si>
  <si>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</si>
  <si>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</si>
  <si>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</si>
  <si>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</si>
  <si>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</si>
  <si>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</si>
  <si>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</si>
  <si>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</si>
  <si>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</si>
  <si>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</si>
  <si>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</si>
  <si>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</si>
  <si>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</si>
  <si>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</si>
  <si>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</si>
  <si>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</si>
  <si>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</si>
  <si>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</si>
  <si>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</si>
  <si>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</si>
  <si>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</si>
  <si>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</si>
  <si>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</si>
  <si>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</si>
  <si>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</si>
  <si>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</si>
  <si>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</si>
  <si>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</si>
  <si>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</si>
  <si>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</si>
  <si>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</si>
  <si>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</si>
  <si>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</si>
  <si>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</si>
  <si>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Создание модельных муниципальных библиотек</t>
  </si>
  <si>
    <t>01 2 A1 00000</t>
  </si>
  <si>
    <t>01 2 A1 54540</t>
  </si>
  <si>
    <t>07 4 00 42000</t>
  </si>
  <si>
    <t>07 4 00 42100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</si>
  <si>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</si>
  <si>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</si>
  <si>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99 0 00 11900</t>
  </si>
  <si>
    <t>07 7 00 41600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</si>
  <si>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</si>
  <si>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</si>
  <si>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</si>
  <si>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</si>
  <si>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</si>
  <si>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</si>
  <si>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</si>
  <si>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</si>
  <si>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</si>
  <si>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</si>
  <si>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05 3 E2 00000</t>
  </si>
  <si>
    <t>05 3 Е1 50970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</si>
  <si>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</si>
  <si>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</si>
  <si>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 2 Е2 00000</t>
  </si>
  <si>
    <t>05 2 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</si>
  <si>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</si>
  <si>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</si>
  <si>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</si>
  <si>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</si>
  <si>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</si>
  <si>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Муниципальная программа "Программа развития образования в Сосновском муниципальном районе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</si>
  <si>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</si>
  <si>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</si>
  <si>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</si>
  <si>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</si>
  <si>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</si>
  <si>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</si>
  <si>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</si>
  <si>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</si>
  <si>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</si>
  <si>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</si>
  <si>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</si>
  <si>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</si>
  <si>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</si>
  <si>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06 3 Р2 52321</t>
  </si>
  <si>
    <t>Выкуп зданий для размещения дошкольных образовательных организаций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</si>
  <si>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</si>
  <si>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</si>
  <si>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</si>
  <si>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</si>
  <si>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</si>
  <si>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</si>
  <si>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</si>
  <si>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</si>
  <si>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</si>
  <si>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</si>
  <si>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>01 5 00 12130</t>
  </si>
  <si>
    <t>Строительство и реконструкция зданий для размещения учреждений культуры</t>
  </si>
  <si>
    <t>17 0 00 41600</t>
  </si>
  <si>
    <t>8</t>
  </si>
  <si>
    <t>9</t>
  </si>
  <si>
    <t>Ведомственная структура расходов бюджета Сосновского муниципального района на 2022 год и на плановый период 2023 и 2024 годов</t>
  </si>
  <si>
    <t>2022 год</t>
  </si>
  <si>
    <t>2023 год</t>
  </si>
  <si>
    <t>2024 год</t>
  </si>
  <si>
    <t>(руб.)</t>
  </si>
  <si>
    <t xml:space="preserve">Муниципальная районная программа "Развитие социальной защиты населения в Сосновском муниципальном районе" 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</si>
  <si>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</si>
  <si>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</si>
  <si>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</si>
  <si>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</si>
  <si>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</si>
  <si>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</si>
  <si>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</si>
  <si>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</si>
  <si>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</si>
  <si>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</si>
  <si>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</si>
  <si>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</si>
  <si>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</si>
  <si>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</si>
  <si>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Муниципальная программа "Молодежная политика Сосновского района" на 2021-2023 годы</t>
  </si>
  <si>
    <t>Муниципальная районная программа  "Развитие физической культуры и спорта в Сосновском муниципальном районе на 2021-2023 годы"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</si>
  <si>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</si>
  <si>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</si>
  <si>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</si>
  <si>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</si>
  <si>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</si>
  <si>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</si>
  <si>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</si>
  <si>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</si>
  <si>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</si>
  <si>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</si>
  <si>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Муниципальная программа "Улучшение условий и охраны труда в Сосновском муниципальном районе на 2022-2024 годы"</t>
  </si>
  <si>
    <t>к Решению Собрания депутатов</t>
  </si>
  <si>
    <t xml:space="preserve"> Сосновского муниципального района</t>
  </si>
  <si>
    <t>Приложение № 3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</si>
  <si>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</si>
  <si>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</si>
  <si>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</si>
  <si>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                                  от  " 22 "   декабря   2021 г. № 239     </t>
  </si>
  <si>
    <t>Стимулирование увеличения численности самозанятых граждан и поступлений налога на профессиональный доход</t>
  </si>
  <si>
    <t>12 0 00 99610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</si>
  <si>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</si>
  <si>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</si>
  <si>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Строительство (реконструкция) объектов водоснабжения, водоотведения и (или) теплоснабжения</t>
  </si>
  <si>
    <t>08 3 00 10212</t>
  </si>
  <si>
    <t>08 3 F1 50214</t>
  </si>
  <si>
    <t>08 3 F1 S3031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</si>
  <si>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</si>
  <si>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Создание новых мест в общеобразовательных организациях, расположенных на территории Челябинской области</t>
  </si>
  <si>
    <t xml:space="preserve">22 0 G2 00000 </t>
  </si>
  <si>
    <t xml:space="preserve">22 0 G2 S3120 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</si>
  <si>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</si>
  <si>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</si>
  <si>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</si>
  <si>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</si>
  <si>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112</t>
  </si>
  <si>
    <t>01 2 00 L5191</t>
  </si>
  <si>
    <t>Иные выплаты персоналу учреждений, за исключением фонда оплаты труда</t>
  </si>
  <si>
    <t>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</si>
  <si>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</si>
  <si>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</si>
  <si>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853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</si>
  <si>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</si>
  <si>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</si>
  <si>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Уплата иных платежей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</si>
  <si>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</si>
  <si>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</si>
  <si>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</si>
  <si>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</si>
  <si>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на 2022 год и на плановый период 2023 и 2024 годов"</t>
  </si>
  <si>
    <t>26 0 G1 S3200</t>
  </si>
  <si>
    <t>Ликвидация несанкционированных свалок отходов</t>
  </si>
  <si>
    <t>Приложение №   2</t>
  </si>
  <si>
    <t>18 0 F3 67483</t>
  </si>
  <si>
    <t>99 0 00 46030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</si>
  <si>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</si>
  <si>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</si>
  <si>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</si>
  <si>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25 0 G1 S3200</t>
  </si>
  <si>
    <t>17 0 00 46100</t>
  </si>
  <si>
    <t>Организации в сфере физической культуры, спорта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</si>
  <si>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</si>
  <si>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</si>
  <si>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05 2 Е1 00000</t>
  </si>
  <si>
    <t>05 2 Е1 55202</t>
  </si>
  <si>
    <t>99 0 00 S9601</t>
  </si>
  <si>
    <t>99 0 00 S9602</t>
  </si>
  <si>
    <t>99 0 00 S9607</t>
  </si>
  <si>
    <t>99 0 00 S9608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</si>
  <si>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</si>
  <si>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площади между церковью и школой в п. Солнечный"</t>
  </si>
  <si>
    <t>Реализация инициативного проекта "Реконструкция памятника "Павшим землякам в годы Великой отечественной войны" в д. Большое Таскино Сосновского муниципального района"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</si>
  <si>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</si>
  <si>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01 5 00 S9605</t>
  </si>
  <si>
    <t>Реализация инициативного проекта "Ремонт фасада и отмостки здания Саргазинского сельского клуба по адресу п. Саргазы ул. Мичурина д. 10"</t>
  </si>
  <si>
    <t>01 5 00 S9606</t>
  </si>
  <si>
    <t>Реализация инициативного проекта "Ремонт помещений, системы водоснабжения, водоотведения и отопления здания Саргазинского сельского клуба по адресу: п. Саргазы, ул. Мичурина, д. 10"</t>
  </si>
  <si>
    <t>243</t>
  </si>
  <si>
    <t>Закупка товаров, работ, услуг в целях капитального ремонта государственного (муниципального) имущества</t>
  </si>
  <si>
    <t>06 3 00 S9604</t>
  </si>
  <si>
    <t>06 3 00 S9609</t>
  </si>
  <si>
    <t>06 3 00 S9612</t>
  </si>
  <si>
    <t>06 3 ИП 00000</t>
  </si>
  <si>
    <t>06 3 ИП 99604</t>
  </si>
  <si>
    <t>06 3 ИП 99612</t>
  </si>
  <si>
    <t>Реализация инициативного проекта "Замена теневых навесов в МДОУ "Детский сад № 7" п. Саргазы"</t>
  </si>
  <si>
    <t>Реализация инициативного проекта "Замена ограждения территории здания МДОУ "Центр развития ребенка № 20" в п. Рощино"</t>
  </si>
  <si>
    <t>Реализация инициативного проекта "Ремонт пола фойе 1 этажа МДОУ "Детский сад комбинированного вида № 3" (здание детского сада)"</t>
  </si>
  <si>
    <t>Инициативные платежи по инициативному проекту: Замена теневых навесов в МДОУ "Детский сад № 7" п. Саргазы"</t>
  </si>
  <si>
    <t>Инициативные платежи по инициативному проекту: Ремонт пола фойе 1 этажа МДОУ "Детский сад комбинированного вида № 3" (здание детского сада)"</t>
  </si>
  <si>
    <t>Инициативные платежи от населения</t>
  </si>
  <si>
    <t xml:space="preserve">05 3 00 19603 </t>
  </si>
  <si>
    <t xml:space="preserve">05 3 00 19611 </t>
  </si>
  <si>
    <t>Инициативный проект: "Монтаж силового оборудования и освещения на объекте "Теченская средняя общеобразовательная школа" за счет средств местного бюджета</t>
  </si>
  <si>
    <t>Инициативный проект:"Ремонт кровли правого участка МОУ "Средняя общеобразовательная школа с. Долгодеревенское" за счет средств местного бюджета</t>
  </si>
  <si>
    <t>05 3 00 S9603</t>
  </si>
  <si>
    <t>05 3 00 S9610</t>
  </si>
  <si>
    <t>05 3 00 S9611</t>
  </si>
  <si>
    <t>Реализация инициативного проекта "Монтаж силового оборудования и освещения на объекте "Теченская средняя общеобразовательная школа"</t>
  </si>
  <si>
    <t>Реализация инициативного проекта "Ремонт кровли начальной школы СОШ п. Саккулово, по адресу: Челябинская область, Сосновский район, п. Саккулово, ул. Мира, д. 8"</t>
  </si>
  <si>
    <t>Реализация инициативного проекта "Ремонт кровли правого участка МОУ "Средняя общеобразовательная школа с. Долгодеревенское"</t>
  </si>
  <si>
    <t>05 3 ИП 00000</t>
  </si>
  <si>
    <t>05 3 ИП 99603</t>
  </si>
  <si>
    <t>05 3 ИП 99610</t>
  </si>
  <si>
    <t>Инициативные платежи по инициативному проекту: "Монтаж силового оборудования и освещения на объекте "Теченская средняя общеобразовательная школа"</t>
  </si>
  <si>
    <t>Инициативные платежи по инициативному проекту: "Ремонт кровли начальной школы СОШ п. Саккулово, по адресу: Челябинская область, Сосновский район, п. Саккулово, ул. Мира, д. 8"</t>
  </si>
  <si>
    <t>07 1 00 42300</t>
  </si>
  <si>
    <t>Организации дополнительного образования. Подпрограмма " Одаренные дети"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</si>
  <si>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</si>
  <si>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</si>
  <si>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</si>
  <si>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Резервные фонды</t>
  </si>
  <si>
    <t>99 0 00 20004</t>
  </si>
  <si>
    <t>880</t>
  </si>
  <si>
    <t>Проведение выборов депутатов муниципального образования</t>
  </si>
  <si>
    <t>Специальные расходы</t>
  </si>
  <si>
    <t>Обеспечение проведения выборов и референдумов</t>
  </si>
  <si>
    <t>99 0 00 99220</t>
  </si>
  <si>
    <t>Поощрение муниципальных управленческих команд в Челябинской области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</si>
  <si>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</si>
  <si>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</si>
  <si>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</si>
  <si>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99 0 00 27020</t>
  </si>
  <si>
    <t>Мероприятия по определению рейтинга муниципальных образований Челябинской области</t>
  </si>
  <si>
    <t>99 0 00 80230</t>
  </si>
  <si>
    <t>Реализация мероприятий по выполнению полномочий органов местного самоуправления сельских поселений и муниципального района по совместному решению вопросов местного значения</t>
  </si>
  <si>
    <t>01 5 00 14670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</si>
  <si>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</si>
  <si>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 xml:space="preserve">99 0 00 29350 </t>
  </si>
  <si>
    <t>11 0 00 41600</t>
  </si>
  <si>
    <t>06 2 E1 00000</t>
  </si>
  <si>
    <t>06 2 Е1 03290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</si>
  <si>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</si>
  <si>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от   "21" сентября 2022 г № 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</si>
</sst>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  <numFmt numFmtId="166" formatCode="?"/>
  </numFmts>
  <fonts count="14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43" fontId="2" fillId="0" borderId="0" xfId="2" applyFont="1" applyFill="1" applyAlignment="1">
      <alignment horizontal="right" vertical="center"/>
    </xf>
    <xf numFmtId="4" fontId="1" fillId="0" borderId="0" xfId="0" applyNumberFormat="1" applyFont="1" applyFill="1"/>
    <xf numFmtId="43" fontId="1" fillId="0" borderId="0" xfId="2" applyFont="1" applyFill="1"/>
    <xf numFmtId="49" fontId="1" fillId="0" borderId="1" xfId="0" applyNumberFormat="1" applyFont="1" applyFill="1" applyBorder="1" applyAlignment="1">
      <alignment horizontal="left" vertical="top"/>
    </xf>
    <xf numFmtId="4" fontId="11" fillId="0" borderId="1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/>
    <xf numFmtId="43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66" fontId="13" fillId="0" borderId="2" xfId="0" applyNumberFormat="1" applyFont="1" applyBorder="1" applyAlignment="1" applyProtection="1">
      <alignment horizontal="left" vertical="top" wrapText="1"/>
    </xf>
    <xf numFmtId="49" fontId="13" fillId="0" borderId="2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17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64.85546875" style="6" customWidth="1"/>
    <col min="2" max="2" width="5.28515625" style="7" customWidth="1"/>
    <col min="3" max="3" width="4.5703125" style="9" customWidth="1"/>
    <col min="4" max="4" width="3.7109375" style="9" customWidth="1"/>
    <col min="5" max="5" width="11.5703125" style="9" customWidth="1"/>
    <col min="6" max="7" width="4.28515625" style="9" customWidth="1"/>
    <col min="8" max="8" width="15.85546875" style="6" customWidth="1"/>
    <col min="9" max="10" width="15.85546875" style="6" bestFit="1" customWidth="1"/>
    <col min="11" max="11" width="11.7109375" style="6" bestFit="1" customWidth="1"/>
    <col min="12" max="12" width="12.42578125" style="6" customWidth="1"/>
    <col min="13" max="13" width="13.42578125" style="6" customWidth="1"/>
    <col min="14" max="16384" width="8.85546875" style="6"/>
  </cols>
  <sheetData>
    <row r="1" spans="1:10" ht="12.75" customHeight="1" x14ac:dyDescent="0.2">
      <c r="H1" s="63" t="s">
        <v>736</v>
      </c>
      <c r="I1" s="63"/>
      <c r="J1" s="63"/>
    </row>
    <row r="2" spans="1:10" ht="12.75" x14ac:dyDescent="0.2">
      <c r="E2" s="64" t="s">
        <v>696</v>
      </c>
      <c r="F2" s="64"/>
      <c r="G2" s="64"/>
      <c r="H2" s="64"/>
      <c r="I2" s="64"/>
      <c r="J2" s="64"/>
    </row>
    <row r="3" spans="1:10" ht="12.75" x14ac:dyDescent="0.2">
      <c r="H3" s="64" t="s">
        <v>697</v>
      </c>
      <c r="I3" s="64"/>
      <c r="J3" s="64"/>
    </row>
    <row r="5" spans="1:10" ht="12.75" x14ac:dyDescent="0.2">
      <c r="H5" s="64" t="s">
        <v>817</v>
      </c>
      <c r="I5" s="64"/>
      <c r="J5" s="64"/>
    </row>
    <row r="6" spans="1:10" ht="12.75" x14ac:dyDescent="0.2">
      <c r="H6" s="54"/>
      <c r="I6" s="54"/>
      <c r="J6" s="54"/>
    </row>
    <row r="7" spans="1:10" ht="12.75" x14ac:dyDescent="0.2">
      <c r="H7" s="54"/>
      <c r="I7" s="54"/>
      <c r="J7" s="54"/>
    </row>
    <row r="8" spans="1:10" ht="12.75" x14ac:dyDescent="0.2">
      <c r="H8" s="54"/>
      <c r="I8" s="64" t="s">
        <v>698</v>
      </c>
      <c r="J8" s="64"/>
    </row>
    <row r="9" spans="1:10" ht="12.75" x14ac:dyDescent="0.2">
      <c r="H9" s="64" t="s">
        <v>699</v>
      </c>
      <c r="I9" s="64"/>
      <c r="J9" s="64"/>
    </row>
    <row r="10" spans="1:10" ht="12.75" x14ac:dyDescent="0.2">
      <c r="H10" s="64" t="s">
        <v>700</v>
      </c>
      <c r="I10" s="64"/>
      <c r="J10" s="64"/>
    </row>
    <row r="11" spans="1:10" ht="12.75" x14ac:dyDescent="0.2">
      <c r="H11" s="64" t="s">
        <v>701</v>
      </c>
      <c r="I11" s="64"/>
      <c r="J11" s="64"/>
    </row>
    <row r="12" spans="1:10" ht="12.75" x14ac:dyDescent="0.2">
      <c r="G12" s="64" t="s">
        <v>733</v>
      </c>
      <c r="H12" s="64"/>
      <c r="I12" s="64"/>
      <c r="J12" s="64"/>
    </row>
    <row r="13" spans="1:10" ht="12.75" x14ac:dyDescent="0.2">
      <c r="G13" s="64" t="s">
        <v>702</v>
      </c>
      <c r="H13" s="64"/>
      <c r="I13" s="64"/>
      <c r="J13" s="64"/>
    </row>
    <row r="14" spans="1:10" ht="12.75" x14ac:dyDescent="0.2">
      <c r="G14" s="54"/>
      <c r="H14" s="54"/>
      <c r="I14" s="54"/>
      <c r="J14" s="54"/>
    </row>
    <row r="15" spans="1:10" x14ac:dyDescent="0.2">
      <c r="A15" s="27"/>
      <c r="B15" s="9"/>
    </row>
    <row r="16" spans="1:10" ht="12.75" x14ac:dyDescent="0.2">
      <c r="A16" s="62" t="s">
        <v>663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 x14ac:dyDescent="0.2">
      <c r="A17" s="31"/>
      <c r="B17" s="35"/>
      <c r="C17" s="36"/>
      <c r="D17" s="36"/>
      <c r="E17" s="36"/>
      <c r="F17" s="35"/>
      <c r="G17" s="35"/>
    </row>
    <row r="18" spans="1:13" x14ac:dyDescent="0.2">
      <c r="A18" s="31"/>
      <c r="B18" s="35"/>
      <c r="C18" s="35"/>
      <c r="D18" s="35"/>
      <c r="E18" s="35"/>
      <c r="F18" s="35"/>
      <c r="G18" s="35"/>
      <c r="J18" s="45" t="s">
        <v>667</v>
      </c>
    </row>
    <row r="19" spans="1:13" ht="57.75" customHeight="1" x14ac:dyDescent="0.2">
      <c r="A19" s="32" t="s">
        <v>148</v>
      </c>
      <c r="B19" s="3" t="s">
        <v>69</v>
      </c>
      <c r="C19" s="3" t="s">
        <v>79</v>
      </c>
      <c r="D19" s="3" t="s">
        <v>80</v>
      </c>
      <c r="E19" s="3" t="s">
        <v>274</v>
      </c>
      <c r="F19" s="3" t="s">
        <v>85</v>
      </c>
      <c r="G19" s="3"/>
      <c r="H19" s="32" t="s">
        <v>664</v>
      </c>
      <c r="I19" s="32" t="s">
        <v>665</v>
      </c>
      <c r="J19" s="32" t="s">
        <v>666</v>
      </c>
    </row>
    <row r="20" spans="1:13" x14ac:dyDescent="0.2">
      <c r="A20" s="28" t="s">
        <v>48</v>
      </c>
      <c r="B20" s="28" t="s">
        <v>44</v>
      </c>
      <c r="C20" s="28" t="s">
        <v>45</v>
      </c>
      <c r="D20" s="28" t="s">
        <v>46</v>
      </c>
      <c r="E20" s="28" t="s">
        <v>116</v>
      </c>
      <c r="F20" s="28" t="s">
        <v>47</v>
      </c>
      <c r="G20" s="28" t="s">
        <v>117</v>
      </c>
      <c r="H20" s="28" t="s">
        <v>661</v>
      </c>
      <c r="I20" s="28" t="s">
        <v>662</v>
      </c>
      <c r="J20" s="28" t="s">
        <v>150</v>
      </c>
    </row>
    <row r="21" spans="1:13" ht="12" x14ac:dyDescent="0.2">
      <c r="A21" s="48" t="s">
        <v>78</v>
      </c>
      <c r="B21" s="28"/>
      <c r="C21" s="28"/>
      <c r="D21" s="28"/>
      <c r="E21" s="28"/>
      <c r="F21" s="28"/>
      <c r="G21" s="28"/>
      <c r="H21" s="49">
        <f>H22+H451+H1111+H500+H1090+H624+H942+H363</f>
        <v>4297200371.9099998</v>
      </c>
      <c r="I21" s="49">
        <f>I22+I451+I1111+I500+I1090+I624+I942+I363</f>
        <v>5484533000</v>
      </c>
      <c r="J21" s="49">
        <f>J22+J451+J1111+J500+J1090+J624+J942+J363</f>
        <v>3113465500</v>
      </c>
      <c r="K21" s="46"/>
      <c r="M21" s="46"/>
    </row>
    <row r="22" spans="1:13" x14ac:dyDescent="0.2">
      <c r="A22" s="1" t="s">
        <v>55</v>
      </c>
      <c r="B22" s="17" t="s">
        <v>70</v>
      </c>
      <c r="C22" s="20"/>
      <c r="D22" s="20"/>
      <c r="E22" s="20"/>
      <c r="F22" s="20"/>
      <c r="G22" s="20"/>
      <c r="H22" s="16">
        <f>H23+H101+H126+H184+H246+H261++H316+H324+H332</f>
        <v>1730687174.6900001</v>
      </c>
      <c r="I22" s="16">
        <f>I23+I101+I126+I184+I246+I261++I316+I324+I332</f>
        <v>2945045077.6399999</v>
      </c>
      <c r="J22" s="16">
        <f>J23+J101+J126+J184+J246+J261++J316+J324+J332</f>
        <v>531379928.67000002</v>
      </c>
      <c r="K22" s="46"/>
      <c r="L22" s="46"/>
      <c r="M22" s="46"/>
    </row>
    <row r="23" spans="1:13" x14ac:dyDescent="0.2">
      <c r="A23" s="1" t="s">
        <v>83</v>
      </c>
      <c r="B23" s="17" t="s">
        <v>70</v>
      </c>
      <c r="C23" s="17" t="s">
        <v>81</v>
      </c>
      <c r="D23" s="17" t="s">
        <v>82</v>
      </c>
      <c r="E23" s="17"/>
      <c r="F23" s="17"/>
      <c r="G23" s="16"/>
      <c r="H23" s="16">
        <f>H24+H29+H51+H55+H63+H59</f>
        <v>141566099.76999998</v>
      </c>
      <c r="I23" s="16">
        <f t="shared" ref="I23:J23" si="0">I24+I29+I51+I55+I63+I59</f>
        <v>95433500</v>
      </c>
      <c r="J23" s="16">
        <f t="shared" si="0"/>
        <v>105146200</v>
      </c>
    </row>
    <row r="24" spans="1:13" ht="22.5" x14ac:dyDescent="0.2">
      <c r="A24" s="1" t="s">
        <v>420</v>
      </c>
      <c r="B24" s="17" t="s">
        <v>70</v>
      </c>
      <c r="C24" s="17" t="s">
        <v>81</v>
      </c>
      <c r="D24" s="17" t="s">
        <v>84</v>
      </c>
      <c r="E24" s="17"/>
      <c r="F24" s="17"/>
      <c r="G24" s="17"/>
      <c r="H24" s="16">
        <f t="shared" ref="H24:J25" si="1">H25</f>
        <v>3645215.9099999997</v>
      </c>
      <c r="I24" s="16">
        <f t="shared" si="1"/>
        <v>2113800</v>
      </c>
      <c r="J24" s="16">
        <f t="shared" si="1"/>
        <v>2113800</v>
      </c>
    </row>
    <row r="25" spans="1:13" x14ac:dyDescent="0.2">
      <c r="A25" s="13" t="s">
        <v>408</v>
      </c>
      <c r="B25" s="17" t="s">
        <v>70</v>
      </c>
      <c r="C25" s="17" t="s">
        <v>81</v>
      </c>
      <c r="D25" s="17" t="s">
        <v>84</v>
      </c>
      <c r="E25" s="17" t="s">
        <v>248</v>
      </c>
      <c r="F25" s="17"/>
      <c r="G25" s="17"/>
      <c r="H25" s="16">
        <f t="shared" si="1"/>
        <v>3645215.9099999997</v>
      </c>
      <c r="I25" s="16">
        <f t="shared" si="1"/>
        <v>2113800</v>
      </c>
      <c r="J25" s="16">
        <f t="shared" si="1"/>
        <v>2113800</v>
      </c>
    </row>
    <row r="26" spans="1:13" x14ac:dyDescent="0.2">
      <c r="A26" s="1" t="s">
        <v>56</v>
      </c>
      <c r="B26" s="17" t="s">
        <v>70</v>
      </c>
      <c r="C26" s="17" t="s">
        <v>81</v>
      </c>
      <c r="D26" s="17" t="s">
        <v>84</v>
      </c>
      <c r="E26" s="17" t="s">
        <v>297</v>
      </c>
      <c r="F26" s="17"/>
      <c r="G26" s="17"/>
      <c r="H26" s="16">
        <f>H27+H28</f>
        <v>3645215.9099999997</v>
      </c>
      <c r="I26" s="16">
        <f t="shared" ref="I26:J26" si="2">I27+I28</f>
        <v>2113800</v>
      </c>
      <c r="J26" s="16">
        <f t="shared" si="2"/>
        <v>2113800</v>
      </c>
    </row>
    <row r="27" spans="1:13" x14ac:dyDescent="0.2">
      <c r="A27" s="8" t="s">
        <v>396</v>
      </c>
      <c r="B27" s="17" t="s">
        <v>70</v>
      </c>
      <c r="C27" s="17" t="s">
        <v>81</v>
      </c>
      <c r="D27" s="17" t="s">
        <v>84</v>
      </c>
      <c r="E27" s="17" t="s">
        <v>297</v>
      </c>
      <c r="F27" s="17" t="s">
        <v>86</v>
      </c>
      <c r="G27" s="17"/>
      <c r="H27" s="16">
        <v>2785632.82</v>
      </c>
      <c r="I27" s="16">
        <f t="shared" ref="I27:J27" si="3">1603500+20000</f>
        <v>1623500</v>
      </c>
      <c r="J27" s="16">
        <f t="shared" si="3"/>
        <v>1623500</v>
      </c>
    </row>
    <row r="28" spans="1:13" ht="33.75" x14ac:dyDescent="0.2">
      <c r="A28" s="8" t="s">
        <v>398</v>
      </c>
      <c r="B28" s="17" t="s">
        <v>70</v>
      </c>
      <c r="C28" s="17" t="s">
        <v>81</v>
      </c>
      <c r="D28" s="17" t="s">
        <v>84</v>
      </c>
      <c r="E28" s="17" t="s">
        <v>297</v>
      </c>
      <c r="F28" s="17" t="s">
        <v>397</v>
      </c>
      <c r="G28" s="17"/>
      <c r="H28" s="16">
        <v>859583.09</v>
      </c>
      <c r="I28" s="16">
        <v>490300</v>
      </c>
      <c r="J28" s="16">
        <v>490300</v>
      </c>
    </row>
    <row r="29" spans="1:13" ht="33.75" x14ac:dyDescent="0.2">
      <c r="A29" s="24" t="s">
        <v>421</v>
      </c>
      <c r="B29" s="17" t="s">
        <v>70</v>
      </c>
      <c r="C29" s="17" t="s">
        <v>81</v>
      </c>
      <c r="D29" s="17" t="s">
        <v>87</v>
      </c>
      <c r="E29" s="17"/>
      <c r="F29" s="17"/>
      <c r="G29" s="17"/>
      <c r="H29" s="16">
        <f>H30</f>
        <v>116229994.56999999</v>
      </c>
      <c r="I29" s="16">
        <f t="shared" ref="I29:J29" si="4">I30</f>
        <v>85396500</v>
      </c>
      <c r="J29" s="16">
        <f t="shared" si="4"/>
        <v>85396500</v>
      </c>
    </row>
    <row r="30" spans="1:13" x14ac:dyDescent="0.2">
      <c r="A30" s="13" t="s">
        <v>408</v>
      </c>
      <c r="B30" s="17" t="s">
        <v>70</v>
      </c>
      <c r="C30" s="17" t="s">
        <v>81</v>
      </c>
      <c r="D30" s="17" t="s">
        <v>87</v>
      </c>
      <c r="E30" s="17" t="s">
        <v>248</v>
      </c>
      <c r="F30" s="17"/>
      <c r="G30" s="17"/>
      <c r="H30" s="16">
        <f>H31+H35+H38+H47</f>
        <v>116229994.56999999</v>
      </c>
      <c r="I30" s="16">
        <f>I31+I35+I38+I47</f>
        <v>85396500</v>
      </c>
      <c r="J30" s="16">
        <f>J31+J35+J38+J47</f>
        <v>85396500</v>
      </c>
    </row>
    <row r="31" spans="1:13" x14ac:dyDescent="0.2">
      <c r="A31" s="14" t="s">
        <v>511</v>
      </c>
      <c r="B31" s="17" t="s">
        <v>70</v>
      </c>
      <c r="C31" s="17" t="s">
        <v>81</v>
      </c>
      <c r="D31" s="17" t="s">
        <v>87</v>
      </c>
      <c r="E31" s="17" t="s">
        <v>299</v>
      </c>
      <c r="F31" s="17"/>
      <c r="G31" s="17"/>
      <c r="H31" s="16">
        <f>H32+H33+H34</f>
        <v>2107100</v>
      </c>
      <c r="I31" s="16">
        <f t="shared" ref="I31:J31" si="5">I32+I33+I34</f>
        <v>2107100</v>
      </c>
      <c r="J31" s="16">
        <f t="shared" si="5"/>
        <v>2107100</v>
      </c>
    </row>
    <row r="32" spans="1:13" x14ac:dyDescent="0.2">
      <c r="A32" s="8" t="s">
        <v>396</v>
      </c>
      <c r="B32" s="17" t="s">
        <v>70</v>
      </c>
      <c r="C32" s="17" t="s">
        <v>81</v>
      </c>
      <c r="D32" s="17" t="s">
        <v>87</v>
      </c>
      <c r="E32" s="17" t="s">
        <v>299</v>
      </c>
      <c r="F32" s="17" t="s">
        <v>86</v>
      </c>
      <c r="G32" s="17" t="s">
        <v>202</v>
      </c>
      <c r="H32" s="37">
        <v>726334.95</v>
      </c>
      <c r="I32" s="37">
        <v>633000</v>
      </c>
      <c r="J32" s="37">
        <v>633000</v>
      </c>
    </row>
    <row r="33" spans="1:10" ht="33.75" x14ac:dyDescent="0.2">
      <c r="A33" s="8" t="s">
        <v>398</v>
      </c>
      <c r="B33" s="17" t="s">
        <v>70</v>
      </c>
      <c r="C33" s="17" t="s">
        <v>81</v>
      </c>
      <c r="D33" s="17" t="s">
        <v>87</v>
      </c>
      <c r="E33" s="17" t="s">
        <v>299</v>
      </c>
      <c r="F33" s="17" t="s">
        <v>397</v>
      </c>
      <c r="G33" s="17" t="s">
        <v>202</v>
      </c>
      <c r="H33" s="37">
        <v>212885.7</v>
      </c>
      <c r="I33" s="37">
        <v>191200</v>
      </c>
      <c r="J33" s="37">
        <v>191200</v>
      </c>
    </row>
    <row r="34" spans="1:10" x14ac:dyDescent="0.2">
      <c r="A34" s="1" t="s">
        <v>406</v>
      </c>
      <c r="B34" s="17" t="s">
        <v>70</v>
      </c>
      <c r="C34" s="17" t="s">
        <v>81</v>
      </c>
      <c r="D34" s="17" t="s">
        <v>87</v>
      </c>
      <c r="E34" s="17" t="s">
        <v>299</v>
      </c>
      <c r="F34" s="17" t="s">
        <v>90</v>
      </c>
      <c r="G34" s="17" t="s">
        <v>202</v>
      </c>
      <c r="H34" s="37">
        <v>1167879.3500000001</v>
      </c>
      <c r="I34" s="37">
        <v>1282900</v>
      </c>
      <c r="J34" s="37">
        <v>1282900</v>
      </c>
    </row>
    <row r="35" spans="1:10" ht="22.5" x14ac:dyDescent="0.2">
      <c r="A35" s="14" t="s">
        <v>512</v>
      </c>
      <c r="B35" s="17" t="s">
        <v>70</v>
      </c>
      <c r="C35" s="17" t="s">
        <v>81</v>
      </c>
      <c r="D35" s="17" t="s">
        <v>87</v>
      </c>
      <c r="E35" s="17" t="s">
        <v>300</v>
      </c>
      <c r="F35" s="17"/>
      <c r="G35" s="17"/>
      <c r="H35" s="38">
        <f>H37+H36</f>
        <v>129900</v>
      </c>
      <c r="I35" s="38">
        <f t="shared" ref="I35:J35" si="6">I37+I36</f>
        <v>129900</v>
      </c>
      <c r="J35" s="38">
        <f t="shared" si="6"/>
        <v>129900</v>
      </c>
    </row>
    <row r="36" spans="1:10" ht="22.5" x14ac:dyDescent="0.2">
      <c r="A36" s="14" t="s">
        <v>182</v>
      </c>
      <c r="B36" s="17" t="s">
        <v>70</v>
      </c>
      <c r="C36" s="17" t="s">
        <v>81</v>
      </c>
      <c r="D36" s="17" t="s">
        <v>87</v>
      </c>
      <c r="E36" s="17" t="s">
        <v>300</v>
      </c>
      <c r="F36" s="17" t="s">
        <v>181</v>
      </c>
      <c r="G36" s="17" t="s">
        <v>202</v>
      </c>
      <c r="H36" s="38">
        <v>40000</v>
      </c>
      <c r="I36" s="38">
        <v>80000</v>
      </c>
      <c r="J36" s="38">
        <v>80000</v>
      </c>
    </row>
    <row r="37" spans="1:10" x14ac:dyDescent="0.2">
      <c r="A37" s="1" t="s">
        <v>406</v>
      </c>
      <c r="B37" s="17" t="s">
        <v>70</v>
      </c>
      <c r="C37" s="17" t="s">
        <v>81</v>
      </c>
      <c r="D37" s="17" t="s">
        <v>87</v>
      </c>
      <c r="E37" s="17" t="s">
        <v>300</v>
      </c>
      <c r="F37" s="17" t="s">
        <v>90</v>
      </c>
      <c r="G37" s="17" t="s">
        <v>202</v>
      </c>
      <c r="H37" s="37">
        <v>89900</v>
      </c>
      <c r="I37" s="37">
        <v>49900</v>
      </c>
      <c r="J37" s="37">
        <v>49900</v>
      </c>
    </row>
    <row r="38" spans="1:10" x14ac:dyDescent="0.2">
      <c r="A38" s="13" t="s">
        <v>275</v>
      </c>
      <c r="B38" s="17" t="s">
        <v>70</v>
      </c>
      <c r="C38" s="17" t="s">
        <v>81</v>
      </c>
      <c r="D38" s="17" t="s">
        <v>87</v>
      </c>
      <c r="E38" s="17" t="s">
        <v>298</v>
      </c>
      <c r="F38" s="17"/>
      <c r="G38" s="17"/>
      <c r="H38" s="16">
        <f>H39+H40+H41+H42+H43+H44+H45+H46</f>
        <v>113869494.56999999</v>
      </c>
      <c r="I38" s="16">
        <f t="shared" ref="I38:J38" si="7">I39+I40+I41+I42+I43+I44+I45+I46</f>
        <v>83036000</v>
      </c>
      <c r="J38" s="16">
        <f t="shared" si="7"/>
        <v>83036000</v>
      </c>
    </row>
    <row r="39" spans="1:10" x14ac:dyDescent="0.2">
      <c r="A39" s="8" t="s">
        <v>396</v>
      </c>
      <c r="B39" s="17" t="s">
        <v>70</v>
      </c>
      <c r="C39" s="17" t="s">
        <v>81</v>
      </c>
      <c r="D39" s="17" t="s">
        <v>87</v>
      </c>
      <c r="E39" s="17" t="s">
        <v>298</v>
      </c>
      <c r="F39" s="17" t="s">
        <v>86</v>
      </c>
      <c r="G39" s="17"/>
      <c r="H39" s="37">
        <v>64167866.789999999</v>
      </c>
      <c r="I39" s="37">
        <f t="shared" ref="I39:J39" si="8">5243000+60000+8747000+40000+31650000+100000+351000+10000</f>
        <v>46201000</v>
      </c>
      <c r="J39" s="37">
        <f t="shared" si="8"/>
        <v>46201000</v>
      </c>
    </row>
    <row r="40" spans="1:10" ht="22.5" x14ac:dyDescent="0.2">
      <c r="A40" s="1" t="s">
        <v>89</v>
      </c>
      <c r="B40" s="17" t="s">
        <v>70</v>
      </c>
      <c r="C40" s="17" t="s">
        <v>81</v>
      </c>
      <c r="D40" s="17" t="s">
        <v>87</v>
      </c>
      <c r="E40" s="17" t="s">
        <v>298</v>
      </c>
      <c r="F40" s="17" t="s">
        <v>88</v>
      </c>
      <c r="G40" s="17"/>
      <c r="H40" s="37">
        <v>400000</v>
      </c>
      <c r="I40" s="37">
        <v>500000</v>
      </c>
      <c r="J40" s="37">
        <v>500000</v>
      </c>
    </row>
    <row r="41" spans="1:10" ht="33.75" x14ac:dyDescent="0.2">
      <c r="A41" s="8" t="s">
        <v>398</v>
      </c>
      <c r="B41" s="17" t="s">
        <v>70</v>
      </c>
      <c r="C41" s="17" t="s">
        <v>81</v>
      </c>
      <c r="D41" s="17" t="s">
        <v>87</v>
      </c>
      <c r="E41" s="17" t="s">
        <v>298</v>
      </c>
      <c r="F41" s="17" t="s">
        <v>397</v>
      </c>
      <c r="G41" s="17"/>
      <c r="H41" s="37">
        <v>19170827.780000001</v>
      </c>
      <c r="I41" s="37">
        <f t="shared" ref="I41:J41" si="9">1602000+2654000+9559000+109000</f>
        <v>13924000</v>
      </c>
      <c r="J41" s="37">
        <f t="shared" si="9"/>
        <v>13924000</v>
      </c>
    </row>
    <row r="42" spans="1:10" ht="22.5" x14ac:dyDescent="0.2">
      <c r="A42" s="1" t="s">
        <v>182</v>
      </c>
      <c r="B42" s="17" t="s">
        <v>70</v>
      </c>
      <c r="C42" s="17" t="s">
        <v>81</v>
      </c>
      <c r="D42" s="17" t="s">
        <v>87</v>
      </c>
      <c r="E42" s="17" t="s">
        <v>298</v>
      </c>
      <c r="F42" s="17" t="s">
        <v>181</v>
      </c>
      <c r="G42" s="17"/>
      <c r="H42" s="37">
        <f>1500000+1000+200000+200000+100000+100000</f>
        <v>2101000</v>
      </c>
      <c r="I42" s="37">
        <f>1600000+1000+250000+250000+150000+150000</f>
        <v>2401000</v>
      </c>
      <c r="J42" s="37">
        <f>1600000+1000+250000+250000+150000+150000</f>
        <v>2401000</v>
      </c>
    </row>
    <row r="43" spans="1:10" x14ac:dyDescent="0.2">
      <c r="A43" s="1" t="s">
        <v>406</v>
      </c>
      <c r="B43" s="17" t="s">
        <v>70</v>
      </c>
      <c r="C43" s="17" t="s">
        <v>81</v>
      </c>
      <c r="D43" s="17" t="s">
        <v>87</v>
      </c>
      <c r="E43" s="17" t="s">
        <v>298</v>
      </c>
      <c r="F43" s="17" t="s">
        <v>90</v>
      </c>
      <c r="G43" s="17"/>
      <c r="H43" s="37">
        <v>23400218</v>
      </c>
      <c r="I43" s="37">
        <f>400000+400000+250000+2600000+5600000+450000+1000000+3500000+1300000</f>
        <v>15500000</v>
      </c>
      <c r="J43" s="37">
        <f>400000+400000+250000+2600000+5600000+450000+1000000+3500000+1300000</f>
        <v>15500000</v>
      </c>
    </row>
    <row r="44" spans="1:10" x14ac:dyDescent="0.2">
      <c r="A44" s="26" t="s">
        <v>426</v>
      </c>
      <c r="B44" s="17" t="s">
        <v>70</v>
      </c>
      <c r="C44" s="17" t="s">
        <v>81</v>
      </c>
      <c r="D44" s="17" t="s">
        <v>87</v>
      </c>
      <c r="E44" s="17" t="s">
        <v>298</v>
      </c>
      <c r="F44" s="17" t="s">
        <v>425</v>
      </c>
      <c r="G44" s="17"/>
      <c r="H44" s="37">
        <f>2300000+1400000</f>
        <v>3700000</v>
      </c>
      <c r="I44" s="37">
        <f>2400000+1500000</f>
        <v>3900000</v>
      </c>
      <c r="J44" s="37">
        <f>2400000+1500000</f>
        <v>3900000</v>
      </c>
    </row>
    <row r="45" spans="1:10" x14ac:dyDescent="0.2">
      <c r="A45" s="1" t="s">
        <v>93</v>
      </c>
      <c r="B45" s="17" t="s">
        <v>70</v>
      </c>
      <c r="C45" s="17" t="s">
        <v>81</v>
      </c>
      <c r="D45" s="17" t="s">
        <v>87</v>
      </c>
      <c r="E45" s="17" t="s">
        <v>298</v>
      </c>
      <c r="F45" s="17" t="s">
        <v>91</v>
      </c>
      <c r="G45" s="17"/>
      <c r="H45" s="37">
        <v>829582</v>
      </c>
      <c r="I45" s="37">
        <v>500000</v>
      </c>
      <c r="J45" s="37">
        <v>500000</v>
      </c>
    </row>
    <row r="46" spans="1:10" x14ac:dyDescent="0.2">
      <c r="A46" s="1" t="s">
        <v>293</v>
      </c>
      <c r="B46" s="17" t="s">
        <v>70</v>
      </c>
      <c r="C46" s="17" t="s">
        <v>81</v>
      </c>
      <c r="D46" s="17" t="s">
        <v>87</v>
      </c>
      <c r="E46" s="17" t="s">
        <v>298</v>
      </c>
      <c r="F46" s="17" t="s">
        <v>92</v>
      </c>
      <c r="G46" s="17"/>
      <c r="H46" s="37">
        <v>100000</v>
      </c>
      <c r="I46" s="37">
        <v>110000</v>
      </c>
      <c r="J46" s="37">
        <v>110000</v>
      </c>
    </row>
    <row r="47" spans="1:10" ht="117.75" customHeight="1" x14ac:dyDescent="0.2">
      <c r="A47" s="13" t="s">
        <v>513</v>
      </c>
      <c r="B47" s="17" t="s">
        <v>70</v>
      </c>
      <c r="C47" s="17" t="s">
        <v>81</v>
      </c>
      <c r="D47" s="17" t="s">
        <v>87</v>
      </c>
      <c r="E47" s="17" t="s">
        <v>301</v>
      </c>
      <c r="F47" s="17"/>
      <c r="G47" s="17"/>
      <c r="H47" s="38">
        <f>H48+H49+H50</f>
        <v>123500</v>
      </c>
      <c r="I47" s="38">
        <f t="shared" ref="I47:J47" si="10">I48+I49+I50</f>
        <v>123500</v>
      </c>
      <c r="J47" s="38">
        <f t="shared" si="10"/>
        <v>123500</v>
      </c>
    </row>
    <row r="48" spans="1:10" x14ac:dyDescent="0.2">
      <c r="A48" s="8" t="s">
        <v>396</v>
      </c>
      <c r="B48" s="17" t="s">
        <v>70</v>
      </c>
      <c r="C48" s="17" t="s">
        <v>81</v>
      </c>
      <c r="D48" s="17" t="s">
        <v>87</v>
      </c>
      <c r="E48" s="17" t="s">
        <v>301</v>
      </c>
      <c r="F48" s="17" t="s">
        <v>86</v>
      </c>
      <c r="G48" s="17" t="s">
        <v>202</v>
      </c>
      <c r="H48" s="37">
        <f>68200+4600</f>
        <v>72800</v>
      </c>
      <c r="I48" s="37">
        <f t="shared" ref="I48:J48" si="11">68200+4600</f>
        <v>72800</v>
      </c>
      <c r="J48" s="37">
        <f t="shared" si="11"/>
        <v>72800</v>
      </c>
    </row>
    <row r="49" spans="1:10" ht="33.75" x14ac:dyDescent="0.2">
      <c r="A49" s="8" t="s">
        <v>398</v>
      </c>
      <c r="B49" s="17" t="s">
        <v>70</v>
      </c>
      <c r="C49" s="17" t="s">
        <v>81</v>
      </c>
      <c r="D49" s="17" t="s">
        <v>87</v>
      </c>
      <c r="E49" s="17" t="s">
        <v>301</v>
      </c>
      <c r="F49" s="17" t="s">
        <v>397</v>
      </c>
      <c r="G49" s="17" t="s">
        <v>202</v>
      </c>
      <c r="H49" s="37">
        <v>20600</v>
      </c>
      <c r="I49" s="37">
        <v>20600</v>
      </c>
      <c r="J49" s="37">
        <v>20600</v>
      </c>
    </row>
    <row r="50" spans="1:10" x14ac:dyDescent="0.2">
      <c r="A50" s="1" t="s">
        <v>406</v>
      </c>
      <c r="B50" s="17" t="s">
        <v>70</v>
      </c>
      <c r="C50" s="17" t="s">
        <v>81</v>
      </c>
      <c r="D50" s="17" t="s">
        <v>87</v>
      </c>
      <c r="E50" s="17" t="s">
        <v>301</v>
      </c>
      <c r="F50" s="17" t="s">
        <v>90</v>
      </c>
      <c r="G50" s="17" t="s">
        <v>202</v>
      </c>
      <c r="H50" s="37">
        <v>30100</v>
      </c>
      <c r="I50" s="37">
        <v>30100</v>
      </c>
      <c r="J50" s="37">
        <v>30100</v>
      </c>
    </row>
    <row r="51" spans="1:10" x14ac:dyDescent="0.2">
      <c r="A51" s="1" t="s">
        <v>32</v>
      </c>
      <c r="B51" s="17" t="s">
        <v>70</v>
      </c>
      <c r="C51" s="17" t="s">
        <v>81</v>
      </c>
      <c r="D51" s="17" t="s">
        <v>104</v>
      </c>
      <c r="E51" s="17"/>
      <c r="F51" s="17"/>
      <c r="G51" s="17"/>
      <c r="H51" s="37">
        <f>H52</f>
        <v>40300</v>
      </c>
      <c r="I51" s="37">
        <f t="shared" ref="I51:J51" si="12">I52</f>
        <v>2200</v>
      </c>
      <c r="J51" s="37">
        <f t="shared" si="12"/>
        <v>1900</v>
      </c>
    </row>
    <row r="52" spans="1:10" x14ac:dyDescent="0.2">
      <c r="A52" s="13" t="s">
        <v>408</v>
      </c>
      <c r="B52" s="17" t="s">
        <v>70</v>
      </c>
      <c r="C52" s="17" t="s">
        <v>81</v>
      </c>
      <c r="D52" s="17" t="s">
        <v>104</v>
      </c>
      <c r="E52" s="17" t="s">
        <v>248</v>
      </c>
      <c r="F52" s="17"/>
      <c r="G52" s="17"/>
      <c r="H52" s="39">
        <f t="shared" ref="H52:J53" si="13">H53</f>
        <v>40300</v>
      </c>
      <c r="I52" s="39">
        <f t="shared" si="13"/>
        <v>2200</v>
      </c>
      <c r="J52" s="39">
        <f t="shared" si="13"/>
        <v>1900</v>
      </c>
    </row>
    <row r="53" spans="1:10" ht="33.75" x14ac:dyDescent="0.2">
      <c r="A53" s="8" t="s">
        <v>514</v>
      </c>
      <c r="B53" s="17" t="s">
        <v>70</v>
      </c>
      <c r="C53" s="17" t="s">
        <v>81</v>
      </c>
      <c r="D53" s="17" t="s">
        <v>104</v>
      </c>
      <c r="E53" s="19" t="s">
        <v>302</v>
      </c>
      <c r="F53" s="17"/>
      <c r="G53" s="17"/>
      <c r="H53" s="39">
        <f t="shared" si="13"/>
        <v>40300</v>
      </c>
      <c r="I53" s="39">
        <f t="shared" si="13"/>
        <v>2200</v>
      </c>
      <c r="J53" s="39">
        <f t="shared" si="13"/>
        <v>1900</v>
      </c>
    </row>
    <row r="54" spans="1:10" x14ac:dyDescent="0.2">
      <c r="A54" s="1" t="s">
        <v>406</v>
      </c>
      <c r="B54" s="17" t="s">
        <v>70</v>
      </c>
      <c r="C54" s="17" t="s">
        <v>81</v>
      </c>
      <c r="D54" s="17" t="s">
        <v>104</v>
      </c>
      <c r="E54" s="19" t="s">
        <v>302</v>
      </c>
      <c r="F54" s="17" t="s">
        <v>90</v>
      </c>
      <c r="G54" s="17" t="s">
        <v>466</v>
      </c>
      <c r="H54" s="37">
        <v>40300</v>
      </c>
      <c r="I54" s="37">
        <v>2200</v>
      </c>
      <c r="J54" s="37">
        <v>1900</v>
      </c>
    </row>
    <row r="55" spans="1:10" x14ac:dyDescent="0.2">
      <c r="A55" s="1" t="s">
        <v>800</v>
      </c>
      <c r="B55" s="17" t="s">
        <v>70</v>
      </c>
      <c r="C55" s="17" t="s">
        <v>81</v>
      </c>
      <c r="D55" s="17" t="s">
        <v>108</v>
      </c>
      <c r="E55" s="19"/>
      <c r="F55" s="17"/>
      <c r="G55" s="17"/>
      <c r="H55" s="37">
        <f>H56</f>
        <v>372198.38</v>
      </c>
      <c r="I55" s="37">
        <f t="shared" ref="I55:J55" si="14">I56</f>
        <v>0</v>
      </c>
      <c r="J55" s="37">
        <f t="shared" si="14"/>
        <v>0</v>
      </c>
    </row>
    <row r="56" spans="1:10" x14ac:dyDescent="0.2">
      <c r="A56" s="2" t="s">
        <v>408</v>
      </c>
      <c r="B56" s="17" t="s">
        <v>70</v>
      </c>
      <c r="C56" s="17" t="s">
        <v>81</v>
      </c>
      <c r="D56" s="17" t="s">
        <v>108</v>
      </c>
      <c r="E56" s="17" t="s">
        <v>248</v>
      </c>
      <c r="F56" s="17"/>
      <c r="G56" s="17"/>
      <c r="H56" s="37">
        <f>H57</f>
        <v>372198.38</v>
      </c>
      <c r="I56" s="37">
        <f t="shared" ref="I56:J56" si="15">I57</f>
        <v>0</v>
      </c>
      <c r="J56" s="37">
        <f t="shared" si="15"/>
        <v>0</v>
      </c>
    </row>
    <row r="57" spans="1:10" x14ac:dyDescent="0.2">
      <c r="A57" s="59" t="s">
        <v>798</v>
      </c>
      <c r="B57" s="17" t="s">
        <v>70</v>
      </c>
      <c r="C57" s="17" t="s">
        <v>81</v>
      </c>
      <c r="D57" s="17" t="s">
        <v>108</v>
      </c>
      <c r="E57" s="19" t="s">
        <v>796</v>
      </c>
      <c r="F57" s="17"/>
      <c r="G57" s="17"/>
      <c r="H57" s="37">
        <f>H58</f>
        <v>372198.38</v>
      </c>
      <c r="I57" s="37">
        <f t="shared" ref="I57:J57" si="16">I58</f>
        <v>0</v>
      </c>
      <c r="J57" s="37">
        <f t="shared" si="16"/>
        <v>0</v>
      </c>
    </row>
    <row r="58" spans="1:10" x14ac:dyDescent="0.2">
      <c r="A58" s="1" t="s">
        <v>799</v>
      </c>
      <c r="B58" s="17" t="s">
        <v>70</v>
      </c>
      <c r="C58" s="17" t="s">
        <v>81</v>
      </c>
      <c r="D58" s="17" t="s">
        <v>108</v>
      </c>
      <c r="E58" s="19" t="s">
        <v>796</v>
      </c>
      <c r="F58" s="17" t="s">
        <v>797</v>
      </c>
      <c r="G58" s="17"/>
      <c r="H58" s="37">
        <v>372198.38</v>
      </c>
      <c r="I58" s="37">
        <v>0</v>
      </c>
      <c r="J58" s="37">
        <v>0</v>
      </c>
    </row>
    <row r="59" spans="1:10" x14ac:dyDescent="0.2">
      <c r="A59" s="1" t="s">
        <v>795</v>
      </c>
      <c r="B59" s="17" t="s">
        <v>70</v>
      </c>
      <c r="C59" s="17" t="s">
        <v>81</v>
      </c>
      <c r="D59" s="17" t="s">
        <v>112</v>
      </c>
      <c r="E59" s="17"/>
      <c r="F59" s="17"/>
      <c r="G59" s="17"/>
      <c r="H59" s="39">
        <f>H60</f>
        <v>3066826.54</v>
      </c>
      <c r="I59" s="39">
        <f t="shared" ref="I59:J61" si="17">I60</f>
        <v>4001000</v>
      </c>
      <c r="J59" s="39">
        <f t="shared" si="17"/>
        <v>15714000</v>
      </c>
    </row>
    <row r="60" spans="1:10" x14ac:dyDescent="0.2">
      <c r="A60" s="2" t="s">
        <v>408</v>
      </c>
      <c r="B60" s="17" t="s">
        <v>70</v>
      </c>
      <c r="C60" s="17" t="s">
        <v>81</v>
      </c>
      <c r="D60" s="17" t="s">
        <v>112</v>
      </c>
      <c r="E60" s="17" t="s">
        <v>248</v>
      </c>
      <c r="F60" s="17"/>
      <c r="G60" s="17"/>
      <c r="H60" s="39">
        <f>H61</f>
        <v>3066826.54</v>
      </c>
      <c r="I60" s="39">
        <f t="shared" si="17"/>
        <v>4001000</v>
      </c>
      <c r="J60" s="39">
        <f t="shared" si="17"/>
        <v>15714000</v>
      </c>
    </row>
    <row r="61" spans="1:10" x14ac:dyDescent="0.2">
      <c r="A61" s="2" t="s">
        <v>263</v>
      </c>
      <c r="B61" s="17" t="s">
        <v>70</v>
      </c>
      <c r="C61" s="17" t="s">
        <v>81</v>
      </c>
      <c r="D61" s="17" t="s">
        <v>112</v>
      </c>
      <c r="E61" s="17" t="s">
        <v>303</v>
      </c>
      <c r="F61" s="17"/>
      <c r="G61" s="17"/>
      <c r="H61" s="39">
        <f>H62</f>
        <v>3066826.54</v>
      </c>
      <c r="I61" s="39">
        <f t="shared" si="17"/>
        <v>4001000</v>
      </c>
      <c r="J61" s="39">
        <f t="shared" si="17"/>
        <v>15714000</v>
      </c>
    </row>
    <row r="62" spans="1:10" x14ac:dyDescent="0.2">
      <c r="A62" s="1" t="s">
        <v>264</v>
      </c>
      <c r="B62" s="17" t="s">
        <v>70</v>
      </c>
      <c r="C62" s="17" t="s">
        <v>81</v>
      </c>
      <c r="D62" s="17" t="s">
        <v>112</v>
      </c>
      <c r="E62" s="17" t="s">
        <v>303</v>
      </c>
      <c r="F62" s="17" t="s">
        <v>262</v>
      </c>
      <c r="G62" s="17"/>
      <c r="H62" s="37">
        <v>3066826.54</v>
      </c>
      <c r="I62" s="37">
        <v>4001000</v>
      </c>
      <c r="J62" s="37">
        <v>15714000</v>
      </c>
    </row>
    <row r="63" spans="1:10" x14ac:dyDescent="0.2">
      <c r="A63" s="2" t="s">
        <v>96</v>
      </c>
      <c r="B63" s="17" t="s">
        <v>70</v>
      </c>
      <c r="C63" s="17" t="s">
        <v>81</v>
      </c>
      <c r="D63" s="17" t="s">
        <v>94</v>
      </c>
      <c r="E63" s="17"/>
      <c r="F63" s="17"/>
      <c r="G63" s="17"/>
      <c r="H63" s="16">
        <f>H64+H87+H68+H71+H78+H90+H84</f>
        <v>18211564.369999997</v>
      </c>
      <c r="I63" s="16">
        <f>I64+I87+I68+I71+I78+I90+I84</f>
        <v>3920000</v>
      </c>
      <c r="J63" s="16">
        <f>J64+J87+J68+J71+J78+J90+J84</f>
        <v>1920000</v>
      </c>
    </row>
    <row r="64" spans="1:10" ht="22.5" x14ac:dyDescent="0.2">
      <c r="A64" s="1" t="s">
        <v>450</v>
      </c>
      <c r="B64" s="17" t="s">
        <v>70</v>
      </c>
      <c r="C64" s="17" t="s">
        <v>81</v>
      </c>
      <c r="D64" s="17" t="s">
        <v>94</v>
      </c>
      <c r="E64" s="17" t="s">
        <v>276</v>
      </c>
      <c r="F64" s="17"/>
      <c r="G64" s="17"/>
      <c r="H64" s="16">
        <f t="shared" ref="H64:J66" si="18">H65</f>
        <v>20000</v>
      </c>
      <c r="I64" s="16">
        <f>I65</f>
        <v>20000</v>
      </c>
      <c r="J64" s="16">
        <f t="shared" si="18"/>
        <v>20000</v>
      </c>
    </row>
    <row r="65" spans="1:10" ht="22.5" x14ac:dyDescent="0.2">
      <c r="A65" s="1" t="s">
        <v>412</v>
      </c>
      <c r="B65" s="17" t="s">
        <v>70</v>
      </c>
      <c r="C65" s="17" t="s">
        <v>81</v>
      </c>
      <c r="D65" s="17" t="s">
        <v>94</v>
      </c>
      <c r="E65" s="17" t="s">
        <v>413</v>
      </c>
      <c r="F65" s="17"/>
      <c r="G65" s="17"/>
      <c r="H65" s="16">
        <f t="shared" si="18"/>
        <v>20000</v>
      </c>
      <c r="I65" s="16">
        <f t="shared" si="18"/>
        <v>20000</v>
      </c>
      <c r="J65" s="16">
        <f t="shared" si="18"/>
        <v>20000</v>
      </c>
    </row>
    <row r="66" spans="1:10" x14ac:dyDescent="0.2">
      <c r="A66" s="2" t="s">
        <v>19</v>
      </c>
      <c r="B66" s="17" t="s">
        <v>70</v>
      </c>
      <c r="C66" s="17" t="s">
        <v>81</v>
      </c>
      <c r="D66" s="17" t="s">
        <v>94</v>
      </c>
      <c r="E66" s="17" t="s">
        <v>497</v>
      </c>
      <c r="F66" s="17"/>
      <c r="G66" s="17"/>
      <c r="H66" s="16">
        <f t="shared" si="18"/>
        <v>20000</v>
      </c>
      <c r="I66" s="16">
        <f t="shared" si="18"/>
        <v>20000</v>
      </c>
      <c r="J66" s="16">
        <f t="shared" si="18"/>
        <v>20000</v>
      </c>
    </row>
    <row r="67" spans="1:10" x14ac:dyDescent="0.2">
      <c r="A67" s="1" t="s">
        <v>406</v>
      </c>
      <c r="B67" s="17" t="s">
        <v>70</v>
      </c>
      <c r="C67" s="17" t="s">
        <v>81</v>
      </c>
      <c r="D67" s="17" t="s">
        <v>94</v>
      </c>
      <c r="E67" s="17" t="s">
        <v>497</v>
      </c>
      <c r="F67" s="17" t="s">
        <v>90</v>
      </c>
      <c r="G67" s="17"/>
      <c r="H67" s="16">
        <v>20000</v>
      </c>
      <c r="I67" s="16">
        <v>20000</v>
      </c>
      <c r="J67" s="16">
        <v>20000</v>
      </c>
    </row>
    <row r="68" spans="1:10" ht="22.5" x14ac:dyDescent="0.2">
      <c r="A68" s="14" t="s">
        <v>422</v>
      </c>
      <c r="B68" s="17" t="s">
        <v>70</v>
      </c>
      <c r="C68" s="17" t="s">
        <v>81</v>
      </c>
      <c r="D68" s="17" t="s">
        <v>94</v>
      </c>
      <c r="E68" s="17" t="s">
        <v>258</v>
      </c>
      <c r="F68" s="17"/>
      <c r="G68" s="17"/>
      <c r="H68" s="16">
        <f>H69</f>
        <v>368408</v>
      </c>
      <c r="I68" s="16">
        <f t="shared" ref="I68:J69" si="19">I69</f>
        <v>0</v>
      </c>
      <c r="J68" s="16">
        <f t="shared" si="19"/>
        <v>0</v>
      </c>
    </row>
    <row r="69" spans="1:10" x14ac:dyDescent="0.2">
      <c r="A69" s="1" t="s">
        <v>257</v>
      </c>
      <c r="B69" s="17" t="s">
        <v>70</v>
      </c>
      <c r="C69" s="17" t="s">
        <v>81</v>
      </c>
      <c r="D69" s="17" t="s">
        <v>94</v>
      </c>
      <c r="E69" s="17" t="s">
        <v>305</v>
      </c>
      <c r="F69" s="17"/>
      <c r="G69" s="17"/>
      <c r="H69" s="16">
        <f>H70</f>
        <v>368408</v>
      </c>
      <c r="I69" s="16">
        <f t="shared" si="19"/>
        <v>0</v>
      </c>
      <c r="J69" s="16">
        <f t="shared" si="19"/>
        <v>0</v>
      </c>
    </row>
    <row r="70" spans="1:10" x14ac:dyDescent="0.2">
      <c r="A70" s="1" t="s">
        <v>406</v>
      </c>
      <c r="B70" s="17" t="s">
        <v>70</v>
      </c>
      <c r="C70" s="17" t="s">
        <v>81</v>
      </c>
      <c r="D70" s="17" t="s">
        <v>94</v>
      </c>
      <c r="E70" s="17" t="s">
        <v>305</v>
      </c>
      <c r="F70" s="17" t="s">
        <v>90</v>
      </c>
      <c r="G70" s="17"/>
      <c r="H70" s="16">
        <v>368408</v>
      </c>
      <c r="I70" s="16">
        <v>0</v>
      </c>
      <c r="J70" s="16">
        <v>0</v>
      </c>
    </row>
    <row r="71" spans="1:10" ht="33.75" x14ac:dyDescent="0.2">
      <c r="A71" s="14" t="s">
        <v>472</v>
      </c>
      <c r="B71" s="17" t="s">
        <v>70</v>
      </c>
      <c r="C71" s="17" t="s">
        <v>81</v>
      </c>
      <c r="D71" s="17" t="s">
        <v>94</v>
      </c>
      <c r="E71" s="17" t="s">
        <v>29</v>
      </c>
      <c r="F71" s="17"/>
      <c r="G71" s="17"/>
      <c r="H71" s="16">
        <f>H72+H75</f>
        <v>1500000</v>
      </c>
      <c r="I71" s="16">
        <f>I72+I75</f>
        <v>0</v>
      </c>
      <c r="J71" s="16">
        <f>J72+J75</f>
        <v>0</v>
      </c>
    </row>
    <row r="72" spans="1:10" ht="22.5" x14ac:dyDescent="0.2">
      <c r="A72" s="1" t="s">
        <v>144</v>
      </c>
      <c r="B72" s="17" t="s">
        <v>70</v>
      </c>
      <c r="C72" s="17" t="s">
        <v>81</v>
      </c>
      <c r="D72" s="17" t="s">
        <v>94</v>
      </c>
      <c r="E72" s="17" t="s">
        <v>143</v>
      </c>
      <c r="F72" s="17"/>
      <c r="G72" s="17"/>
      <c r="H72" s="16">
        <f>H73</f>
        <v>500000</v>
      </c>
      <c r="I72" s="16">
        <f t="shared" ref="I72:J72" si="20">I73</f>
        <v>0</v>
      </c>
      <c r="J72" s="16">
        <f t="shared" si="20"/>
        <v>0</v>
      </c>
    </row>
    <row r="73" spans="1:10" ht="22.5" x14ac:dyDescent="0.2">
      <c r="A73" s="1" t="s">
        <v>566</v>
      </c>
      <c r="B73" s="17" t="s">
        <v>70</v>
      </c>
      <c r="C73" s="17" t="s">
        <v>81</v>
      </c>
      <c r="D73" s="17" t="s">
        <v>94</v>
      </c>
      <c r="E73" s="18" t="s">
        <v>565</v>
      </c>
      <c r="F73" s="17"/>
      <c r="G73" s="17"/>
      <c r="H73" s="16">
        <f>H74</f>
        <v>500000</v>
      </c>
      <c r="I73" s="16">
        <f t="shared" ref="I73:J73" si="21">I74</f>
        <v>0</v>
      </c>
      <c r="J73" s="16">
        <f t="shared" si="21"/>
        <v>0</v>
      </c>
    </row>
    <row r="74" spans="1:10" x14ac:dyDescent="0.2">
      <c r="A74" s="1" t="s">
        <v>406</v>
      </c>
      <c r="B74" s="17" t="s">
        <v>70</v>
      </c>
      <c r="C74" s="17" t="s">
        <v>81</v>
      </c>
      <c r="D74" s="17" t="s">
        <v>94</v>
      </c>
      <c r="E74" s="18" t="s">
        <v>565</v>
      </c>
      <c r="F74" s="17" t="s">
        <v>90</v>
      </c>
      <c r="G74" s="17"/>
      <c r="H74" s="16">
        <v>500000</v>
      </c>
      <c r="I74" s="16">
        <v>0</v>
      </c>
      <c r="J74" s="16">
        <v>0</v>
      </c>
    </row>
    <row r="75" spans="1:10" ht="22.5" x14ac:dyDescent="0.2">
      <c r="A75" s="1" t="s">
        <v>146</v>
      </c>
      <c r="B75" s="17" t="s">
        <v>70</v>
      </c>
      <c r="C75" s="17" t="s">
        <v>81</v>
      </c>
      <c r="D75" s="17" t="s">
        <v>94</v>
      </c>
      <c r="E75" s="17" t="s">
        <v>145</v>
      </c>
      <c r="F75" s="17"/>
      <c r="G75" s="17"/>
      <c r="H75" s="16">
        <f>H76</f>
        <v>1000000</v>
      </c>
      <c r="I75" s="16">
        <f t="shared" ref="I75:J75" si="22">I76</f>
        <v>0</v>
      </c>
      <c r="J75" s="16">
        <f t="shared" si="22"/>
        <v>0</v>
      </c>
    </row>
    <row r="76" spans="1:10" ht="22.5" x14ac:dyDescent="0.2">
      <c r="A76" s="1" t="s">
        <v>568</v>
      </c>
      <c r="B76" s="17" t="s">
        <v>70</v>
      </c>
      <c r="C76" s="17" t="s">
        <v>81</v>
      </c>
      <c r="D76" s="17" t="s">
        <v>94</v>
      </c>
      <c r="E76" s="18" t="s">
        <v>567</v>
      </c>
      <c r="F76" s="17"/>
      <c r="G76" s="17"/>
      <c r="H76" s="16">
        <f>H77</f>
        <v>1000000</v>
      </c>
      <c r="I76" s="16">
        <f t="shared" ref="I76:J76" si="23">I77</f>
        <v>0</v>
      </c>
      <c r="J76" s="16">
        <f t="shared" si="23"/>
        <v>0</v>
      </c>
    </row>
    <row r="77" spans="1:10" x14ac:dyDescent="0.2">
      <c r="A77" s="1" t="s">
        <v>406</v>
      </c>
      <c r="B77" s="17" t="s">
        <v>70</v>
      </c>
      <c r="C77" s="17" t="s">
        <v>81</v>
      </c>
      <c r="D77" s="17" t="s">
        <v>94</v>
      </c>
      <c r="E77" s="18" t="s">
        <v>567</v>
      </c>
      <c r="F77" s="17" t="s">
        <v>90</v>
      </c>
      <c r="G77" s="17"/>
      <c r="H77" s="16">
        <v>1000000</v>
      </c>
      <c r="I77" s="16">
        <v>0</v>
      </c>
      <c r="J77" s="16">
        <v>0</v>
      </c>
    </row>
    <row r="78" spans="1:10" ht="22.5" x14ac:dyDescent="0.2">
      <c r="A78" s="14" t="s">
        <v>423</v>
      </c>
      <c r="B78" s="17" t="s">
        <v>70</v>
      </c>
      <c r="C78" s="17" t="s">
        <v>81</v>
      </c>
      <c r="D78" s="17" t="s">
        <v>94</v>
      </c>
      <c r="E78" s="17" t="s">
        <v>38</v>
      </c>
      <c r="F78" s="17"/>
      <c r="G78" s="17"/>
      <c r="H78" s="16">
        <f>H79+H82</f>
        <v>2882683</v>
      </c>
      <c r="I78" s="16">
        <f>I79+I82</f>
        <v>0</v>
      </c>
      <c r="J78" s="16">
        <f>J79+J82</f>
        <v>0</v>
      </c>
    </row>
    <row r="79" spans="1:10" x14ac:dyDescent="0.2">
      <c r="A79" s="14" t="s">
        <v>17</v>
      </c>
      <c r="B79" s="17" t="s">
        <v>70</v>
      </c>
      <c r="C79" s="17" t="s">
        <v>81</v>
      </c>
      <c r="D79" s="17" t="s">
        <v>94</v>
      </c>
      <c r="E79" s="17" t="s">
        <v>306</v>
      </c>
      <c r="F79" s="17"/>
      <c r="G79" s="17"/>
      <c r="H79" s="16">
        <f>H80+H81</f>
        <v>2537102</v>
      </c>
      <c r="I79" s="16">
        <f t="shared" ref="I79:J79" si="24">I80+I81</f>
        <v>0</v>
      </c>
      <c r="J79" s="16">
        <f t="shared" si="24"/>
        <v>0</v>
      </c>
    </row>
    <row r="80" spans="1:10" x14ac:dyDescent="0.2">
      <c r="A80" s="14" t="s">
        <v>407</v>
      </c>
      <c r="B80" s="17" t="s">
        <v>70</v>
      </c>
      <c r="C80" s="17" t="s">
        <v>81</v>
      </c>
      <c r="D80" s="17" t="s">
        <v>94</v>
      </c>
      <c r="E80" s="17" t="s">
        <v>306</v>
      </c>
      <c r="F80" s="17" t="s">
        <v>90</v>
      </c>
      <c r="G80" s="17"/>
      <c r="H80" s="16">
        <v>1737102</v>
      </c>
      <c r="I80" s="16">
        <v>0</v>
      </c>
      <c r="J80" s="16">
        <v>0</v>
      </c>
    </row>
    <row r="81" spans="1:10" x14ac:dyDescent="0.2">
      <c r="A81" s="2" t="s">
        <v>20</v>
      </c>
      <c r="B81" s="17" t="s">
        <v>70</v>
      </c>
      <c r="C81" s="17" t="s">
        <v>81</v>
      </c>
      <c r="D81" s="17" t="s">
        <v>94</v>
      </c>
      <c r="E81" s="17" t="s">
        <v>306</v>
      </c>
      <c r="F81" s="17" t="s">
        <v>196</v>
      </c>
      <c r="G81" s="17"/>
      <c r="H81" s="16">
        <v>800000</v>
      </c>
      <c r="I81" s="16">
        <v>0</v>
      </c>
      <c r="J81" s="16">
        <v>0</v>
      </c>
    </row>
    <row r="82" spans="1:10" ht="22.5" x14ac:dyDescent="0.2">
      <c r="A82" s="14" t="s">
        <v>685</v>
      </c>
      <c r="B82" s="17" t="s">
        <v>70</v>
      </c>
      <c r="C82" s="17" t="s">
        <v>81</v>
      </c>
      <c r="D82" s="17" t="s">
        <v>94</v>
      </c>
      <c r="E82" s="17" t="s">
        <v>494</v>
      </c>
      <c r="F82" s="17"/>
      <c r="G82" s="17"/>
      <c r="H82" s="16">
        <f>H83</f>
        <v>345581</v>
      </c>
      <c r="I82" s="16">
        <f t="shared" ref="I82:J82" si="25">I83</f>
        <v>0</v>
      </c>
      <c r="J82" s="16">
        <f t="shared" si="25"/>
        <v>0</v>
      </c>
    </row>
    <row r="83" spans="1:10" x14ac:dyDescent="0.2">
      <c r="A83" s="2" t="s">
        <v>98</v>
      </c>
      <c r="B83" s="17" t="s">
        <v>70</v>
      </c>
      <c r="C83" s="17" t="s">
        <v>81</v>
      </c>
      <c r="D83" s="17" t="s">
        <v>94</v>
      </c>
      <c r="E83" s="17" t="s">
        <v>494</v>
      </c>
      <c r="F83" s="17" t="s">
        <v>97</v>
      </c>
      <c r="G83" s="17"/>
      <c r="H83" s="16">
        <v>345581</v>
      </c>
      <c r="I83" s="16">
        <v>0</v>
      </c>
      <c r="J83" s="16">
        <v>0</v>
      </c>
    </row>
    <row r="84" spans="1:10" ht="22.5" x14ac:dyDescent="0.2">
      <c r="A84" s="14" t="s">
        <v>139</v>
      </c>
      <c r="B84" s="17" t="s">
        <v>70</v>
      </c>
      <c r="C84" s="17" t="s">
        <v>81</v>
      </c>
      <c r="D84" s="17" t="s">
        <v>94</v>
      </c>
      <c r="E84" s="17" t="s">
        <v>140</v>
      </c>
      <c r="F84" s="17"/>
      <c r="G84" s="17"/>
      <c r="H84" s="16">
        <f>H85</f>
        <v>70000</v>
      </c>
      <c r="I84" s="16">
        <f t="shared" ref="I84:J85" si="26">I85</f>
        <v>70000</v>
      </c>
      <c r="J84" s="16">
        <f t="shared" si="26"/>
        <v>70000</v>
      </c>
    </row>
    <row r="85" spans="1:10" x14ac:dyDescent="0.2">
      <c r="A85" s="14" t="s">
        <v>141</v>
      </c>
      <c r="B85" s="17" t="s">
        <v>70</v>
      </c>
      <c r="C85" s="17" t="s">
        <v>81</v>
      </c>
      <c r="D85" s="17" t="s">
        <v>94</v>
      </c>
      <c r="E85" s="17" t="s">
        <v>142</v>
      </c>
      <c r="F85" s="17"/>
      <c r="G85" s="17"/>
      <c r="H85" s="16">
        <f>H86</f>
        <v>70000</v>
      </c>
      <c r="I85" s="16">
        <f t="shared" si="26"/>
        <v>70000</v>
      </c>
      <c r="J85" s="16">
        <f t="shared" si="26"/>
        <v>70000</v>
      </c>
    </row>
    <row r="86" spans="1:10" x14ac:dyDescent="0.2">
      <c r="A86" s="14" t="s">
        <v>407</v>
      </c>
      <c r="B86" s="17" t="s">
        <v>70</v>
      </c>
      <c r="C86" s="17" t="s">
        <v>81</v>
      </c>
      <c r="D86" s="17" t="s">
        <v>94</v>
      </c>
      <c r="E86" s="17" t="s">
        <v>142</v>
      </c>
      <c r="F86" s="17" t="s">
        <v>90</v>
      </c>
      <c r="G86" s="17"/>
      <c r="H86" s="16">
        <v>70000</v>
      </c>
      <c r="I86" s="16">
        <v>70000</v>
      </c>
      <c r="J86" s="16">
        <v>70000</v>
      </c>
    </row>
    <row r="87" spans="1:10" ht="33.75" x14ac:dyDescent="0.2">
      <c r="A87" s="14" t="s">
        <v>478</v>
      </c>
      <c r="B87" s="17" t="s">
        <v>70</v>
      </c>
      <c r="C87" s="17" t="s">
        <v>81</v>
      </c>
      <c r="D87" s="17" t="s">
        <v>94</v>
      </c>
      <c r="E87" s="17" t="s">
        <v>492</v>
      </c>
      <c r="F87" s="17"/>
      <c r="G87" s="17"/>
      <c r="H87" s="16">
        <f>H88</f>
        <v>62700</v>
      </c>
      <c r="I87" s="16">
        <f t="shared" ref="I87:J88" si="27">I88</f>
        <v>0</v>
      </c>
      <c r="J87" s="16">
        <f t="shared" si="27"/>
        <v>0</v>
      </c>
    </row>
    <row r="88" spans="1:10" ht="22.5" x14ac:dyDescent="0.2">
      <c r="A88" s="14" t="s">
        <v>688</v>
      </c>
      <c r="B88" s="17" t="s">
        <v>70</v>
      </c>
      <c r="C88" s="17" t="s">
        <v>81</v>
      </c>
      <c r="D88" s="17" t="s">
        <v>94</v>
      </c>
      <c r="E88" s="17" t="s">
        <v>493</v>
      </c>
      <c r="F88" s="17"/>
      <c r="G88" s="17"/>
      <c r="H88" s="16">
        <f>H89</f>
        <v>62700</v>
      </c>
      <c r="I88" s="16">
        <f t="shared" si="27"/>
        <v>0</v>
      </c>
      <c r="J88" s="16">
        <f t="shared" si="27"/>
        <v>0</v>
      </c>
    </row>
    <row r="89" spans="1:10" x14ac:dyDescent="0.2">
      <c r="A89" s="1" t="s">
        <v>406</v>
      </c>
      <c r="B89" s="17" t="s">
        <v>70</v>
      </c>
      <c r="C89" s="17" t="s">
        <v>81</v>
      </c>
      <c r="D89" s="17" t="s">
        <v>94</v>
      </c>
      <c r="E89" s="17" t="s">
        <v>493</v>
      </c>
      <c r="F89" s="17" t="s">
        <v>90</v>
      </c>
      <c r="G89" s="17"/>
      <c r="H89" s="16">
        <f>5000+50000+7700</f>
        <v>62700</v>
      </c>
      <c r="I89" s="16">
        <v>0</v>
      </c>
      <c r="J89" s="16">
        <v>0</v>
      </c>
    </row>
    <row r="90" spans="1:10" x14ac:dyDescent="0.2">
      <c r="A90" s="13" t="s">
        <v>408</v>
      </c>
      <c r="B90" s="17" t="s">
        <v>70</v>
      </c>
      <c r="C90" s="17" t="s">
        <v>81</v>
      </c>
      <c r="D90" s="17" t="s">
        <v>94</v>
      </c>
      <c r="E90" s="17" t="s">
        <v>248</v>
      </c>
      <c r="F90" s="17"/>
      <c r="G90" s="17"/>
      <c r="H90" s="16">
        <f>H91+H93+H97+H99</f>
        <v>13307773.369999999</v>
      </c>
      <c r="I90" s="16">
        <f t="shared" ref="I90:J90" si="28">I91+I93+I97+I99</f>
        <v>3830000</v>
      </c>
      <c r="J90" s="16">
        <f t="shared" si="28"/>
        <v>1830000</v>
      </c>
    </row>
    <row r="91" spans="1:10" ht="22.5" x14ac:dyDescent="0.2">
      <c r="A91" s="2" t="s">
        <v>197</v>
      </c>
      <c r="B91" s="17" t="s">
        <v>70</v>
      </c>
      <c r="C91" s="17" t="s">
        <v>81</v>
      </c>
      <c r="D91" s="17" t="s">
        <v>94</v>
      </c>
      <c r="E91" s="17" t="s">
        <v>307</v>
      </c>
      <c r="F91" s="17"/>
      <c r="G91" s="17"/>
      <c r="H91" s="16">
        <f>H92</f>
        <v>31305</v>
      </c>
      <c r="I91" s="16">
        <f t="shared" ref="I91:J91" si="29">I92</f>
        <v>30000</v>
      </c>
      <c r="J91" s="16">
        <f t="shared" si="29"/>
        <v>30000</v>
      </c>
    </row>
    <row r="92" spans="1:10" x14ac:dyDescent="0.2">
      <c r="A92" s="2" t="s">
        <v>20</v>
      </c>
      <c r="B92" s="17" t="s">
        <v>70</v>
      </c>
      <c r="C92" s="17" t="s">
        <v>81</v>
      </c>
      <c r="D92" s="17" t="s">
        <v>94</v>
      </c>
      <c r="E92" s="17" t="s">
        <v>307</v>
      </c>
      <c r="F92" s="17" t="s">
        <v>196</v>
      </c>
      <c r="G92" s="17"/>
      <c r="H92" s="16">
        <v>31305</v>
      </c>
      <c r="I92" s="16">
        <v>30000</v>
      </c>
      <c r="J92" s="16">
        <v>30000</v>
      </c>
    </row>
    <row r="93" spans="1:10" x14ac:dyDescent="0.2">
      <c r="A93" s="13" t="s">
        <v>275</v>
      </c>
      <c r="B93" s="17" t="s">
        <v>70</v>
      </c>
      <c r="C93" s="17" t="s">
        <v>81</v>
      </c>
      <c r="D93" s="17" t="s">
        <v>94</v>
      </c>
      <c r="E93" s="17" t="s">
        <v>298</v>
      </c>
      <c r="F93" s="17"/>
      <c r="G93" s="17"/>
      <c r="H93" s="16">
        <f>H94+H95+H96</f>
        <v>10762840.369999999</v>
      </c>
      <c r="I93" s="16">
        <f t="shared" ref="I93:J93" si="30">I94+I95+I96</f>
        <v>3000000</v>
      </c>
      <c r="J93" s="16">
        <f t="shared" si="30"/>
        <v>1000000</v>
      </c>
    </row>
    <row r="94" spans="1:10" x14ac:dyDescent="0.2">
      <c r="A94" s="14" t="s">
        <v>407</v>
      </c>
      <c r="B94" s="17" t="s">
        <v>70</v>
      </c>
      <c r="C94" s="17" t="s">
        <v>81</v>
      </c>
      <c r="D94" s="17" t="s">
        <v>94</v>
      </c>
      <c r="E94" s="17" t="s">
        <v>298</v>
      </c>
      <c r="F94" s="17" t="s">
        <v>90</v>
      </c>
      <c r="G94" s="17"/>
      <c r="H94" s="16">
        <v>10635600.17</v>
      </c>
      <c r="I94" s="16">
        <f>1000000+2000000</f>
        <v>3000000</v>
      </c>
      <c r="J94" s="16">
        <v>1000000</v>
      </c>
    </row>
    <row r="95" spans="1:10" ht="22.5" x14ac:dyDescent="0.2">
      <c r="A95" s="14" t="s">
        <v>559</v>
      </c>
      <c r="B95" s="17" t="s">
        <v>70</v>
      </c>
      <c r="C95" s="17" t="s">
        <v>81</v>
      </c>
      <c r="D95" s="17" t="s">
        <v>94</v>
      </c>
      <c r="E95" s="17" t="s">
        <v>298</v>
      </c>
      <c r="F95" s="17" t="s">
        <v>558</v>
      </c>
      <c r="G95" s="17"/>
      <c r="H95" s="16">
        <v>35700</v>
      </c>
      <c r="I95" s="16">
        <v>0</v>
      </c>
      <c r="J95" s="16">
        <v>0</v>
      </c>
    </row>
    <row r="96" spans="1:10" x14ac:dyDescent="0.2">
      <c r="A96" s="14" t="s">
        <v>728</v>
      </c>
      <c r="B96" s="17" t="s">
        <v>70</v>
      </c>
      <c r="C96" s="17" t="s">
        <v>81</v>
      </c>
      <c r="D96" s="17" t="s">
        <v>94</v>
      </c>
      <c r="E96" s="17" t="s">
        <v>298</v>
      </c>
      <c r="F96" s="17" t="s">
        <v>725</v>
      </c>
      <c r="G96" s="17"/>
      <c r="H96" s="16">
        <v>91540.2</v>
      </c>
      <c r="I96" s="16">
        <v>0</v>
      </c>
      <c r="J96" s="16">
        <v>0</v>
      </c>
    </row>
    <row r="97" spans="1:10" x14ac:dyDescent="0.2">
      <c r="A97" s="5" t="s">
        <v>686</v>
      </c>
      <c r="B97" s="17" t="s">
        <v>70</v>
      </c>
      <c r="C97" s="17" t="s">
        <v>81</v>
      </c>
      <c r="D97" s="17" t="s">
        <v>94</v>
      </c>
      <c r="E97" s="17" t="s">
        <v>308</v>
      </c>
      <c r="F97" s="17"/>
      <c r="G97" s="17"/>
      <c r="H97" s="16">
        <f>H98</f>
        <v>800000</v>
      </c>
      <c r="I97" s="16">
        <f t="shared" ref="I97:J97" si="31">I98</f>
        <v>800000</v>
      </c>
      <c r="J97" s="16">
        <f t="shared" si="31"/>
        <v>800000</v>
      </c>
    </row>
    <row r="98" spans="1:10" x14ac:dyDescent="0.2">
      <c r="A98" s="2" t="s">
        <v>98</v>
      </c>
      <c r="B98" s="17" t="s">
        <v>70</v>
      </c>
      <c r="C98" s="17" t="s">
        <v>81</v>
      </c>
      <c r="D98" s="17" t="s">
        <v>94</v>
      </c>
      <c r="E98" s="17" t="s">
        <v>308</v>
      </c>
      <c r="F98" s="17" t="s">
        <v>97</v>
      </c>
      <c r="G98" s="17"/>
      <c r="H98" s="16">
        <v>800000</v>
      </c>
      <c r="I98" s="16">
        <v>800000</v>
      </c>
      <c r="J98" s="16">
        <v>800000</v>
      </c>
    </row>
    <row r="99" spans="1:10" x14ac:dyDescent="0.2">
      <c r="A99" s="59" t="s">
        <v>802</v>
      </c>
      <c r="B99" s="17" t="s">
        <v>70</v>
      </c>
      <c r="C99" s="17" t="s">
        <v>81</v>
      </c>
      <c r="D99" s="17" t="s">
        <v>94</v>
      </c>
      <c r="E99" s="17" t="s">
        <v>801</v>
      </c>
      <c r="F99" s="17"/>
      <c r="G99" s="17"/>
      <c r="H99" s="16">
        <f>H100</f>
        <v>1713628</v>
      </c>
      <c r="I99" s="16">
        <f t="shared" ref="I99:J99" si="32">I100</f>
        <v>0</v>
      </c>
      <c r="J99" s="16">
        <f t="shared" si="32"/>
        <v>0</v>
      </c>
    </row>
    <row r="100" spans="1:10" x14ac:dyDescent="0.2">
      <c r="A100" s="2" t="s">
        <v>98</v>
      </c>
      <c r="B100" s="17" t="s">
        <v>70</v>
      </c>
      <c r="C100" s="17" t="s">
        <v>81</v>
      </c>
      <c r="D100" s="17" t="s">
        <v>94</v>
      </c>
      <c r="E100" s="17" t="s">
        <v>801</v>
      </c>
      <c r="F100" s="17" t="s">
        <v>97</v>
      </c>
      <c r="G100" s="17"/>
      <c r="H100" s="16">
        <v>1713628</v>
      </c>
      <c r="I100" s="16">
        <v>0</v>
      </c>
      <c r="J100" s="16">
        <v>0</v>
      </c>
    </row>
    <row r="101" spans="1:10" x14ac:dyDescent="0.2">
      <c r="A101" s="1" t="s">
        <v>427</v>
      </c>
      <c r="B101" s="17" t="s">
        <v>70</v>
      </c>
      <c r="C101" s="17" t="s">
        <v>95</v>
      </c>
      <c r="D101" s="17" t="s">
        <v>82</v>
      </c>
      <c r="E101" s="17"/>
      <c r="F101" s="17"/>
      <c r="G101" s="17"/>
      <c r="H101" s="16">
        <f>H102+H113</f>
        <v>6216501.4800000004</v>
      </c>
      <c r="I101" s="16">
        <f>I102+I113</f>
        <v>5367700</v>
      </c>
      <c r="J101" s="16">
        <f>J102+J113</f>
        <v>5487400</v>
      </c>
    </row>
    <row r="102" spans="1:10" x14ac:dyDescent="0.2">
      <c r="A102" s="2" t="s">
        <v>100</v>
      </c>
      <c r="B102" s="17" t="s">
        <v>70</v>
      </c>
      <c r="C102" s="17" t="s">
        <v>95</v>
      </c>
      <c r="D102" s="17" t="s">
        <v>87</v>
      </c>
      <c r="E102" s="17"/>
      <c r="F102" s="17"/>
      <c r="G102" s="17"/>
      <c r="H102" s="16">
        <f t="shared" ref="H102:J102" si="33">H103</f>
        <v>3221596.48</v>
      </c>
      <c r="I102" s="16">
        <f t="shared" si="33"/>
        <v>2418900</v>
      </c>
      <c r="J102" s="16">
        <f t="shared" si="33"/>
        <v>2538600</v>
      </c>
    </row>
    <row r="103" spans="1:10" x14ac:dyDescent="0.2">
      <c r="A103" s="13" t="s">
        <v>408</v>
      </c>
      <c r="B103" s="17" t="s">
        <v>70</v>
      </c>
      <c r="C103" s="17" t="s">
        <v>95</v>
      </c>
      <c r="D103" s="17" t="s">
        <v>87</v>
      </c>
      <c r="E103" s="17" t="s">
        <v>248</v>
      </c>
      <c r="F103" s="17"/>
      <c r="G103" s="17"/>
      <c r="H103" s="16">
        <f>H107+H104</f>
        <v>3221596.48</v>
      </c>
      <c r="I103" s="16">
        <f t="shared" ref="I103:J103" si="34">I107+I104</f>
        <v>2418900</v>
      </c>
      <c r="J103" s="16">
        <f t="shared" si="34"/>
        <v>2538600</v>
      </c>
    </row>
    <row r="104" spans="1:10" x14ac:dyDescent="0.2">
      <c r="A104" s="13" t="s">
        <v>275</v>
      </c>
      <c r="B104" s="17" t="s">
        <v>70</v>
      </c>
      <c r="C104" s="17" t="s">
        <v>95</v>
      </c>
      <c r="D104" s="17" t="s">
        <v>87</v>
      </c>
      <c r="E104" s="17" t="s">
        <v>298</v>
      </c>
      <c r="F104" s="17"/>
      <c r="G104" s="17"/>
      <c r="H104" s="16">
        <f>H105+H106</f>
        <v>509996.48</v>
      </c>
      <c r="I104" s="16">
        <f t="shared" ref="I104:J104" si="35">I105+I106</f>
        <v>0</v>
      </c>
      <c r="J104" s="16">
        <f t="shared" si="35"/>
        <v>0</v>
      </c>
    </row>
    <row r="105" spans="1:10" x14ac:dyDescent="0.2">
      <c r="A105" s="8" t="s">
        <v>396</v>
      </c>
      <c r="B105" s="17" t="s">
        <v>70</v>
      </c>
      <c r="C105" s="17" t="s">
        <v>95</v>
      </c>
      <c r="D105" s="17" t="s">
        <v>87</v>
      </c>
      <c r="E105" s="17" t="s">
        <v>298</v>
      </c>
      <c r="F105" s="17" t="s">
        <v>86</v>
      </c>
      <c r="G105" s="17"/>
      <c r="H105" s="16">
        <v>340915.99</v>
      </c>
      <c r="I105" s="16">
        <v>0</v>
      </c>
      <c r="J105" s="16">
        <v>0</v>
      </c>
    </row>
    <row r="106" spans="1:10" ht="33.75" x14ac:dyDescent="0.2">
      <c r="A106" s="8" t="s">
        <v>398</v>
      </c>
      <c r="B106" s="17" t="s">
        <v>70</v>
      </c>
      <c r="C106" s="17" t="s">
        <v>95</v>
      </c>
      <c r="D106" s="17" t="s">
        <v>87</v>
      </c>
      <c r="E106" s="17" t="s">
        <v>298</v>
      </c>
      <c r="F106" s="17" t="s">
        <v>397</v>
      </c>
      <c r="G106" s="17"/>
      <c r="H106" s="16">
        <v>169080.49</v>
      </c>
      <c r="I106" s="16">
        <v>0</v>
      </c>
      <c r="J106" s="16">
        <v>0</v>
      </c>
    </row>
    <row r="107" spans="1:10" ht="22.5" x14ac:dyDescent="0.2">
      <c r="A107" s="2" t="s">
        <v>515</v>
      </c>
      <c r="B107" s="17" t="s">
        <v>70</v>
      </c>
      <c r="C107" s="17" t="s">
        <v>95</v>
      </c>
      <c r="D107" s="17" t="s">
        <v>87</v>
      </c>
      <c r="E107" s="17" t="s">
        <v>309</v>
      </c>
      <c r="F107" s="17"/>
      <c r="G107" s="17"/>
      <c r="H107" s="16">
        <f>H108+H109+H110+H111+H112</f>
        <v>2711600</v>
      </c>
      <c r="I107" s="16">
        <f t="shared" ref="I107:J107" si="36">I108+I109+I110+I111+I112</f>
        <v>2418900</v>
      </c>
      <c r="J107" s="16">
        <f t="shared" si="36"/>
        <v>2538600</v>
      </c>
    </row>
    <row r="108" spans="1:10" x14ac:dyDescent="0.2">
      <c r="A108" s="8" t="s">
        <v>396</v>
      </c>
      <c r="B108" s="17" t="s">
        <v>70</v>
      </c>
      <c r="C108" s="17" t="s">
        <v>95</v>
      </c>
      <c r="D108" s="17" t="s">
        <v>87</v>
      </c>
      <c r="E108" s="17" t="s">
        <v>309</v>
      </c>
      <c r="F108" s="17" t="s">
        <v>86</v>
      </c>
      <c r="G108" s="17" t="s">
        <v>466</v>
      </c>
      <c r="H108" s="37">
        <f>48000+221000+1613200+10000</f>
        <v>1892200</v>
      </c>
      <c r="I108" s="37">
        <f t="shared" ref="I108:J108" si="37">48000+221000+1613200+10000</f>
        <v>1892200</v>
      </c>
      <c r="J108" s="37">
        <f t="shared" si="37"/>
        <v>1892200</v>
      </c>
    </row>
    <row r="109" spans="1:10" ht="22.5" x14ac:dyDescent="0.2">
      <c r="A109" s="8" t="s">
        <v>89</v>
      </c>
      <c r="B109" s="17" t="s">
        <v>70</v>
      </c>
      <c r="C109" s="17" t="s">
        <v>95</v>
      </c>
      <c r="D109" s="17" t="s">
        <v>87</v>
      </c>
      <c r="E109" s="17" t="s">
        <v>309</v>
      </c>
      <c r="F109" s="17" t="s">
        <v>88</v>
      </c>
      <c r="G109" s="17" t="s">
        <v>466</v>
      </c>
      <c r="H109" s="37">
        <v>40482</v>
      </c>
      <c r="I109" s="37">
        <v>2000</v>
      </c>
      <c r="J109" s="37">
        <v>2000</v>
      </c>
    </row>
    <row r="110" spans="1:10" ht="33.75" x14ac:dyDescent="0.2">
      <c r="A110" s="8" t="s">
        <v>398</v>
      </c>
      <c r="B110" s="17" t="s">
        <v>70</v>
      </c>
      <c r="C110" s="17" t="s">
        <v>95</v>
      </c>
      <c r="D110" s="17" t="s">
        <v>87</v>
      </c>
      <c r="E110" s="17" t="s">
        <v>309</v>
      </c>
      <c r="F110" s="17" t="s">
        <v>397</v>
      </c>
      <c r="G110" s="17" t="s">
        <v>466</v>
      </c>
      <c r="H110" s="37">
        <f>14500+67000+438500</f>
        <v>520000</v>
      </c>
      <c r="I110" s="37">
        <f t="shared" ref="I110:J110" si="38">14500+67000+438500</f>
        <v>520000</v>
      </c>
      <c r="J110" s="37">
        <f t="shared" si="38"/>
        <v>520000</v>
      </c>
    </row>
    <row r="111" spans="1:10" ht="22.5" x14ac:dyDescent="0.2">
      <c r="A111" s="1" t="s">
        <v>182</v>
      </c>
      <c r="B111" s="17" t="s">
        <v>70</v>
      </c>
      <c r="C111" s="17" t="s">
        <v>95</v>
      </c>
      <c r="D111" s="17" t="s">
        <v>87</v>
      </c>
      <c r="E111" s="17" t="s">
        <v>309</v>
      </c>
      <c r="F111" s="17" t="s">
        <v>181</v>
      </c>
      <c r="G111" s="17" t="s">
        <v>466</v>
      </c>
      <c r="H111" s="37">
        <v>59418</v>
      </c>
      <c r="I111" s="37">
        <v>0</v>
      </c>
      <c r="J111" s="37">
        <v>100</v>
      </c>
    </row>
    <row r="112" spans="1:10" x14ac:dyDescent="0.2">
      <c r="A112" s="1" t="s">
        <v>406</v>
      </c>
      <c r="B112" s="17" t="s">
        <v>70</v>
      </c>
      <c r="C112" s="17" t="s">
        <v>95</v>
      </c>
      <c r="D112" s="17" t="s">
        <v>87</v>
      </c>
      <c r="E112" s="17" t="s">
        <v>309</v>
      </c>
      <c r="F112" s="17" t="s">
        <v>90</v>
      </c>
      <c r="G112" s="17" t="s">
        <v>466</v>
      </c>
      <c r="H112" s="16">
        <v>199500</v>
      </c>
      <c r="I112" s="16">
        <v>4700</v>
      </c>
      <c r="J112" s="16">
        <v>124300</v>
      </c>
    </row>
    <row r="113" spans="1:10" ht="22.5" x14ac:dyDescent="0.2">
      <c r="A113" s="1" t="s">
        <v>424</v>
      </c>
      <c r="B113" s="17" t="s">
        <v>70</v>
      </c>
      <c r="C113" s="17" t="s">
        <v>95</v>
      </c>
      <c r="D113" s="17" t="s">
        <v>150</v>
      </c>
      <c r="E113" s="17"/>
      <c r="F113" s="17"/>
      <c r="G113" s="17"/>
      <c r="H113" s="16">
        <f>H114</f>
        <v>2994905</v>
      </c>
      <c r="I113" s="16">
        <f t="shared" ref="I113:J113" si="39">I114</f>
        <v>2948800</v>
      </c>
      <c r="J113" s="16">
        <f t="shared" si="39"/>
        <v>2948800</v>
      </c>
    </row>
    <row r="114" spans="1:10" x14ac:dyDescent="0.2">
      <c r="A114" s="13" t="s">
        <v>408</v>
      </c>
      <c r="B114" s="17" t="s">
        <v>70</v>
      </c>
      <c r="C114" s="17" t="s">
        <v>95</v>
      </c>
      <c r="D114" s="17" t="s">
        <v>150</v>
      </c>
      <c r="E114" s="17" t="s">
        <v>248</v>
      </c>
      <c r="F114" s="17"/>
      <c r="G114" s="17"/>
      <c r="H114" s="16">
        <f>H115+H121+H124+H117+H119</f>
        <v>2994905</v>
      </c>
      <c r="I114" s="16">
        <f t="shared" ref="I114:J114" si="40">I115+I121+I124+I117+I119</f>
        <v>2948800</v>
      </c>
      <c r="J114" s="16">
        <f t="shared" si="40"/>
        <v>2948800</v>
      </c>
    </row>
    <row r="115" spans="1:10" ht="33.75" x14ac:dyDescent="0.2">
      <c r="A115" s="1" t="s">
        <v>198</v>
      </c>
      <c r="B115" s="17" t="s">
        <v>70</v>
      </c>
      <c r="C115" s="17" t="s">
        <v>95</v>
      </c>
      <c r="D115" s="17" t="s">
        <v>150</v>
      </c>
      <c r="E115" s="17" t="s">
        <v>310</v>
      </c>
      <c r="F115" s="17"/>
      <c r="G115" s="17"/>
      <c r="H115" s="16">
        <f t="shared" ref="H115:J115" si="41">H116</f>
        <v>546105</v>
      </c>
      <c r="I115" s="16">
        <f t="shared" si="41"/>
        <v>500000</v>
      </c>
      <c r="J115" s="16">
        <f t="shared" si="41"/>
        <v>500000</v>
      </c>
    </row>
    <row r="116" spans="1:10" x14ac:dyDescent="0.2">
      <c r="A116" s="2" t="s">
        <v>20</v>
      </c>
      <c r="B116" s="17" t="s">
        <v>70</v>
      </c>
      <c r="C116" s="17" t="s">
        <v>95</v>
      </c>
      <c r="D116" s="17" t="s">
        <v>150</v>
      </c>
      <c r="E116" s="17" t="s">
        <v>310</v>
      </c>
      <c r="F116" s="17" t="s">
        <v>196</v>
      </c>
      <c r="G116" s="17"/>
      <c r="H116" s="16">
        <v>546105</v>
      </c>
      <c r="I116" s="16">
        <v>500000</v>
      </c>
      <c r="J116" s="16">
        <v>500000</v>
      </c>
    </row>
    <row r="117" spans="1:10" ht="21.75" customHeight="1" x14ac:dyDescent="0.2">
      <c r="A117" s="2" t="s">
        <v>613</v>
      </c>
      <c r="B117" s="17" t="s">
        <v>70</v>
      </c>
      <c r="C117" s="17" t="s">
        <v>95</v>
      </c>
      <c r="D117" s="17" t="s">
        <v>150</v>
      </c>
      <c r="E117" s="17" t="s">
        <v>609</v>
      </c>
      <c r="F117" s="17"/>
      <c r="G117" s="17"/>
      <c r="H117" s="16">
        <f>H118</f>
        <v>500000</v>
      </c>
      <c r="I117" s="16">
        <f t="shared" ref="I117:J117" si="42">I118</f>
        <v>500000</v>
      </c>
      <c r="J117" s="16">
        <f t="shared" si="42"/>
        <v>500000</v>
      </c>
    </row>
    <row r="118" spans="1:10" x14ac:dyDescent="0.2">
      <c r="A118" s="2" t="s">
        <v>20</v>
      </c>
      <c r="B118" s="17" t="s">
        <v>70</v>
      </c>
      <c r="C118" s="17" t="s">
        <v>95</v>
      </c>
      <c r="D118" s="17" t="s">
        <v>150</v>
      </c>
      <c r="E118" s="17" t="s">
        <v>609</v>
      </c>
      <c r="F118" s="17" t="s">
        <v>196</v>
      </c>
      <c r="G118" s="17"/>
      <c r="H118" s="16">
        <v>500000</v>
      </c>
      <c r="I118" s="16">
        <v>500000</v>
      </c>
      <c r="J118" s="16">
        <v>500000</v>
      </c>
    </row>
    <row r="119" spans="1:10" ht="101.25" x14ac:dyDescent="0.2">
      <c r="A119" s="58" t="s">
        <v>739</v>
      </c>
      <c r="B119" s="17" t="s">
        <v>70</v>
      </c>
      <c r="C119" s="17" t="s">
        <v>95</v>
      </c>
      <c r="D119" s="17" t="s">
        <v>150</v>
      </c>
      <c r="E119" s="17" t="s">
        <v>738</v>
      </c>
      <c r="F119" s="17"/>
      <c r="G119" s="17"/>
      <c r="H119" s="16">
        <f>H120</f>
        <v>438800</v>
      </c>
      <c r="I119" s="16">
        <f t="shared" ref="I119:J119" si="43">I120</f>
        <v>438800</v>
      </c>
      <c r="J119" s="16">
        <f t="shared" si="43"/>
        <v>438800</v>
      </c>
    </row>
    <row r="120" spans="1:10" x14ac:dyDescent="0.2">
      <c r="A120" s="1" t="s">
        <v>406</v>
      </c>
      <c r="B120" s="17" t="s">
        <v>70</v>
      </c>
      <c r="C120" s="17" t="s">
        <v>95</v>
      </c>
      <c r="D120" s="17" t="s">
        <v>150</v>
      </c>
      <c r="E120" s="17" t="s">
        <v>738</v>
      </c>
      <c r="F120" s="17" t="s">
        <v>90</v>
      </c>
      <c r="G120" s="17" t="s">
        <v>202</v>
      </c>
      <c r="H120" s="16">
        <v>438800</v>
      </c>
      <c r="I120" s="16">
        <v>438800</v>
      </c>
      <c r="J120" s="16">
        <v>438800</v>
      </c>
    </row>
    <row r="121" spans="1:10" ht="22.5" x14ac:dyDescent="0.2">
      <c r="A121" s="8" t="s">
        <v>402</v>
      </c>
      <c r="B121" s="17" t="s">
        <v>70</v>
      </c>
      <c r="C121" s="17" t="s">
        <v>95</v>
      </c>
      <c r="D121" s="17" t="s">
        <v>150</v>
      </c>
      <c r="E121" s="19" t="s">
        <v>311</v>
      </c>
      <c r="F121" s="17"/>
      <c r="G121" s="17"/>
      <c r="H121" s="16">
        <f>H122+H123</f>
        <v>630000</v>
      </c>
      <c r="I121" s="16">
        <f t="shared" ref="I121:J121" si="44">I122+I123</f>
        <v>630000</v>
      </c>
      <c r="J121" s="16">
        <f t="shared" si="44"/>
        <v>630000</v>
      </c>
    </row>
    <row r="122" spans="1:10" ht="22.5" x14ac:dyDescent="0.2">
      <c r="A122" s="1" t="s">
        <v>182</v>
      </c>
      <c r="B122" s="17" t="s">
        <v>70</v>
      </c>
      <c r="C122" s="17" t="s">
        <v>95</v>
      </c>
      <c r="D122" s="17" t="s">
        <v>150</v>
      </c>
      <c r="E122" s="19" t="s">
        <v>311</v>
      </c>
      <c r="F122" s="17" t="s">
        <v>181</v>
      </c>
      <c r="G122" s="17"/>
      <c r="H122" s="16">
        <v>250000</v>
      </c>
      <c r="I122" s="16">
        <v>250000</v>
      </c>
      <c r="J122" s="16">
        <v>250000</v>
      </c>
    </row>
    <row r="123" spans="1:10" x14ac:dyDescent="0.2">
      <c r="A123" s="1" t="s">
        <v>406</v>
      </c>
      <c r="B123" s="17" t="s">
        <v>70</v>
      </c>
      <c r="C123" s="17" t="s">
        <v>95</v>
      </c>
      <c r="D123" s="17" t="s">
        <v>150</v>
      </c>
      <c r="E123" s="19" t="s">
        <v>311</v>
      </c>
      <c r="F123" s="17" t="s">
        <v>90</v>
      </c>
      <c r="G123" s="17"/>
      <c r="H123" s="16">
        <v>380000</v>
      </c>
      <c r="I123" s="16">
        <v>380000</v>
      </c>
      <c r="J123" s="16">
        <v>380000</v>
      </c>
    </row>
    <row r="124" spans="1:10" ht="22.5" x14ac:dyDescent="0.2">
      <c r="A124" s="1" t="s">
        <v>313</v>
      </c>
      <c r="B124" s="17" t="s">
        <v>70</v>
      </c>
      <c r="C124" s="17" t="s">
        <v>95</v>
      </c>
      <c r="D124" s="17" t="s">
        <v>150</v>
      </c>
      <c r="E124" s="19" t="s">
        <v>312</v>
      </c>
      <c r="F124" s="17"/>
      <c r="G124" s="17"/>
      <c r="H124" s="16">
        <f>H125</f>
        <v>880000</v>
      </c>
      <c r="I124" s="16">
        <f t="shared" ref="I124:J124" si="45">I125</f>
        <v>880000</v>
      </c>
      <c r="J124" s="16">
        <f t="shared" si="45"/>
        <v>880000</v>
      </c>
    </row>
    <row r="125" spans="1:10" x14ac:dyDescent="0.2">
      <c r="A125" s="1" t="s">
        <v>406</v>
      </c>
      <c r="B125" s="17" t="s">
        <v>70</v>
      </c>
      <c r="C125" s="17" t="s">
        <v>95</v>
      </c>
      <c r="D125" s="17" t="s">
        <v>150</v>
      </c>
      <c r="E125" s="19" t="s">
        <v>312</v>
      </c>
      <c r="F125" s="17" t="s">
        <v>90</v>
      </c>
      <c r="G125" s="17"/>
      <c r="H125" s="16">
        <f>880000</f>
        <v>880000</v>
      </c>
      <c r="I125" s="16">
        <f t="shared" ref="I125:J125" si="46">880000</f>
        <v>880000</v>
      </c>
      <c r="J125" s="16">
        <f t="shared" si="46"/>
        <v>880000</v>
      </c>
    </row>
    <row r="126" spans="1:10" x14ac:dyDescent="0.2">
      <c r="A126" s="2" t="s">
        <v>101</v>
      </c>
      <c r="B126" s="17" t="s">
        <v>70</v>
      </c>
      <c r="C126" s="17" t="s">
        <v>87</v>
      </c>
      <c r="D126" s="17" t="s">
        <v>82</v>
      </c>
      <c r="E126" s="17"/>
      <c r="F126" s="17"/>
      <c r="G126" s="17"/>
      <c r="H126" s="16">
        <f>H127+H139+H148+H170+H174</f>
        <v>254867966.69999999</v>
      </c>
      <c r="I126" s="16">
        <f>I127+I139+I148+I170+I174</f>
        <v>129615800</v>
      </c>
      <c r="J126" s="16">
        <f>J127+J139+J148+J170+J174</f>
        <v>129575800</v>
      </c>
    </row>
    <row r="127" spans="1:10" x14ac:dyDescent="0.2">
      <c r="A127" s="2" t="s">
        <v>103</v>
      </c>
      <c r="B127" s="17" t="s">
        <v>70</v>
      </c>
      <c r="C127" s="17" t="s">
        <v>102</v>
      </c>
      <c r="D127" s="17" t="s">
        <v>81</v>
      </c>
      <c r="E127" s="17"/>
      <c r="F127" s="17"/>
      <c r="G127" s="17"/>
      <c r="H127" s="16">
        <f>H128+H135</f>
        <v>545935.1</v>
      </c>
      <c r="I127" s="16">
        <f t="shared" ref="I127:J127" si="47">I128+I135</f>
        <v>443500</v>
      </c>
      <c r="J127" s="16">
        <f t="shared" si="47"/>
        <v>443500</v>
      </c>
    </row>
    <row r="128" spans="1:10" ht="22.5" x14ac:dyDescent="0.2">
      <c r="A128" s="53" t="s">
        <v>695</v>
      </c>
      <c r="B128" s="17" t="s">
        <v>70</v>
      </c>
      <c r="C128" s="17" t="s">
        <v>102</v>
      </c>
      <c r="D128" s="17" t="s">
        <v>81</v>
      </c>
      <c r="E128" s="17" t="s">
        <v>295</v>
      </c>
      <c r="F128" s="17"/>
      <c r="G128" s="17"/>
      <c r="H128" s="16">
        <f>H131+H129</f>
        <v>478500</v>
      </c>
      <c r="I128" s="16">
        <f>I131+I129</f>
        <v>443500</v>
      </c>
      <c r="J128" s="16">
        <f>J131+J129</f>
        <v>443500</v>
      </c>
    </row>
    <row r="129" spans="1:10" ht="22.5" x14ac:dyDescent="0.2">
      <c r="A129" s="13" t="s">
        <v>42</v>
      </c>
      <c r="B129" s="17" t="s">
        <v>70</v>
      </c>
      <c r="C129" s="17" t="s">
        <v>102</v>
      </c>
      <c r="D129" s="17" t="s">
        <v>81</v>
      </c>
      <c r="E129" s="20" t="s">
        <v>314</v>
      </c>
      <c r="F129" s="17"/>
      <c r="G129" s="17"/>
      <c r="H129" s="16">
        <f>H130</f>
        <v>60000</v>
      </c>
      <c r="I129" s="16">
        <f t="shared" ref="I129:J129" si="48">I130</f>
        <v>25000</v>
      </c>
      <c r="J129" s="16">
        <f t="shared" si="48"/>
        <v>25000</v>
      </c>
    </row>
    <row r="130" spans="1:10" x14ac:dyDescent="0.2">
      <c r="A130" s="13" t="s">
        <v>406</v>
      </c>
      <c r="B130" s="17" t="s">
        <v>70</v>
      </c>
      <c r="C130" s="17" t="s">
        <v>102</v>
      </c>
      <c r="D130" s="17" t="s">
        <v>81</v>
      </c>
      <c r="E130" s="20" t="s">
        <v>314</v>
      </c>
      <c r="F130" s="17" t="s">
        <v>90</v>
      </c>
      <c r="G130" s="17"/>
      <c r="H130" s="16">
        <v>60000</v>
      </c>
      <c r="I130" s="16">
        <v>25000</v>
      </c>
      <c r="J130" s="16">
        <v>25000</v>
      </c>
    </row>
    <row r="131" spans="1:10" x14ac:dyDescent="0.2">
      <c r="A131" s="2" t="s">
        <v>516</v>
      </c>
      <c r="B131" s="17" t="s">
        <v>70</v>
      </c>
      <c r="C131" s="17" t="s">
        <v>102</v>
      </c>
      <c r="D131" s="17" t="s">
        <v>81</v>
      </c>
      <c r="E131" s="17" t="s">
        <v>517</v>
      </c>
      <c r="F131" s="17"/>
      <c r="G131" s="17"/>
      <c r="H131" s="16">
        <f>H132+H133+H134</f>
        <v>418500</v>
      </c>
      <c r="I131" s="16">
        <f t="shared" ref="I131:J131" si="49">I132+I133+I134</f>
        <v>418500</v>
      </c>
      <c r="J131" s="16">
        <f t="shared" si="49"/>
        <v>418500</v>
      </c>
    </row>
    <row r="132" spans="1:10" x14ac:dyDescent="0.2">
      <c r="A132" s="8" t="s">
        <v>396</v>
      </c>
      <c r="B132" s="17" t="s">
        <v>70</v>
      </c>
      <c r="C132" s="17" t="s">
        <v>87</v>
      </c>
      <c r="D132" s="17" t="s">
        <v>81</v>
      </c>
      <c r="E132" s="17" t="s">
        <v>517</v>
      </c>
      <c r="F132" s="17" t="s">
        <v>86</v>
      </c>
      <c r="G132" s="17" t="s">
        <v>202</v>
      </c>
      <c r="H132" s="37">
        <v>344773.18</v>
      </c>
      <c r="I132" s="37">
        <f t="shared" ref="I132:J132" si="50">325740+5000+17300</f>
        <v>348040</v>
      </c>
      <c r="J132" s="37">
        <f t="shared" si="50"/>
        <v>348040</v>
      </c>
    </row>
    <row r="133" spans="1:10" ht="33.75" x14ac:dyDescent="0.2">
      <c r="A133" s="8" t="s">
        <v>398</v>
      </c>
      <c r="B133" s="17" t="s">
        <v>70</v>
      </c>
      <c r="C133" s="17" t="s">
        <v>87</v>
      </c>
      <c r="D133" s="17" t="s">
        <v>81</v>
      </c>
      <c r="E133" s="17" t="s">
        <v>517</v>
      </c>
      <c r="F133" s="17" t="s">
        <v>397</v>
      </c>
      <c r="G133" s="17" t="s">
        <v>202</v>
      </c>
      <c r="H133" s="37">
        <v>63926.82</v>
      </c>
      <c r="I133" s="37">
        <v>60660</v>
      </c>
      <c r="J133" s="37">
        <v>60660</v>
      </c>
    </row>
    <row r="134" spans="1:10" x14ac:dyDescent="0.2">
      <c r="A134" s="1" t="s">
        <v>406</v>
      </c>
      <c r="B134" s="17" t="s">
        <v>70</v>
      </c>
      <c r="C134" s="17" t="s">
        <v>87</v>
      </c>
      <c r="D134" s="17" t="s">
        <v>81</v>
      </c>
      <c r="E134" s="17" t="s">
        <v>517</v>
      </c>
      <c r="F134" s="17" t="s">
        <v>90</v>
      </c>
      <c r="G134" s="17" t="s">
        <v>202</v>
      </c>
      <c r="H134" s="37">
        <v>9800</v>
      </c>
      <c r="I134" s="37">
        <v>9800</v>
      </c>
      <c r="J134" s="37">
        <v>9800</v>
      </c>
    </row>
    <row r="135" spans="1:10" x14ac:dyDescent="0.2">
      <c r="A135" s="13" t="s">
        <v>408</v>
      </c>
      <c r="B135" s="17" t="s">
        <v>70</v>
      </c>
      <c r="C135" s="17" t="s">
        <v>87</v>
      </c>
      <c r="D135" s="17" t="s">
        <v>81</v>
      </c>
      <c r="E135" s="17" t="s">
        <v>248</v>
      </c>
      <c r="F135" s="17"/>
      <c r="G135" s="34"/>
      <c r="H135" s="37">
        <f>H136</f>
        <v>67435.100000000006</v>
      </c>
      <c r="I135" s="37">
        <f t="shared" ref="I135:J135" si="51">I136</f>
        <v>0</v>
      </c>
      <c r="J135" s="37">
        <f t="shared" si="51"/>
        <v>0</v>
      </c>
    </row>
    <row r="136" spans="1:10" x14ac:dyDescent="0.2">
      <c r="A136" s="13" t="s">
        <v>275</v>
      </c>
      <c r="B136" s="17" t="s">
        <v>70</v>
      </c>
      <c r="C136" s="17" t="s">
        <v>87</v>
      </c>
      <c r="D136" s="17" t="s">
        <v>81</v>
      </c>
      <c r="E136" s="17" t="s">
        <v>298</v>
      </c>
      <c r="F136" s="17"/>
      <c r="G136" s="34"/>
      <c r="H136" s="37">
        <f>H137+H138</f>
        <v>67435.100000000006</v>
      </c>
      <c r="I136" s="37">
        <f t="shared" ref="I136:J136" si="52">I137+I138</f>
        <v>0</v>
      </c>
      <c r="J136" s="37">
        <f t="shared" si="52"/>
        <v>0</v>
      </c>
    </row>
    <row r="137" spans="1:10" x14ac:dyDescent="0.2">
      <c r="A137" s="8" t="s">
        <v>396</v>
      </c>
      <c r="B137" s="17" t="s">
        <v>70</v>
      </c>
      <c r="C137" s="17" t="s">
        <v>87</v>
      </c>
      <c r="D137" s="17" t="s">
        <v>81</v>
      </c>
      <c r="E137" s="17" t="s">
        <v>298</v>
      </c>
      <c r="F137" s="17" t="s">
        <v>86</v>
      </c>
      <c r="G137" s="34"/>
      <c r="H137" s="37">
        <v>51793.47</v>
      </c>
      <c r="I137" s="37">
        <v>0</v>
      </c>
      <c r="J137" s="37">
        <v>0</v>
      </c>
    </row>
    <row r="138" spans="1:10" ht="33.75" x14ac:dyDescent="0.2">
      <c r="A138" s="8" t="s">
        <v>398</v>
      </c>
      <c r="B138" s="17" t="s">
        <v>70</v>
      </c>
      <c r="C138" s="17" t="s">
        <v>87</v>
      </c>
      <c r="D138" s="17" t="s">
        <v>81</v>
      </c>
      <c r="E138" s="17" t="s">
        <v>298</v>
      </c>
      <c r="F138" s="17" t="s">
        <v>397</v>
      </c>
      <c r="G138" s="34"/>
      <c r="H138" s="37">
        <v>15641.63</v>
      </c>
      <c r="I138" s="37">
        <v>0</v>
      </c>
      <c r="J138" s="37">
        <v>0</v>
      </c>
    </row>
    <row r="139" spans="1:10" x14ac:dyDescent="0.2">
      <c r="A139" s="1" t="s">
        <v>105</v>
      </c>
      <c r="B139" s="17" t="s">
        <v>70</v>
      </c>
      <c r="C139" s="17" t="s">
        <v>87</v>
      </c>
      <c r="D139" s="17" t="s">
        <v>104</v>
      </c>
      <c r="E139" s="17"/>
      <c r="F139" s="17"/>
      <c r="G139" s="17"/>
      <c r="H139" s="16">
        <f>H140</f>
        <v>1302500</v>
      </c>
      <c r="I139" s="16">
        <f t="shared" ref="I139:J139" si="53">I140</f>
        <v>1062500</v>
      </c>
      <c r="J139" s="16">
        <f t="shared" si="53"/>
        <v>1062500</v>
      </c>
    </row>
    <row r="140" spans="1:10" ht="26.25" customHeight="1" x14ac:dyDescent="0.2">
      <c r="A140" s="1" t="s">
        <v>682</v>
      </c>
      <c r="B140" s="17" t="s">
        <v>70</v>
      </c>
      <c r="C140" s="17" t="s">
        <v>87</v>
      </c>
      <c r="D140" s="17" t="s">
        <v>104</v>
      </c>
      <c r="E140" s="17" t="s">
        <v>259</v>
      </c>
      <c r="F140" s="17"/>
      <c r="G140" s="17"/>
      <c r="H140" s="16">
        <f>H141+H145+H143</f>
        <v>1302500</v>
      </c>
      <c r="I140" s="16">
        <f t="shared" ref="I140:J140" si="54">I141+I145+I143</f>
        <v>1062500</v>
      </c>
      <c r="J140" s="16">
        <f t="shared" si="54"/>
        <v>1062500</v>
      </c>
    </row>
    <row r="141" spans="1:10" x14ac:dyDescent="0.2">
      <c r="A141" s="1" t="s">
        <v>19</v>
      </c>
      <c r="B141" s="17" t="s">
        <v>70</v>
      </c>
      <c r="C141" s="17" t="s">
        <v>87</v>
      </c>
      <c r="D141" s="17" t="s">
        <v>104</v>
      </c>
      <c r="E141" s="17" t="s">
        <v>596</v>
      </c>
      <c r="F141" s="17"/>
      <c r="G141" s="17"/>
      <c r="H141" s="16">
        <f>H142</f>
        <v>420000</v>
      </c>
      <c r="I141" s="16">
        <f t="shared" ref="I141:J141" si="55">I142</f>
        <v>180000</v>
      </c>
      <c r="J141" s="16">
        <f t="shared" si="55"/>
        <v>180000</v>
      </c>
    </row>
    <row r="142" spans="1:10" x14ac:dyDescent="0.2">
      <c r="A142" s="13" t="s">
        <v>407</v>
      </c>
      <c r="B142" s="17" t="s">
        <v>70</v>
      </c>
      <c r="C142" s="17" t="s">
        <v>87</v>
      </c>
      <c r="D142" s="17" t="s">
        <v>104</v>
      </c>
      <c r="E142" s="17" t="s">
        <v>596</v>
      </c>
      <c r="F142" s="17" t="s">
        <v>90</v>
      </c>
      <c r="G142" s="17"/>
      <c r="H142" s="16">
        <f>120000+50000+250000</f>
        <v>420000</v>
      </c>
      <c r="I142" s="16">
        <f>120000+50000+10000</f>
        <v>180000</v>
      </c>
      <c r="J142" s="16">
        <f>120000+50000+10000</f>
        <v>180000</v>
      </c>
    </row>
    <row r="143" spans="1:10" ht="33.75" x14ac:dyDescent="0.2">
      <c r="A143" s="1" t="s">
        <v>650</v>
      </c>
      <c r="B143" s="17" t="s">
        <v>70</v>
      </c>
      <c r="C143" s="17" t="s">
        <v>87</v>
      </c>
      <c r="D143" s="17" t="s">
        <v>104</v>
      </c>
      <c r="E143" s="17" t="s">
        <v>649</v>
      </c>
      <c r="F143" s="17"/>
      <c r="G143" s="17"/>
      <c r="H143" s="37">
        <f>H144</f>
        <v>654200</v>
      </c>
      <c r="I143" s="37">
        <f t="shared" ref="I143:J143" si="56">I144</f>
        <v>654200</v>
      </c>
      <c r="J143" s="37">
        <f t="shared" si="56"/>
        <v>654200</v>
      </c>
    </row>
    <row r="144" spans="1:10" x14ac:dyDescent="0.2">
      <c r="A144" s="1" t="s">
        <v>406</v>
      </c>
      <c r="B144" s="17" t="s">
        <v>70</v>
      </c>
      <c r="C144" s="17" t="s">
        <v>87</v>
      </c>
      <c r="D144" s="17" t="s">
        <v>104</v>
      </c>
      <c r="E144" s="17" t="s">
        <v>649</v>
      </c>
      <c r="F144" s="17" t="s">
        <v>90</v>
      </c>
      <c r="G144" s="17" t="s">
        <v>202</v>
      </c>
      <c r="H144" s="37">
        <v>654200</v>
      </c>
      <c r="I144" s="37">
        <v>654200</v>
      </c>
      <c r="J144" s="37">
        <v>654200</v>
      </c>
    </row>
    <row r="145" spans="1:10" ht="22.5" x14ac:dyDescent="0.2">
      <c r="A145" s="13" t="s">
        <v>296</v>
      </c>
      <c r="B145" s="17" t="s">
        <v>70</v>
      </c>
      <c r="C145" s="17" t="s">
        <v>87</v>
      </c>
      <c r="D145" s="17" t="s">
        <v>104</v>
      </c>
      <c r="E145" s="17" t="s">
        <v>315</v>
      </c>
      <c r="F145" s="17"/>
      <c r="G145" s="17"/>
      <c r="H145" s="16">
        <f>H146+H147</f>
        <v>228300</v>
      </c>
      <c r="I145" s="16">
        <f t="shared" ref="I145:J145" si="57">I146+I147</f>
        <v>228300</v>
      </c>
      <c r="J145" s="16">
        <f t="shared" si="57"/>
        <v>228300</v>
      </c>
    </row>
    <row r="146" spans="1:10" x14ac:dyDescent="0.2">
      <c r="A146" s="13" t="s">
        <v>407</v>
      </c>
      <c r="B146" s="17" t="s">
        <v>70</v>
      </c>
      <c r="C146" s="17" t="s">
        <v>87</v>
      </c>
      <c r="D146" s="17" t="s">
        <v>104</v>
      </c>
      <c r="E146" s="17" t="s">
        <v>315</v>
      </c>
      <c r="F146" s="17" t="s">
        <v>90</v>
      </c>
      <c r="G146" s="17"/>
      <c r="H146" s="16">
        <v>1000</v>
      </c>
      <c r="I146" s="16">
        <v>1000</v>
      </c>
      <c r="J146" s="16">
        <v>1000</v>
      </c>
    </row>
    <row r="147" spans="1:10" x14ac:dyDescent="0.2">
      <c r="A147" s="13" t="s">
        <v>407</v>
      </c>
      <c r="B147" s="17" t="s">
        <v>70</v>
      </c>
      <c r="C147" s="17" t="s">
        <v>87</v>
      </c>
      <c r="D147" s="17" t="s">
        <v>104</v>
      </c>
      <c r="E147" s="17" t="s">
        <v>315</v>
      </c>
      <c r="F147" s="17" t="s">
        <v>90</v>
      </c>
      <c r="G147" s="17" t="s">
        <v>202</v>
      </c>
      <c r="H147" s="37">
        <v>227300</v>
      </c>
      <c r="I147" s="37">
        <v>227300</v>
      </c>
      <c r="J147" s="37">
        <v>227300</v>
      </c>
    </row>
    <row r="148" spans="1:10" x14ac:dyDescent="0.2">
      <c r="A148" s="1" t="s">
        <v>177</v>
      </c>
      <c r="B148" s="17" t="s">
        <v>70</v>
      </c>
      <c r="C148" s="17" t="s">
        <v>87</v>
      </c>
      <c r="D148" s="17" t="s">
        <v>106</v>
      </c>
      <c r="E148" s="17"/>
      <c r="F148" s="17"/>
      <c r="G148" s="17"/>
      <c r="H148" s="16">
        <f>H149+H164+H167</f>
        <v>234424252.78999999</v>
      </c>
      <c r="I148" s="16">
        <f>I149+I164+I167</f>
        <v>123299800</v>
      </c>
      <c r="J148" s="16">
        <f>J149+J164+J167</f>
        <v>123299800</v>
      </c>
    </row>
    <row r="149" spans="1:10" ht="22.5" x14ac:dyDescent="0.2">
      <c r="A149" s="14" t="s">
        <v>470</v>
      </c>
      <c r="B149" s="17" t="s">
        <v>70</v>
      </c>
      <c r="C149" s="17" t="s">
        <v>87</v>
      </c>
      <c r="D149" s="17" t="s">
        <v>106</v>
      </c>
      <c r="E149" s="17" t="s">
        <v>30</v>
      </c>
      <c r="F149" s="17"/>
      <c r="G149" s="17"/>
      <c r="H149" s="16">
        <f>H150+H154+H159+H160+H155</f>
        <v>179089812</v>
      </c>
      <c r="I149" s="16">
        <f>I150+I153+I159+I160+I155</f>
        <v>88299800</v>
      </c>
      <c r="J149" s="16">
        <f>J150+J153+J159+J160+J155</f>
        <v>88299800</v>
      </c>
    </row>
    <row r="150" spans="1:10" ht="22.5" x14ac:dyDescent="0.2">
      <c r="A150" s="14" t="s">
        <v>570</v>
      </c>
      <c r="B150" s="17" t="s">
        <v>70</v>
      </c>
      <c r="C150" s="17" t="s">
        <v>87</v>
      </c>
      <c r="D150" s="17" t="s">
        <v>106</v>
      </c>
      <c r="E150" s="17" t="s">
        <v>569</v>
      </c>
      <c r="F150" s="17"/>
      <c r="G150" s="17"/>
      <c r="H150" s="16">
        <f>H151+H152</f>
        <v>12557162.800000001</v>
      </c>
      <c r="I150" s="16">
        <f t="shared" ref="I150:J150" si="58">I151+I152</f>
        <v>3000000</v>
      </c>
      <c r="J150" s="16">
        <f t="shared" si="58"/>
        <v>3000000</v>
      </c>
    </row>
    <row r="151" spans="1:10" x14ac:dyDescent="0.2">
      <c r="A151" s="1" t="s">
        <v>406</v>
      </c>
      <c r="B151" s="17" t="s">
        <v>70</v>
      </c>
      <c r="C151" s="17" t="s">
        <v>87</v>
      </c>
      <c r="D151" s="17" t="s">
        <v>106</v>
      </c>
      <c r="E151" s="17" t="s">
        <v>569</v>
      </c>
      <c r="F151" s="17" t="s">
        <v>90</v>
      </c>
      <c r="G151" s="17"/>
      <c r="H151" s="16">
        <v>1982641</v>
      </c>
      <c r="I151" s="16">
        <v>1000000</v>
      </c>
      <c r="J151" s="16">
        <v>1000000</v>
      </c>
    </row>
    <row r="152" spans="1:10" ht="22.5" x14ac:dyDescent="0.2">
      <c r="A152" s="1" t="s">
        <v>191</v>
      </c>
      <c r="B152" s="17" t="s">
        <v>70</v>
      </c>
      <c r="C152" s="17" t="s">
        <v>87</v>
      </c>
      <c r="D152" s="17" t="s">
        <v>106</v>
      </c>
      <c r="E152" s="17" t="s">
        <v>569</v>
      </c>
      <c r="F152" s="17" t="s">
        <v>190</v>
      </c>
      <c r="G152" s="17"/>
      <c r="H152" s="16">
        <v>10574521.800000001</v>
      </c>
      <c r="I152" s="16">
        <v>2000000</v>
      </c>
      <c r="J152" s="16">
        <v>2000000</v>
      </c>
    </row>
    <row r="153" spans="1:10" ht="22.5" x14ac:dyDescent="0.2">
      <c r="A153" s="1" t="s">
        <v>572</v>
      </c>
      <c r="B153" s="17" t="s">
        <v>70</v>
      </c>
      <c r="C153" s="17" t="s">
        <v>87</v>
      </c>
      <c r="D153" s="17" t="s">
        <v>106</v>
      </c>
      <c r="E153" s="17" t="s">
        <v>571</v>
      </c>
      <c r="F153" s="17"/>
      <c r="G153" s="17"/>
      <c r="H153" s="16">
        <f>H154</f>
        <v>7231383.3399999999</v>
      </c>
      <c r="I153" s="16">
        <f>I154</f>
        <v>2000000</v>
      </c>
      <c r="J153" s="16">
        <f>J154</f>
        <v>2000000</v>
      </c>
    </row>
    <row r="154" spans="1:10" x14ac:dyDescent="0.2">
      <c r="A154" s="1" t="s">
        <v>406</v>
      </c>
      <c r="B154" s="17" t="s">
        <v>70</v>
      </c>
      <c r="C154" s="17" t="s">
        <v>87</v>
      </c>
      <c r="D154" s="17" t="s">
        <v>106</v>
      </c>
      <c r="E154" s="17" t="s">
        <v>571</v>
      </c>
      <c r="F154" s="17" t="s">
        <v>90</v>
      </c>
      <c r="G154" s="17"/>
      <c r="H154" s="16">
        <v>7231383.3399999999</v>
      </c>
      <c r="I154" s="16">
        <v>2000000</v>
      </c>
      <c r="J154" s="16">
        <v>2000000</v>
      </c>
    </row>
    <row r="155" spans="1:10" ht="22.5" x14ac:dyDescent="0.2">
      <c r="A155" s="1" t="s">
        <v>618</v>
      </c>
      <c r="B155" s="17" t="s">
        <v>70</v>
      </c>
      <c r="C155" s="17" t="s">
        <v>87</v>
      </c>
      <c r="D155" s="17" t="s">
        <v>106</v>
      </c>
      <c r="E155" s="17" t="s">
        <v>617</v>
      </c>
      <c r="F155" s="17"/>
      <c r="G155" s="17"/>
      <c r="H155" s="37">
        <f>H156+H157</f>
        <v>4664500</v>
      </c>
      <c r="I155" s="37">
        <f t="shared" ref="I155:J155" si="59">I156+I157</f>
        <v>0</v>
      </c>
      <c r="J155" s="37">
        <f t="shared" si="59"/>
        <v>0</v>
      </c>
    </row>
    <row r="156" spans="1:10" x14ac:dyDescent="0.2">
      <c r="A156" s="1" t="s">
        <v>20</v>
      </c>
      <c r="B156" s="17" t="s">
        <v>70</v>
      </c>
      <c r="C156" s="17" t="s">
        <v>87</v>
      </c>
      <c r="D156" s="17" t="s">
        <v>106</v>
      </c>
      <c r="E156" s="17" t="s">
        <v>617</v>
      </c>
      <c r="F156" s="17" t="s">
        <v>196</v>
      </c>
      <c r="G156" s="17"/>
      <c r="H156" s="37">
        <v>800000</v>
      </c>
      <c r="I156" s="37">
        <v>0</v>
      </c>
      <c r="J156" s="37">
        <v>0</v>
      </c>
    </row>
    <row r="157" spans="1:10" x14ac:dyDescent="0.2">
      <c r="A157" s="1" t="s">
        <v>20</v>
      </c>
      <c r="B157" s="17" t="s">
        <v>70</v>
      </c>
      <c r="C157" s="17" t="s">
        <v>87</v>
      </c>
      <c r="D157" s="17" t="s">
        <v>106</v>
      </c>
      <c r="E157" s="17" t="s">
        <v>617</v>
      </c>
      <c r="F157" s="17" t="s">
        <v>196</v>
      </c>
      <c r="G157" s="17" t="s">
        <v>202</v>
      </c>
      <c r="H157" s="37">
        <v>3864500</v>
      </c>
      <c r="I157" s="37">
        <v>0</v>
      </c>
      <c r="J157" s="37">
        <v>0</v>
      </c>
    </row>
    <row r="158" spans="1:10" ht="22.5" x14ac:dyDescent="0.2">
      <c r="A158" s="2" t="s">
        <v>518</v>
      </c>
      <c r="B158" s="17" t="s">
        <v>70</v>
      </c>
      <c r="C158" s="17" t="s">
        <v>87</v>
      </c>
      <c r="D158" s="17" t="s">
        <v>106</v>
      </c>
      <c r="E158" s="17" t="s">
        <v>317</v>
      </c>
      <c r="F158" s="17"/>
      <c r="G158" s="17"/>
      <c r="H158" s="16">
        <f>H159</f>
        <v>14193045.859999999</v>
      </c>
      <c r="I158" s="16">
        <f t="shared" ref="I158:J158" si="60">I159</f>
        <v>5000000</v>
      </c>
      <c r="J158" s="16">
        <f t="shared" si="60"/>
        <v>5000000</v>
      </c>
    </row>
    <row r="159" spans="1:10" ht="22.5" x14ac:dyDescent="0.2">
      <c r="A159" s="2" t="s">
        <v>191</v>
      </c>
      <c r="B159" s="17" t="s">
        <v>70</v>
      </c>
      <c r="C159" s="17" t="s">
        <v>87</v>
      </c>
      <c r="D159" s="17" t="s">
        <v>106</v>
      </c>
      <c r="E159" s="17" t="s">
        <v>317</v>
      </c>
      <c r="F159" s="17" t="s">
        <v>190</v>
      </c>
      <c r="G159" s="17"/>
      <c r="H159" s="16">
        <v>14193045.859999999</v>
      </c>
      <c r="I159" s="16">
        <v>5000000</v>
      </c>
      <c r="J159" s="16">
        <v>5000000</v>
      </c>
    </row>
    <row r="160" spans="1:10" ht="22.5" x14ac:dyDescent="0.2">
      <c r="A160" s="25" t="s">
        <v>519</v>
      </c>
      <c r="B160" s="17" t="s">
        <v>70</v>
      </c>
      <c r="C160" s="17" t="s">
        <v>87</v>
      </c>
      <c r="D160" s="17" t="s">
        <v>106</v>
      </c>
      <c r="E160" s="17" t="s">
        <v>318</v>
      </c>
      <c r="F160" s="17"/>
      <c r="G160" s="17"/>
      <c r="H160" s="16">
        <f>H161+H162+H163</f>
        <v>140443720</v>
      </c>
      <c r="I160" s="16">
        <f t="shared" ref="I160:J160" si="61">I161+I162+I163</f>
        <v>78299800</v>
      </c>
      <c r="J160" s="16">
        <f t="shared" si="61"/>
        <v>78299800</v>
      </c>
    </row>
    <row r="161" spans="1:10" x14ac:dyDescent="0.2">
      <c r="A161" s="1" t="s">
        <v>406</v>
      </c>
      <c r="B161" s="17" t="s">
        <v>70</v>
      </c>
      <c r="C161" s="17" t="s">
        <v>87</v>
      </c>
      <c r="D161" s="17" t="s">
        <v>106</v>
      </c>
      <c r="E161" s="17" t="s">
        <v>318</v>
      </c>
      <c r="F161" s="17" t="s">
        <v>90</v>
      </c>
      <c r="G161" s="17"/>
      <c r="H161" s="16">
        <v>13000000</v>
      </c>
      <c r="I161" s="16">
        <v>2000000</v>
      </c>
      <c r="J161" s="16">
        <v>2000000</v>
      </c>
    </row>
    <row r="162" spans="1:10" x14ac:dyDescent="0.2">
      <c r="A162" s="1" t="s">
        <v>406</v>
      </c>
      <c r="B162" s="17" t="s">
        <v>70</v>
      </c>
      <c r="C162" s="17" t="s">
        <v>87</v>
      </c>
      <c r="D162" s="17" t="s">
        <v>106</v>
      </c>
      <c r="E162" s="17" t="s">
        <v>318</v>
      </c>
      <c r="F162" s="17" t="s">
        <v>90</v>
      </c>
      <c r="G162" s="17" t="s">
        <v>202</v>
      </c>
      <c r="H162" s="37">
        <v>116847396.27</v>
      </c>
      <c r="I162" s="37">
        <v>76299800</v>
      </c>
      <c r="J162" s="37">
        <v>76299800</v>
      </c>
    </row>
    <row r="163" spans="1:10" x14ac:dyDescent="0.2">
      <c r="A163" s="1" t="s">
        <v>20</v>
      </c>
      <c r="B163" s="17" t="s">
        <v>70</v>
      </c>
      <c r="C163" s="17" t="s">
        <v>87</v>
      </c>
      <c r="D163" s="17" t="s">
        <v>106</v>
      </c>
      <c r="E163" s="17" t="s">
        <v>318</v>
      </c>
      <c r="F163" s="17" t="s">
        <v>196</v>
      </c>
      <c r="G163" s="17" t="s">
        <v>202</v>
      </c>
      <c r="H163" s="37">
        <v>10596323.73</v>
      </c>
      <c r="I163" s="37">
        <v>0</v>
      </c>
      <c r="J163" s="37">
        <v>0</v>
      </c>
    </row>
    <row r="164" spans="1:10" ht="22.5" x14ac:dyDescent="0.2">
      <c r="A164" s="14" t="s">
        <v>422</v>
      </c>
      <c r="B164" s="17" t="s">
        <v>70</v>
      </c>
      <c r="C164" s="17" t="s">
        <v>87</v>
      </c>
      <c r="D164" s="17" t="s">
        <v>106</v>
      </c>
      <c r="E164" s="17" t="s">
        <v>258</v>
      </c>
      <c r="F164" s="17"/>
      <c r="G164" s="17"/>
      <c r="H164" s="37">
        <f>H165</f>
        <v>5309175</v>
      </c>
      <c r="I164" s="37">
        <f t="shared" ref="I164:J165" si="62">I165</f>
        <v>0</v>
      </c>
      <c r="J164" s="37">
        <f t="shared" si="62"/>
        <v>0</v>
      </c>
    </row>
    <row r="165" spans="1:10" ht="45" x14ac:dyDescent="0.2">
      <c r="A165" s="23" t="s">
        <v>429</v>
      </c>
      <c r="B165" s="17" t="s">
        <v>70</v>
      </c>
      <c r="C165" s="17" t="s">
        <v>87</v>
      </c>
      <c r="D165" s="17" t="s">
        <v>106</v>
      </c>
      <c r="E165" s="17" t="s">
        <v>428</v>
      </c>
      <c r="F165" s="17"/>
      <c r="G165" s="17"/>
      <c r="H165" s="37">
        <f>H166</f>
        <v>5309175</v>
      </c>
      <c r="I165" s="37">
        <f t="shared" si="62"/>
        <v>0</v>
      </c>
      <c r="J165" s="37">
        <f t="shared" si="62"/>
        <v>0</v>
      </c>
    </row>
    <row r="166" spans="1:10" x14ac:dyDescent="0.2">
      <c r="A166" s="2" t="s">
        <v>20</v>
      </c>
      <c r="B166" s="17" t="s">
        <v>70</v>
      </c>
      <c r="C166" s="17" t="s">
        <v>87</v>
      </c>
      <c r="D166" s="17" t="s">
        <v>106</v>
      </c>
      <c r="E166" s="17" t="s">
        <v>428</v>
      </c>
      <c r="F166" s="17" t="s">
        <v>196</v>
      </c>
      <c r="G166" s="17"/>
      <c r="H166" s="37">
        <v>5309175</v>
      </c>
      <c r="I166" s="37">
        <v>0</v>
      </c>
      <c r="J166" s="37">
        <v>0</v>
      </c>
    </row>
    <row r="167" spans="1:10" x14ac:dyDescent="0.2">
      <c r="A167" s="13" t="s">
        <v>408</v>
      </c>
      <c r="B167" s="17" t="s">
        <v>70</v>
      </c>
      <c r="C167" s="17" t="s">
        <v>87</v>
      </c>
      <c r="D167" s="17" t="s">
        <v>106</v>
      </c>
      <c r="E167" s="17" t="s">
        <v>248</v>
      </c>
      <c r="F167" s="17"/>
      <c r="G167" s="17"/>
      <c r="H167" s="37">
        <f>H168</f>
        <v>50025265.789999999</v>
      </c>
      <c r="I167" s="37">
        <f t="shared" ref="I167:J168" si="63">I168</f>
        <v>35000000</v>
      </c>
      <c r="J167" s="37">
        <f t="shared" si="63"/>
        <v>35000000</v>
      </c>
    </row>
    <row r="168" spans="1:10" ht="33.75" x14ac:dyDescent="0.2">
      <c r="A168" s="1" t="s">
        <v>199</v>
      </c>
      <c r="B168" s="17" t="s">
        <v>70</v>
      </c>
      <c r="C168" s="17" t="s">
        <v>87</v>
      </c>
      <c r="D168" s="17" t="s">
        <v>106</v>
      </c>
      <c r="E168" s="17" t="s">
        <v>316</v>
      </c>
      <c r="F168" s="17"/>
      <c r="G168" s="17"/>
      <c r="H168" s="16">
        <f>H169</f>
        <v>50025265.789999999</v>
      </c>
      <c r="I168" s="16">
        <f t="shared" si="63"/>
        <v>35000000</v>
      </c>
      <c r="J168" s="16">
        <f t="shared" si="63"/>
        <v>35000000</v>
      </c>
    </row>
    <row r="169" spans="1:10" x14ac:dyDescent="0.2">
      <c r="A169" s="2" t="s">
        <v>20</v>
      </c>
      <c r="B169" s="17" t="s">
        <v>70</v>
      </c>
      <c r="C169" s="17" t="s">
        <v>87</v>
      </c>
      <c r="D169" s="17" t="s">
        <v>106</v>
      </c>
      <c r="E169" s="17" t="s">
        <v>316</v>
      </c>
      <c r="F169" s="17" t="s">
        <v>196</v>
      </c>
      <c r="G169" s="17"/>
      <c r="H169" s="37">
        <v>50025265.789999999</v>
      </c>
      <c r="I169" s="37">
        <v>35000000</v>
      </c>
      <c r="J169" s="37">
        <v>35000000</v>
      </c>
    </row>
    <row r="170" spans="1:10" x14ac:dyDescent="0.2">
      <c r="A170" s="2" t="s">
        <v>319</v>
      </c>
      <c r="B170" s="17" t="s">
        <v>70</v>
      </c>
      <c r="C170" s="17" t="s">
        <v>87</v>
      </c>
      <c r="D170" s="17" t="s">
        <v>150</v>
      </c>
      <c r="E170" s="21"/>
      <c r="F170" s="17"/>
      <c r="G170" s="17"/>
      <c r="H170" s="16">
        <f t="shared" ref="H170:J172" si="64">H171</f>
        <v>5597628.4900000002</v>
      </c>
      <c r="I170" s="16">
        <f t="shared" si="64"/>
        <v>4710000</v>
      </c>
      <c r="J170" s="16">
        <f t="shared" si="64"/>
        <v>4770000</v>
      </c>
    </row>
    <row r="171" spans="1:10" ht="22.5" x14ac:dyDescent="0.2">
      <c r="A171" s="2" t="s">
        <v>468</v>
      </c>
      <c r="B171" s="17" t="s">
        <v>70</v>
      </c>
      <c r="C171" s="17" t="s">
        <v>87</v>
      </c>
      <c r="D171" s="17" t="s">
        <v>150</v>
      </c>
      <c r="E171" s="17" t="s">
        <v>118</v>
      </c>
      <c r="F171" s="17"/>
      <c r="G171" s="17"/>
      <c r="H171" s="16">
        <f t="shared" si="64"/>
        <v>5597628.4900000002</v>
      </c>
      <c r="I171" s="16">
        <f t="shared" si="64"/>
        <v>4710000</v>
      </c>
      <c r="J171" s="16">
        <f t="shared" si="64"/>
        <v>4770000</v>
      </c>
    </row>
    <row r="172" spans="1:10" x14ac:dyDescent="0.2">
      <c r="A172" s="2" t="s">
        <v>132</v>
      </c>
      <c r="B172" s="17" t="s">
        <v>70</v>
      </c>
      <c r="C172" s="17" t="s">
        <v>87</v>
      </c>
      <c r="D172" s="17" t="s">
        <v>150</v>
      </c>
      <c r="E172" s="17" t="s">
        <v>119</v>
      </c>
      <c r="F172" s="17"/>
      <c r="G172" s="17"/>
      <c r="H172" s="16">
        <f t="shared" si="64"/>
        <v>5597628.4900000002</v>
      </c>
      <c r="I172" s="16">
        <f t="shared" si="64"/>
        <v>4710000</v>
      </c>
      <c r="J172" s="16">
        <f t="shared" si="64"/>
        <v>4770000</v>
      </c>
    </row>
    <row r="173" spans="1:10" ht="22.5" x14ac:dyDescent="0.2">
      <c r="A173" s="1" t="s">
        <v>182</v>
      </c>
      <c r="B173" s="17" t="s">
        <v>70</v>
      </c>
      <c r="C173" s="17" t="s">
        <v>87</v>
      </c>
      <c r="D173" s="17" t="s">
        <v>150</v>
      </c>
      <c r="E173" s="17" t="s">
        <v>119</v>
      </c>
      <c r="F173" s="17" t="s">
        <v>181</v>
      </c>
      <c r="G173" s="17"/>
      <c r="H173" s="37">
        <v>5597628.4900000002</v>
      </c>
      <c r="I173" s="37">
        <v>4710000</v>
      </c>
      <c r="J173" s="37">
        <v>4770000</v>
      </c>
    </row>
    <row r="174" spans="1:10" x14ac:dyDescent="0.2">
      <c r="A174" s="2" t="s">
        <v>149</v>
      </c>
      <c r="B174" s="17" t="s">
        <v>70</v>
      </c>
      <c r="C174" s="17" t="s">
        <v>87</v>
      </c>
      <c r="D174" s="17" t="s">
        <v>107</v>
      </c>
      <c r="E174" s="17"/>
      <c r="F174" s="17"/>
      <c r="G174" s="17"/>
      <c r="H174" s="16">
        <f>H175+H181</f>
        <v>12997650.32</v>
      </c>
      <c r="I174" s="16">
        <f t="shared" ref="I174:J174" si="65">I175+I181</f>
        <v>100000</v>
      </c>
      <c r="J174" s="16">
        <f t="shared" si="65"/>
        <v>0</v>
      </c>
    </row>
    <row r="175" spans="1:10" ht="33.75" x14ac:dyDescent="0.2">
      <c r="A175" s="14" t="s">
        <v>491</v>
      </c>
      <c r="B175" s="17" t="s">
        <v>70</v>
      </c>
      <c r="C175" s="17" t="s">
        <v>87</v>
      </c>
      <c r="D175" s="17" t="s">
        <v>107</v>
      </c>
      <c r="E175" s="17" t="s">
        <v>253</v>
      </c>
      <c r="F175" s="17"/>
      <c r="G175" s="17"/>
      <c r="H175" s="16">
        <f>H176+H178</f>
        <v>10997650.32</v>
      </c>
      <c r="I175" s="16">
        <f t="shared" ref="I175:J175" si="66">I176+I178</f>
        <v>100000</v>
      </c>
      <c r="J175" s="16">
        <f t="shared" si="66"/>
        <v>0</v>
      </c>
    </row>
    <row r="176" spans="1:10" x14ac:dyDescent="0.2">
      <c r="A176" s="2" t="s">
        <v>687</v>
      </c>
      <c r="B176" s="17" t="s">
        <v>70</v>
      </c>
      <c r="C176" s="17" t="s">
        <v>87</v>
      </c>
      <c r="D176" s="17" t="s">
        <v>107</v>
      </c>
      <c r="E176" s="17" t="s">
        <v>320</v>
      </c>
      <c r="F176" s="17"/>
      <c r="G176" s="17"/>
      <c r="H176" s="16">
        <f>H177</f>
        <v>100000</v>
      </c>
      <c r="I176" s="16">
        <f t="shared" ref="I176:J176" si="67">I177</f>
        <v>100000</v>
      </c>
      <c r="J176" s="16">
        <f t="shared" si="67"/>
        <v>0</v>
      </c>
    </row>
    <row r="177" spans="1:10" ht="33.75" x14ac:dyDescent="0.2">
      <c r="A177" s="13" t="s">
        <v>574</v>
      </c>
      <c r="B177" s="17" t="s">
        <v>70</v>
      </c>
      <c r="C177" s="17" t="s">
        <v>87</v>
      </c>
      <c r="D177" s="17" t="s">
        <v>107</v>
      </c>
      <c r="E177" s="17" t="s">
        <v>320</v>
      </c>
      <c r="F177" s="17" t="s">
        <v>573</v>
      </c>
      <c r="G177" s="17"/>
      <c r="H177" s="16">
        <v>100000</v>
      </c>
      <c r="I177" s="16">
        <v>100000</v>
      </c>
      <c r="J177" s="16">
        <v>0</v>
      </c>
    </row>
    <row r="178" spans="1:10" ht="22.5" x14ac:dyDescent="0.2">
      <c r="A178" s="13" t="s">
        <v>703</v>
      </c>
      <c r="B178" s="17" t="s">
        <v>70</v>
      </c>
      <c r="C178" s="17" t="s">
        <v>87</v>
      </c>
      <c r="D178" s="17" t="s">
        <v>107</v>
      </c>
      <c r="E178" s="17" t="s">
        <v>704</v>
      </c>
      <c r="F178" s="17"/>
      <c r="G178" s="17"/>
      <c r="H178" s="16">
        <f>H179+H180</f>
        <v>10897650.32</v>
      </c>
      <c r="I178" s="16">
        <f t="shared" ref="I178:J178" si="68">I179+I180</f>
        <v>0</v>
      </c>
      <c r="J178" s="16">
        <f t="shared" si="68"/>
        <v>0</v>
      </c>
    </row>
    <row r="179" spans="1:10" ht="33.75" x14ac:dyDescent="0.2">
      <c r="A179" s="13" t="s">
        <v>574</v>
      </c>
      <c r="B179" s="17" t="s">
        <v>70</v>
      </c>
      <c r="C179" s="17" t="s">
        <v>87</v>
      </c>
      <c r="D179" s="17" t="s">
        <v>107</v>
      </c>
      <c r="E179" s="17" t="s">
        <v>704</v>
      </c>
      <c r="F179" s="17" t="s">
        <v>573</v>
      </c>
      <c r="G179" s="17"/>
      <c r="H179" s="16">
        <v>4788137.72</v>
      </c>
      <c r="I179" s="16">
        <v>0</v>
      </c>
      <c r="J179" s="16">
        <v>0</v>
      </c>
    </row>
    <row r="180" spans="1:10" ht="33.75" x14ac:dyDescent="0.2">
      <c r="A180" s="13" t="s">
        <v>574</v>
      </c>
      <c r="B180" s="17" t="s">
        <v>70</v>
      </c>
      <c r="C180" s="17" t="s">
        <v>87</v>
      </c>
      <c r="D180" s="17" t="s">
        <v>107</v>
      </c>
      <c r="E180" s="17" t="s">
        <v>704</v>
      </c>
      <c r="F180" s="17" t="s">
        <v>573</v>
      </c>
      <c r="G180" s="17" t="s">
        <v>202</v>
      </c>
      <c r="H180" s="16">
        <v>6109512.5999999996</v>
      </c>
      <c r="I180" s="16">
        <v>0</v>
      </c>
      <c r="J180" s="16">
        <v>0</v>
      </c>
    </row>
    <row r="181" spans="1:10" x14ac:dyDescent="0.2">
      <c r="A181" s="13" t="s">
        <v>408</v>
      </c>
      <c r="B181" s="17" t="s">
        <v>70</v>
      </c>
      <c r="C181" s="17" t="s">
        <v>87</v>
      </c>
      <c r="D181" s="17" t="s">
        <v>107</v>
      </c>
      <c r="E181" s="17" t="s">
        <v>248</v>
      </c>
      <c r="F181" s="17"/>
      <c r="G181" s="17"/>
      <c r="H181" s="16">
        <f>H182</f>
        <v>2000000</v>
      </c>
      <c r="I181" s="16">
        <f t="shared" ref="I181:J181" si="69">I182</f>
        <v>0</v>
      </c>
      <c r="J181" s="16">
        <f t="shared" si="69"/>
        <v>0</v>
      </c>
    </row>
    <row r="182" spans="1:10" ht="22.5" x14ac:dyDescent="0.2">
      <c r="A182" s="59" t="s">
        <v>807</v>
      </c>
      <c r="B182" s="17" t="s">
        <v>70</v>
      </c>
      <c r="C182" s="17" t="s">
        <v>87</v>
      </c>
      <c r="D182" s="17" t="s">
        <v>107</v>
      </c>
      <c r="E182" s="17" t="s">
        <v>806</v>
      </c>
      <c r="F182" s="17"/>
      <c r="G182" s="17"/>
      <c r="H182" s="16">
        <f>H183</f>
        <v>2000000</v>
      </c>
      <c r="I182" s="16">
        <f t="shared" ref="I182:J182" si="70">I183</f>
        <v>0</v>
      </c>
      <c r="J182" s="16">
        <f t="shared" si="70"/>
        <v>0</v>
      </c>
    </row>
    <row r="183" spans="1:10" x14ac:dyDescent="0.2">
      <c r="A183" s="2" t="s">
        <v>98</v>
      </c>
      <c r="B183" s="17" t="s">
        <v>70</v>
      </c>
      <c r="C183" s="17" t="s">
        <v>87</v>
      </c>
      <c r="D183" s="17" t="s">
        <v>107</v>
      </c>
      <c r="E183" s="17" t="s">
        <v>806</v>
      </c>
      <c r="F183" s="17" t="s">
        <v>97</v>
      </c>
      <c r="G183" s="17" t="s">
        <v>202</v>
      </c>
      <c r="H183" s="16">
        <v>2000000</v>
      </c>
      <c r="I183" s="16">
        <v>0</v>
      </c>
      <c r="J183" s="16">
        <v>0</v>
      </c>
    </row>
    <row r="184" spans="1:10" x14ac:dyDescent="0.2">
      <c r="A184" s="2" t="s">
        <v>109</v>
      </c>
      <c r="B184" s="17" t="s">
        <v>70</v>
      </c>
      <c r="C184" s="17" t="s">
        <v>104</v>
      </c>
      <c r="D184" s="17" t="s">
        <v>82</v>
      </c>
      <c r="E184" s="17"/>
      <c r="F184" s="17"/>
      <c r="G184" s="17"/>
      <c r="H184" s="16">
        <f>H185+H197+H215+H229</f>
        <v>698095719.42000008</v>
      </c>
      <c r="I184" s="16">
        <f>I185+I197+I215+I229</f>
        <v>192440577.63999999</v>
      </c>
      <c r="J184" s="16">
        <f>J185+J197+J215+J229</f>
        <v>148017628.67000002</v>
      </c>
    </row>
    <row r="185" spans="1:10" x14ac:dyDescent="0.2">
      <c r="A185" s="2" t="s">
        <v>192</v>
      </c>
      <c r="B185" s="17" t="s">
        <v>70</v>
      </c>
      <c r="C185" s="17" t="s">
        <v>104</v>
      </c>
      <c r="D185" s="17" t="s">
        <v>81</v>
      </c>
      <c r="E185" s="17"/>
      <c r="F185" s="17"/>
      <c r="G185" s="17"/>
      <c r="H185" s="16">
        <f>H186+H194</f>
        <v>246585490</v>
      </c>
      <c r="I185" s="16">
        <f>I186+I194</f>
        <v>34090300</v>
      </c>
      <c r="J185" s="16">
        <f>J186+J194</f>
        <v>1300000</v>
      </c>
    </row>
    <row r="186" spans="1:10" ht="22.5" x14ac:dyDescent="0.2">
      <c r="A186" s="2" t="s">
        <v>705</v>
      </c>
      <c r="B186" s="17" t="s">
        <v>70</v>
      </c>
      <c r="C186" s="17" t="s">
        <v>104</v>
      </c>
      <c r="D186" s="17" t="s">
        <v>81</v>
      </c>
      <c r="E186" s="19" t="s">
        <v>204</v>
      </c>
      <c r="F186" s="17"/>
      <c r="G186" s="17"/>
      <c r="H186" s="16">
        <f>H187</f>
        <v>245332900</v>
      </c>
      <c r="I186" s="16">
        <f t="shared" ref="I186:J186" si="71">I187</f>
        <v>32790300</v>
      </c>
      <c r="J186" s="16">
        <f t="shared" si="71"/>
        <v>0</v>
      </c>
    </row>
    <row r="187" spans="1:10" ht="22.5" x14ac:dyDescent="0.2">
      <c r="A187" s="13" t="s">
        <v>49</v>
      </c>
      <c r="B187" s="17" t="s">
        <v>70</v>
      </c>
      <c r="C187" s="17" t="s">
        <v>104</v>
      </c>
      <c r="D187" s="17" t="s">
        <v>81</v>
      </c>
      <c r="E187" s="19" t="s">
        <v>203</v>
      </c>
      <c r="F187" s="17"/>
      <c r="G187" s="17"/>
      <c r="H187" s="16">
        <f>H188+H190+H192</f>
        <v>245332900</v>
      </c>
      <c r="I187" s="16">
        <f t="shared" ref="I187:J187" si="72">I188+I190+I192</f>
        <v>32790300</v>
      </c>
      <c r="J187" s="16">
        <f t="shared" si="72"/>
        <v>0</v>
      </c>
    </row>
    <row r="188" spans="1:10" ht="33.75" x14ac:dyDescent="0.2">
      <c r="A188" s="8" t="s">
        <v>706</v>
      </c>
      <c r="B188" s="17" t="s">
        <v>70</v>
      </c>
      <c r="C188" s="17" t="s">
        <v>104</v>
      </c>
      <c r="D188" s="17" t="s">
        <v>81</v>
      </c>
      <c r="E188" s="19" t="s">
        <v>737</v>
      </c>
      <c r="F188" s="17"/>
      <c r="G188" s="17"/>
      <c r="H188" s="16">
        <f>H189</f>
        <v>222848500</v>
      </c>
      <c r="I188" s="16">
        <f>I189</f>
        <v>0</v>
      </c>
      <c r="J188" s="16">
        <f>J189</f>
        <v>0</v>
      </c>
    </row>
    <row r="189" spans="1:10" ht="22.5" x14ac:dyDescent="0.2">
      <c r="A189" s="13" t="s">
        <v>187</v>
      </c>
      <c r="B189" s="17" t="s">
        <v>70</v>
      </c>
      <c r="C189" s="17" t="s">
        <v>104</v>
      </c>
      <c r="D189" s="17" t="s">
        <v>81</v>
      </c>
      <c r="E189" s="19" t="s">
        <v>737</v>
      </c>
      <c r="F189" s="17" t="s">
        <v>186</v>
      </c>
      <c r="G189" s="17" t="s">
        <v>466</v>
      </c>
      <c r="H189" s="16">
        <v>222848500</v>
      </c>
      <c r="I189" s="16">
        <v>0</v>
      </c>
      <c r="J189" s="16">
        <v>0</v>
      </c>
    </row>
    <row r="190" spans="1:10" ht="22.5" x14ac:dyDescent="0.2">
      <c r="A190" s="24" t="s">
        <v>520</v>
      </c>
      <c r="B190" s="17" t="s">
        <v>70</v>
      </c>
      <c r="C190" s="17" t="s">
        <v>104</v>
      </c>
      <c r="D190" s="17" t="s">
        <v>81</v>
      </c>
      <c r="E190" s="19" t="s">
        <v>803</v>
      </c>
      <c r="F190" s="17"/>
      <c r="G190" s="17"/>
      <c r="H190" s="16">
        <f>H191</f>
        <v>17879400</v>
      </c>
      <c r="I190" s="16">
        <f t="shared" ref="I190:J190" si="73">I191</f>
        <v>26690300</v>
      </c>
      <c r="J190" s="16">
        <f t="shared" si="73"/>
        <v>0</v>
      </c>
    </row>
    <row r="191" spans="1:10" ht="22.5" x14ac:dyDescent="0.2">
      <c r="A191" s="13" t="s">
        <v>187</v>
      </c>
      <c r="B191" s="17" t="s">
        <v>70</v>
      </c>
      <c r="C191" s="17" t="s">
        <v>104</v>
      </c>
      <c r="D191" s="17" t="s">
        <v>81</v>
      </c>
      <c r="E191" s="19" t="s">
        <v>803</v>
      </c>
      <c r="F191" s="17" t="s">
        <v>186</v>
      </c>
      <c r="G191" s="17" t="s">
        <v>202</v>
      </c>
      <c r="H191" s="37">
        <v>17879400</v>
      </c>
      <c r="I191" s="37">
        <v>26690300</v>
      </c>
      <c r="J191" s="37">
        <v>0</v>
      </c>
    </row>
    <row r="192" spans="1:10" ht="22.5" x14ac:dyDescent="0.2">
      <c r="A192" s="13" t="s">
        <v>805</v>
      </c>
      <c r="B192" s="17" t="s">
        <v>70</v>
      </c>
      <c r="C192" s="17" t="s">
        <v>104</v>
      </c>
      <c r="D192" s="17" t="s">
        <v>81</v>
      </c>
      <c r="E192" s="19" t="s">
        <v>804</v>
      </c>
      <c r="F192" s="17"/>
      <c r="G192" s="17"/>
      <c r="H192" s="37">
        <f>H193</f>
        <v>4605000</v>
      </c>
      <c r="I192" s="37">
        <f t="shared" ref="I192:J192" si="74">I193</f>
        <v>6100000</v>
      </c>
      <c r="J192" s="37">
        <f t="shared" si="74"/>
        <v>0</v>
      </c>
    </row>
    <row r="193" spans="1:10" ht="22.5" x14ac:dyDescent="0.2">
      <c r="A193" s="13" t="s">
        <v>187</v>
      </c>
      <c r="B193" s="17" t="s">
        <v>70</v>
      </c>
      <c r="C193" s="17" t="s">
        <v>104</v>
      </c>
      <c r="D193" s="17" t="s">
        <v>81</v>
      </c>
      <c r="E193" s="19" t="s">
        <v>804</v>
      </c>
      <c r="F193" s="17" t="s">
        <v>186</v>
      </c>
      <c r="G193" s="17"/>
      <c r="H193" s="37">
        <v>4605000</v>
      </c>
      <c r="I193" s="37">
        <v>6100000</v>
      </c>
      <c r="J193" s="37">
        <v>0</v>
      </c>
    </row>
    <row r="194" spans="1:10" x14ac:dyDescent="0.2">
      <c r="A194" s="13" t="s">
        <v>408</v>
      </c>
      <c r="B194" s="17" t="s">
        <v>70</v>
      </c>
      <c r="C194" s="17" t="s">
        <v>104</v>
      </c>
      <c r="D194" s="17" t="s">
        <v>81</v>
      </c>
      <c r="E194" s="17" t="s">
        <v>248</v>
      </c>
      <c r="F194" s="17"/>
      <c r="G194" s="17"/>
      <c r="H194" s="16">
        <f>H195</f>
        <v>1252590</v>
      </c>
      <c r="I194" s="16">
        <f t="shared" ref="I194:J195" si="75">I195</f>
        <v>1300000</v>
      </c>
      <c r="J194" s="16">
        <f t="shared" si="75"/>
        <v>1300000</v>
      </c>
    </row>
    <row r="195" spans="1:10" ht="56.25" x14ac:dyDescent="0.2">
      <c r="A195" s="5" t="s">
        <v>693</v>
      </c>
      <c r="B195" s="17" t="s">
        <v>70</v>
      </c>
      <c r="C195" s="17" t="s">
        <v>104</v>
      </c>
      <c r="D195" s="17" t="s">
        <v>81</v>
      </c>
      <c r="E195" s="17" t="s">
        <v>321</v>
      </c>
      <c r="F195" s="17"/>
      <c r="G195" s="17"/>
      <c r="H195" s="16">
        <f>H196</f>
        <v>1252590</v>
      </c>
      <c r="I195" s="16">
        <f t="shared" si="75"/>
        <v>1300000</v>
      </c>
      <c r="J195" s="16">
        <f t="shared" si="75"/>
        <v>1300000</v>
      </c>
    </row>
    <row r="196" spans="1:10" x14ac:dyDescent="0.2">
      <c r="A196" s="2" t="s">
        <v>20</v>
      </c>
      <c r="B196" s="17" t="s">
        <v>70</v>
      </c>
      <c r="C196" s="17" t="s">
        <v>104</v>
      </c>
      <c r="D196" s="17" t="s">
        <v>81</v>
      </c>
      <c r="E196" s="17" t="s">
        <v>321</v>
      </c>
      <c r="F196" s="17" t="s">
        <v>196</v>
      </c>
      <c r="G196" s="17"/>
      <c r="H196" s="16">
        <v>1252590</v>
      </c>
      <c r="I196" s="16">
        <v>1300000</v>
      </c>
      <c r="J196" s="16">
        <v>1300000</v>
      </c>
    </row>
    <row r="197" spans="1:10" x14ac:dyDescent="0.2">
      <c r="A197" s="2" t="s">
        <v>185</v>
      </c>
      <c r="B197" s="17" t="s">
        <v>70</v>
      </c>
      <c r="C197" s="17" t="s">
        <v>104</v>
      </c>
      <c r="D197" s="17" t="s">
        <v>84</v>
      </c>
      <c r="E197" s="17"/>
      <c r="F197" s="17"/>
      <c r="G197" s="17"/>
      <c r="H197" s="16">
        <f>H212+H198</f>
        <v>291297813.85000002</v>
      </c>
      <c r="I197" s="16">
        <f>I212+I198</f>
        <v>45301500</v>
      </c>
      <c r="J197" s="16">
        <f>J212+J198</f>
        <v>31010000</v>
      </c>
    </row>
    <row r="198" spans="1:10" ht="22.5" x14ac:dyDescent="0.2">
      <c r="A198" s="13" t="s">
        <v>469</v>
      </c>
      <c r="B198" s="17" t="s">
        <v>70</v>
      </c>
      <c r="C198" s="17" t="s">
        <v>104</v>
      </c>
      <c r="D198" s="17" t="s">
        <v>84</v>
      </c>
      <c r="E198" s="17" t="s">
        <v>252</v>
      </c>
      <c r="F198" s="17"/>
      <c r="G198" s="17"/>
      <c r="H198" s="16">
        <f t="shared" ref="H198:J198" si="76">H199</f>
        <v>240807379.47</v>
      </c>
      <c r="I198" s="16">
        <f t="shared" si="76"/>
        <v>19301500</v>
      </c>
      <c r="J198" s="16">
        <f t="shared" si="76"/>
        <v>5010000</v>
      </c>
    </row>
    <row r="199" spans="1:10" ht="22.5" x14ac:dyDescent="0.2">
      <c r="A199" s="2" t="s">
        <v>409</v>
      </c>
      <c r="B199" s="17" t="s">
        <v>70</v>
      </c>
      <c r="C199" s="17" t="s">
        <v>104</v>
      </c>
      <c r="D199" s="17" t="s">
        <v>84</v>
      </c>
      <c r="E199" s="17" t="s">
        <v>403</v>
      </c>
      <c r="F199" s="17"/>
      <c r="G199" s="17"/>
      <c r="H199" s="16">
        <f>H202+H200</f>
        <v>240807379.47</v>
      </c>
      <c r="I199" s="16">
        <f t="shared" ref="I199:J199" si="77">I202+I200</f>
        <v>19301500</v>
      </c>
      <c r="J199" s="16">
        <f t="shared" si="77"/>
        <v>5010000</v>
      </c>
    </row>
    <row r="200" spans="1:10" ht="22.5" x14ac:dyDescent="0.2">
      <c r="A200" s="55" t="s">
        <v>707</v>
      </c>
      <c r="B200" s="17" t="s">
        <v>70</v>
      </c>
      <c r="C200" s="17" t="s">
        <v>104</v>
      </c>
      <c r="D200" s="17" t="s">
        <v>84</v>
      </c>
      <c r="E200" s="17" t="s">
        <v>708</v>
      </c>
      <c r="F200" s="17"/>
      <c r="G200" s="17"/>
      <c r="H200" s="16">
        <f>H201</f>
        <v>501979.31</v>
      </c>
      <c r="I200" s="16">
        <f t="shared" ref="I200:J200" si="78">I201</f>
        <v>0</v>
      </c>
      <c r="J200" s="16">
        <f t="shared" si="78"/>
        <v>0</v>
      </c>
    </row>
    <row r="201" spans="1:10" ht="22.5" x14ac:dyDescent="0.2">
      <c r="A201" s="2" t="s">
        <v>191</v>
      </c>
      <c r="B201" s="17" t="s">
        <v>70</v>
      </c>
      <c r="C201" s="17" t="s">
        <v>104</v>
      </c>
      <c r="D201" s="17" t="s">
        <v>84</v>
      </c>
      <c r="E201" s="17" t="s">
        <v>708</v>
      </c>
      <c r="F201" s="17" t="s">
        <v>190</v>
      </c>
      <c r="G201" s="17"/>
      <c r="H201" s="16">
        <v>501979.31</v>
      </c>
      <c r="I201" s="16">
        <v>0</v>
      </c>
      <c r="J201" s="16">
        <v>0</v>
      </c>
    </row>
    <row r="202" spans="1:10" x14ac:dyDescent="0.2">
      <c r="A202" s="13" t="s">
        <v>547</v>
      </c>
      <c r="B202" s="17" t="s">
        <v>70</v>
      </c>
      <c r="C202" s="17" t="s">
        <v>104</v>
      </c>
      <c r="D202" s="17" t="s">
        <v>84</v>
      </c>
      <c r="E202" s="17" t="s">
        <v>546</v>
      </c>
      <c r="F202" s="17"/>
      <c r="G202" s="17"/>
      <c r="H202" s="16">
        <f>H203+H209</f>
        <v>240305400.16</v>
      </c>
      <c r="I202" s="16">
        <f>I203+I209</f>
        <v>19301500</v>
      </c>
      <c r="J202" s="16">
        <f>J203+J209</f>
        <v>5010000</v>
      </c>
    </row>
    <row r="203" spans="1:10" ht="33.75" x14ac:dyDescent="0.2">
      <c r="A203" s="13" t="s">
        <v>641</v>
      </c>
      <c r="B203" s="17" t="s">
        <v>70</v>
      </c>
      <c r="C203" s="17" t="s">
        <v>104</v>
      </c>
      <c r="D203" s="17" t="s">
        <v>84</v>
      </c>
      <c r="E203" s="17" t="s">
        <v>709</v>
      </c>
      <c r="F203" s="17"/>
      <c r="G203" s="17"/>
      <c r="H203" s="16">
        <f>H205+H204+H206+H207+H208</f>
        <v>148333500.16</v>
      </c>
      <c r="I203" s="16">
        <f t="shared" ref="I203:J203" si="79">I205+I204+I206+I207+I208</f>
        <v>4316000</v>
      </c>
      <c r="J203" s="16">
        <f t="shared" si="79"/>
        <v>4860000</v>
      </c>
    </row>
    <row r="204" spans="1:10" ht="22.5" x14ac:dyDescent="0.2">
      <c r="A204" s="2" t="s">
        <v>191</v>
      </c>
      <c r="B204" s="17" t="s">
        <v>70</v>
      </c>
      <c r="C204" s="17" t="s">
        <v>104</v>
      </c>
      <c r="D204" s="17" t="s">
        <v>84</v>
      </c>
      <c r="E204" s="17" t="s">
        <v>709</v>
      </c>
      <c r="F204" s="17" t="s">
        <v>190</v>
      </c>
      <c r="G204" s="17"/>
      <c r="H204" s="16">
        <v>0</v>
      </c>
      <c r="I204" s="16">
        <v>100000</v>
      </c>
      <c r="J204" s="16">
        <v>100000</v>
      </c>
    </row>
    <row r="205" spans="1:10" ht="22.5" x14ac:dyDescent="0.2">
      <c r="A205" s="2" t="s">
        <v>191</v>
      </c>
      <c r="B205" s="17" t="s">
        <v>70</v>
      </c>
      <c r="C205" s="17" t="s">
        <v>104</v>
      </c>
      <c r="D205" s="17" t="s">
        <v>84</v>
      </c>
      <c r="E205" s="17" t="s">
        <v>709</v>
      </c>
      <c r="F205" s="17" t="s">
        <v>190</v>
      </c>
      <c r="G205" s="17" t="s">
        <v>202</v>
      </c>
      <c r="H205" s="16">
        <v>0</v>
      </c>
      <c r="I205" s="16">
        <v>4216000</v>
      </c>
      <c r="J205" s="16">
        <v>4760000</v>
      </c>
    </row>
    <row r="206" spans="1:10" ht="33.75" x14ac:dyDescent="0.2">
      <c r="A206" s="2" t="s">
        <v>741</v>
      </c>
      <c r="B206" s="17" t="s">
        <v>70</v>
      </c>
      <c r="C206" s="17" t="s">
        <v>104</v>
      </c>
      <c r="D206" s="17" t="s">
        <v>84</v>
      </c>
      <c r="E206" s="17" t="s">
        <v>709</v>
      </c>
      <c r="F206" s="17" t="s">
        <v>740</v>
      </c>
      <c r="G206" s="17"/>
      <c r="H206" s="16">
        <v>133500.16</v>
      </c>
      <c r="I206" s="16">
        <v>0</v>
      </c>
      <c r="J206" s="16">
        <v>0</v>
      </c>
    </row>
    <row r="207" spans="1:10" ht="33.75" x14ac:dyDescent="0.2">
      <c r="A207" s="2" t="s">
        <v>741</v>
      </c>
      <c r="B207" s="17" t="s">
        <v>70</v>
      </c>
      <c r="C207" s="17" t="s">
        <v>104</v>
      </c>
      <c r="D207" s="17" t="s">
        <v>84</v>
      </c>
      <c r="E207" s="17" t="s">
        <v>709</v>
      </c>
      <c r="F207" s="17" t="s">
        <v>740</v>
      </c>
      <c r="G207" s="17" t="s">
        <v>202</v>
      </c>
      <c r="H207" s="16">
        <v>5928000</v>
      </c>
      <c r="I207" s="16">
        <v>0</v>
      </c>
      <c r="J207" s="16">
        <v>0</v>
      </c>
    </row>
    <row r="208" spans="1:10" ht="33.75" x14ac:dyDescent="0.2">
      <c r="A208" s="2" t="s">
        <v>741</v>
      </c>
      <c r="B208" s="17" t="s">
        <v>70</v>
      </c>
      <c r="C208" s="17" t="s">
        <v>104</v>
      </c>
      <c r="D208" s="17" t="s">
        <v>84</v>
      </c>
      <c r="E208" s="17" t="s">
        <v>709</v>
      </c>
      <c r="F208" s="17" t="s">
        <v>740</v>
      </c>
      <c r="G208" s="17" t="s">
        <v>466</v>
      </c>
      <c r="H208" s="16">
        <v>142272000</v>
      </c>
      <c r="I208" s="16">
        <v>0</v>
      </c>
      <c r="J208" s="16">
        <v>0</v>
      </c>
    </row>
    <row r="209" spans="1:10" ht="33.75" x14ac:dyDescent="0.2">
      <c r="A209" s="40" t="s">
        <v>711</v>
      </c>
      <c r="B209" s="17" t="s">
        <v>70</v>
      </c>
      <c r="C209" s="17" t="s">
        <v>104</v>
      </c>
      <c r="D209" s="17" t="s">
        <v>84</v>
      </c>
      <c r="E209" s="17" t="s">
        <v>710</v>
      </c>
      <c r="F209" s="17"/>
      <c r="G209" s="17"/>
      <c r="H209" s="16">
        <f>H210+H211</f>
        <v>91971900</v>
      </c>
      <c r="I209" s="16">
        <f t="shared" ref="I209:J209" si="80">I210+I211</f>
        <v>14985500</v>
      </c>
      <c r="J209" s="16">
        <f t="shared" si="80"/>
        <v>150000</v>
      </c>
    </row>
    <row r="210" spans="1:10" ht="22.5" x14ac:dyDescent="0.2">
      <c r="A210" s="2" t="s">
        <v>191</v>
      </c>
      <c r="B210" s="17" t="s">
        <v>70</v>
      </c>
      <c r="C210" s="17" t="s">
        <v>104</v>
      </c>
      <c r="D210" s="17" t="s">
        <v>84</v>
      </c>
      <c r="E210" s="17" t="s">
        <v>710</v>
      </c>
      <c r="F210" s="17" t="s">
        <v>190</v>
      </c>
      <c r="G210" s="17"/>
      <c r="H210" s="16">
        <v>150000</v>
      </c>
      <c r="I210" s="16">
        <v>150000</v>
      </c>
      <c r="J210" s="16">
        <v>150000</v>
      </c>
    </row>
    <row r="211" spans="1:10" ht="22.5" x14ac:dyDescent="0.2">
      <c r="A211" s="2" t="s">
        <v>191</v>
      </c>
      <c r="B211" s="17" t="s">
        <v>70</v>
      </c>
      <c r="C211" s="17" t="s">
        <v>104</v>
      </c>
      <c r="D211" s="17" t="s">
        <v>84</v>
      </c>
      <c r="E211" s="17" t="s">
        <v>710</v>
      </c>
      <c r="F211" s="17" t="s">
        <v>190</v>
      </c>
      <c r="G211" s="17" t="s">
        <v>202</v>
      </c>
      <c r="H211" s="16">
        <v>91821900</v>
      </c>
      <c r="I211" s="16">
        <v>14835500</v>
      </c>
      <c r="J211" s="16">
        <v>0</v>
      </c>
    </row>
    <row r="212" spans="1:10" x14ac:dyDescent="0.2">
      <c r="A212" s="13" t="s">
        <v>408</v>
      </c>
      <c r="B212" s="17" t="s">
        <v>70</v>
      </c>
      <c r="C212" s="17" t="s">
        <v>104</v>
      </c>
      <c r="D212" s="17" t="s">
        <v>84</v>
      </c>
      <c r="E212" s="20" t="s">
        <v>248</v>
      </c>
      <c r="F212" s="17"/>
      <c r="G212" s="17"/>
      <c r="H212" s="37">
        <f t="shared" ref="H212:H213" si="81">H213</f>
        <v>50490434.380000003</v>
      </c>
      <c r="I212" s="37">
        <f t="shared" ref="I212:J212" si="82">I213</f>
        <v>26000000</v>
      </c>
      <c r="J212" s="37">
        <f t="shared" si="82"/>
        <v>26000000</v>
      </c>
    </row>
    <row r="213" spans="1:10" ht="45" x14ac:dyDescent="0.2">
      <c r="A213" s="5" t="s">
        <v>689</v>
      </c>
      <c r="B213" s="17" t="s">
        <v>70</v>
      </c>
      <c r="C213" s="17" t="s">
        <v>104</v>
      </c>
      <c r="D213" s="17" t="s">
        <v>84</v>
      </c>
      <c r="E213" s="17" t="s">
        <v>322</v>
      </c>
      <c r="F213" s="17"/>
      <c r="G213" s="17"/>
      <c r="H213" s="16">
        <f t="shared" si="81"/>
        <v>50490434.380000003</v>
      </c>
      <c r="I213" s="16">
        <f t="shared" ref="I213:J213" si="83">I214</f>
        <v>26000000</v>
      </c>
      <c r="J213" s="16">
        <f t="shared" si="83"/>
        <v>26000000</v>
      </c>
    </row>
    <row r="214" spans="1:10" x14ac:dyDescent="0.2">
      <c r="A214" s="2" t="s">
        <v>20</v>
      </c>
      <c r="B214" s="17" t="s">
        <v>70</v>
      </c>
      <c r="C214" s="17" t="s">
        <v>104</v>
      </c>
      <c r="D214" s="17" t="s">
        <v>84</v>
      </c>
      <c r="E214" s="17" t="s">
        <v>322</v>
      </c>
      <c r="F214" s="17" t="s">
        <v>196</v>
      </c>
      <c r="G214" s="17"/>
      <c r="H214" s="16">
        <v>50490434.380000003</v>
      </c>
      <c r="I214" s="16">
        <v>26000000</v>
      </c>
      <c r="J214" s="16">
        <v>26000000</v>
      </c>
    </row>
    <row r="215" spans="1:10" x14ac:dyDescent="0.2">
      <c r="A215" s="1" t="s">
        <v>195</v>
      </c>
      <c r="B215" s="17" t="s">
        <v>70</v>
      </c>
      <c r="C215" s="17" t="s">
        <v>104</v>
      </c>
      <c r="D215" s="17" t="s">
        <v>95</v>
      </c>
      <c r="E215" s="17"/>
      <c r="F215" s="17"/>
      <c r="G215" s="17"/>
      <c r="H215" s="16">
        <f>H224+H216</f>
        <v>48150236.850000001</v>
      </c>
      <c r="I215" s="16">
        <f>I224+I216</f>
        <v>46306877.640000001</v>
      </c>
      <c r="J215" s="16">
        <f>J224+J216</f>
        <v>49616428.670000002</v>
      </c>
    </row>
    <row r="216" spans="1:10" ht="22.5" x14ac:dyDescent="0.2">
      <c r="A216" s="2" t="s">
        <v>681</v>
      </c>
      <c r="B216" s="17" t="s">
        <v>70</v>
      </c>
      <c r="C216" s="17" t="s">
        <v>104</v>
      </c>
      <c r="D216" s="17" t="s">
        <v>95</v>
      </c>
      <c r="E216" s="17" t="s">
        <v>265</v>
      </c>
      <c r="F216" s="17"/>
      <c r="G216" s="17"/>
      <c r="H216" s="16">
        <f>H217</f>
        <v>31306877.640000001</v>
      </c>
      <c r="I216" s="16">
        <f t="shared" ref="I216:J216" si="84">I217</f>
        <v>31306877.640000001</v>
      </c>
      <c r="J216" s="16">
        <f t="shared" si="84"/>
        <v>34616428.670000002</v>
      </c>
    </row>
    <row r="217" spans="1:10" x14ac:dyDescent="0.2">
      <c r="A217" s="2" t="s">
        <v>54</v>
      </c>
      <c r="B217" s="17" t="s">
        <v>70</v>
      </c>
      <c r="C217" s="17" t="s">
        <v>104</v>
      </c>
      <c r="D217" s="17" t="s">
        <v>95</v>
      </c>
      <c r="E217" s="17" t="s">
        <v>433</v>
      </c>
      <c r="F217" s="17"/>
      <c r="G217" s="17"/>
      <c r="H217" s="16">
        <f>H218+H220</f>
        <v>31306877.640000001</v>
      </c>
      <c r="I217" s="16">
        <f t="shared" ref="I217:J217" si="85">I218+I220</f>
        <v>31306877.640000001</v>
      </c>
      <c r="J217" s="16">
        <f t="shared" si="85"/>
        <v>34616428.670000002</v>
      </c>
    </row>
    <row r="218" spans="1:10" x14ac:dyDescent="0.2">
      <c r="A218" s="2" t="s">
        <v>430</v>
      </c>
      <c r="B218" s="17" t="s">
        <v>70</v>
      </c>
      <c r="C218" s="17" t="s">
        <v>104</v>
      </c>
      <c r="D218" s="17" t="s">
        <v>95</v>
      </c>
      <c r="E218" s="17" t="s">
        <v>538</v>
      </c>
      <c r="F218" s="17"/>
      <c r="G218" s="17"/>
      <c r="H218" s="16">
        <f>H219</f>
        <v>655930.27</v>
      </c>
      <c r="I218" s="16">
        <f t="shared" ref="I218:J218" si="86">I219</f>
        <v>655930.27</v>
      </c>
      <c r="J218" s="16">
        <f t="shared" si="86"/>
        <v>725270.78</v>
      </c>
    </row>
    <row r="219" spans="1:10" x14ac:dyDescent="0.2">
      <c r="A219" s="1" t="s">
        <v>406</v>
      </c>
      <c r="B219" s="17" t="s">
        <v>70</v>
      </c>
      <c r="C219" s="17" t="s">
        <v>104</v>
      </c>
      <c r="D219" s="17" t="s">
        <v>95</v>
      </c>
      <c r="E219" s="17" t="s">
        <v>538</v>
      </c>
      <c r="F219" s="17" t="s">
        <v>90</v>
      </c>
      <c r="G219" s="17"/>
      <c r="H219" s="16">
        <v>655930.27</v>
      </c>
      <c r="I219" s="16">
        <v>655930.27</v>
      </c>
      <c r="J219" s="16">
        <v>725270.78</v>
      </c>
    </row>
    <row r="220" spans="1:10" x14ac:dyDescent="0.2">
      <c r="A220" s="2" t="s">
        <v>430</v>
      </c>
      <c r="B220" s="17" t="s">
        <v>70</v>
      </c>
      <c r="C220" s="17" t="s">
        <v>104</v>
      </c>
      <c r="D220" s="17" t="s">
        <v>95</v>
      </c>
      <c r="E220" s="17" t="s">
        <v>390</v>
      </c>
      <c r="F220" s="17"/>
      <c r="G220" s="17"/>
      <c r="H220" s="16">
        <f>H221+H223+H222</f>
        <v>30650947.370000001</v>
      </c>
      <c r="I220" s="16">
        <f t="shared" ref="I220:J220" si="87">I221+I223+I222</f>
        <v>30650947.370000001</v>
      </c>
      <c r="J220" s="16">
        <f t="shared" si="87"/>
        <v>33891157.890000001</v>
      </c>
    </row>
    <row r="221" spans="1:10" x14ac:dyDescent="0.2">
      <c r="A221" s="1" t="s">
        <v>406</v>
      </c>
      <c r="B221" s="17" t="s">
        <v>70</v>
      </c>
      <c r="C221" s="17" t="s">
        <v>104</v>
      </c>
      <c r="D221" s="17" t="s">
        <v>95</v>
      </c>
      <c r="E221" s="17" t="s">
        <v>390</v>
      </c>
      <c r="F221" s="17" t="s">
        <v>90</v>
      </c>
      <c r="G221" s="17"/>
      <c r="H221" s="16">
        <v>1532547.37</v>
      </c>
      <c r="I221" s="16">
        <v>1532547.37</v>
      </c>
      <c r="J221" s="16">
        <v>1694557.89</v>
      </c>
    </row>
    <row r="222" spans="1:10" x14ac:dyDescent="0.2">
      <c r="A222" s="1" t="s">
        <v>406</v>
      </c>
      <c r="B222" s="17" t="s">
        <v>70</v>
      </c>
      <c r="C222" s="17" t="s">
        <v>104</v>
      </c>
      <c r="D222" s="17" t="s">
        <v>95</v>
      </c>
      <c r="E222" s="17" t="s">
        <v>390</v>
      </c>
      <c r="F222" s="17" t="s">
        <v>90</v>
      </c>
      <c r="G222" s="17" t="s">
        <v>202</v>
      </c>
      <c r="H222" s="16">
        <v>1414100</v>
      </c>
      <c r="I222" s="16">
        <v>1414100</v>
      </c>
      <c r="J222" s="16">
        <v>1414100</v>
      </c>
    </row>
    <row r="223" spans="1:10" x14ac:dyDescent="0.2">
      <c r="A223" s="1" t="s">
        <v>406</v>
      </c>
      <c r="B223" s="17" t="s">
        <v>70</v>
      </c>
      <c r="C223" s="17" t="s">
        <v>104</v>
      </c>
      <c r="D223" s="17" t="s">
        <v>95</v>
      </c>
      <c r="E223" s="17" t="s">
        <v>390</v>
      </c>
      <c r="F223" s="17" t="s">
        <v>90</v>
      </c>
      <c r="G223" s="17" t="s">
        <v>466</v>
      </c>
      <c r="H223" s="16">
        <v>27704300</v>
      </c>
      <c r="I223" s="16">
        <v>27704300</v>
      </c>
      <c r="J223" s="16">
        <v>30782500</v>
      </c>
    </row>
    <row r="224" spans="1:10" x14ac:dyDescent="0.2">
      <c r="A224" s="13" t="s">
        <v>408</v>
      </c>
      <c r="B224" s="17" t="s">
        <v>70</v>
      </c>
      <c r="C224" s="17" t="s">
        <v>104</v>
      </c>
      <c r="D224" s="17" t="s">
        <v>95</v>
      </c>
      <c r="E224" s="20" t="s">
        <v>248</v>
      </c>
      <c r="F224" s="17"/>
      <c r="G224" s="17"/>
      <c r="H224" s="16">
        <f>H225+H227</f>
        <v>16843359.210000001</v>
      </c>
      <c r="I224" s="16">
        <f t="shared" ref="I224:J224" si="88">I225+I227</f>
        <v>15000000</v>
      </c>
      <c r="J224" s="16">
        <f t="shared" si="88"/>
        <v>15000000</v>
      </c>
    </row>
    <row r="225" spans="1:10" ht="22.5" x14ac:dyDescent="0.2">
      <c r="A225" s="1" t="s">
        <v>201</v>
      </c>
      <c r="B225" s="17" t="s">
        <v>70</v>
      </c>
      <c r="C225" s="17" t="s">
        <v>104</v>
      </c>
      <c r="D225" s="17" t="s">
        <v>95</v>
      </c>
      <c r="E225" s="17" t="s">
        <v>323</v>
      </c>
      <c r="F225" s="17"/>
      <c r="G225" s="17"/>
      <c r="H225" s="16">
        <f>H226</f>
        <v>13881181.210000001</v>
      </c>
      <c r="I225" s="16">
        <f t="shared" ref="I225:J225" si="89">I226</f>
        <v>12000000</v>
      </c>
      <c r="J225" s="16">
        <f t="shared" si="89"/>
        <v>12000000</v>
      </c>
    </row>
    <row r="226" spans="1:10" x14ac:dyDescent="0.2">
      <c r="A226" s="2" t="s">
        <v>20</v>
      </c>
      <c r="B226" s="17" t="s">
        <v>70</v>
      </c>
      <c r="C226" s="17" t="s">
        <v>104</v>
      </c>
      <c r="D226" s="17" t="s">
        <v>95</v>
      </c>
      <c r="E226" s="17" t="s">
        <v>323</v>
      </c>
      <c r="F226" s="17" t="s">
        <v>196</v>
      </c>
      <c r="G226" s="17"/>
      <c r="H226" s="16">
        <v>13881181.210000001</v>
      </c>
      <c r="I226" s="16">
        <v>12000000</v>
      </c>
      <c r="J226" s="16">
        <v>12000000</v>
      </c>
    </row>
    <row r="227" spans="1:10" ht="22.5" x14ac:dyDescent="0.2">
      <c r="A227" s="1" t="s">
        <v>200</v>
      </c>
      <c r="B227" s="17" t="s">
        <v>70</v>
      </c>
      <c r="C227" s="17" t="s">
        <v>104</v>
      </c>
      <c r="D227" s="17" t="s">
        <v>95</v>
      </c>
      <c r="E227" s="17" t="s">
        <v>324</v>
      </c>
      <c r="F227" s="17"/>
      <c r="G227" s="17"/>
      <c r="H227" s="16">
        <f>H228</f>
        <v>2962178</v>
      </c>
      <c r="I227" s="16">
        <f t="shared" ref="I227:J227" si="90">I228</f>
        <v>3000000</v>
      </c>
      <c r="J227" s="16">
        <f t="shared" si="90"/>
        <v>3000000</v>
      </c>
    </row>
    <row r="228" spans="1:10" x14ac:dyDescent="0.2">
      <c r="A228" s="2" t="s">
        <v>20</v>
      </c>
      <c r="B228" s="17" t="s">
        <v>70</v>
      </c>
      <c r="C228" s="17" t="s">
        <v>104</v>
      </c>
      <c r="D228" s="17" t="s">
        <v>95</v>
      </c>
      <c r="E228" s="17" t="s">
        <v>324</v>
      </c>
      <c r="F228" s="17" t="s">
        <v>196</v>
      </c>
      <c r="G228" s="17"/>
      <c r="H228" s="16">
        <v>2962178</v>
      </c>
      <c r="I228" s="16">
        <v>3000000</v>
      </c>
      <c r="J228" s="16">
        <v>3000000</v>
      </c>
    </row>
    <row r="229" spans="1:10" x14ac:dyDescent="0.2">
      <c r="A229" s="2" t="s">
        <v>178</v>
      </c>
      <c r="B229" s="17" t="s">
        <v>70</v>
      </c>
      <c r="C229" s="17" t="s">
        <v>104</v>
      </c>
      <c r="D229" s="17" t="s">
        <v>104</v>
      </c>
      <c r="E229" s="17"/>
      <c r="F229" s="17"/>
      <c r="G229" s="17"/>
      <c r="H229" s="16">
        <f>H230+H240</f>
        <v>112062178.72</v>
      </c>
      <c r="I229" s="16">
        <f t="shared" ref="I229:J229" si="91">I230+I240</f>
        <v>66741900</v>
      </c>
      <c r="J229" s="16">
        <f t="shared" si="91"/>
        <v>66091200</v>
      </c>
    </row>
    <row r="230" spans="1:10" ht="22.5" x14ac:dyDescent="0.2">
      <c r="A230" s="13" t="s">
        <v>469</v>
      </c>
      <c r="B230" s="17" t="s">
        <v>70</v>
      </c>
      <c r="C230" s="17" t="s">
        <v>104</v>
      </c>
      <c r="D230" s="17" t="s">
        <v>104</v>
      </c>
      <c r="E230" s="17" t="s">
        <v>252</v>
      </c>
      <c r="F230" s="17"/>
      <c r="G230" s="17"/>
      <c r="H230" s="16">
        <f>H231+H237</f>
        <v>111994778.72</v>
      </c>
      <c r="I230" s="16">
        <f t="shared" ref="I230:J230" si="92">I231+I237</f>
        <v>66674500</v>
      </c>
      <c r="J230" s="16">
        <f t="shared" si="92"/>
        <v>66023800</v>
      </c>
    </row>
    <row r="231" spans="1:10" x14ac:dyDescent="0.2">
      <c r="A231" s="1" t="s">
        <v>395</v>
      </c>
      <c r="B231" s="17" t="s">
        <v>70</v>
      </c>
      <c r="C231" s="17" t="s">
        <v>104</v>
      </c>
      <c r="D231" s="17" t="s">
        <v>104</v>
      </c>
      <c r="E231" s="17" t="s">
        <v>394</v>
      </c>
      <c r="F231" s="17"/>
      <c r="G231" s="17"/>
      <c r="H231" s="16">
        <f>H232+H234</f>
        <v>109994778.72</v>
      </c>
      <c r="I231" s="16">
        <f t="shared" ref="I231:J231" si="93">I232+I234</f>
        <v>64674500</v>
      </c>
      <c r="J231" s="16">
        <f t="shared" si="93"/>
        <v>64023800</v>
      </c>
    </row>
    <row r="232" spans="1:10" x14ac:dyDescent="0.2">
      <c r="A232" s="1" t="s">
        <v>18</v>
      </c>
      <c r="B232" s="17" t="s">
        <v>70</v>
      </c>
      <c r="C232" s="17" t="s">
        <v>104</v>
      </c>
      <c r="D232" s="17" t="s">
        <v>104</v>
      </c>
      <c r="E232" s="17" t="s">
        <v>557</v>
      </c>
      <c r="F232" s="17"/>
      <c r="G232" s="17"/>
      <c r="H232" s="16">
        <f>H233</f>
        <v>23842587.719999999</v>
      </c>
      <c r="I232" s="16">
        <f t="shared" ref="I232:J232" si="94">I233</f>
        <v>42650700</v>
      </c>
      <c r="J232" s="16">
        <f t="shared" si="94"/>
        <v>42000000</v>
      </c>
    </row>
    <row r="233" spans="1:10" ht="22.5" x14ac:dyDescent="0.2">
      <c r="A233" s="1" t="s">
        <v>191</v>
      </c>
      <c r="B233" s="17" t="s">
        <v>70</v>
      </c>
      <c r="C233" s="17" t="s">
        <v>104</v>
      </c>
      <c r="D233" s="17" t="s">
        <v>104</v>
      </c>
      <c r="E233" s="17" t="s">
        <v>557</v>
      </c>
      <c r="F233" s="17" t="s">
        <v>190</v>
      </c>
      <c r="G233" s="17"/>
      <c r="H233" s="16">
        <v>23842587.719999999</v>
      </c>
      <c r="I233" s="16">
        <f>1000000+41995000-344300</f>
        <v>42650700</v>
      </c>
      <c r="J233" s="16">
        <v>42000000</v>
      </c>
    </row>
    <row r="234" spans="1:10" x14ac:dyDescent="0.2">
      <c r="A234" s="1" t="s">
        <v>18</v>
      </c>
      <c r="B234" s="17" t="s">
        <v>70</v>
      </c>
      <c r="C234" s="17" t="s">
        <v>104</v>
      </c>
      <c r="D234" s="17" t="s">
        <v>104</v>
      </c>
      <c r="E234" s="17" t="s">
        <v>325</v>
      </c>
      <c r="F234" s="17"/>
      <c r="G234" s="17"/>
      <c r="H234" s="16">
        <f>H235+H236</f>
        <v>86152191</v>
      </c>
      <c r="I234" s="16">
        <f t="shared" ref="I234:J234" si="95">I235+I236</f>
        <v>22023800</v>
      </c>
      <c r="J234" s="16">
        <f t="shared" si="95"/>
        <v>22023800</v>
      </c>
    </row>
    <row r="235" spans="1:10" ht="22.5" x14ac:dyDescent="0.2">
      <c r="A235" s="1" t="s">
        <v>191</v>
      </c>
      <c r="B235" s="17" t="s">
        <v>70</v>
      </c>
      <c r="C235" s="17" t="s">
        <v>104</v>
      </c>
      <c r="D235" s="17" t="s">
        <v>104</v>
      </c>
      <c r="E235" s="17" t="s">
        <v>325</v>
      </c>
      <c r="F235" s="17" t="s">
        <v>190</v>
      </c>
      <c r="G235" s="17"/>
      <c r="H235" s="16">
        <v>8828391</v>
      </c>
      <c r="I235" s="16">
        <v>5000000</v>
      </c>
      <c r="J235" s="16">
        <v>5000000</v>
      </c>
    </row>
    <row r="236" spans="1:10" ht="22.5" x14ac:dyDescent="0.2">
      <c r="A236" s="1" t="s">
        <v>191</v>
      </c>
      <c r="B236" s="17" t="s">
        <v>70</v>
      </c>
      <c r="C236" s="17" t="s">
        <v>104</v>
      </c>
      <c r="D236" s="17" t="s">
        <v>104</v>
      </c>
      <c r="E236" s="17" t="s">
        <v>325</v>
      </c>
      <c r="F236" s="17" t="s">
        <v>190</v>
      </c>
      <c r="G236" s="17" t="s">
        <v>202</v>
      </c>
      <c r="H236" s="37">
        <v>77323800</v>
      </c>
      <c r="I236" s="37">
        <v>17023800</v>
      </c>
      <c r="J236" s="37">
        <v>17023800</v>
      </c>
    </row>
    <row r="237" spans="1:10" ht="22.5" x14ac:dyDescent="0.2">
      <c r="A237" s="2" t="s">
        <v>409</v>
      </c>
      <c r="B237" s="17" t="s">
        <v>70</v>
      </c>
      <c r="C237" s="17" t="s">
        <v>104</v>
      </c>
      <c r="D237" s="17" t="s">
        <v>104</v>
      </c>
      <c r="E237" s="17" t="s">
        <v>403</v>
      </c>
      <c r="F237" s="17"/>
      <c r="G237" s="17"/>
      <c r="H237" s="16">
        <f>H238</f>
        <v>2000000</v>
      </c>
      <c r="I237" s="16">
        <f t="shared" ref="I237:J238" si="96">I238</f>
        <v>2000000</v>
      </c>
      <c r="J237" s="16">
        <f t="shared" si="96"/>
        <v>2000000</v>
      </c>
    </row>
    <row r="238" spans="1:10" ht="33.75" x14ac:dyDescent="0.2">
      <c r="A238" s="2" t="s">
        <v>548</v>
      </c>
      <c r="B238" s="17" t="s">
        <v>70</v>
      </c>
      <c r="C238" s="17" t="s">
        <v>104</v>
      </c>
      <c r="D238" s="17" t="s">
        <v>104</v>
      </c>
      <c r="E238" s="20" t="s">
        <v>326</v>
      </c>
      <c r="F238" s="17"/>
      <c r="G238" s="17"/>
      <c r="H238" s="16">
        <f>H239</f>
        <v>2000000</v>
      </c>
      <c r="I238" s="16">
        <f t="shared" si="96"/>
        <v>2000000</v>
      </c>
      <c r="J238" s="16">
        <f t="shared" si="96"/>
        <v>2000000</v>
      </c>
    </row>
    <row r="239" spans="1:10" x14ac:dyDescent="0.2">
      <c r="A239" s="1" t="s">
        <v>406</v>
      </c>
      <c r="B239" s="17" t="s">
        <v>70</v>
      </c>
      <c r="C239" s="17" t="s">
        <v>104</v>
      </c>
      <c r="D239" s="17" t="s">
        <v>104</v>
      </c>
      <c r="E239" s="20" t="s">
        <v>326</v>
      </c>
      <c r="F239" s="17" t="s">
        <v>90</v>
      </c>
      <c r="G239" s="17"/>
      <c r="H239" s="16">
        <v>2000000</v>
      </c>
      <c r="I239" s="16">
        <v>2000000</v>
      </c>
      <c r="J239" s="16">
        <v>2000000</v>
      </c>
    </row>
    <row r="240" spans="1:10" x14ac:dyDescent="0.2">
      <c r="A240" s="13" t="s">
        <v>408</v>
      </c>
      <c r="B240" s="17" t="s">
        <v>70</v>
      </c>
      <c r="C240" s="17" t="s">
        <v>104</v>
      </c>
      <c r="D240" s="17" t="s">
        <v>104</v>
      </c>
      <c r="E240" s="20" t="s">
        <v>248</v>
      </c>
      <c r="F240" s="17"/>
      <c r="G240" s="17"/>
      <c r="H240" s="16">
        <f>H241</f>
        <v>67400</v>
      </c>
      <c r="I240" s="16">
        <f t="shared" ref="I240:J240" si="97">I241</f>
        <v>67400</v>
      </c>
      <c r="J240" s="16">
        <f t="shared" si="97"/>
        <v>67400</v>
      </c>
    </row>
    <row r="241" spans="1:10" ht="33.75" x14ac:dyDescent="0.2">
      <c r="A241" s="13" t="s">
        <v>521</v>
      </c>
      <c r="B241" s="17" t="s">
        <v>70</v>
      </c>
      <c r="C241" s="17" t="s">
        <v>104</v>
      </c>
      <c r="D241" s="17" t="s">
        <v>104</v>
      </c>
      <c r="E241" s="20" t="s">
        <v>327</v>
      </c>
      <c r="F241" s="17"/>
      <c r="G241" s="17"/>
      <c r="H241" s="16">
        <f>H242+H243+H244+H245</f>
        <v>67400</v>
      </c>
      <c r="I241" s="16">
        <f t="shared" ref="I241:J241" si="98">I242+I243+I244+I245</f>
        <v>67400</v>
      </c>
      <c r="J241" s="16">
        <f t="shared" si="98"/>
        <v>67400</v>
      </c>
    </row>
    <row r="242" spans="1:10" x14ac:dyDescent="0.2">
      <c r="A242" s="8" t="s">
        <v>396</v>
      </c>
      <c r="B242" s="17" t="s">
        <v>70</v>
      </c>
      <c r="C242" s="17" t="s">
        <v>104</v>
      </c>
      <c r="D242" s="17" t="s">
        <v>104</v>
      </c>
      <c r="E242" s="20" t="s">
        <v>327</v>
      </c>
      <c r="F242" s="19" t="s">
        <v>86</v>
      </c>
      <c r="G242" s="17" t="s">
        <v>202</v>
      </c>
      <c r="H242" s="37">
        <f>42252.69+4800</f>
        <v>47052.69</v>
      </c>
      <c r="I242" s="37">
        <f t="shared" ref="I242:J242" si="99">42252.69+4800</f>
        <v>47052.69</v>
      </c>
      <c r="J242" s="37">
        <f t="shared" si="99"/>
        <v>47052.69</v>
      </c>
    </row>
    <row r="243" spans="1:10" ht="33.75" x14ac:dyDescent="0.2">
      <c r="A243" s="8" t="s">
        <v>398</v>
      </c>
      <c r="B243" s="17" t="s">
        <v>70</v>
      </c>
      <c r="C243" s="17" t="s">
        <v>104</v>
      </c>
      <c r="D243" s="17" t="s">
        <v>104</v>
      </c>
      <c r="E243" s="20" t="s">
        <v>327</v>
      </c>
      <c r="F243" s="19" t="s">
        <v>397</v>
      </c>
      <c r="G243" s="17" t="s">
        <v>202</v>
      </c>
      <c r="H243" s="37">
        <v>12700</v>
      </c>
      <c r="I243" s="37">
        <v>12700</v>
      </c>
      <c r="J243" s="37">
        <v>12700</v>
      </c>
    </row>
    <row r="244" spans="1:10" ht="22.5" x14ac:dyDescent="0.2">
      <c r="A244" s="1" t="s">
        <v>182</v>
      </c>
      <c r="B244" s="17" t="s">
        <v>70</v>
      </c>
      <c r="C244" s="17" t="s">
        <v>104</v>
      </c>
      <c r="D244" s="17" t="s">
        <v>104</v>
      </c>
      <c r="E244" s="20" t="s">
        <v>327</v>
      </c>
      <c r="F244" s="19" t="s">
        <v>181</v>
      </c>
      <c r="G244" s="17" t="s">
        <v>202</v>
      </c>
      <c r="H244" s="37">
        <v>800</v>
      </c>
      <c r="I244" s="37">
        <v>800</v>
      </c>
      <c r="J244" s="37">
        <v>800</v>
      </c>
    </row>
    <row r="245" spans="1:10" x14ac:dyDescent="0.2">
      <c r="A245" s="1" t="s">
        <v>406</v>
      </c>
      <c r="B245" s="17" t="s">
        <v>70</v>
      </c>
      <c r="C245" s="17" t="s">
        <v>104</v>
      </c>
      <c r="D245" s="17" t="s">
        <v>104</v>
      </c>
      <c r="E245" s="20" t="s">
        <v>327</v>
      </c>
      <c r="F245" s="19" t="s">
        <v>90</v>
      </c>
      <c r="G245" s="17" t="s">
        <v>202</v>
      </c>
      <c r="H245" s="37">
        <v>6847.31</v>
      </c>
      <c r="I245" s="37">
        <v>6847.31</v>
      </c>
      <c r="J245" s="37">
        <v>6847.31</v>
      </c>
    </row>
    <row r="246" spans="1:10" x14ac:dyDescent="0.2">
      <c r="A246" s="2" t="s">
        <v>476</v>
      </c>
      <c r="B246" s="17" t="s">
        <v>70</v>
      </c>
      <c r="C246" s="17" t="s">
        <v>110</v>
      </c>
      <c r="D246" s="17" t="s">
        <v>82</v>
      </c>
      <c r="E246" s="17"/>
      <c r="F246" s="17"/>
      <c r="G246" s="17"/>
      <c r="H246" s="16">
        <f>H247</f>
        <v>6393100</v>
      </c>
      <c r="I246" s="16">
        <f t="shared" ref="I246:J246" si="100">I247</f>
        <v>5253300</v>
      </c>
      <c r="J246" s="16">
        <f t="shared" si="100"/>
        <v>33339500</v>
      </c>
    </row>
    <row r="247" spans="1:10" x14ac:dyDescent="0.2">
      <c r="A247" s="2" t="s">
        <v>111</v>
      </c>
      <c r="B247" s="17" t="s">
        <v>70</v>
      </c>
      <c r="C247" s="17" t="s">
        <v>110</v>
      </c>
      <c r="D247" s="17" t="s">
        <v>104</v>
      </c>
      <c r="E247" s="17"/>
      <c r="F247" s="17"/>
      <c r="G247" s="17"/>
      <c r="H247" s="16">
        <f>H258+H248</f>
        <v>6393100</v>
      </c>
      <c r="I247" s="16">
        <f>I258+I248</f>
        <v>5253300</v>
      </c>
      <c r="J247" s="16">
        <f>J258+J248</f>
        <v>33339500</v>
      </c>
    </row>
    <row r="248" spans="1:10" ht="33.75" x14ac:dyDescent="0.2">
      <c r="A248" s="1" t="s">
        <v>671</v>
      </c>
      <c r="B248" s="17" t="s">
        <v>70</v>
      </c>
      <c r="C248" s="17" t="s">
        <v>110</v>
      </c>
      <c r="D248" s="17" t="s">
        <v>104</v>
      </c>
      <c r="E248" s="17" t="s">
        <v>432</v>
      </c>
      <c r="F248" s="17"/>
      <c r="G248" s="17"/>
      <c r="H248" s="16">
        <f>H251+H249</f>
        <v>6293100</v>
      </c>
      <c r="I248" s="16">
        <f>I251+I249</f>
        <v>5153300</v>
      </c>
      <c r="J248" s="16">
        <f>J251+J249</f>
        <v>33239500</v>
      </c>
    </row>
    <row r="249" spans="1:10" ht="33.75" x14ac:dyDescent="0.2">
      <c r="A249" s="8" t="s">
        <v>594</v>
      </c>
      <c r="B249" s="17" t="s">
        <v>70</v>
      </c>
      <c r="C249" s="17" t="s">
        <v>110</v>
      </c>
      <c r="D249" s="17" t="s">
        <v>104</v>
      </c>
      <c r="E249" s="17" t="s">
        <v>592</v>
      </c>
      <c r="F249" s="17"/>
      <c r="G249" s="17"/>
      <c r="H249" s="16">
        <f>H250</f>
        <v>2984573.68</v>
      </c>
      <c r="I249" s="16">
        <f t="shared" ref="I249:J249" si="101">I250</f>
        <v>3150000</v>
      </c>
      <c r="J249" s="16">
        <f t="shared" si="101"/>
        <v>0</v>
      </c>
    </row>
    <row r="250" spans="1:10" x14ac:dyDescent="0.2">
      <c r="A250" s="2" t="s">
        <v>20</v>
      </c>
      <c r="B250" s="17" t="s">
        <v>70</v>
      </c>
      <c r="C250" s="17" t="s">
        <v>110</v>
      </c>
      <c r="D250" s="17" t="s">
        <v>104</v>
      </c>
      <c r="E250" s="17" t="s">
        <v>592</v>
      </c>
      <c r="F250" s="17" t="s">
        <v>196</v>
      </c>
      <c r="G250" s="17"/>
      <c r="H250" s="16">
        <v>2984573.68</v>
      </c>
      <c r="I250" s="16">
        <v>3150000</v>
      </c>
      <c r="J250" s="16">
        <v>0</v>
      </c>
    </row>
    <row r="251" spans="1:10" x14ac:dyDescent="0.2">
      <c r="A251" s="1" t="s">
        <v>435</v>
      </c>
      <c r="B251" s="17" t="s">
        <v>70</v>
      </c>
      <c r="C251" s="17" t="s">
        <v>110</v>
      </c>
      <c r="D251" s="17" t="s">
        <v>104</v>
      </c>
      <c r="E251" s="17" t="s">
        <v>434</v>
      </c>
      <c r="F251" s="17"/>
      <c r="G251" s="17"/>
      <c r="H251" s="16">
        <f>H252+H255</f>
        <v>3308526.32</v>
      </c>
      <c r="I251" s="16">
        <f t="shared" ref="I251:J251" si="102">I252+I255</f>
        <v>2003300</v>
      </c>
      <c r="J251" s="16">
        <f t="shared" si="102"/>
        <v>33239500</v>
      </c>
    </row>
    <row r="252" spans="1:10" ht="33.75" x14ac:dyDescent="0.2">
      <c r="A252" s="1" t="s">
        <v>436</v>
      </c>
      <c r="B252" s="17" t="s">
        <v>70</v>
      </c>
      <c r="C252" s="17" t="s">
        <v>110</v>
      </c>
      <c r="D252" s="17" t="s">
        <v>104</v>
      </c>
      <c r="E252" s="17" t="s">
        <v>431</v>
      </c>
      <c r="F252" s="17"/>
      <c r="G252" s="17"/>
      <c r="H252" s="16">
        <f>H253+H254</f>
        <v>0</v>
      </c>
      <c r="I252" s="16">
        <f t="shared" ref="I252:J252" si="103">I253+I254</f>
        <v>0</v>
      </c>
      <c r="J252" s="16">
        <f t="shared" si="103"/>
        <v>33239500</v>
      </c>
    </row>
    <row r="253" spans="1:10" x14ac:dyDescent="0.2">
      <c r="A253" s="2" t="s">
        <v>20</v>
      </c>
      <c r="B253" s="17" t="s">
        <v>70</v>
      </c>
      <c r="C253" s="17" t="s">
        <v>110</v>
      </c>
      <c r="D253" s="17" t="s">
        <v>104</v>
      </c>
      <c r="E253" s="17" t="s">
        <v>431</v>
      </c>
      <c r="F253" s="17" t="s">
        <v>196</v>
      </c>
      <c r="G253" s="17"/>
      <c r="H253" s="16">
        <v>0</v>
      </c>
      <c r="I253" s="16">
        <v>0</v>
      </c>
      <c r="J253" s="16">
        <v>2000000</v>
      </c>
    </row>
    <row r="254" spans="1:10" x14ac:dyDescent="0.2">
      <c r="A254" s="2" t="s">
        <v>20</v>
      </c>
      <c r="B254" s="17" t="s">
        <v>70</v>
      </c>
      <c r="C254" s="17" t="s">
        <v>110</v>
      </c>
      <c r="D254" s="17" t="s">
        <v>104</v>
      </c>
      <c r="E254" s="17" t="s">
        <v>431</v>
      </c>
      <c r="F254" s="17" t="s">
        <v>196</v>
      </c>
      <c r="G254" s="17" t="s">
        <v>202</v>
      </c>
      <c r="H254" s="16">
        <v>0</v>
      </c>
      <c r="I254" s="16">
        <v>0</v>
      </c>
      <c r="J254" s="16">
        <v>31239500</v>
      </c>
    </row>
    <row r="255" spans="1:10" x14ac:dyDescent="0.2">
      <c r="A255" s="2" t="s">
        <v>735</v>
      </c>
      <c r="B255" s="17" t="s">
        <v>70</v>
      </c>
      <c r="C255" s="17" t="s">
        <v>110</v>
      </c>
      <c r="D255" s="17" t="s">
        <v>104</v>
      </c>
      <c r="E255" s="17" t="s">
        <v>734</v>
      </c>
      <c r="F255" s="17"/>
      <c r="G255" s="17"/>
      <c r="H255" s="16">
        <f>H257+H256</f>
        <v>3308526.32</v>
      </c>
      <c r="I255" s="16">
        <f t="shared" ref="I255:J255" si="104">I257+I256</f>
        <v>2003300</v>
      </c>
      <c r="J255" s="16">
        <f t="shared" si="104"/>
        <v>0</v>
      </c>
    </row>
    <row r="256" spans="1:10" x14ac:dyDescent="0.2">
      <c r="A256" s="1" t="s">
        <v>406</v>
      </c>
      <c r="B256" s="17" t="s">
        <v>70</v>
      </c>
      <c r="C256" s="17" t="s">
        <v>110</v>
      </c>
      <c r="D256" s="17" t="s">
        <v>104</v>
      </c>
      <c r="E256" s="17" t="s">
        <v>742</v>
      </c>
      <c r="F256" s="17" t="s">
        <v>90</v>
      </c>
      <c r="G256" s="17"/>
      <c r="H256" s="16">
        <v>165426.32</v>
      </c>
      <c r="I256" s="16">
        <v>0</v>
      </c>
      <c r="J256" s="16">
        <v>0</v>
      </c>
    </row>
    <row r="257" spans="1:10" x14ac:dyDescent="0.2">
      <c r="A257" s="1" t="s">
        <v>406</v>
      </c>
      <c r="B257" s="17" t="s">
        <v>70</v>
      </c>
      <c r="C257" s="17" t="s">
        <v>110</v>
      </c>
      <c r="D257" s="17" t="s">
        <v>104</v>
      </c>
      <c r="E257" s="17" t="s">
        <v>734</v>
      </c>
      <c r="F257" s="17" t="s">
        <v>90</v>
      </c>
      <c r="G257" s="17" t="s">
        <v>202</v>
      </c>
      <c r="H257" s="16">
        <v>3143100</v>
      </c>
      <c r="I257" s="16">
        <v>2003300</v>
      </c>
      <c r="J257" s="16">
        <v>0</v>
      </c>
    </row>
    <row r="258" spans="1:10" x14ac:dyDescent="0.2">
      <c r="A258" s="13" t="s">
        <v>408</v>
      </c>
      <c r="B258" s="17" t="s">
        <v>70</v>
      </c>
      <c r="C258" s="17" t="s">
        <v>110</v>
      </c>
      <c r="D258" s="17" t="s">
        <v>104</v>
      </c>
      <c r="E258" s="20" t="s">
        <v>248</v>
      </c>
      <c r="F258" s="17"/>
      <c r="G258" s="17"/>
      <c r="H258" s="16">
        <f>H259</f>
        <v>100000</v>
      </c>
      <c r="I258" s="16">
        <f t="shared" ref="I258:J259" si="105">I259</f>
        <v>100000</v>
      </c>
      <c r="J258" s="16">
        <f t="shared" si="105"/>
        <v>100000</v>
      </c>
    </row>
    <row r="259" spans="1:10" x14ac:dyDescent="0.2">
      <c r="A259" s="2" t="s">
        <v>57</v>
      </c>
      <c r="B259" s="17" t="s">
        <v>70</v>
      </c>
      <c r="C259" s="17" t="s">
        <v>110</v>
      </c>
      <c r="D259" s="17" t="s">
        <v>104</v>
      </c>
      <c r="E259" s="17" t="s">
        <v>328</v>
      </c>
      <c r="F259" s="17"/>
      <c r="G259" s="17"/>
      <c r="H259" s="16">
        <f>H260</f>
        <v>100000</v>
      </c>
      <c r="I259" s="16">
        <f t="shared" si="105"/>
        <v>100000</v>
      </c>
      <c r="J259" s="16">
        <f t="shared" si="105"/>
        <v>100000</v>
      </c>
    </row>
    <row r="260" spans="1:10" x14ac:dyDescent="0.2">
      <c r="A260" s="1" t="s">
        <v>406</v>
      </c>
      <c r="B260" s="17" t="s">
        <v>70</v>
      </c>
      <c r="C260" s="17" t="s">
        <v>110</v>
      </c>
      <c r="D260" s="17" t="s">
        <v>104</v>
      </c>
      <c r="E260" s="17" t="s">
        <v>328</v>
      </c>
      <c r="F260" s="17" t="s">
        <v>90</v>
      </c>
      <c r="G260" s="17"/>
      <c r="H260" s="16">
        <v>100000</v>
      </c>
      <c r="I260" s="16">
        <v>100000</v>
      </c>
      <c r="J260" s="16">
        <v>100000</v>
      </c>
    </row>
    <row r="261" spans="1:10" x14ac:dyDescent="0.2">
      <c r="A261" s="1" t="s">
        <v>166</v>
      </c>
      <c r="B261" s="17" t="s">
        <v>70</v>
      </c>
      <c r="C261" s="17" t="s">
        <v>108</v>
      </c>
      <c r="D261" s="17" t="s">
        <v>82</v>
      </c>
      <c r="E261" s="17"/>
      <c r="F261" s="17"/>
      <c r="G261" s="17"/>
      <c r="H261" s="16">
        <f>H262+H298+H302+H275+H290+H310</f>
        <v>292089240.92000002</v>
      </c>
      <c r="I261" s="16">
        <f t="shared" ref="I261:J261" si="106">I262+I298+I302+I275+I290+I310</f>
        <v>2386524800</v>
      </c>
      <c r="J261" s="16">
        <f t="shared" si="106"/>
        <v>1460000</v>
      </c>
    </row>
    <row r="262" spans="1:10" x14ac:dyDescent="0.2">
      <c r="A262" s="1" t="s">
        <v>21</v>
      </c>
      <c r="B262" s="17" t="s">
        <v>70</v>
      </c>
      <c r="C262" s="17" t="s">
        <v>108</v>
      </c>
      <c r="D262" s="17" t="s">
        <v>81</v>
      </c>
      <c r="E262" s="17"/>
      <c r="F262" s="17"/>
      <c r="G262" s="17"/>
      <c r="H262" s="16">
        <f t="shared" ref="H262:J265" si="107">H263</f>
        <v>0</v>
      </c>
      <c r="I262" s="16">
        <f t="shared" si="107"/>
        <v>739690100</v>
      </c>
      <c r="J262" s="16">
        <f t="shared" si="107"/>
        <v>0</v>
      </c>
    </row>
    <row r="263" spans="1:10" ht="22.5" x14ac:dyDescent="0.2">
      <c r="A263" s="14" t="s">
        <v>452</v>
      </c>
      <c r="B263" s="17" t="s">
        <v>70</v>
      </c>
      <c r="C263" s="17" t="s">
        <v>108</v>
      </c>
      <c r="D263" s="17" t="s">
        <v>81</v>
      </c>
      <c r="E263" s="17" t="s">
        <v>251</v>
      </c>
      <c r="F263" s="17"/>
      <c r="G263" s="17"/>
      <c r="H263" s="16">
        <f>H264</f>
        <v>0</v>
      </c>
      <c r="I263" s="16">
        <f t="shared" si="107"/>
        <v>739690100</v>
      </c>
      <c r="J263" s="16">
        <f t="shared" si="107"/>
        <v>0</v>
      </c>
    </row>
    <row r="264" spans="1:10" ht="22.5" x14ac:dyDescent="0.2">
      <c r="A264" s="14" t="s">
        <v>9</v>
      </c>
      <c r="B264" s="17" t="s">
        <v>70</v>
      </c>
      <c r="C264" s="17" t="s">
        <v>108</v>
      </c>
      <c r="D264" s="17" t="s">
        <v>81</v>
      </c>
      <c r="E264" s="17" t="s">
        <v>8</v>
      </c>
      <c r="F264" s="17"/>
      <c r="G264" s="17"/>
      <c r="H264" s="16">
        <f>H265+H267</f>
        <v>0</v>
      </c>
      <c r="I264" s="16">
        <f t="shared" ref="I264:J264" si="108">I265+I267</f>
        <v>739690100</v>
      </c>
      <c r="J264" s="16">
        <f t="shared" si="108"/>
        <v>0</v>
      </c>
    </row>
    <row r="265" spans="1:10" x14ac:dyDescent="0.2">
      <c r="A265" s="2" t="s">
        <v>19</v>
      </c>
      <c r="B265" s="17" t="s">
        <v>70</v>
      </c>
      <c r="C265" s="17" t="s">
        <v>108</v>
      </c>
      <c r="D265" s="17" t="s">
        <v>81</v>
      </c>
      <c r="E265" s="17" t="s">
        <v>329</v>
      </c>
      <c r="F265" s="17"/>
      <c r="G265" s="17"/>
      <c r="H265" s="16">
        <f>H266</f>
        <v>0</v>
      </c>
      <c r="I265" s="16">
        <f t="shared" si="107"/>
        <v>2000000</v>
      </c>
      <c r="J265" s="16">
        <f t="shared" si="107"/>
        <v>0</v>
      </c>
    </row>
    <row r="266" spans="1:10" ht="22.5" x14ac:dyDescent="0.2">
      <c r="A266" s="2" t="s">
        <v>191</v>
      </c>
      <c r="B266" s="17" t="s">
        <v>70</v>
      </c>
      <c r="C266" s="17" t="s">
        <v>108</v>
      </c>
      <c r="D266" s="17" t="s">
        <v>81</v>
      </c>
      <c r="E266" s="17" t="s">
        <v>329</v>
      </c>
      <c r="F266" s="17" t="s">
        <v>190</v>
      </c>
      <c r="G266" s="17"/>
      <c r="H266" s="16">
        <v>0</v>
      </c>
      <c r="I266" s="16">
        <v>2000000</v>
      </c>
      <c r="J266" s="16">
        <v>0</v>
      </c>
    </row>
    <row r="267" spans="1:10" ht="22.5" x14ac:dyDescent="0.2">
      <c r="A267" s="2" t="s">
        <v>630</v>
      </c>
      <c r="B267" s="17" t="s">
        <v>70</v>
      </c>
      <c r="C267" s="17" t="s">
        <v>108</v>
      </c>
      <c r="D267" s="17" t="s">
        <v>81</v>
      </c>
      <c r="E267" s="17" t="s">
        <v>628</v>
      </c>
      <c r="F267" s="17"/>
      <c r="G267" s="17"/>
      <c r="H267" s="16">
        <f>H268+H271</f>
        <v>0</v>
      </c>
      <c r="I267" s="16">
        <f>I268+I271</f>
        <v>737690100</v>
      </c>
      <c r="J267" s="16">
        <f t="shared" ref="J267" si="109">J268+J271</f>
        <v>0</v>
      </c>
    </row>
    <row r="268" spans="1:10" ht="33.75" x14ac:dyDescent="0.2">
      <c r="A268" s="40" t="s">
        <v>631</v>
      </c>
      <c r="B268" s="17" t="s">
        <v>70</v>
      </c>
      <c r="C268" s="17" t="s">
        <v>108</v>
      </c>
      <c r="D268" s="17" t="s">
        <v>81</v>
      </c>
      <c r="E268" s="17" t="s">
        <v>629</v>
      </c>
      <c r="F268" s="17"/>
      <c r="G268" s="17"/>
      <c r="H268" s="16">
        <f>H269+H270</f>
        <v>0</v>
      </c>
      <c r="I268" s="16">
        <f t="shared" ref="I268:J268" si="110">I269+I270</f>
        <v>467950400</v>
      </c>
      <c r="J268" s="16">
        <f t="shared" si="110"/>
        <v>0</v>
      </c>
    </row>
    <row r="269" spans="1:10" ht="22.5" x14ac:dyDescent="0.2">
      <c r="A269" s="2" t="s">
        <v>187</v>
      </c>
      <c r="B269" s="17" t="s">
        <v>70</v>
      </c>
      <c r="C269" s="17" t="s">
        <v>108</v>
      </c>
      <c r="D269" s="17" t="s">
        <v>81</v>
      </c>
      <c r="E269" s="17" t="s">
        <v>629</v>
      </c>
      <c r="F269" s="17" t="s">
        <v>186</v>
      </c>
      <c r="G269" s="17"/>
      <c r="H269" s="16">
        <v>0</v>
      </c>
      <c r="I269" s="16">
        <v>1700000</v>
      </c>
      <c r="J269" s="16">
        <v>0</v>
      </c>
    </row>
    <row r="270" spans="1:10" ht="22.5" x14ac:dyDescent="0.2">
      <c r="A270" s="2" t="s">
        <v>187</v>
      </c>
      <c r="B270" s="17" t="s">
        <v>70</v>
      </c>
      <c r="C270" s="17" t="s">
        <v>108</v>
      </c>
      <c r="D270" s="17" t="s">
        <v>81</v>
      </c>
      <c r="E270" s="17" t="s">
        <v>629</v>
      </c>
      <c r="F270" s="17" t="s">
        <v>186</v>
      </c>
      <c r="G270" s="17" t="s">
        <v>202</v>
      </c>
      <c r="H270" s="16">
        <v>0</v>
      </c>
      <c r="I270" s="16">
        <v>466250400</v>
      </c>
      <c r="J270" s="16">
        <v>0</v>
      </c>
    </row>
    <row r="271" spans="1:10" x14ac:dyDescent="0.2">
      <c r="A271" s="2" t="s">
        <v>647</v>
      </c>
      <c r="B271" s="17" t="s">
        <v>70</v>
      </c>
      <c r="C271" s="17" t="s">
        <v>108</v>
      </c>
      <c r="D271" s="17" t="s">
        <v>81</v>
      </c>
      <c r="E271" s="17" t="s">
        <v>646</v>
      </c>
      <c r="F271" s="17"/>
      <c r="G271" s="17"/>
      <c r="H271" s="16">
        <f>H272+H273</f>
        <v>0</v>
      </c>
      <c r="I271" s="16">
        <f>I272+I273+I274</f>
        <v>269739700</v>
      </c>
      <c r="J271" s="16">
        <f t="shared" ref="J271" si="111">J272+J273</f>
        <v>0</v>
      </c>
    </row>
    <row r="272" spans="1:10" ht="22.5" x14ac:dyDescent="0.2">
      <c r="A272" s="2" t="s">
        <v>187</v>
      </c>
      <c r="B272" s="17" t="s">
        <v>70</v>
      </c>
      <c r="C272" s="17" t="s">
        <v>108</v>
      </c>
      <c r="D272" s="17" t="s">
        <v>81</v>
      </c>
      <c r="E272" s="17" t="s">
        <v>646</v>
      </c>
      <c r="F272" s="17" t="s">
        <v>186</v>
      </c>
      <c r="G272" s="17"/>
      <c r="H272" s="16">
        <v>0</v>
      </c>
      <c r="I272" s="16">
        <v>1000000</v>
      </c>
      <c r="J272" s="16">
        <v>0</v>
      </c>
    </row>
    <row r="273" spans="1:10" ht="22.5" x14ac:dyDescent="0.2">
      <c r="A273" s="2" t="s">
        <v>187</v>
      </c>
      <c r="B273" s="17" t="s">
        <v>70</v>
      </c>
      <c r="C273" s="17" t="s">
        <v>108</v>
      </c>
      <c r="D273" s="17" t="s">
        <v>81</v>
      </c>
      <c r="E273" s="17" t="s">
        <v>646</v>
      </c>
      <c r="F273" s="17" t="s">
        <v>186</v>
      </c>
      <c r="G273" s="17" t="s">
        <v>202</v>
      </c>
      <c r="H273" s="16">
        <v>0</v>
      </c>
      <c r="I273" s="16">
        <v>10749600</v>
      </c>
      <c r="J273" s="16">
        <v>0</v>
      </c>
    </row>
    <row r="274" spans="1:10" ht="22.5" x14ac:dyDescent="0.2">
      <c r="A274" s="2" t="s">
        <v>187</v>
      </c>
      <c r="B274" s="17" t="s">
        <v>70</v>
      </c>
      <c r="C274" s="17" t="s">
        <v>108</v>
      </c>
      <c r="D274" s="17" t="s">
        <v>81</v>
      </c>
      <c r="E274" s="17" t="s">
        <v>646</v>
      </c>
      <c r="F274" s="17" t="s">
        <v>186</v>
      </c>
      <c r="G274" s="17" t="s">
        <v>466</v>
      </c>
      <c r="H274" s="16">
        <v>0</v>
      </c>
      <c r="I274" s="16">
        <v>257990100</v>
      </c>
      <c r="J274" s="16">
        <v>0</v>
      </c>
    </row>
    <row r="275" spans="1:10" x14ac:dyDescent="0.2">
      <c r="A275" s="2" t="s">
        <v>23</v>
      </c>
      <c r="B275" s="17" t="s">
        <v>70</v>
      </c>
      <c r="C275" s="17" t="s">
        <v>108</v>
      </c>
      <c r="D275" s="17" t="s">
        <v>84</v>
      </c>
      <c r="E275" s="17"/>
      <c r="F275" s="17"/>
      <c r="G275" s="17"/>
      <c r="H275" s="16">
        <f>H276</f>
        <v>291529240.92000002</v>
      </c>
      <c r="I275" s="16">
        <f t="shared" ref="I275:J275" si="112">I276</f>
        <v>1643699600</v>
      </c>
      <c r="J275" s="16">
        <f t="shared" si="112"/>
        <v>900000</v>
      </c>
    </row>
    <row r="276" spans="1:10" ht="22.5" x14ac:dyDescent="0.2">
      <c r="A276" s="2" t="s">
        <v>632</v>
      </c>
      <c r="B276" s="17" t="s">
        <v>70</v>
      </c>
      <c r="C276" s="17" t="s">
        <v>108</v>
      </c>
      <c r="D276" s="17" t="s">
        <v>84</v>
      </c>
      <c r="E276" s="17" t="s">
        <v>250</v>
      </c>
      <c r="F276" s="17"/>
      <c r="G276" s="17"/>
      <c r="H276" s="16">
        <f>H277+H286</f>
        <v>291529240.92000002</v>
      </c>
      <c r="I276" s="16">
        <f t="shared" ref="I276:J276" si="113">I277+I286</f>
        <v>1643699600</v>
      </c>
      <c r="J276" s="16">
        <f t="shared" si="113"/>
        <v>900000</v>
      </c>
    </row>
    <row r="277" spans="1:10" x14ac:dyDescent="0.2">
      <c r="A277" s="14" t="s">
        <v>360</v>
      </c>
      <c r="B277" s="17" t="s">
        <v>70</v>
      </c>
      <c r="C277" s="17" t="s">
        <v>108</v>
      </c>
      <c r="D277" s="17" t="s">
        <v>84</v>
      </c>
      <c r="E277" s="17" t="s">
        <v>249</v>
      </c>
      <c r="F277" s="17"/>
      <c r="G277" s="17"/>
      <c r="H277" s="16">
        <f>H278+H280+H283</f>
        <v>291529240.92000002</v>
      </c>
      <c r="I277" s="16">
        <f t="shared" ref="I277:J277" si="114">I278+I280+I283</f>
        <v>904016500</v>
      </c>
      <c r="J277" s="16">
        <f t="shared" si="114"/>
        <v>900000</v>
      </c>
    </row>
    <row r="278" spans="1:10" x14ac:dyDescent="0.2">
      <c r="A278" s="2" t="s">
        <v>19</v>
      </c>
      <c r="B278" s="17" t="s">
        <v>70</v>
      </c>
      <c r="C278" s="17" t="s">
        <v>108</v>
      </c>
      <c r="D278" s="17" t="s">
        <v>84</v>
      </c>
      <c r="E278" s="17" t="s">
        <v>373</v>
      </c>
      <c r="F278" s="17"/>
      <c r="G278" s="17"/>
      <c r="H278" s="16">
        <f>H279</f>
        <v>10767040.92</v>
      </c>
      <c r="I278" s="16">
        <f t="shared" ref="I278:J278" si="115">I279</f>
        <v>5000000</v>
      </c>
      <c r="J278" s="16">
        <f t="shared" si="115"/>
        <v>900000</v>
      </c>
    </row>
    <row r="279" spans="1:10" ht="22.5" x14ac:dyDescent="0.2">
      <c r="A279" s="2" t="s">
        <v>191</v>
      </c>
      <c r="B279" s="17" t="s">
        <v>70</v>
      </c>
      <c r="C279" s="17" t="s">
        <v>108</v>
      </c>
      <c r="D279" s="17" t="s">
        <v>84</v>
      </c>
      <c r="E279" s="17" t="s">
        <v>373</v>
      </c>
      <c r="F279" s="17" t="s">
        <v>190</v>
      </c>
      <c r="G279" s="17"/>
      <c r="H279" s="16">
        <v>10767040.92</v>
      </c>
      <c r="I279" s="16">
        <v>5000000</v>
      </c>
      <c r="J279" s="16">
        <v>900000</v>
      </c>
    </row>
    <row r="280" spans="1:10" ht="33.75" x14ac:dyDescent="0.2">
      <c r="A280" s="14" t="s">
        <v>135</v>
      </c>
      <c r="B280" s="17" t="s">
        <v>70</v>
      </c>
      <c r="C280" s="17" t="s">
        <v>108</v>
      </c>
      <c r="D280" s="17" t="s">
        <v>84</v>
      </c>
      <c r="E280" s="19" t="s">
        <v>496</v>
      </c>
      <c r="F280" s="17"/>
      <c r="G280" s="17"/>
      <c r="H280" s="16">
        <f>H282+H281</f>
        <v>280762200</v>
      </c>
      <c r="I280" s="16">
        <f t="shared" ref="I280:J280" si="116">I282+I281</f>
        <v>148166500</v>
      </c>
      <c r="J280" s="16">
        <f t="shared" si="116"/>
        <v>0</v>
      </c>
    </row>
    <row r="281" spans="1:10" ht="22.5" x14ac:dyDescent="0.2">
      <c r="A281" s="2" t="s">
        <v>191</v>
      </c>
      <c r="B281" s="17" t="s">
        <v>70</v>
      </c>
      <c r="C281" s="17" t="s">
        <v>108</v>
      </c>
      <c r="D281" s="17" t="s">
        <v>84</v>
      </c>
      <c r="E281" s="19" t="s">
        <v>496</v>
      </c>
      <c r="F281" s="17" t="s">
        <v>190</v>
      </c>
      <c r="G281" s="17"/>
      <c r="H281" s="16">
        <v>762200</v>
      </c>
      <c r="I281" s="16">
        <v>1000000</v>
      </c>
      <c r="J281" s="16">
        <v>0</v>
      </c>
    </row>
    <row r="282" spans="1:10" ht="22.5" x14ac:dyDescent="0.2">
      <c r="A282" s="2" t="s">
        <v>191</v>
      </c>
      <c r="B282" s="17" t="s">
        <v>70</v>
      </c>
      <c r="C282" s="17" t="s">
        <v>108</v>
      </c>
      <c r="D282" s="17" t="s">
        <v>84</v>
      </c>
      <c r="E282" s="19" t="s">
        <v>496</v>
      </c>
      <c r="F282" s="17" t="s">
        <v>190</v>
      </c>
      <c r="G282" s="17" t="s">
        <v>202</v>
      </c>
      <c r="H282" s="16">
        <v>280000000</v>
      </c>
      <c r="I282" s="16">
        <v>147166500</v>
      </c>
      <c r="J282" s="16">
        <v>0</v>
      </c>
    </row>
    <row r="283" spans="1:10" x14ac:dyDescent="0.2">
      <c r="A283" s="34" t="s">
        <v>634</v>
      </c>
      <c r="B283" s="17" t="s">
        <v>70</v>
      </c>
      <c r="C283" s="17" t="s">
        <v>108</v>
      </c>
      <c r="D283" s="17" t="s">
        <v>84</v>
      </c>
      <c r="E283" s="19" t="s">
        <v>633</v>
      </c>
      <c r="F283" s="17"/>
      <c r="G283" s="17"/>
      <c r="H283" s="16">
        <f>H284+H285</f>
        <v>0</v>
      </c>
      <c r="I283" s="16">
        <f t="shared" ref="I283:J283" si="117">I284+I285</f>
        <v>750850000</v>
      </c>
      <c r="J283" s="16">
        <f t="shared" si="117"/>
        <v>0</v>
      </c>
    </row>
    <row r="284" spans="1:10" ht="22.5" x14ac:dyDescent="0.2">
      <c r="A284" s="2" t="s">
        <v>187</v>
      </c>
      <c r="B284" s="17" t="s">
        <v>70</v>
      </c>
      <c r="C284" s="17" t="s">
        <v>108</v>
      </c>
      <c r="D284" s="17" t="s">
        <v>84</v>
      </c>
      <c r="E284" s="19" t="s">
        <v>633</v>
      </c>
      <c r="F284" s="17" t="s">
        <v>186</v>
      </c>
      <c r="G284" s="17"/>
      <c r="H284" s="16">
        <v>0</v>
      </c>
      <c r="I284" s="16">
        <v>850000</v>
      </c>
      <c r="J284" s="16">
        <v>0</v>
      </c>
    </row>
    <row r="285" spans="1:10" ht="22.5" x14ac:dyDescent="0.2">
      <c r="A285" s="2" t="s">
        <v>187</v>
      </c>
      <c r="B285" s="17" t="s">
        <v>70</v>
      </c>
      <c r="C285" s="17" t="s">
        <v>108</v>
      </c>
      <c r="D285" s="17" t="s">
        <v>84</v>
      </c>
      <c r="E285" s="19" t="s">
        <v>633</v>
      </c>
      <c r="F285" s="17" t="s">
        <v>186</v>
      </c>
      <c r="G285" s="17" t="s">
        <v>202</v>
      </c>
      <c r="H285" s="16">
        <v>0</v>
      </c>
      <c r="I285" s="16">
        <v>750000000</v>
      </c>
      <c r="J285" s="16">
        <v>0</v>
      </c>
    </row>
    <row r="286" spans="1:10" x14ac:dyDescent="0.2">
      <c r="A286" s="2" t="s">
        <v>137</v>
      </c>
      <c r="B286" s="17" t="s">
        <v>70</v>
      </c>
      <c r="C286" s="17" t="s">
        <v>108</v>
      </c>
      <c r="D286" s="17" t="s">
        <v>84</v>
      </c>
      <c r="E286" s="19" t="s">
        <v>747</v>
      </c>
      <c r="F286" s="17"/>
      <c r="G286" s="17"/>
      <c r="H286" s="16">
        <f>H287</f>
        <v>0</v>
      </c>
      <c r="I286" s="16">
        <f t="shared" ref="I286:J286" si="118">I287</f>
        <v>739683100</v>
      </c>
      <c r="J286" s="16">
        <f t="shared" si="118"/>
        <v>0</v>
      </c>
    </row>
    <row r="287" spans="1:10" ht="22.5" x14ac:dyDescent="0.2">
      <c r="A287" s="2" t="s">
        <v>712</v>
      </c>
      <c r="B287" s="17" t="s">
        <v>70</v>
      </c>
      <c r="C287" s="17" t="s">
        <v>108</v>
      </c>
      <c r="D287" s="17" t="s">
        <v>84</v>
      </c>
      <c r="E287" s="19" t="s">
        <v>748</v>
      </c>
      <c r="F287" s="17"/>
      <c r="G287" s="17"/>
      <c r="H287" s="16">
        <f>H288+H289</f>
        <v>0</v>
      </c>
      <c r="I287" s="16">
        <f>I288+I289</f>
        <v>739683100</v>
      </c>
      <c r="J287" s="16">
        <f>J288+J289</f>
        <v>0</v>
      </c>
    </row>
    <row r="288" spans="1:10" ht="22.5" x14ac:dyDescent="0.2">
      <c r="A288" s="2" t="s">
        <v>191</v>
      </c>
      <c r="B288" s="17" t="s">
        <v>70</v>
      </c>
      <c r="C288" s="17" t="s">
        <v>108</v>
      </c>
      <c r="D288" s="17" t="s">
        <v>84</v>
      </c>
      <c r="E288" s="19" t="s">
        <v>748</v>
      </c>
      <c r="F288" s="17" t="s">
        <v>190</v>
      </c>
      <c r="G288" s="17" t="s">
        <v>202</v>
      </c>
      <c r="H288" s="16">
        <v>0</v>
      </c>
      <c r="I288" s="16">
        <v>155333500</v>
      </c>
      <c r="J288" s="16">
        <v>0</v>
      </c>
    </row>
    <row r="289" spans="1:10" ht="22.5" x14ac:dyDescent="0.2">
      <c r="A289" s="2" t="s">
        <v>191</v>
      </c>
      <c r="B289" s="17" t="s">
        <v>70</v>
      </c>
      <c r="C289" s="17" t="s">
        <v>108</v>
      </c>
      <c r="D289" s="17" t="s">
        <v>84</v>
      </c>
      <c r="E289" s="19" t="s">
        <v>748</v>
      </c>
      <c r="F289" s="17" t="s">
        <v>190</v>
      </c>
      <c r="G289" s="17" t="s">
        <v>466</v>
      </c>
      <c r="H289" s="16">
        <v>0</v>
      </c>
      <c r="I289" s="16">
        <v>584349600</v>
      </c>
      <c r="J289" s="16">
        <v>0</v>
      </c>
    </row>
    <row r="290" spans="1:10" x14ac:dyDescent="0.2">
      <c r="A290" s="2" t="s">
        <v>31</v>
      </c>
      <c r="B290" s="17" t="s">
        <v>70</v>
      </c>
      <c r="C290" s="17" t="s">
        <v>108</v>
      </c>
      <c r="D290" s="17" t="s">
        <v>95</v>
      </c>
      <c r="E290" s="19"/>
      <c r="F290" s="17"/>
      <c r="G290" s="17"/>
      <c r="H290" s="16">
        <f>H291</f>
        <v>0</v>
      </c>
      <c r="I290" s="16">
        <f t="shared" ref="I290:J290" si="119">I291</f>
        <v>2575100</v>
      </c>
      <c r="J290" s="16">
        <f t="shared" si="119"/>
        <v>0</v>
      </c>
    </row>
    <row r="291" spans="1:10" ht="22.5" x14ac:dyDescent="0.2">
      <c r="A291" s="2" t="s">
        <v>453</v>
      </c>
      <c r="B291" s="17" t="s">
        <v>70</v>
      </c>
      <c r="C291" s="17" t="s">
        <v>108</v>
      </c>
      <c r="D291" s="17" t="s">
        <v>95</v>
      </c>
      <c r="E291" s="17" t="s">
        <v>250</v>
      </c>
      <c r="F291" s="17"/>
      <c r="G291" s="17"/>
      <c r="H291" s="16">
        <f>H292</f>
        <v>0</v>
      </c>
      <c r="I291" s="16">
        <f t="shared" ref="I291:J291" si="120">I292</f>
        <v>2575100</v>
      </c>
      <c r="J291" s="16">
        <f t="shared" si="120"/>
        <v>0</v>
      </c>
    </row>
    <row r="292" spans="1:10" x14ac:dyDescent="0.2">
      <c r="A292" s="2" t="s">
        <v>360</v>
      </c>
      <c r="B292" s="17" t="s">
        <v>70</v>
      </c>
      <c r="C292" s="17" t="s">
        <v>108</v>
      </c>
      <c r="D292" s="17" t="s">
        <v>95</v>
      </c>
      <c r="E292" s="17" t="s">
        <v>249</v>
      </c>
      <c r="F292" s="17"/>
      <c r="G292" s="17"/>
      <c r="H292" s="16">
        <f>H293</f>
        <v>0</v>
      </c>
      <c r="I292" s="16">
        <f t="shared" ref="I292:J292" si="121">I293</f>
        <v>2575100</v>
      </c>
      <c r="J292" s="16">
        <f t="shared" si="121"/>
        <v>0</v>
      </c>
    </row>
    <row r="293" spans="1:10" x14ac:dyDescent="0.2">
      <c r="A293" s="2" t="s">
        <v>623</v>
      </c>
      <c r="B293" s="17" t="s">
        <v>70</v>
      </c>
      <c r="C293" s="17" t="s">
        <v>108</v>
      </c>
      <c r="D293" s="17" t="s">
        <v>95</v>
      </c>
      <c r="E293" s="19" t="s">
        <v>625</v>
      </c>
      <c r="F293" s="17"/>
      <c r="G293" s="17"/>
      <c r="H293" s="16">
        <f>H294</f>
        <v>0</v>
      </c>
      <c r="I293" s="16">
        <f t="shared" ref="I293:J293" si="122">I294</f>
        <v>2575100</v>
      </c>
      <c r="J293" s="16">
        <f t="shared" si="122"/>
        <v>0</v>
      </c>
    </row>
    <row r="294" spans="1:10" ht="22.5" x14ac:dyDescent="0.2">
      <c r="A294" s="40" t="s">
        <v>627</v>
      </c>
      <c r="B294" s="17" t="s">
        <v>70</v>
      </c>
      <c r="C294" s="17" t="s">
        <v>108</v>
      </c>
      <c r="D294" s="17" t="s">
        <v>95</v>
      </c>
      <c r="E294" s="19" t="s">
        <v>626</v>
      </c>
      <c r="F294" s="17"/>
      <c r="G294" s="17"/>
      <c r="H294" s="16">
        <f>H295+H297</f>
        <v>0</v>
      </c>
      <c r="I294" s="16">
        <f>I295+I297+I296</f>
        <v>2575100</v>
      </c>
      <c r="J294" s="16">
        <f t="shared" ref="J294" si="123">J295+J297</f>
        <v>0</v>
      </c>
    </row>
    <row r="295" spans="1:10" ht="22.5" x14ac:dyDescent="0.2">
      <c r="A295" s="2" t="s">
        <v>191</v>
      </c>
      <c r="B295" s="17" t="s">
        <v>70</v>
      </c>
      <c r="C295" s="17" t="s">
        <v>108</v>
      </c>
      <c r="D295" s="17" t="s">
        <v>95</v>
      </c>
      <c r="E295" s="19" t="s">
        <v>626</v>
      </c>
      <c r="F295" s="17" t="s">
        <v>190</v>
      </c>
      <c r="G295" s="17"/>
      <c r="H295" s="16">
        <v>0</v>
      </c>
      <c r="I295" s="16">
        <v>450000</v>
      </c>
      <c r="J295" s="16">
        <v>0</v>
      </c>
    </row>
    <row r="296" spans="1:10" ht="22.5" x14ac:dyDescent="0.2">
      <c r="A296" s="2" t="s">
        <v>191</v>
      </c>
      <c r="B296" s="17" t="s">
        <v>70</v>
      </c>
      <c r="C296" s="17" t="s">
        <v>108</v>
      </c>
      <c r="D296" s="17" t="s">
        <v>95</v>
      </c>
      <c r="E296" s="19" t="s">
        <v>626</v>
      </c>
      <c r="F296" s="17" t="s">
        <v>190</v>
      </c>
      <c r="G296" s="17" t="s">
        <v>202</v>
      </c>
      <c r="H296" s="16">
        <v>0</v>
      </c>
      <c r="I296" s="16">
        <v>85000</v>
      </c>
      <c r="J296" s="16">
        <v>0</v>
      </c>
    </row>
    <row r="297" spans="1:10" ht="22.5" x14ac:dyDescent="0.2">
      <c r="A297" s="2" t="s">
        <v>191</v>
      </c>
      <c r="B297" s="17" t="s">
        <v>70</v>
      </c>
      <c r="C297" s="17" t="s">
        <v>108</v>
      </c>
      <c r="D297" s="17" t="s">
        <v>95</v>
      </c>
      <c r="E297" s="19" t="s">
        <v>626</v>
      </c>
      <c r="F297" s="17" t="s">
        <v>190</v>
      </c>
      <c r="G297" s="17" t="s">
        <v>466</v>
      </c>
      <c r="H297" s="16">
        <v>0</v>
      </c>
      <c r="I297" s="16">
        <v>2040100</v>
      </c>
      <c r="J297" s="16">
        <v>0</v>
      </c>
    </row>
    <row r="298" spans="1:10" x14ac:dyDescent="0.2">
      <c r="A298" s="2" t="s">
        <v>22</v>
      </c>
      <c r="B298" s="17" t="s">
        <v>70</v>
      </c>
      <c r="C298" s="17" t="s">
        <v>108</v>
      </c>
      <c r="D298" s="17" t="s">
        <v>104</v>
      </c>
      <c r="E298" s="17"/>
      <c r="F298" s="17"/>
      <c r="G298" s="17"/>
      <c r="H298" s="16">
        <f t="shared" ref="H298:J300" si="124">H299</f>
        <v>50000</v>
      </c>
      <c r="I298" s="16">
        <f t="shared" si="124"/>
        <v>50000</v>
      </c>
      <c r="J298" s="16">
        <f t="shared" si="124"/>
        <v>50000</v>
      </c>
    </row>
    <row r="299" spans="1:10" ht="22.5" x14ac:dyDescent="0.2">
      <c r="A299" s="13" t="s">
        <v>471</v>
      </c>
      <c r="B299" s="17" t="s">
        <v>70</v>
      </c>
      <c r="C299" s="17" t="s">
        <v>108</v>
      </c>
      <c r="D299" s="17" t="s">
        <v>104</v>
      </c>
      <c r="E299" s="17" t="s">
        <v>330</v>
      </c>
      <c r="F299" s="17"/>
      <c r="G299" s="17"/>
      <c r="H299" s="16">
        <f t="shared" si="124"/>
        <v>50000</v>
      </c>
      <c r="I299" s="16">
        <f t="shared" si="124"/>
        <v>50000</v>
      </c>
      <c r="J299" s="16">
        <f t="shared" si="124"/>
        <v>50000</v>
      </c>
    </row>
    <row r="300" spans="1:10" ht="22.5" x14ac:dyDescent="0.2">
      <c r="A300" s="14" t="s">
        <v>289</v>
      </c>
      <c r="B300" s="17" t="s">
        <v>70</v>
      </c>
      <c r="C300" s="17" t="s">
        <v>108</v>
      </c>
      <c r="D300" s="17" t="s">
        <v>104</v>
      </c>
      <c r="E300" s="17" t="s">
        <v>331</v>
      </c>
      <c r="F300" s="17"/>
      <c r="G300" s="17"/>
      <c r="H300" s="16">
        <f t="shared" si="124"/>
        <v>50000</v>
      </c>
      <c r="I300" s="16">
        <f t="shared" si="124"/>
        <v>50000</v>
      </c>
      <c r="J300" s="16">
        <f t="shared" si="124"/>
        <v>50000</v>
      </c>
    </row>
    <row r="301" spans="1:10" x14ac:dyDescent="0.2">
      <c r="A301" s="14" t="s">
        <v>407</v>
      </c>
      <c r="B301" s="17" t="s">
        <v>70</v>
      </c>
      <c r="C301" s="17" t="s">
        <v>108</v>
      </c>
      <c r="D301" s="17" t="s">
        <v>104</v>
      </c>
      <c r="E301" s="17" t="s">
        <v>331</v>
      </c>
      <c r="F301" s="17" t="s">
        <v>90</v>
      </c>
      <c r="G301" s="17"/>
      <c r="H301" s="16">
        <v>50000</v>
      </c>
      <c r="I301" s="16">
        <v>50000</v>
      </c>
      <c r="J301" s="16">
        <v>50000</v>
      </c>
    </row>
    <row r="302" spans="1:10" x14ac:dyDescent="0.2">
      <c r="A302" s="14" t="s">
        <v>183</v>
      </c>
      <c r="B302" s="17" t="s">
        <v>70</v>
      </c>
      <c r="C302" s="17" t="s">
        <v>108</v>
      </c>
      <c r="D302" s="17" t="s">
        <v>108</v>
      </c>
      <c r="E302" s="17"/>
      <c r="F302" s="17"/>
      <c r="G302" s="17"/>
      <c r="H302" s="16">
        <f>H303</f>
        <v>460000</v>
      </c>
      <c r="I302" s="16">
        <f t="shared" ref="I302:J302" si="125">I303</f>
        <v>460000</v>
      </c>
      <c r="J302" s="16">
        <f t="shared" si="125"/>
        <v>460000</v>
      </c>
    </row>
    <row r="303" spans="1:10" ht="22.5" x14ac:dyDescent="0.2">
      <c r="A303" s="13" t="s">
        <v>683</v>
      </c>
      <c r="B303" s="17" t="s">
        <v>70</v>
      </c>
      <c r="C303" s="17" t="s">
        <v>108</v>
      </c>
      <c r="D303" s="17" t="s">
        <v>108</v>
      </c>
      <c r="E303" s="17" t="s">
        <v>260</v>
      </c>
      <c r="F303" s="17"/>
      <c r="G303" s="17"/>
      <c r="H303" s="16">
        <f>H304+H307</f>
        <v>460000</v>
      </c>
      <c r="I303" s="16">
        <f t="shared" ref="I303:J303" si="126">I304+I307</f>
        <v>460000</v>
      </c>
      <c r="J303" s="16">
        <f t="shared" si="126"/>
        <v>460000</v>
      </c>
    </row>
    <row r="304" spans="1:10" x14ac:dyDescent="0.2">
      <c r="A304" s="1" t="s">
        <v>122</v>
      </c>
      <c r="B304" s="17" t="s">
        <v>70</v>
      </c>
      <c r="C304" s="17" t="s">
        <v>108</v>
      </c>
      <c r="D304" s="17" t="s">
        <v>108</v>
      </c>
      <c r="E304" s="17" t="s">
        <v>121</v>
      </c>
      <c r="F304" s="17"/>
      <c r="G304" s="17"/>
      <c r="H304" s="16">
        <f>H305</f>
        <v>360000</v>
      </c>
      <c r="I304" s="16">
        <f t="shared" ref="I304:J305" si="127">I305</f>
        <v>360000</v>
      </c>
      <c r="J304" s="16">
        <f t="shared" si="127"/>
        <v>360000</v>
      </c>
    </row>
    <row r="305" spans="1:10" x14ac:dyDescent="0.2">
      <c r="A305" s="1" t="s">
        <v>463</v>
      </c>
      <c r="B305" s="17" t="s">
        <v>70</v>
      </c>
      <c r="C305" s="17" t="s">
        <v>108</v>
      </c>
      <c r="D305" s="17" t="s">
        <v>108</v>
      </c>
      <c r="E305" s="17" t="s">
        <v>123</v>
      </c>
      <c r="F305" s="17"/>
      <c r="G305" s="17"/>
      <c r="H305" s="16">
        <f>H306</f>
        <v>360000</v>
      </c>
      <c r="I305" s="16">
        <f t="shared" si="127"/>
        <v>360000</v>
      </c>
      <c r="J305" s="16">
        <f t="shared" si="127"/>
        <v>360000</v>
      </c>
    </row>
    <row r="306" spans="1:10" x14ac:dyDescent="0.2">
      <c r="A306" s="1" t="s">
        <v>406</v>
      </c>
      <c r="B306" s="17" t="s">
        <v>70</v>
      </c>
      <c r="C306" s="17" t="s">
        <v>108</v>
      </c>
      <c r="D306" s="17" t="s">
        <v>108</v>
      </c>
      <c r="E306" s="17" t="s">
        <v>123</v>
      </c>
      <c r="F306" s="17" t="s">
        <v>90</v>
      </c>
      <c r="G306" s="17"/>
      <c r="H306" s="16">
        <v>360000</v>
      </c>
      <c r="I306" s="16">
        <v>360000</v>
      </c>
      <c r="J306" s="16">
        <v>360000</v>
      </c>
    </row>
    <row r="307" spans="1:10" ht="22.5" x14ac:dyDescent="0.2">
      <c r="A307" s="1" t="s">
        <v>125</v>
      </c>
      <c r="B307" s="17" t="s">
        <v>70</v>
      </c>
      <c r="C307" s="17" t="s">
        <v>108</v>
      </c>
      <c r="D307" s="17" t="s">
        <v>108</v>
      </c>
      <c r="E307" s="17" t="s">
        <v>124</v>
      </c>
      <c r="F307" s="17"/>
      <c r="G307" s="17"/>
      <c r="H307" s="16">
        <f>H308</f>
        <v>100000</v>
      </c>
      <c r="I307" s="16">
        <f t="shared" ref="I307:J308" si="128">I308</f>
        <v>100000</v>
      </c>
      <c r="J307" s="16">
        <f t="shared" si="128"/>
        <v>100000</v>
      </c>
    </row>
    <row r="308" spans="1:10" ht="22.5" x14ac:dyDescent="0.2">
      <c r="A308" s="1" t="s">
        <v>127</v>
      </c>
      <c r="B308" s="17" t="s">
        <v>70</v>
      </c>
      <c r="C308" s="17" t="s">
        <v>108</v>
      </c>
      <c r="D308" s="17" t="s">
        <v>108</v>
      </c>
      <c r="E308" s="17" t="s">
        <v>126</v>
      </c>
      <c r="F308" s="17"/>
      <c r="G308" s="17"/>
      <c r="H308" s="16">
        <f>H309</f>
        <v>100000</v>
      </c>
      <c r="I308" s="16">
        <f t="shared" si="128"/>
        <v>100000</v>
      </c>
      <c r="J308" s="16">
        <f t="shared" si="128"/>
        <v>100000</v>
      </c>
    </row>
    <row r="309" spans="1:10" x14ac:dyDescent="0.2">
      <c r="A309" s="1" t="s">
        <v>406</v>
      </c>
      <c r="B309" s="17" t="s">
        <v>70</v>
      </c>
      <c r="C309" s="17" t="s">
        <v>108</v>
      </c>
      <c r="D309" s="17" t="s">
        <v>108</v>
      </c>
      <c r="E309" s="17" t="s">
        <v>126</v>
      </c>
      <c r="F309" s="17" t="s">
        <v>90</v>
      </c>
      <c r="G309" s="17"/>
      <c r="H309" s="16">
        <v>100000</v>
      </c>
      <c r="I309" s="16">
        <v>100000</v>
      </c>
      <c r="J309" s="16">
        <v>100000</v>
      </c>
    </row>
    <row r="310" spans="1:10" x14ac:dyDescent="0.2">
      <c r="A310" s="1" t="s">
        <v>172</v>
      </c>
      <c r="B310" s="17" t="s">
        <v>70</v>
      </c>
      <c r="C310" s="17" t="s">
        <v>108</v>
      </c>
      <c r="D310" s="17" t="s">
        <v>106</v>
      </c>
      <c r="E310" s="17"/>
      <c r="F310" s="17"/>
      <c r="G310" s="17"/>
      <c r="H310" s="16">
        <f>H311</f>
        <v>50000</v>
      </c>
      <c r="I310" s="16">
        <f t="shared" ref="I310:J310" si="129">I311</f>
        <v>50000</v>
      </c>
      <c r="J310" s="16">
        <f t="shared" si="129"/>
        <v>50000</v>
      </c>
    </row>
    <row r="311" spans="1:10" x14ac:dyDescent="0.2">
      <c r="A311" s="1" t="s">
        <v>449</v>
      </c>
      <c r="B311" s="17" t="s">
        <v>70</v>
      </c>
      <c r="C311" s="17" t="s">
        <v>108</v>
      </c>
      <c r="D311" s="17" t="s">
        <v>106</v>
      </c>
      <c r="E311" s="17" t="s">
        <v>277</v>
      </c>
      <c r="F311" s="17"/>
      <c r="G311" s="17"/>
      <c r="H311" s="16">
        <f>H312</f>
        <v>50000</v>
      </c>
      <c r="I311" s="16">
        <f t="shared" ref="I311:J312" si="130">I312</f>
        <v>50000</v>
      </c>
      <c r="J311" s="16">
        <f t="shared" si="130"/>
        <v>50000</v>
      </c>
    </row>
    <row r="312" spans="1:10" ht="22.5" x14ac:dyDescent="0.2">
      <c r="A312" s="1" t="s">
        <v>120</v>
      </c>
      <c r="B312" s="17" t="s">
        <v>70</v>
      </c>
      <c r="C312" s="17" t="s">
        <v>108</v>
      </c>
      <c r="D312" s="17" t="s">
        <v>106</v>
      </c>
      <c r="E312" s="17" t="s">
        <v>241</v>
      </c>
      <c r="F312" s="17"/>
      <c r="G312" s="17"/>
      <c r="H312" s="16">
        <f>H313</f>
        <v>50000</v>
      </c>
      <c r="I312" s="16">
        <f t="shared" si="130"/>
        <v>50000</v>
      </c>
      <c r="J312" s="16">
        <f t="shared" si="130"/>
        <v>50000</v>
      </c>
    </row>
    <row r="313" spans="1:10" x14ac:dyDescent="0.2">
      <c r="A313" s="2" t="s">
        <v>19</v>
      </c>
      <c r="B313" s="17" t="s">
        <v>70</v>
      </c>
      <c r="C313" s="17" t="s">
        <v>108</v>
      </c>
      <c r="D313" s="17" t="s">
        <v>106</v>
      </c>
      <c r="E313" s="17" t="s">
        <v>129</v>
      </c>
      <c r="F313" s="17"/>
      <c r="G313" s="17"/>
      <c r="H313" s="16">
        <f>H314</f>
        <v>50000</v>
      </c>
      <c r="I313" s="16">
        <f t="shared" ref="I313:J313" si="131">I314</f>
        <v>50000</v>
      </c>
      <c r="J313" s="16">
        <f t="shared" si="131"/>
        <v>50000</v>
      </c>
    </row>
    <row r="314" spans="1:10" x14ac:dyDescent="0.2">
      <c r="A314" s="1" t="s">
        <v>406</v>
      </c>
      <c r="B314" s="17" t="s">
        <v>70</v>
      </c>
      <c r="C314" s="17" t="s">
        <v>108</v>
      </c>
      <c r="D314" s="17" t="s">
        <v>106</v>
      </c>
      <c r="E314" s="17" t="s">
        <v>129</v>
      </c>
      <c r="F314" s="17" t="s">
        <v>90</v>
      </c>
      <c r="G314" s="17"/>
      <c r="H314" s="16">
        <v>50000</v>
      </c>
      <c r="I314" s="16">
        <v>50000</v>
      </c>
      <c r="J314" s="16">
        <v>50000</v>
      </c>
    </row>
    <row r="315" spans="1:10" x14ac:dyDescent="0.2">
      <c r="A315" s="1" t="s">
        <v>168</v>
      </c>
      <c r="B315" s="17" t="s">
        <v>70</v>
      </c>
      <c r="C315" s="17" t="s">
        <v>99</v>
      </c>
      <c r="D315" s="17" t="s">
        <v>82</v>
      </c>
      <c r="E315" s="17"/>
      <c r="F315" s="17"/>
      <c r="G315" s="17"/>
      <c r="H315" s="16">
        <f>H316</f>
        <v>79017276.430000007</v>
      </c>
      <c r="I315" s="16">
        <f t="shared" ref="I315:J315" si="132">I316</f>
        <v>0</v>
      </c>
      <c r="J315" s="16">
        <f t="shared" si="132"/>
        <v>0</v>
      </c>
    </row>
    <row r="316" spans="1:10" x14ac:dyDescent="0.2">
      <c r="A316" s="1" t="s">
        <v>169</v>
      </c>
      <c r="B316" s="17" t="s">
        <v>70</v>
      </c>
      <c r="C316" s="17" t="s">
        <v>99</v>
      </c>
      <c r="D316" s="17" t="s">
        <v>81</v>
      </c>
      <c r="E316" s="17"/>
      <c r="F316" s="17"/>
      <c r="G316" s="17"/>
      <c r="H316" s="16">
        <f>H317</f>
        <v>79017276.430000007</v>
      </c>
      <c r="I316" s="16">
        <f t="shared" ref="I316:J317" si="133">I317</f>
        <v>0</v>
      </c>
      <c r="J316" s="16">
        <f t="shared" si="133"/>
        <v>0</v>
      </c>
    </row>
    <row r="317" spans="1:10" ht="22.5" x14ac:dyDescent="0.2">
      <c r="A317" s="1" t="s">
        <v>690</v>
      </c>
      <c r="B317" s="17" t="s">
        <v>70</v>
      </c>
      <c r="C317" s="17" t="s">
        <v>99</v>
      </c>
      <c r="D317" s="17" t="s">
        <v>81</v>
      </c>
      <c r="E317" s="17" t="s">
        <v>266</v>
      </c>
      <c r="F317" s="17"/>
      <c r="G317" s="17"/>
      <c r="H317" s="16">
        <f>H318</f>
        <v>79017276.430000007</v>
      </c>
      <c r="I317" s="16">
        <f t="shared" si="133"/>
        <v>0</v>
      </c>
      <c r="J317" s="16">
        <f t="shared" si="133"/>
        <v>0</v>
      </c>
    </row>
    <row r="318" spans="1:10" ht="22.5" x14ac:dyDescent="0.2">
      <c r="A318" s="13" t="s">
        <v>240</v>
      </c>
      <c r="B318" s="17" t="s">
        <v>70</v>
      </c>
      <c r="C318" s="17" t="s">
        <v>99</v>
      </c>
      <c r="D318" s="17" t="s">
        <v>81</v>
      </c>
      <c r="E318" s="17" t="s">
        <v>272</v>
      </c>
      <c r="F318" s="17"/>
      <c r="G318" s="17"/>
      <c r="H318" s="16">
        <f>H321+H319</f>
        <v>79017276.430000007</v>
      </c>
      <c r="I318" s="16">
        <f t="shared" ref="I318:J318" si="134">I321+I319</f>
        <v>0</v>
      </c>
      <c r="J318" s="16">
        <f t="shared" si="134"/>
        <v>0</v>
      </c>
    </row>
    <row r="319" spans="1:10" x14ac:dyDescent="0.2">
      <c r="A319" s="13" t="s">
        <v>659</v>
      </c>
      <c r="B319" s="17" t="s">
        <v>70</v>
      </c>
      <c r="C319" s="17" t="s">
        <v>99</v>
      </c>
      <c r="D319" s="17" t="s">
        <v>81</v>
      </c>
      <c r="E319" s="17" t="s">
        <v>658</v>
      </c>
      <c r="F319" s="17"/>
      <c r="G319" s="17"/>
      <c r="H319" s="16">
        <f>H320</f>
        <v>8568476.4299999997</v>
      </c>
      <c r="I319" s="16">
        <f t="shared" ref="I319:J319" si="135">I320</f>
        <v>0</v>
      </c>
      <c r="J319" s="16">
        <f t="shared" si="135"/>
        <v>0</v>
      </c>
    </row>
    <row r="320" spans="1:10" ht="22.5" x14ac:dyDescent="0.2">
      <c r="A320" s="1" t="s">
        <v>191</v>
      </c>
      <c r="B320" s="17" t="s">
        <v>70</v>
      </c>
      <c r="C320" s="17" t="s">
        <v>99</v>
      </c>
      <c r="D320" s="17" t="s">
        <v>81</v>
      </c>
      <c r="E320" s="17" t="s">
        <v>658</v>
      </c>
      <c r="F320" s="17" t="s">
        <v>190</v>
      </c>
      <c r="G320" s="17"/>
      <c r="H320" s="16">
        <v>8568476.4299999997</v>
      </c>
      <c r="I320" s="16">
        <v>0</v>
      </c>
      <c r="J320" s="16">
        <v>0</v>
      </c>
    </row>
    <row r="321" spans="1:10" ht="33.75" x14ac:dyDescent="0.2">
      <c r="A321" s="14" t="s">
        <v>640</v>
      </c>
      <c r="B321" s="17" t="s">
        <v>70</v>
      </c>
      <c r="C321" s="17" t="s">
        <v>99</v>
      </c>
      <c r="D321" s="17" t="s">
        <v>81</v>
      </c>
      <c r="E321" s="20" t="s">
        <v>639</v>
      </c>
      <c r="F321" s="17"/>
      <c r="G321" s="17"/>
      <c r="H321" s="16">
        <f>H322+H323</f>
        <v>70448800</v>
      </c>
      <c r="I321" s="16">
        <f t="shared" ref="I321:J321" si="136">I322+I323</f>
        <v>0</v>
      </c>
      <c r="J321" s="16">
        <f t="shared" si="136"/>
        <v>0</v>
      </c>
    </row>
    <row r="322" spans="1:10" ht="22.5" x14ac:dyDescent="0.2">
      <c r="A322" s="1" t="s">
        <v>191</v>
      </c>
      <c r="B322" s="17" t="s">
        <v>70</v>
      </c>
      <c r="C322" s="17" t="s">
        <v>99</v>
      </c>
      <c r="D322" s="17" t="s">
        <v>81</v>
      </c>
      <c r="E322" s="20" t="s">
        <v>639</v>
      </c>
      <c r="F322" s="17" t="s">
        <v>190</v>
      </c>
      <c r="G322" s="34"/>
      <c r="H322" s="37">
        <v>7044900</v>
      </c>
      <c r="I322" s="16">
        <v>0</v>
      </c>
      <c r="J322" s="16">
        <v>0</v>
      </c>
    </row>
    <row r="323" spans="1:10" ht="22.5" x14ac:dyDescent="0.2">
      <c r="A323" s="1" t="s">
        <v>191</v>
      </c>
      <c r="B323" s="17" t="s">
        <v>70</v>
      </c>
      <c r="C323" s="17" t="s">
        <v>99</v>
      </c>
      <c r="D323" s="17" t="s">
        <v>81</v>
      </c>
      <c r="E323" s="20" t="s">
        <v>639</v>
      </c>
      <c r="F323" s="17" t="s">
        <v>190</v>
      </c>
      <c r="G323" s="17" t="s">
        <v>202</v>
      </c>
      <c r="H323" s="37">
        <v>63403900</v>
      </c>
      <c r="I323" s="16">
        <v>0</v>
      </c>
      <c r="J323" s="16">
        <v>0</v>
      </c>
    </row>
    <row r="324" spans="1:10" x14ac:dyDescent="0.2">
      <c r="A324" s="13" t="s">
        <v>151</v>
      </c>
      <c r="B324" s="17" t="s">
        <v>70</v>
      </c>
      <c r="C324" s="17" t="s">
        <v>150</v>
      </c>
      <c r="D324" s="17" t="s">
        <v>82</v>
      </c>
      <c r="E324" s="17"/>
      <c r="F324" s="17"/>
      <c r="G324" s="17"/>
      <c r="H324" s="16">
        <f>H325</f>
        <v>16134735.529999999</v>
      </c>
      <c r="I324" s="16">
        <f t="shared" ref="I324:J324" si="137">I325</f>
        <v>5098300</v>
      </c>
      <c r="J324" s="16">
        <f t="shared" si="137"/>
        <v>5249100</v>
      </c>
    </row>
    <row r="325" spans="1:10" x14ac:dyDescent="0.2">
      <c r="A325" s="14" t="s">
        <v>173</v>
      </c>
      <c r="B325" s="17" t="s">
        <v>70</v>
      </c>
      <c r="C325" s="17" t="s">
        <v>150</v>
      </c>
      <c r="D325" s="17" t="s">
        <v>87</v>
      </c>
      <c r="E325" s="17"/>
      <c r="F325" s="17"/>
      <c r="G325" s="17"/>
      <c r="H325" s="16">
        <f t="shared" ref="H325:H327" si="138">H326</f>
        <v>16134735.529999999</v>
      </c>
      <c r="I325" s="16">
        <f t="shared" ref="I325:J327" si="139">I326</f>
        <v>5098300</v>
      </c>
      <c r="J325" s="16">
        <f t="shared" si="139"/>
        <v>5249100</v>
      </c>
    </row>
    <row r="326" spans="1:10" ht="22.5" x14ac:dyDescent="0.2">
      <c r="A326" s="13" t="s">
        <v>469</v>
      </c>
      <c r="B326" s="17" t="s">
        <v>70</v>
      </c>
      <c r="C326" s="17" t="s">
        <v>150</v>
      </c>
      <c r="D326" s="17" t="s">
        <v>87</v>
      </c>
      <c r="E326" s="17" t="s">
        <v>252</v>
      </c>
      <c r="F326" s="17"/>
      <c r="G326" s="17"/>
      <c r="H326" s="16">
        <f t="shared" si="138"/>
        <v>16134735.529999999</v>
      </c>
      <c r="I326" s="16">
        <f t="shared" si="139"/>
        <v>5098300</v>
      </c>
      <c r="J326" s="16">
        <f t="shared" si="139"/>
        <v>5249100</v>
      </c>
    </row>
    <row r="327" spans="1:10" ht="22.5" x14ac:dyDescent="0.2">
      <c r="A327" s="1" t="s">
        <v>393</v>
      </c>
      <c r="B327" s="17" t="s">
        <v>70</v>
      </c>
      <c r="C327" s="17" t="s">
        <v>150</v>
      </c>
      <c r="D327" s="17" t="s">
        <v>87</v>
      </c>
      <c r="E327" s="17" t="s">
        <v>392</v>
      </c>
      <c r="F327" s="17"/>
      <c r="G327" s="17"/>
      <c r="H327" s="16">
        <f t="shared" si="138"/>
        <v>16134735.529999999</v>
      </c>
      <c r="I327" s="16">
        <f t="shared" si="139"/>
        <v>5098300</v>
      </c>
      <c r="J327" s="16">
        <f t="shared" si="139"/>
        <v>5249100</v>
      </c>
    </row>
    <row r="328" spans="1:10" ht="22.5" x14ac:dyDescent="0.2">
      <c r="A328" s="30" t="s">
        <v>551</v>
      </c>
      <c r="B328" s="17" t="s">
        <v>70</v>
      </c>
      <c r="C328" s="17" t="s">
        <v>150</v>
      </c>
      <c r="D328" s="17" t="s">
        <v>87</v>
      </c>
      <c r="E328" s="17" t="s">
        <v>332</v>
      </c>
      <c r="F328" s="17"/>
      <c r="G328" s="17"/>
      <c r="H328" s="16">
        <f>H329+H330+H331</f>
        <v>16134735.529999999</v>
      </c>
      <c r="I328" s="16">
        <f t="shared" ref="I328:J328" si="140">I329+I330+I331</f>
        <v>5098300</v>
      </c>
      <c r="J328" s="16">
        <f t="shared" si="140"/>
        <v>5249100</v>
      </c>
    </row>
    <row r="329" spans="1:10" x14ac:dyDescent="0.2">
      <c r="A329" s="26" t="s">
        <v>576</v>
      </c>
      <c r="B329" s="17" t="s">
        <v>70</v>
      </c>
      <c r="C329" s="17" t="s">
        <v>150</v>
      </c>
      <c r="D329" s="17" t="s">
        <v>87</v>
      </c>
      <c r="E329" s="17" t="s">
        <v>332</v>
      </c>
      <c r="F329" s="17" t="s">
        <v>575</v>
      </c>
      <c r="G329" s="17"/>
      <c r="H329" s="16">
        <v>5709835.5300000003</v>
      </c>
      <c r="I329" s="16">
        <v>1500000</v>
      </c>
      <c r="J329" s="16">
        <v>1500000</v>
      </c>
    </row>
    <row r="330" spans="1:10" x14ac:dyDescent="0.2">
      <c r="A330" s="26" t="s">
        <v>576</v>
      </c>
      <c r="B330" s="17" t="s">
        <v>70</v>
      </c>
      <c r="C330" s="17" t="s">
        <v>150</v>
      </c>
      <c r="D330" s="17" t="s">
        <v>87</v>
      </c>
      <c r="E330" s="17" t="s">
        <v>332</v>
      </c>
      <c r="F330" s="17" t="s">
        <v>575</v>
      </c>
      <c r="G330" s="17" t="s">
        <v>202</v>
      </c>
      <c r="H330" s="16">
        <v>8342936.6699999999</v>
      </c>
      <c r="I330" s="16">
        <v>2883700</v>
      </c>
      <c r="J330" s="16">
        <v>3010200</v>
      </c>
    </row>
    <row r="331" spans="1:10" x14ac:dyDescent="0.2">
      <c r="A331" s="26" t="s">
        <v>576</v>
      </c>
      <c r="B331" s="17" t="s">
        <v>70</v>
      </c>
      <c r="C331" s="17" t="s">
        <v>150</v>
      </c>
      <c r="D331" s="17" t="s">
        <v>87</v>
      </c>
      <c r="E331" s="17" t="s">
        <v>332</v>
      </c>
      <c r="F331" s="17" t="s">
        <v>575</v>
      </c>
      <c r="G331" s="17" t="s">
        <v>466</v>
      </c>
      <c r="H331" s="16">
        <v>2081963.33</v>
      </c>
      <c r="I331" s="16">
        <v>714600</v>
      </c>
      <c r="J331" s="16">
        <v>738900</v>
      </c>
    </row>
    <row r="332" spans="1:10" x14ac:dyDescent="0.2">
      <c r="A332" s="26" t="s">
        <v>437</v>
      </c>
      <c r="B332" s="17" t="s">
        <v>70</v>
      </c>
      <c r="C332" s="17" t="s">
        <v>112</v>
      </c>
      <c r="D332" s="17" t="s">
        <v>82</v>
      </c>
      <c r="E332" s="17"/>
      <c r="F332" s="17"/>
      <c r="G332" s="17"/>
      <c r="H332" s="16">
        <f>H333+H351</f>
        <v>236306534.44</v>
      </c>
      <c r="I332" s="16">
        <f>I333+I351</f>
        <v>125311100</v>
      </c>
      <c r="J332" s="16">
        <f>J333+J351</f>
        <v>103104300</v>
      </c>
    </row>
    <row r="333" spans="1:10" x14ac:dyDescent="0.2">
      <c r="A333" s="2" t="s">
        <v>113</v>
      </c>
      <c r="B333" s="17" t="s">
        <v>70</v>
      </c>
      <c r="C333" s="17" t="s">
        <v>112</v>
      </c>
      <c r="D333" s="17" t="s">
        <v>84</v>
      </c>
      <c r="E333" s="17"/>
      <c r="F333" s="17"/>
      <c r="G333" s="17"/>
      <c r="H333" s="16">
        <f>H334</f>
        <v>18572300</v>
      </c>
      <c r="I333" s="16">
        <f t="shared" ref="I333:J333" si="141">I334</f>
        <v>7631600</v>
      </c>
      <c r="J333" s="16">
        <f t="shared" si="141"/>
        <v>604300</v>
      </c>
    </row>
    <row r="334" spans="1:10" ht="22.5" x14ac:dyDescent="0.2">
      <c r="A334" s="13" t="s">
        <v>684</v>
      </c>
      <c r="B334" s="17" t="s">
        <v>70</v>
      </c>
      <c r="C334" s="17" t="s">
        <v>112</v>
      </c>
      <c r="D334" s="17" t="s">
        <v>84</v>
      </c>
      <c r="E334" s="17" t="s">
        <v>415</v>
      </c>
      <c r="F334" s="17"/>
      <c r="G334" s="17"/>
      <c r="H334" s="16">
        <f>H340+H343+H348+H335+H337+H346</f>
        <v>18572300</v>
      </c>
      <c r="I334" s="16">
        <f t="shared" ref="I334:J334" si="142">I340+I343+I348+I335+I337+I346</f>
        <v>7631600</v>
      </c>
      <c r="J334" s="16">
        <f t="shared" si="142"/>
        <v>604300</v>
      </c>
    </row>
    <row r="335" spans="1:10" x14ac:dyDescent="0.2">
      <c r="A335" s="2" t="s">
        <v>19</v>
      </c>
      <c r="B335" s="17" t="s">
        <v>70</v>
      </c>
      <c r="C335" s="17" t="s">
        <v>112</v>
      </c>
      <c r="D335" s="17" t="s">
        <v>84</v>
      </c>
      <c r="E335" s="17" t="s">
        <v>660</v>
      </c>
      <c r="F335" s="17"/>
      <c r="G335" s="17"/>
      <c r="H335" s="16">
        <f>H336</f>
        <v>3220257.32</v>
      </c>
      <c r="I335" s="16">
        <f t="shared" ref="I335:J335" si="143">I336</f>
        <v>5500000</v>
      </c>
      <c r="J335" s="16">
        <f t="shared" si="143"/>
        <v>0</v>
      </c>
    </row>
    <row r="336" spans="1:10" x14ac:dyDescent="0.2">
      <c r="A336" s="13" t="s">
        <v>406</v>
      </c>
      <c r="B336" s="17" t="s">
        <v>70</v>
      </c>
      <c r="C336" s="17" t="s">
        <v>112</v>
      </c>
      <c r="D336" s="17" t="s">
        <v>84</v>
      </c>
      <c r="E336" s="17" t="s">
        <v>660</v>
      </c>
      <c r="F336" s="17" t="s">
        <v>90</v>
      </c>
      <c r="G336" s="17"/>
      <c r="H336" s="16">
        <v>3220257.32</v>
      </c>
      <c r="I336" s="16">
        <f>7000000-1500000</f>
        <v>5500000</v>
      </c>
      <c r="J336" s="16">
        <v>0</v>
      </c>
    </row>
    <row r="337" spans="1:10" x14ac:dyDescent="0.2">
      <c r="A337" s="59" t="s">
        <v>744</v>
      </c>
      <c r="B337" s="17" t="s">
        <v>70</v>
      </c>
      <c r="C337" s="17" t="s">
        <v>112</v>
      </c>
      <c r="D337" s="17" t="s">
        <v>84</v>
      </c>
      <c r="E337" s="17" t="s">
        <v>743</v>
      </c>
      <c r="F337" s="17"/>
      <c r="G337" s="17"/>
      <c r="H337" s="16">
        <f>H338+H339</f>
        <v>11779742.68</v>
      </c>
      <c r="I337" s="16">
        <f t="shared" ref="I337:J337" si="144">I338+I339</f>
        <v>0</v>
      </c>
      <c r="J337" s="16">
        <f t="shared" si="144"/>
        <v>0</v>
      </c>
    </row>
    <row r="338" spans="1:10" ht="33.75" x14ac:dyDescent="0.2">
      <c r="A338" s="13" t="s">
        <v>157</v>
      </c>
      <c r="B338" s="17" t="s">
        <v>70</v>
      </c>
      <c r="C338" s="17" t="s">
        <v>112</v>
      </c>
      <c r="D338" s="17" t="s">
        <v>84</v>
      </c>
      <c r="E338" s="17" t="s">
        <v>743</v>
      </c>
      <c r="F338" s="17" t="s">
        <v>155</v>
      </c>
      <c r="G338" s="17"/>
      <c r="H338" s="16">
        <v>11291965.74</v>
      </c>
      <c r="I338" s="16">
        <v>0</v>
      </c>
      <c r="J338" s="16">
        <v>0</v>
      </c>
    </row>
    <row r="339" spans="1:10" x14ac:dyDescent="0.2">
      <c r="A339" s="13" t="s">
        <v>158</v>
      </c>
      <c r="B339" s="17" t="s">
        <v>70</v>
      </c>
      <c r="C339" s="17" t="s">
        <v>112</v>
      </c>
      <c r="D339" s="17" t="s">
        <v>84</v>
      </c>
      <c r="E339" s="17" t="s">
        <v>743</v>
      </c>
      <c r="F339" s="17" t="s">
        <v>156</v>
      </c>
      <c r="G339" s="17"/>
      <c r="H339" s="16">
        <v>487776.94</v>
      </c>
      <c r="I339" s="16">
        <v>0</v>
      </c>
      <c r="J339" s="16">
        <v>0</v>
      </c>
    </row>
    <row r="340" spans="1:10" x14ac:dyDescent="0.2">
      <c r="A340" s="25" t="s">
        <v>25</v>
      </c>
      <c r="B340" s="17" t="s">
        <v>70</v>
      </c>
      <c r="C340" s="17" t="s">
        <v>112</v>
      </c>
      <c r="D340" s="17" t="s">
        <v>84</v>
      </c>
      <c r="E340" s="17" t="s">
        <v>333</v>
      </c>
      <c r="F340" s="17"/>
      <c r="G340" s="17"/>
      <c r="H340" s="16">
        <f>H341+H342</f>
        <v>1927300</v>
      </c>
      <c r="I340" s="16">
        <f t="shared" ref="I340:J340" si="145">I341+I342</f>
        <v>1527300</v>
      </c>
      <c r="J340" s="16">
        <f t="shared" si="145"/>
        <v>0</v>
      </c>
    </row>
    <row r="341" spans="1:10" x14ac:dyDescent="0.2">
      <c r="A341" s="1" t="s">
        <v>406</v>
      </c>
      <c r="B341" s="17" t="s">
        <v>70</v>
      </c>
      <c r="C341" s="17" t="s">
        <v>112</v>
      </c>
      <c r="D341" s="17" t="s">
        <v>84</v>
      </c>
      <c r="E341" s="17" t="s">
        <v>333</v>
      </c>
      <c r="F341" s="17" t="s">
        <v>90</v>
      </c>
      <c r="G341" s="17"/>
      <c r="H341" s="16">
        <v>1652300</v>
      </c>
      <c r="I341" s="16">
        <v>1252300</v>
      </c>
      <c r="J341" s="16">
        <v>0</v>
      </c>
    </row>
    <row r="342" spans="1:10" x14ac:dyDescent="0.2">
      <c r="A342" s="1" t="s">
        <v>98</v>
      </c>
      <c r="B342" s="17" t="s">
        <v>70</v>
      </c>
      <c r="C342" s="17" t="s">
        <v>112</v>
      </c>
      <c r="D342" s="17" t="s">
        <v>84</v>
      </c>
      <c r="E342" s="17" t="s">
        <v>333</v>
      </c>
      <c r="F342" s="17" t="s">
        <v>97</v>
      </c>
      <c r="G342" s="17"/>
      <c r="H342" s="16">
        <v>275000</v>
      </c>
      <c r="I342" s="16">
        <v>275000</v>
      </c>
      <c r="J342" s="16">
        <v>0</v>
      </c>
    </row>
    <row r="343" spans="1:10" ht="22.5" x14ac:dyDescent="0.2">
      <c r="A343" s="13" t="s">
        <v>522</v>
      </c>
      <c r="B343" s="17" t="s">
        <v>70</v>
      </c>
      <c r="C343" s="17" t="s">
        <v>112</v>
      </c>
      <c r="D343" s="17" t="s">
        <v>84</v>
      </c>
      <c r="E343" s="19" t="s">
        <v>509</v>
      </c>
      <c r="F343" s="17"/>
      <c r="G343" s="17"/>
      <c r="H343" s="16">
        <f>H344+H345</f>
        <v>554300</v>
      </c>
      <c r="I343" s="16">
        <f t="shared" ref="I343:J343" si="146">I344+I345</f>
        <v>202100</v>
      </c>
      <c r="J343" s="16">
        <f t="shared" si="146"/>
        <v>202100</v>
      </c>
    </row>
    <row r="344" spans="1:10" x14ac:dyDescent="0.2">
      <c r="A344" s="13" t="s">
        <v>406</v>
      </c>
      <c r="B344" s="17" t="s">
        <v>70</v>
      </c>
      <c r="C344" s="17" t="s">
        <v>112</v>
      </c>
      <c r="D344" s="17" t="s">
        <v>84</v>
      </c>
      <c r="E344" s="19" t="s">
        <v>509</v>
      </c>
      <c r="F344" s="17" t="s">
        <v>90</v>
      </c>
      <c r="G344" s="17"/>
      <c r="H344" s="16">
        <v>26000</v>
      </c>
      <c r="I344" s="16">
        <v>26000</v>
      </c>
      <c r="J344" s="16">
        <v>26000</v>
      </c>
    </row>
    <row r="345" spans="1:10" x14ac:dyDescent="0.2">
      <c r="A345" s="13" t="s">
        <v>406</v>
      </c>
      <c r="B345" s="17" t="s">
        <v>70</v>
      </c>
      <c r="C345" s="17" t="s">
        <v>112</v>
      </c>
      <c r="D345" s="17" t="s">
        <v>84</v>
      </c>
      <c r="E345" s="19" t="s">
        <v>509</v>
      </c>
      <c r="F345" s="17" t="s">
        <v>90</v>
      </c>
      <c r="G345" s="17" t="s">
        <v>202</v>
      </c>
      <c r="H345" s="37">
        <v>528300</v>
      </c>
      <c r="I345" s="37">
        <v>176100</v>
      </c>
      <c r="J345" s="37">
        <v>176100</v>
      </c>
    </row>
    <row r="346" spans="1:10" ht="33.75" x14ac:dyDescent="0.2">
      <c r="A346" s="13" t="s">
        <v>746</v>
      </c>
      <c r="B346" s="17" t="s">
        <v>70</v>
      </c>
      <c r="C346" s="17" t="s">
        <v>112</v>
      </c>
      <c r="D346" s="17" t="s">
        <v>84</v>
      </c>
      <c r="E346" s="19" t="s">
        <v>745</v>
      </c>
      <c r="F346" s="17"/>
      <c r="G346" s="17"/>
      <c r="H346" s="37">
        <f>H347</f>
        <v>688500</v>
      </c>
      <c r="I346" s="37">
        <f t="shared" ref="I346:J346" si="147">I347</f>
        <v>0</v>
      </c>
      <c r="J346" s="37">
        <f t="shared" si="147"/>
        <v>0</v>
      </c>
    </row>
    <row r="347" spans="1:10" ht="33.75" x14ac:dyDescent="0.2">
      <c r="A347" s="13" t="s">
        <v>157</v>
      </c>
      <c r="B347" s="17" t="s">
        <v>70</v>
      </c>
      <c r="C347" s="17" t="s">
        <v>112</v>
      </c>
      <c r="D347" s="17" t="s">
        <v>84</v>
      </c>
      <c r="E347" s="19" t="s">
        <v>745</v>
      </c>
      <c r="F347" s="17" t="s">
        <v>155</v>
      </c>
      <c r="G347" s="17" t="s">
        <v>202</v>
      </c>
      <c r="H347" s="37">
        <v>688500</v>
      </c>
      <c r="I347" s="37">
        <v>0</v>
      </c>
      <c r="J347" s="37">
        <v>0</v>
      </c>
    </row>
    <row r="348" spans="1:10" ht="22.5" x14ac:dyDescent="0.2">
      <c r="A348" s="1" t="s">
        <v>553</v>
      </c>
      <c r="B348" s="17" t="s">
        <v>70</v>
      </c>
      <c r="C348" s="17" t="s">
        <v>112</v>
      </c>
      <c r="D348" s="17" t="s">
        <v>84</v>
      </c>
      <c r="E348" s="19" t="s">
        <v>554</v>
      </c>
      <c r="F348" s="17"/>
      <c r="G348" s="17"/>
      <c r="H348" s="16">
        <f>H349+H350</f>
        <v>402200</v>
      </c>
      <c r="I348" s="16">
        <f t="shared" ref="I348:J348" si="148">I349+I350</f>
        <v>402200</v>
      </c>
      <c r="J348" s="16">
        <f t="shared" si="148"/>
        <v>402200</v>
      </c>
    </row>
    <row r="349" spans="1:10" x14ac:dyDescent="0.2">
      <c r="A349" s="13" t="s">
        <v>406</v>
      </c>
      <c r="B349" s="17" t="s">
        <v>70</v>
      </c>
      <c r="C349" s="17" t="s">
        <v>112</v>
      </c>
      <c r="D349" s="17" t="s">
        <v>84</v>
      </c>
      <c r="E349" s="19" t="s">
        <v>554</v>
      </c>
      <c r="F349" s="17" t="s">
        <v>90</v>
      </c>
      <c r="G349" s="17"/>
      <c r="H349" s="16">
        <v>50000</v>
      </c>
      <c r="I349" s="16">
        <v>50000</v>
      </c>
      <c r="J349" s="16">
        <v>50000</v>
      </c>
    </row>
    <row r="350" spans="1:10" x14ac:dyDescent="0.2">
      <c r="A350" s="13" t="s">
        <v>406</v>
      </c>
      <c r="B350" s="17" t="s">
        <v>70</v>
      </c>
      <c r="C350" s="17" t="s">
        <v>112</v>
      </c>
      <c r="D350" s="17" t="s">
        <v>84</v>
      </c>
      <c r="E350" s="19" t="s">
        <v>554</v>
      </c>
      <c r="F350" s="17" t="s">
        <v>90</v>
      </c>
      <c r="G350" s="17" t="s">
        <v>202</v>
      </c>
      <c r="H350" s="37">
        <v>352200</v>
      </c>
      <c r="I350" s="37">
        <v>352200</v>
      </c>
      <c r="J350" s="37">
        <v>352200</v>
      </c>
    </row>
    <row r="351" spans="1:10" x14ac:dyDescent="0.2">
      <c r="A351" s="13" t="s">
        <v>438</v>
      </c>
      <c r="B351" s="17" t="s">
        <v>70</v>
      </c>
      <c r="C351" s="17" t="s">
        <v>112</v>
      </c>
      <c r="D351" s="17" t="s">
        <v>104</v>
      </c>
      <c r="E351" s="17"/>
      <c r="F351" s="17"/>
      <c r="G351" s="17"/>
      <c r="H351" s="37">
        <f>H352</f>
        <v>217734234.44</v>
      </c>
      <c r="I351" s="37">
        <f t="shared" ref="I351:J351" si="149">I352</f>
        <v>117679500</v>
      </c>
      <c r="J351" s="37">
        <f t="shared" si="149"/>
        <v>102500000</v>
      </c>
    </row>
    <row r="352" spans="1:10" ht="22.5" x14ac:dyDescent="0.2">
      <c r="A352" s="13" t="s">
        <v>684</v>
      </c>
      <c r="B352" s="17" t="s">
        <v>70</v>
      </c>
      <c r="C352" s="17" t="s">
        <v>112</v>
      </c>
      <c r="D352" s="17" t="s">
        <v>104</v>
      </c>
      <c r="E352" s="17" t="s">
        <v>415</v>
      </c>
      <c r="F352" s="17"/>
      <c r="G352" s="17"/>
      <c r="H352" s="37">
        <f>H360+H355+H358+H353</f>
        <v>217734234.44</v>
      </c>
      <c r="I352" s="37">
        <f t="shared" ref="I352:J352" si="150">I360+I355+I358+I353</f>
        <v>117679500</v>
      </c>
      <c r="J352" s="37">
        <f t="shared" si="150"/>
        <v>102500000</v>
      </c>
    </row>
    <row r="353" spans="1:10" x14ac:dyDescent="0.2">
      <c r="A353" s="2" t="s">
        <v>19</v>
      </c>
      <c r="B353" s="17" t="s">
        <v>70</v>
      </c>
      <c r="C353" s="17" t="s">
        <v>112</v>
      </c>
      <c r="D353" s="17" t="s">
        <v>104</v>
      </c>
      <c r="E353" s="17" t="s">
        <v>660</v>
      </c>
      <c r="F353" s="17"/>
      <c r="G353" s="17"/>
      <c r="H353" s="37">
        <f>H354</f>
        <v>287901.32</v>
      </c>
      <c r="I353" s="37">
        <f t="shared" ref="I353:J353" si="151">I354</f>
        <v>0</v>
      </c>
      <c r="J353" s="37">
        <f t="shared" si="151"/>
        <v>0</v>
      </c>
    </row>
    <row r="354" spans="1:10" x14ac:dyDescent="0.2">
      <c r="A354" s="13" t="s">
        <v>426</v>
      </c>
      <c r="B354" s="17" t="s">
        <v>70</v>
      </c>
      <c r="C354" s="17" t="s">
        <v>112</v>
      </c>
      <c r="D354" s="17" t="s">
        <v>104</v>
      </c>
      <c r="E354" s="17" t="s">
        <v>660</v>
      </c>
      <c r="F354" s="17" t="s">
        <v>425</v>
      </c>
      <c r="G354" s="17"/>
      <c r="H354" s="37">
        <v>287901.32</v>
      </c>
      <c r="I354" s="37">
        <v>0</v>
      </c>
      <c r="J354" s="37">
        <v>0</v>
      </c>
    </row>
    <row r="355" spans="1:10" ht="22.5" x14ac:dyDescent="0.2">
      <c r="A355" s="8" t="s">
        <v>676</v>
      </c>
      <c r="B355" s="17" t="s">
        <v>70</v>
      </c>
      <c r="C355" s="17" t="s">
        <v>112</v>
      </c>
      <c r="D355" s="17" t="s">
        <v>104</v>
      </c>
      <c r="E355" s="17" t="s">
        <v>561</v>
      </c>
      <c r="F355" s="17"/>
      <c r="G355" s="17"/>
      <c r="H355" s="37">
        <f>H356+H357</f>
        <v>210734234.44</v>
      </c>
      <c r="I355" s="37">
        <f t="shared" ref="I355:J355" si="152">I356+I357</f>
        <v>57900000</v>
      </c>
      <c r="J355" s="37">
        <f t="shared" si="152"/>
        <v>500000</v>
      </c>
    </row>
    <row r="356" spans="1:10" ht="22.5" x14ac:dyDescent="0.2">
      <c r="A356" s="1" t="s">
        <v>191</v>
      </c>
      <c r="B356" s="17" t="s">
        <v>70</v>
      </c>
      <c r="C356" s="17" t="s">
        <v>112</v>
      </c>
      <c r="D356" s="17" t="s">
        <v>104</v>
      </c>
      <c r="E356" s="17" t="s">
        <v>561</v>
      </c>
      <c r="F356" s="17" t="s">
        <v>190</v>
      </c>
      <c r="G356" s="17"/>
      <c r="H356" s="37">
        <v>210734234.44</v>
      </c>
      <c r="I356" s="37">
        <v>2000000</v>
      </c>
      <c r="J356" s="37">
        <v>500000</v>
      </c>
    </row>
    <row r="357" spans="1:10" ht="22.5" x14ac:dyDescent="0.2">
      <c r="A357" s="1" t="s">
        <v>191</v>
      </c>
      <c r="B357" s="17" t="s">
        <v>70</v>
      </c>
      <c r="C357" s="17" t="s">
        <v>112</v>
      </c>
      <c r="D357" s="17" t="s">
        <v>104</v>
      </c>
      <c r="E357" s="17" t="s">
        <v>561</v>
      </c>
      <c r="F357" s="17" t="s">
        <v>190</v>
      </c>
      <c r="G357" s="17" t="s">
        <v>202</v>
      </c>
      <c r="H357" s="37">
        <v>0</v>
      </c>
      <c r="I357" s="37">
        <v>55900000</v>
      </c>
      <c r="J357" s="37">
        <v>0</v>
      </c>
    </row>
    <row r="358" spans="1:10" ht="22.5" x14ac:dyDescent="0.2">
      <c r="A358" s="1" t="s">
        <v>674</v>
      </c>
      <c r="B358" s="17" t="s">
        <v>70</v>
      </c>
      <c r="C358" s="17" t="s">
        <v>112</v>
      </c>
      <c r="D358" s="17" t="s">
        <v>104</v>
      </c>
      <c r="E358" s="17" t="s">
        <v>673</v>
      </c>
      <c r="F358" s="17"/>
      <c r="G358" s="17"/>
      <c r="H358" s="16">
        <f>H359</f>
        <v>4712098.68</v>
      </c>
      <c r="I358" s="16">
        <f t="shared" ref="I358:J358" si="153">I359</f>
        <v>1500000</v>
      </c>
      <c r="J358" s="16">
        <f t="shared" si="153"/>
        <v>0</v>
      </c>
    </row>
    <row r="359" spans="1:10" x14ac:dyDescent="0.2">
      <c r="A359" s="1" t="s">
        <v>406</v>
      </c>
      <c r="B359" s="17" t="s">
        <v>70</v>
      </c>
      <c r="C359" s="17" t="s">
        <v>112</v>
      </c>
      <c r="D359" s="17" t="s">
        <v>104</v>
      </c>
      <c r="E359" s="17" t="s">
        <v>673</v>
      </c>
      <c r="F359" s="17" t="s">
        <v>90</v>
      </c>
      <c r="G359" s="17"/>
      <c r="H359" s="16">
        <v>4712098.68</v>
      </c>
      <c r="I359" s="16">
        <v>1500000</v>
      </c>
      <c r="J359" s="16">
        <v>0</v>
      </c>
    </row>
    <row r="360" spans="1:10" x14ac:dyDescent="0.2">
      <c r="A360" s="13" t="s">
        <v>440</v>
      </c>
      <c r="B360" s="17" t="s">
        <v>70</v>
      </c>
      <c r="C360" s="17" t="s">
        <v>112</v>
      </c>
      <c r="D360" s="17" t="s">
        <v>104</v>
      </c>
      <c r="E360" s="17" t="s">
        <v>439</v>
      </c>
      <c r="F360" s="17"/>
      <c r="G360" s="17"/>
      <c r="H360" s="16">
        <f>H361+H362</f>
        <v>2000000</v>
      </c>
      <c r="I360" s="16">
        <f t="shared" ref="I360:J360" si="154">I361+I362</f>
        <v>58279500</v>
      </c>
      <c r="J360" s="16">
        <f t="shared" si="154"/>
        <v>102000000</v>
      </c>
    </row>
    <row r="361" spans="1:10" ht="22.5" x14ac:dyDescent="0.2">
      <c r="A361" s="1" t="s">
        <v>191</v>
      </c>
      <c r="B361" s="17" t="s">
        <v>70</v>
      </c>
      <c r="C361" s="17" t="s">
        <v>112</v>
      </c>
      <c r="D361" s="17" t="s">
        <v>104</v>
      </c>
      <c r="E361" s="17" t="s">
        <v>439</v>
      </c>
      <c r="F361" s="17" t="s">
        <v>190</v>
      </c>
      <c r="G361" s="17"/>
      <c r="H361" s="16">
        <v>2000000</v>
      </c>
      <c r="I361" s="16">
        <v>2000000</v>
      </c>
      <c r="J361" s="16">
        <v>2000000</v>
      </c>
    </row>
    <row r="362" spans="1:10" ht="22.5" x14ac:dyDescent="0.2">
      <c r="A362" s="1" t="s">
        <v>191</v>
      </c>
      <c r="B362" s="17" t="s">
        <v>70</v>
      </c>
      <c r="C362" s="17" t="s">
        <v>112</v>
      </c>
      <c r="D362" s="17" t="s">
        <v>104</v>
      </c>
      <c r="E362" s="17" t="s">
        <v>439</v>
      </c>
      <c r="F362" s="17" t="s">
        <v>190</v>
      </c>
      <c r="G362" s="17" t="s">
        <v>202</v>
      </c>
      <c r="H362" s="37">
        <v>0</v>
      </c>
      <c r="I362" s="37">
        <v>56279500</v>
      </c>
      <c r="J362" s="37">
        <v>100000000</v>
      </c>
    </row>
    <row r="363" spans="1:10" x14ac:dyDescent="0.2">
      <c r="A363" s="1" t="s">
        <v>479</v>
      </c>
      <c r="B363" s="17" t="s">
        <v>74</v>
      </c>
      <c r="C363" s="1"/>
      <c r="D363" s="1"/>
      <c r="E363" s="1"/>
      <c r="F363" s="1"/>
      <c r="G363" s="1"/>
      <c r="H363" s="16">
        <f>H364+H391+H396+H404+H427+H441+H436</f>
        <v>154790113.68000001</v>
      </c>
      <c r="I363" s="16">
        <f t="shared" ref="I363:J363" si="155">I364+I391+I396+I404+I427+I441+I436</f>
        <v>226872542.15000001</v>
      </c>
      <c r="J363" s="16">
        <f t="shared" si="155"/>
        <v>256105428.07999998</v>
      </c>
    </row>
    <row r="364" spans="1:10" x14ac:dyDescent="0.2">
      <c r="A364" s="1" t="s">
        <v>83</v>
      </c>
      <c r="B364" s="17" t="s">
        <v>74</v>
      </c>
      <c r="C364" s="17" t="s">
        <v>81</v>
      </c>
      <c r="D364" s="17" t="s">
        <v>82</v>
      </c>
      <c r="E364" s="17"/>
      <c r="F364" s="1"/>
      <c r="G364" s="1"/>
      <c r="H364" s="16">
        <f>H365+H373+H379</f>
        <v>47735680.459999993</v>
      </c>
      <c r="I364" s="16">
        <f>I365+I373+I379</f>
        <v>143547242.15000001</v>
      </c>
      <c r="J364" s="16">
        <f>J365+J373+J379</f>
        <v>172624628.07999998</v>
      </c>
    </row>
    <row r="365" spans="1:10" ht="22.5" x14ac:dyDescent="0.2">
      <c r="A365" s="1" t="s">
        <v>419</v>
      </c>
      <c r="B365" s="17" t="s">
        <v>74</v>
      </c>
      <c r="C365" s="17" t="s">
        <v>81</v>
      </c>
      <c r="D365" s="17" t="s">
        <v>110</v>
      </c>
      <c r="E365" s="17"/>
      <c r="F365" s="17"/>
      <c r="G365" s="17"/>
      <c r="H365" s="16">
        <f>H366</f>
        <v>29623869.009999998</v>
      </c>
      <c r="I365" s="16">
        <f t="shared" ref="I365:J366" si="156">I366</f>
        <v>20172350.93</v>
      </c>
      <c r="J365" s="16">
        <f t="shared" si="156"/>
        <v>20172350.93</v>
      </c>
    </row>
    <row r="366" spans="1:10" x14ac:dyDescent="0.2">
      <c r="A366" s="13" t="s">
        <v>3</v>
      </c>
      <c r="B366" s="17" t="s">
        <v>74</v>
      </c>
      <c r="C366" s="17" t="s">
        <v>81</v>
      </c>
      <c r="D366" s="17" t="s">
        <v>110</v>
      </c>
      <c r="E366" s="17" t="s">
        <v>0</v>
      </c>
      <c r="F366" s="17"/>
      <c r="G366" s="17"/>
      <c r="H366" s="16">
        <f>H367</f>
        <v>29623869.009999998</v>
      </c>
      <c r="I366" s="16">
        <f t="shared" si="156"/>
        <v>20172350.93</v>
      </c>
      <c r="J366" s="16">
        <f t="shared" si="156"/>
        <v>20172350.93</v>
      </c>
    </row>
    <row r="367" spans="1:10" x14ac:dyDescent="0.2">
      <c r="A367" s="13" t="s">
        <v>275</v>
      </c>
      <c r="B367" s="17" t="s">
        <v>74</v>
      </c>
      <c r="C367" s="17" t="s">
        <v>81</v>
      </c>
      <c r="D367" s="17" t="s">
        <v>110</v>
      </c>
      <c r="E367" s="17" t="s">
        <v>388</v>
      </c>
      <c r="F367" s="17"/>
      <c r="G367" s="17"/>
      <c r="H367" s="16">
        <f>H368+H369+H370+H371+H372</f>
        <v>29623869.009999998</v>
      </c>
      <c r="I367" s="16">
        <f t="shared" ref="I367:J367" si="157">I368+I369+I370+I371+I372</f>
        <v>20172350.93</v>
      </c>
      <c r="J367" s="16">
        <f t="shared" si="157"/>
        <v>20172350.93</v>
      </c>
    </row>
    <row r="368" spans="1:10" x14ac:dyDescent="0.2">
      <c r="A368" s="8" t="s">
        <v>396</v>
      </c>
      <c r="B368" s="17" t="s">
        <v>74</v>
      </c>
      <c r="C368" s="17" t="s">
        <v>81</v>
      </c>
      <c r="D368" s="17" t="s">
        <v>110</v>
      </c>
      <c r="E368" s="17" t="s">
        <v>388</v>
      </c>
      <c r="F368" s="17" t="s">
        <v>86</v>
      </c>
      <c r="G368" s="17"/>
      <c r="H368" s="16">
        <v>18213837.879999999</v>
      </c>
      <c r="I368" s="16">
        <v>12027513</v>
      </c>
      <c r="J368" s="16">
        <v>12027513</v>
      </c>
    </row>
    <row r="369" spans="1:10" ht="33.75" x14ac:dyDescent="0.2">
      <c r="A369" s="8" t="s">
        <v>398</v>
      </c>
      <c r="B369" s="17" t="s">
        <v>74</v>
      </c>
      <c r="C369" s="17" t="s">
        <v>81</v>
      </c>
      <c r="D369" s="17" t="s">
        <v>110</v>
      </c>
      <c r="E369" s="17" t="s">
        <v>388</v>
      </c>
      <c r="F369" s="17" t="s">
        <v>397</v>
      </c>
      <c r="G369" s="17"/>
      <c r="H369" s="16">
        <v>5397502.1299999999</v>
      </c>
      <c r="I369" s="16">
        <v>3632308.93</v>
      </c>
      <c r="J369" s="16">
        <v>3632308.93</v>
      </c>
    </row>
    <row r="370" spans="1:10" ht="22.5" x14ac:dyDescent="0.2">
      <c r="A370" s="1" t="s">
        <v>182</v>
      </c>
      <c r="B370" s="17" t="s">
        <v>74</v>
      </c>
      <c r="C370" s="17" t="s">
        <v>81</v>
      </c>
      <c r="D370" s="17" t="s">
        <v>110</v>
      </c>
      <c r="E370" s="17" t="s">
        <v>388</v>
      </c>
      <c r="F370" s="17" t="s">
        <v>181</v>
      </c>
      <c r="G370" s="17"/>
      <c r="H370" s="16">
        <v>4863469</v>
      </c>
      <c r="I370" s="16">
        <v>3363469</v>
      </c>
      <c r="J370" s="16">
        <v>3363469</v>
      </c>
    </row>
    <row r="371" spans="1:10" x14ac:dyDescent="0.2">
      <c r="A371" s="1" t="s">
        <v>406</v>
      </c>
      <c r="B371" s="17" t="s">
        <v>74</v>
      </c>
      <c r="C371" s="17" t="s">
        <v>81</v>
      </c>
      <c r="D371" s="17" t="s">
        <v>110</v>
      </c>
      <c r="E371" s="17" t="s">
        <v>388</v>
      </c>
      <c r="F371" s="17" t="s">
        <v>90</v>
      </c>
      <c r="G371" s="17"/>
      <c r="H371" s="16">
        <v>1146460</v>
      </c>
      <c r="I371" s="16">
        <v>1146460</v>
      </c>
      <c r="J371" s="16">
        <v>1146460</v>
      </c>
    </row>
    <row r="372" spans="1:10" x14ac:dyDescent="0.2">
      <c r="A372" s="1" t="s">
        <v>293</v>
      </c>
      <c r="B372" s="17" t="s">
        <v>74</v>
      </c>
      <c r="C372" s="17" t="s">
        <v>81</v>
      </c>
      <c r="D372" s="17" t="s">
        <v>110</v>
      </c>
      <c r="E372" s="17" t="s">
        <v>388</v>
      </c>
      <c r="F372" s="17" t="s">
        <v>92</v>
      </c>
      <c r="G372" s="17"/>
      <c r="H372" s="16">
        <v>2600</v>
      </c>
      <c r="I372" s="16">
        <v>2600</v>
      </c>
      <c r="J372" s="16">
        <v>2600</v>
      </c>
    </row>
    <row r="373" spans="1:10" x14ac:dyDescent="0.2">
      <c r="A373" s="1" t="s">
        <v>96</v>
      </c>
      <c r="B373" s="17" t="s">
        <v>74</v>
      </c>
      <c r="C373" s="17" t="s">
        <v>81</v>
      </c>
      <c r="D373" s="17" t="s">
        <v>112</v>
      </c>
      <c r="E373" s="17"/>
      <c r="F373" s="17"/>
      <c r="G373" s="17"/>
      <c r="H373" s="16">
        <f>H374</f>
        <v>12760106.699999999</v>
      </c>
      <c r="I373" s="16">
        <f t="shared" ref="I373:J373" si="158">I374</f>
        <v>28195891.219999999</v>
      </c>
      <c r="J373" s="16">
        <f t="shared" si="158"/>
        <v>6155777.1500000004</v>
      </c>
    </row>
    <row r="374" spans="1:10" x14ac:dyDescent="0.2">
      <c r="A374" s="2" t="s">
        <v>408</v>
      </c>
      <c r="B374" s="17" t="s">
        <v>74</v>
      </c>
      <c r="C374" s="17" t="s">
        <v>81</v>
      </c>
      <c r="D374" s="17" t="s">
        <v>112</v>
      </c>
      <c r="E374" s="17" t="s">
        <v>248</v>
      </c>
      <c r="F374" s="17"/>
      <c r="G374" s="17"/>
      <c r="H374" s="16">
        <f>H377+H376</f>
        <v>12760106.699999999</v>
      </c>
      <c r="I374" s="16">
        <f t="shared" ref="I374:J374" si="159">I377+I376</f>
        <v>28195891.219999999</v>
      </c>
      <c r="J374" s="16">
        <f t="shared" si="159"/>
        <v>6155777.1500000004</v>
      </c>
    </row>
    <row r="375" spans="1:10" x14ac:dyDescent="0.2">
      <c r="A375" s="2" t="s">
        <v>678</v>
      </c>
      <c r="B375" s="17" t="s">
        <v>74</v>
      </c>
      <c r="C375" s="17" t="s">
        <v>81</v>
      </c>
      <c r="D375" s="17" t="s">
        <v>112</v>
      </c>
      <c r="E375" s="17" t="s">
        <v>303</v>
      </c>
      <c r="F375" s="17"/>
      <c r="G375" s="17"/>
      <c r="H375" s="16">
        <f>H376</f>
        <v>12760106.699999999</v>
      </c>
      <c r="I375" s="16">
        <f t="shared" ref="I375:J375" si="160">I376</f>
        <v>22395891.219999999</v>
      </c>
      <c r="J375" s="16">
        <f t="shared" si="160"/>
        <v>1023620</v>
      </c>
    </row>
    <row r="376" spans="1:10" x14ac:dyDescent="0.2">
      <c r="A376" s="1" t="s">
        <v>264</v>
      </c>
      <c r="B376" s="17" t="s">
        <v>74</v>
      </c>
      <c r="C376" s="17" t="s">
        <v>81</v>
      </c>
      <c r="D376" s="17" t="s">
        <v>112</v>
      </c>
      <c r="E376" s="17" t="s">
        <v>303</v>
      </c>
      <c r="F376" s="17" t="s">
        <v>262</v>
      </c>
      <c r="G376" s="17"/>
      <c r="H376" s="16">
        <v>12760106.699999999</v>
      </c>
      <c r="I376" s="16">
        <f>22471869.97-2411.52-1467.39+8837801.3-1000000-50000-117600-128780-1745170-2217770-595117-180000-802670-1940280+1854840+11522.36-2516200-346298.5-160000+2+1023620</f>
        <v>22395891.219999999</v>
      </c>
      <c r="J376" s="16">
        <v>1023620</v>
      </c>
    </row>
    <row r="377" spans="1:10" ht="22.5" x14ac:dyDescent="0.2">
      <c r="A377" s="2" t="s">
        <v>679</v>
      </c>
      <c r="B377" s="17" t="s">
        <v>74</v>
      </c>
      <c r="C377" s="17" t="s">
        <v>81</v>
      </c>
      <c r="D377" s="17" t="s">
        <v>112</v>
      </c>
      <c r="E377" s="17" t="s">
        <v>304</v>
      </c>
      <c r="F377" s="17"/>
      <c r="G377" s="17"/>
      <c r="H377" s="16">
        <f>H378</f>
        <v>0</v>
      </c>
      <c r="I377" s="16">
        <f t="shared" ref="I377:J377" si="161">I378</f>
        <v>5800000</v>
      </c>
      <c r="J377" s="16">
        <f t="shared" si="161"/>
        <v>5132157.1500000004</v>
      </c>
    </row>
    <row r="378" spans="1:10" x14ac:dyDescent="0.2">
      <c r="A378" s="1" t="s">
        <v>264</v>
      </c>
      <c r="B378" s="17" t="s">
        <v>74</v>
      </c>
      <c r="C378" s="17" t="s">
        <v>81</v>
      </c>
      <c r="D378" s="17" t="s">
        <v>112</v>
      </c>
      <c r="E378" s="17" t="s">
        <v>304</v>
      </c>
      <c r="F378" s="17" t="s">
        <v>262</v>
      </c>
      <c r="G378" s="17"/>
      <c r="H378" s="16">
        <v>0</v>
      </c>
      <c r="I378" s="16">
        <v>5800000</v>
      </c>
      <c r="J378" s="16">
        <f>5800000-161548.35-346298.5-160000+4</f>
        <v>5132157.1500000004</v>
      </c>
    </row>
    <row r="379" spans="1:10" x14ac:dyDescent="0.2">
      <c r="A379" s="1" t="s">
        <v>96</v>
      </c>
      <c r="B379" s="17" t="s">
        <v>74</v>
      </c>
      <c r="C379" s="17" t="s">
        <v>81</v>
      </c>
      <c r="D379" s="17" t="s">
        <v>94</v>
      </c>
      <c r="E379" s="17"/>
      <c r="F379" s="17"/>
      <c r="G379" s="17"/>
      <c r="H379" s="16">
        <f>H380+H383</f>
        <v>5351704.75</v>
      </c>
      <c r="I379" s="16">
        <f t="shared" ref="I379:J379" si="162">I380+I383</f>
        <v>95179000</v>
      </c>
      <c r="J379" s="16">
        <f t="shared" si="162"/>
        <v>146296500</v>
      </c>
    </row>
    <row r="380" spans="1:10" ht="33.75" x14ac:dyDescent="0.2">
      <c r="A380" s="14" t="s">
        <v>478</v>
      </c>
      <c r="B380" s="17" t="s">
        <v>74</v>
      </c>
      <c r="C380" s="17" t="s">
        <v>81</v>
      </c>
      <c r="D380" s="17" t="s">
        <v>94</v>
      </c>
      <c r="E380" s="17" t="s">
        <v>492</v>
      </c>
      <c r="F380" s="17"/>
      <c r="G380" s="17"/>
      <c r="H380" s="16">
        <f>H381</f>
        <v>15000</v>
      </c>
      <c r="I380" s="16">
        <f t="shared" ref="I380:J381" si="163">I381</f>
        <v>15000</v>
      </c>
      <c r="J380" s="16">
        <f t="shared" si="163"/>
        <v>0</v>
      </c>
    </row>
    <row r="381" spans="1:10" ht="22.5" x14ac:dyDescent="0.2">
      <c r="A381" s="14" t="s">
        <v>688</v>
      </c>
      <c r="B381" s="17" t="s">
        <v>74</v>
      </c>
      <c r="C381" s="17" t="s">
        <v>81</v>
      </c>
      <c r="D381" s="17" t="s">
        <v>94</v>
      </c>
      <c r="E381" s="17" t="s">
        <v>493</v>
      </c>
      <c r="F381" s="17"/>
      <c r="G381" s="17"/>
      <c r="H381" s="16">
        <f>H382</f>
        <v>15000</v>
      </c>
      <c r="I381" s="16">
        <f t="shared" si="163"/>
        <v>15000</v>
      </c>
      <c r="J381" s="16">
        <f t="shared" si="163"/>
        <v>0</v>
      </c>
    </row>
    <row r="382" spans="1:10" x14ac:dyDescent="0.2">
      <c r="A382" s="1" t="s">
        <v>20</v>
      </c>
      <c r="B382" s="17" t="s">
        <v>74</v>
      </c>
      <c r="C382" s="17" t="s">
        <v>81</v>
      </c>
      <c r="D382" s="17" t="s">
        <v>94</v>
      </c>
      <c r="E382" s="17" t="s">
        <v>493</v>
      </c>
      <c r="F382" s="17" t="s">
        <v>196</v>
      </c>
      <c r="G382" s="17"/>
      <c r="H382" s="16">
        <v>15000</v>
      </c>
      <c r="I382" s="16">
        <v>15000</v>
      </c>
      <c r="J382" s="16">
        <v>0</v>
      </c>
    </row>
    <row r="383" spans="1:10" x14ac:dyDescent="0.2">
      <c r="A383" s="2" t="s">
        <v>408</v>
      </c>
      <c r="B383" s="17" t="s">
        <v>74</v>
      </c>
      <c r="C383" s="17" t="s">
        <v>81</v>
      </c>
      <c r="D383" s="17" t="s">
        <v>94</v>
      </c>
      <c r="E383" s="17" t="s">
        <v>248</v>
      </c>
      <c r="F383" s="17"/>
      <c r="G383" s="17"/>
      <c r="H383" s="16">
        <f>H384+H386+H389</f>
        <v>5336704.75</v>
      </c>
      <c r="I383" s="16">
        <f t="shared" ref="I383:J383" si="164">I384+I386+I389</f>
        <v>95164000</v>
      </c>
      <c r="J383" s="16">
        <f t="shared" si="164"/>
        <v>146296500</v>
      </c>
    </row>
    <row r="384" spans="1:10" ht="22.5" x14ac:dyDescent="0.2">
      <c r="A384" s="1" t="s">
        <v>510</v>
      </c>
      <c r="B384" s="17" t="s">
        <v>74</v>
      </c>
      <c r="C384" s="17" t="s">
        <v>81</v>
      </c>
      <c r="D384" s="17" t="s">
        <v>94</v>
      </c>
      <c r="E384" s="17" t="s">
        <v>556</v>
      </c>
      <c r="F384" s="17"/>
      <c r="G384" s="17"/>
      <c r="H384" s="16">
        <f>H385</f>
        <v>0</v>
      </c>
      <c r="I384" s="16">
        <f t="shared" ref="I384:J384" si="165">I385</f>
        <v>57230100</v>
      </c>
      <c r="J384" s="16">
        <f t="shared" si="165"/>
        <v>113130100</v>
      </c>
    </row>
    <row r="385" spans="1:10" x14ac:dyDescent="0.2">
      <c r="A385" s="1" t="s">
        <v>264</v>
      </c>
      <c r="B385" s="17" t="s">
        <v>74</v>
      </c>
      <c r="C385" s="17" t="s">
        <v>81</v>
      </c>
      <c r="D385" s="17" t="s">
        <v>94</v>
      </c>
      <c r="E385" s="17" t="s">
        <v>556</v>
      </c>
      <c r="F385" s="17" t="s">
        <v>262</v>
      </c>
      <c r="G385" s="17" t="s">
        <v>202</v>
      </c>
      <c r="H385" s="16">
        <v>0</v>
      </c>
      <c r="I385" s="16">
        <v>57230100</v>
      </c>
      <c r="J385" s="16">
        <v>113130100</v>
      </c>
    </row>
    <row r="386" spans="1:10" ht="78.75" x14ac:dyDescent="0.2">
      <c r="A386" s="13" t="s">
        <v>599</v>
      </c>
      <c r="B386" s="17" t="s">
        <v>74</v>
      </c>
      <c r="C386" s="17" t="s">
        <v>81</v>
      </c>
      <c r="D386" s="17" t="s">
        <v>94</v>
      </c>
      <c r="E386" s="17" t="s">
        <v>498</v>
      </c>
      <c r="F386" s="17"/>
      <c r="G386" s="17"/>
      <c r="H386" s="16">
        <f>H387+H388</f>
        <v>2933222.96</v>
      </c>
      <c r="I386" s="16">
        <f t="shared" ref="I386:J386" si="166">I387+I388</f>
        <v>33933900</v>
      </c>
      <c r="J386" s="16">
        <f t="shared" si="166"/>
        <v>32166400</v>
      </c>
    </row>
    <row r="387" spans="1:10" x14ac:dyDescent="0.2">
      <c r="A387" s="1" t="s">
        <v>406</v>
      </c>
      <c r="B387" s="17" t="s">
        <v>74</v>
      </c>
      <c r="C387" s="17" t="s">
        <v>81</v>
      </c>
      <c r="D387" s="17" t="s">
        <v>94</v>
      </c>
      <c r="E387" s="17" t="s">
        <v>498</v>
      </c>
      <c r="F387" s="17" t="s">
        <v>90</v>
      </c>
      <c r="G387" s="17"/>
      <c r="H387" s="16">
        <v>1444404.44</v>
      </c>
      <c r="I387" s="16">
        <v>350000</v>
      </c>
      <c r="J387" s="16">
        <v>350000</v>
      </c>
    </row>
    <row r="388" spans="1:10" x14ac:dyDescent="0.2">
      <c r="A388" s="1" t="s">
        <v>406</v>
      </c>
      <c r="B388" s="17" t="s">
        <v>74</v>
      </c>
      <c r="C388" s="17" t="s">
        <v>81</v>
      </c>
      <c r="D388" s="17" t="s">
        <v>94</v>
      </c>
      <c r="E388" s="17" t="s">
        <v>498</v>
      </c>
      <c r="F388" s="17" t="s">
        <v>90</v>
      </c>
      <c r="G388" s="17" t="s">
        <v>202</v>
      </c>
      <c r="H388" s="16">
        <v>1488818.52</v>
      </c>
      <c r="I388" s="16">
        <v>33583900</v>
      </c>
      <c r="J388" s="16">
        <v>31816400</v>
      </c>
    </row>
    <row r="389" spans="1:10" x14ac:dyDescent="0.2">
      <c r="A389" s="1" t="s">
        <v>601</v>
      </c>
      <c r="B389" s="17" t="s">
        <v>74</v>
      </c>
      <c r="C389" s="17" t="s">
        <v>81</v>
      </c>
      <c r="D389" s="17" t="s">
        <v>94</v>
      </c>
      <c r="E389" s="17" t="s">
        <v>600</v>
      </c>
      <c r="F389" s="17"/>
      <c r="G389" s="17"/>
      <c r="H389" s="16">
        <f>H390</f>
        <v>2403481.79</v>
      </c>
      <c r="I389" s="16">
        <f t="shared" ref="I389:J389" si="167">I390</f>
        <v>4000000</v>
      </c>
      <c r="J389" s="16">
        <f t="shared" si="167"/>
        <v>1000000</v>
      </c>
    </row>
    <row r="390" spans="1:10" x14ac:dyDescent="0.2">
      <c r="A390" s="1" t="s">
        <v>406</v>
      </c>
      <c r="B390" s="17" t="s">
        <v>74</v>
      </c>
      <c r="C390" s="17" t="s">
        <v>81</v>
      </c>
      <c r="D390" s="17" t="s">
        <v>94</v>
      </c>
      <c r="E390" s="17" t="s">
        <v>600</v>
      </c>
      <c r="F390" s="17" t="s">
        <v>90</v>
      </c>
      <c r="G390" s="17"/>
      <c r="H390" s="16">
        <v>2403481.79</v>
      </c>
      <c r="I390" s="16">
        <v>4000000</v>
      </c>
      <c r="J390" s="16">
        <v>1000000</v>
      </c>
    </row>
    <row r="391" spans="1:10" x14ac:dyDescent="0.2">
      <c r="A391" s="1" t="s">
        <v>467</v>
      </c>
      <c r="B391" s="17" t="s">
        <v>74</v>
      </c>
      <c r="C391" s="17" t="s">
        <v>84</v>
      </c>
      <c r="D391" s="17" t="s">
        <v>82</v>
      </c>
      <c r="E391" s="17"/>
      <c r="F391" s="17"/>
      <c r="G391" s="17"/>
      <c r="H391" s="16">
        <f t="shared" ref="H391:J394" si="168">H392</f>
        <v>4409500</v>
      </c>
      <c r="I391" s="16">
        <f t="shared" si="168"/>
        <v>4553100</v>
      </c>
      <c r="J391" s="16">
        <f t="shared" si="168"/>
        <v>4708600</v>
      </c>
    </row>
    <row r="392" spans="1:10" x14ac:dyDescent="0.2">
      <c r="A392" s="1" t="s">
        <v>160</v>
      </c>
      <c r="B392" s="17" t="s">
        <v>74</v>
      </c>
      <c r="C392" s="17" t="s">
        <v>84</v>
      </c>
      <c r="D392" s="17" t="s">
        <v>95</v>
      </c>
      <c r="E392" s="17"/>
      <c r="F392" s="17"/>
      <c r="G392" s="17"/>
      <c r="H392" s="16">
        <f t="shared" si="168"/>
        <v>4409500</v>
      </c>
      <c r="I392" s="16">
        <f t="shared" si="168"/>
        <v>4553100</v>
      </c>
      <c r="J392" s="16">
        <f t="shared" si="168"/>
        <v>4708600</v>
      </c>
    </row>
    <row r="393" spans="1:10" x14ac:dyDescent="0.2">
      <c r="A393" s="13" t="s">
        <v>3</v>
      </c>
      <c r="B393" s="17" t="s">
        <v>74</v>
      </c>
      <c r="C393" s="17" t="s">
        <v>84</v>
      </c>
      <c r="D393" s="17" t="s">
        <v>95</v>
      </c>
      <c r="E393" s="17" t="s">
        <v>0</v>
      </c>
      <c r="F393" s="17"/>
      <c r="G393" s="17"/>
      <c r="H393" s="16">
        <f t="shared" si="168"/>
        <v>4409500</v>
      </c>
      <c r="I393" s="16">
        <f t="shared" si="168"/>
        <v>4553100</v>
      </c>
      <c r="J393" s="16">
        <f t="shared" si="168"/>
        <v>4708600</v>
      </c>
    </row>
    <row r="394" spans="1:10" ht="22.5" x14ac:dyDescent="0.2">
      <c r="A394" s="1" t="s">
        <v>535</v>
      </c>
      <c r="B394" s="17" t="s">
        <v>74</v>
      </c>
      <c r="C394" s="17" t="s">
        <v>84</v>
      </c>
      <c r="D394" s="17" t="s">
        <v>95</v>
      </c>
      <c r="E394" s="17" t="s">
        <v>389</v>
      </c>
      <c r="F394" s="17"/>
      <c r="G394" s="17"/>
      <c r="H394" s="16">
        <f t="shared" si="168"/>
        <v>4409500</v>
      </c>
      <c r="I394" s="16">
        <f t="shared" si="168"/>
        <v>4553100</v>
      </c>
      <c r="J394" s="16">
        <f t="shared" si="168"/>
        <v>4708600</v>
      </c>
    </row>
    <row r="395" spans="1:10" x14ac:dyDescent="0.2">
      <c r="A395" s="1" t="s">
        <v>162</v>
      </c>
      <c r="B395" s="17" t="s">
        <v>74</v>
      </c>
      <c r="C395" s="17" t="s">
        <v>84</v>
      </c>
      <c r="D395" s="17" t="s">
        <v>95</v>
      </c>
      <c r="E395" s="17" t="s">
        <v>389</v>
      </c>
      <c r="F395" s="17" t="s">
        <v>161</v>
      </c>
      <c r="G395" s="17" t="s">
        <v>202</v>
      </c>
      <c r="H395" s="37">
        <v>4409500</v>
      </c>
      <c r="I395" s="37">
        <v>4553100</v>
      </c>
      <c r="J395" s="37">
        <v>4708600</v>
      </c>
    </row>
    <row r="396" spans="1:10" x14ac:dyDescent="0.2">
      <c r="A396" s="1" t="s">
        <v>427</v>
      </c>
      <c r="B396" s="17" t="s">
        <v>74</v>
      </c>
      <c r="C396" s="17" t="s">
        <v>95</v>
      </c>
      <c r="D396" s="17" t="s">
        <v>82</v>
      </c>
      <c r="E396" s="17"/>
      <c r="F396" s="17"/>
      <c r="G396" s="17"/>
      <c r="H396" s="37">
        <f t="shared" ref="H396:J399" si="169">H397</f>
        <v>2512625.3199999998</v>
      </c>
      <c r="I396" s="37">
        <f t="shared" si="169"/>
        <v>1833500</v>
      </c>
      <c r="J396" s="37">
        <f t="shared" si="169"/>
        <v>1833500</v>
      </c>
    </row>
    <row r="397" spans="1:10" ht="22.5" x14ac:dyDescent="0.2">
      <c r="A397" s="1" t="s">
        <v>424</v>
      </c>
      <c r="B397" s="17" t="s">
        <v>74</v>
      </c>
      <c r="C397" s="17" t="s">
        <v>95</v>
      </c>
      <c r="D397" s="17" t="s">
        <v>150</v>
      </c>
      <c r="E397" s="17"/>
      <c r="F397" s="17"/>
      <c r="G397" s="17"/>
      <c r="H397" s="16">
        <f>H398+H401</f>
        <v>2512625.3199999998</v>
      </c>
      <c r="I397" s="16">
        <f t="shared" ref="I397:J397" si="170">I398+I401</f>
        <v>1833500</v>
      </c>
      <c r="J397" s="16">
        <f t="shared" si="170"/>
        <v>1833500</v>
      </c>
    </row>
    <row r="398" spans="1:10" x14ac:dyDescent="0.2">
      <c r="A398" s="13" t="s">
        <v>3</v>
      </c>
      <c r="B398" s="17" t="s">
        <v>74</v>
      </c>
      <c r="C398" s="17" t="s">
        <v>95</v>
      </c>
      <c r="D398" s="17" t="s">
        <v>150</v>
      </c>
      <c r="E398" s="17" t="s">
        <v>0</v>
      </c>
      <c r="F398" s="17"/>
      <c r="G398" s="17"/>
      <c r="H398" s="16">
        <f t="shared" si="169"/>
        <v>1833500</v>
      </c>
      <c r="I398" s="16">
        <f t="shared" si="169"/>
        <v>1833500</v>
      </c>
      <c r="J398" s="16">
        <f t="shared" si="169"/>
        <v>1833500</v>
      </c>
    </row>
    <row r="399" spans="1:10" ht="22.5" x14ac:dyDescent="0.2">
      <c r="A399" s="25" t="s">
        <v>26</v>
      </c>
      <c r="B399" s="17" t="s">
        <v>74</v>
      </c>
      <c r="C399" s="17" t="s">
        <v>95</v>
      </c>
      <c r="D399" s="17" t="s">
        <v>150</v>
      </c>
      <c r="E399" s="17" t="s">
        <v>205</v>
      </c>
      <c r="F399" s="17"/>
      <c r="G399" s="17"/>
      <c r="H399" s="16">
        <f t="shared" si="169"/>
        <v>1833500</v>
      </c>
      <c r="I399" s="16">
        <f t="shared" si="169"/>
        <v>1833500</v>
      </c>
      <c r="J399" s="16">
        <f t="shared" si="169"/>
        <v>1833500</v>
      </c>
    </row>
    <row r="400" spans="1:10" ht="22.5" x14ac:dyDescent="0.2">
      <c r="A400" s="1" t="s">
        <v>134</v>
      </c>
      <c r="B400" s="17" t="s">
        <v>74</v>
      </c>
      <c r="C400" s="17" t="s">
        <v>95</v>
      </c>
      <c r="D400" s="17" t="s">
        <v>150</v>
      </c>
      <c r="E400" s="17" t="s">
        <v>205</v>
      </c>
      <c r="F400" s="17" t="s">
        <v>133</v>
      </c>
      <c r="G400" s="17" t="s">
        <v>202</v>
      </c>
      <c r="H400" s="37">
        <v>1833500</v>
      </c>
      <c r="I400" s="37">
        <v>1833500</v>
      </c>
      <c r="J400" s="37">
        <v>1833500</v>
      </c>
    </row>
    <row r="401" spans="1:10" x14ac:dyDescent="0.2">
      <c r="A401" s="2" t="s">
        <v>408</v>
      </c>
      <c r="B401" s="17" t="s">
        <v>74</v>
      </c>
      <c r="C401" s="17" t="s">
        <v>95</v>
      </c>
      <c r="D401" s="17" t="s">
        <v>150</v>
      </c>
      <c r="E401" s="17" t="s">
        <v>248</v>
      </c>
      <c r="F401" s="17"/>
      <c r="G401" s="17"/>
      <c r="H401" s="37">
        <f>H402</f>
        <v>679125.32</v>
      </c>
      <c r="I401" s="37">
        <f t="shared" ref="I401:J401" si="171">I402</f>
        <v>0</v>
      </c>
      <c r="J401" s="37">
        <f t="shared" si="171"/>
        <v>0</v>
      </c>
    </row>
    <row r="402" spans="1:10" ht="33.75" x14ac:dyDescent="0.2">
      <c r="A402" s="59" t="s">
        <v>809</v>
      </c>
      <c r="B402" s="17" t="s">
        <v>74</v>
      </c>
      <c r="C402" s="17" t="s">
        <v>95</v>
      </c>
      <c r="D402" s="17" t="s">
        <v>150</v>
      </c>
      <c r="E402" s="17" t="s">
        <v>808</v>
      </c>
      <c r="F402" s="17"/>
      <c r="G402" s="17"/>
      <c r="H402" s="37">
        <f>H403</f>
        <v>679125.32</v>
      </c>
      <c r="I402" s="37">
        <f t="shared" ref="I402:J402" si="172">I403</f>
        <v>0</v>
      </c>
      <c r="J402" s="37">
        <f t="shared" si="172"/>
        <v>0</v>
      </c>
    </row>
    <row r="403" spans="1:10" ht="22.5" x14ac:dyDescent="0.2">
      <c r="A403" s="1" t="s">
        <v>134</v>
      </c>
      <c r="B403" s="17" t="s">
        <v>74</v>
      </c>
      <c r="C403" s="17" t="s">
        <v>95</v>
      </c>
      <c r="D403" s="17" t="s">
        <v>150</v>
      </c>
      <c r="E403" s="17" t="s">
        <v>808</v>
      </c>
      <c r="F403" s="17" t="s">
        <v>133</v>
      </c>
      <c r="G403" s="17"/>
      <c r="H403" s="37">
        <v>679125.32</v>
      </c>
      <c r="I403" s="37">
        <v>0</v>
      </c>
      <c r="J403" s="37">
        <v>0</v>
      </c>
    </row>
    <row r="404" spans="1:10" x14ac:dyDescent="0.2">
      <c r="A404" s="1" t="s">
        <v>109</v>
      </c>
      <c r="B404" s="17" t="s">
        <v>74</v>
      </c>
      <c r="C404" s="17" t="s">
        <v>104</v>
      </c>
      <c r="D404" s="17" t="s">
        <v>82</v>
      </c>
      <c r="E404" s="17"/>
      <c r="F404" s="17"/>
      <c r="G404" s="17"/>
      <c r="H404" s="37">
        <f>H405+H411</f>
        <v>18425806.23</v>
      </c>
      <c r="I404" s="37">
        <f t="shared" ref="I404:J404" si="173">I405+I411</f>
        <v>24255800</v>
      </c>
      <c r="J404" s="37">
        <f t="shared" si="173"/>
        <v>24255800</v>
      </c>
    </row>
    <row r="405" spans="1:10" x14ac:dyDescent="0.2">
      <c r="A405" s="1" t="s">
        <v>185</v>
      </c>
      <c r="B405" s="17" t="s">
        <v>74</v>
      </c>
      <c r="C405" s="17" t="s">
        <v>104</v>
      </c>
      <c r="D405" s="17" t="s">
        <v>84</v>
      </c>
      <c r="E405" s="17"/>
      <c r="F405" s="17"/>
      <c r="G405" s="17"/>
      <c r="H405" s="16">
        <f>H406</f>
        <v>3696834</v>
      </c>
      <c r="I405" s="16">
        <f t="shared" ref="I405:J405" si="174">I406</f>
        <v>24255800</v>
      </c>
      <c r="J405" s="16">
        <f t="shared" si="174"/>
        <v>24255800</v>
      </c>
    </row>
    <row r="406" spans="1:10" ht="22.5" x14ac:dyDescent="0.2">
      <c r="A406" s="13" t="s">
        <v>469</v>
      </c>
      <c r="B406" s="17" t="s">
        <v>74</v>
      </c>
      <c r="C406" s="17" t="s">
        <v>104</v>
      </c>
      <c r="D406" s="17" t="s">
        <v>84</v>
      </c>
      <c r="E406" s="17" t="s">
        <v>252</v>
      </c>
      <c r="F406" s="17"/>
      <c r="G406" s="17"/>
      <c r="H406" s="16">
        <f t="shared" ref="H406:J407" si="175">H407</f>
        <v>3696834</v>
      </c>
      <c r="I406" s="16">
        <f t="shared" si="175"/>
        <v>24255800</v>
      </c>
      <c r="J406" s="16">
        <f t="shared" si="175"/>
        <v>24255800</v>
      </c>
    </row>
    <row r="407" spans="1:10" x14ac:dyDescent="0.2">
      <c r="A407" s="1" t="s">
        <v>395</v>
      </c>
      <c r="B407" s="17" t="s">
        <v>74</v>
      </c>
      <c r="C407" s="17" t="s">
        <v>104</v>
      </c>
      <c r="D407" s="17" t="s">
        <v>84</v>
      </c>
      <c r="E407" s="17" t="s">
        <v>394</v>
      </c>
      <c r="F407" s="17"/>
      <c r="G407" s="17"/>
      <c r="H407" s="16">
        <f t="shared" si="175"/>
        <v>3696834</v>
      </c>
      <c r="I407" s="16">
        <f t="shared" si="175"/>
        <v>24255800</v>
      </c>
      <c r="J407" s="16">
        <f t="shared" si="175"/>
        <v>24255800</v>
      </c>
    </row>
    <row r="408" spans="1:10" ht="33.75" x14ac:dyDescent="0.2">
      <c r="A408" s="1" t="s">
        <v>619</v>
      </c>
      <c r="B408" s="17" t="s">
        <v>74</v>
      </c>
      <c r="C408" s="17" t="s">
        <v>104</v>
      </c>
      <c r="D408" s="17" t="s">
        <v>84</v>
      </c>
      <c r="E408" s="17" t="s">
        <v>620</v>
      </c>
      <c r="F408" s="17"/>
      <c r="G408" s="17"/>
      <c r="H408" s="16">
        <f>H409+H410</f>
        <v>3696834</v>
      </c>
      <c r="I408" s="16">
        <f>I409+I410</f>
        <v>24255800</v>
      </c>
      <c r="J408" s="16">
        <f>J409+J410</f>
        <v>24255800</v>
      </c>
    </row>
    <row r="409" spans="1:10" x14ac:dyDescent="0.2">
      <c r="A409" s="1" t="s">
        <v>20</v>
      </c>
      <c r="B409" s="17" t="s">
        <v>74</v>
      </c>
      <c r="C409" s="17" t="s">
        <v>104</v>
      </c>
      <c r="D409" s="17" t="s">
        <v>84</v>
      </c>
      <c r="E409" s="17" t="s">
        <v>620</v>
      </c>
      <c r="F409" s="17" t="s">
        <v>196</v>
      </c>
      <c r="G409" s="17"/>
      <c r="H409" s="16">
        <v>496834</v>
      </c>
      <c r="I409" s="16">
        <v>1000000</v>
      </c>
      <c r="J409" s="16">
        <v>1000000</v>
      </c>
    </row>
    <row r="410" spans="1:10" x14ac:dyDescent="0.2">
      <c r="A410" s="1" t="s">
        <v>20</v>
      </c>
      <c r="B410" s="17" t="s">
        <v>74</v>
      </c>
      <c r="C410" s="17" t="s">
        <v>104</v>
      </c>
      <c r="D410" s="17" t="s">
        <v>84</v>
      </c>
      <c r="E410" s="17" t="s">
        <v>620</v>
      </c>
      <c r="F410" s="17" t="s">
        <v>196</v>
      </c>
      <c r="G410" s="17" t="s">
        <v>202</v>
      </c>
      <c r="H410" s="37">
        <v>3200000</v>
      </c>
      <c r="I410" s="37">
        <v>23255800</v>
      </c>
      <c r="J410" s="37">
        <v>23255800</v>
      </c>
    </row>
    <row r="411" spans="1:10" x14ac:dyDescent="0.2">
      <c r="A411" s="1" t="s">
        <v>195</v>
      </c>
      <c r="B411" s="17" t="s">
        <v>74</v>
      </c>
      <c r="C411" s="17" t="s">
        <v>104</v>
      </c>
      <c r="D411" s="17" t="s">
        <v>95</v>
      </c>
      <c r="E411" s="17"/>
      <c r="F411" s="17"/>
      <c r="G411" s="17"/>
      <c r="H411" s="37">
        <f>H412</f>
        <v>14728972.23</v>
      </c>
      <c r="I411" s="37">
        <f t="shared" ref="I411:J411" si="176">I412</f>
        <v>0</v>
      </c>
      <c r="J411" s="37">
        <f t="shared" si="176"/>
        <v>0</v>
      </c>
    </row>
    <row r="412" spans="1:10" x14ac:dyDescent="0.2">
      <c r="A412" s="2" t="s">
        <v>408</v>
      </c>
      <c r="B412" s="17" t="s">
        <v>74</v>
      </c>
      <c r="C412" s="17" t="s">
        <v>104</v>
      </c>
      <c r="D412" s="17" t="s">
        <v>95</v>
      </c>
      <c r="E412" s="17" t="s">
        <v>248</v>
      </c>
      <c r="F412" s="17"/>
      <c r="G412" s="17"/>
      <c r="H412" s="37">
        <f>H415+H418+H421+H424+H413</f>
        <v>14728972.23</v>
      </c>
      <c r="I412" s="37">
        <f t="shared" ref="I412:J412" si="177">I415+I418+I421+I424+I413</f>
        <v>0</v>
      </c>
      <c r="J412" s="37">
        <f t="shared" si="177"/>
        <v>0</v>
      </c>
    </row>
    <row r="413" spans="1:10" ht="33.75" x14ac:dyDescent="0.2">
      <c r="A413" s="59" t="s">
        <v>809</v>
      </c>
      <c r="B413" s="17" t="s">
        <v>74</v>
      </c>
      <c r="C413" s="17" t="s">
        <v>104</v>
      </c>
      <c r="D413" s="17" t="s">
        <v>95</v>
      </c>
      <c r="E413" s="17" t="s">
        <v>808</v>
      </c>
      <c r="F413" s="17"/>
      <c r="G413" s="17"/>
      <c r="H413" s="37">
        <f>H414</f>
        <v>221968.8</v>
      </c>
      <c r="I413" s="37">
        <f t="shared" ref="I413:J413" si="178">I414</f>
        <v>0</v>
      </c>
      <c r="J413" s="37">
        <f t="shared" si="178"/>
        <v>0</v>
      </c>
    </row>
    <row r="414" spans="1:10" ht="22.5" x14ac:dyDescent="0.2">
      <c r="A414" s="1" t="s">
        <v>134</v>
      </c>
      <c r="B414" s="17" t="s">
        <v>74</v>
      </c>
      <c r="C414" s="17" t="s">
        <v>104</v>
      </c>
      <c r="D414" s="17" t="s">
        <v>95</v>
      </c>
      <c r="E414" s="17" t="s">
        <v>808</v>
      </c>
      <c r="F414" s="17" t="s">
        <v>133</v>
      </c>
      <c r="G414" s="17"/>
      <c r="H414" s="37">
        <v>221968.8</v>
      </c>
      <c r="I414" s="37">
        <v>0</v>
      </c>
      <c r="J414" s="37">
        <v>0</v>
      </c>
    </row>
    <row r="415" spans="1:10" ht="22.5" x14ac:dyDescent="0.2">
      <c r="A415" s="59" t="s">
        <v>753</v>
      </c>
      <c r="B415" s="17" t="s">
        <v>74</v>
      </c>
      <c r="C415" s="17" t="s">
        <v>104</v>
      </c>
      <c r="D415" s="17" t="s">
        <v>95</v>
      </c>
      <c r="E415" s="17" t="s">
        <v>749</v>
      </c>
      <c r="F415" s="17"/>
      <c r="G415" s="17"/>
      <c r="H415" s="37">
        <f>H416+H417</f>
        <v>4038929.85</v>
      </c>
      <c r="I415" s="37">
        <f t="shared" ref="I415:J415" si="179">I416+I417</f>
        <v>0</v>
      </c>
      <c r="J415" s="37">
        <f t="shared" si="179"/>
        <v>0</v>
      </c>
    </row>
    <row r="416" spans="1:10" x14ac:dyDescent="0.2">
      <c r="A416" s="1" t="s">
        <v>20</v>
      </c>
      <c r="B416" s="17" t="s">
        <v>74</v>
      </c>
      <c r="C416" s="17" t="s">
        <v>104</v>
      </c>
      <c r="D416" s="17" t="s">
        <v>95</v>
      </c>
      <c r="E416" s="17" t="s">
        <v>749</v>
      </c>
      <c r="F416" s="17" t="s">
        <v>196</v>
      </c>
      <c r="G416" s="17"/>
      <c r="H416" s="37">
        <v>4038.93</v>
      </c>
      <c r="I416" s="37">
        <v>0</v>
      </c>
      <c r="J416" s="37">
        <v>0</v>
      </c>
    </row>
    <row r="417" spans="1:10" x14ac:dyDescent="0.2">
      <c r="A417" s="1" t="s">
        <v>20</v>
      </c>
      <c r="B417" s="17" t="s">
        <v>74</v>
      </c>
      <c r="C417" s="17" t="s">
        <v>104</v>
      </c>
      <c r="D417" s="17" t="s">
        <v>95</v>
      </c>
      <c r="E417" s="17" t="s">
        <v>749</v>
      </c>
      <c r="F417" s="17" t="s">
        <v>196</v>
      </c>
      <c r="G417" s="17" t="s">
        <v>202</v>
      </c>
      <c r="H417" s="37">
        <v>4034890.92</v>
      </c>
      <c r="I417" s="37">
        <v>0</v>
      </c>
      <c r="J417" s="37">
        <v>0</v>
      </c>
    </row>
    <row r="418" spans="1:10" ht="22.5" x14ac:dyDescent="0.2">
      <c r="A418" s="59" t="s">
        <v>754</v>
      </c>
      <c r="B418" s="17" t="s">
        <v>74</v>
      </c>
      <c r="C418" s="17" t="s">
        <v>104</v>
      </c>
      <c r="D418" s="17" t="s">
        <v>95</v>
      </c>
      <c r="E418" s="17" t="s">
        <v>750</v>
      </c>
      <c r="F418" s="17"/>
      <c r="G418" s="17"/>
      <c r="H418" s="37">
        <f>H419+H420</f>
        <v>6311688.5100000007</v>
      </c>
      <c r="I418" s="37">
        <f t="shared" ref="I418:J418" si="180">I419+I420</f>
        <v>0</v>
      </c>
      <c r="J418" s="37">
        <f t="shared" si="180"/>
        <v>0</v>
      </c>
    </row>
    <row r="419" spans="1:10" x14ac:dyDescent="0.2">
      <c r="A419" s="1" t="s">
        <v>20</v>
      </c>
      <c r="B419" s="17" t="s">
        <v>74</v>
      </c>
      <c r="C419" s="17" t="s">
        <v>104</v>
      </c>
      <c r="D419" s="17" t="s">
        <v>95</v>
      </c>
      <c r="E419" s="17" t="s">
        <v>750</v>
      </c>
      <c r="F419" s="17" t="s">
        <v>196</v>
      </c>
      <c r="G419" s="17"/>
      <c r="H419" s="37">
        <v>6311.69</v>
      </c>
      <c r="I419" s="37">
        <v>0</v>
      </c>
      <c r="J419" s="37">
        <v>0</v>
      </c>
    </row>
    <row r="420" spans="1:10" x14ac:dyDescent="0.2">
      <c r="A420" s="1" t="s">
        <v>20</v>
      </c>
      <c r="B420" s="17" t="s">
        <v>74</v>
      </c>
      <c r="C420" s="17" t="s">
        <v>104</v>
      </c>
      <c r="D420" s="17" t="s">
        <v>95</v>
      </c>
      <c r="E420" s="17" t="s">
        <v>750</v>
      </c>
      <c r="F420" s="17" t="s">
        <v>196</v>
      </c>
      <c r="G420" s="17" t="s">
        <v>202</v>
      </c>
      <c r="H420" s="37">
        <v>6305376.8200000003</v>
      </c>
      <c r="I420" s="37">
        <v>0</v>
      </c>
      <c r="J420" s="37">
        <v>0</v>
      </c>
    </row>
    <row r="421" spans="1:10" ht="33.75" x14ac:dyDescent="0.2">
      <c r="A421" s="59" t="s">
        <v>755</v>
      </c>
      <c r="B421" s="17" t="s">
        <v>74</v>
      </c>
      <c r="C421" s="17" t="s">
        <v>104</v>
      </c>
      <c r="D421" s="17" t="s">
        <v>95</v>
      </c>
      <c r="E421" s="17" t="s">
        <v>751</v>
      </c>
      <c r="F421" s="17"/>
      <c r="G421" s="17"/>
      <c r="H421" s="37">
        <f>H422+H423</f>
        <v>708968.86</v>
      </c>
      <c r="I421" s="37">
        <f t="shared" ref="I421:J421" si="181">I422+I423</f>
        <v>0</v>
      </c>
      <c r="J421" s="37">
        <f t="shared" si="181"/>
        <v>0</v>
      </c>
    </row>
    <row r="422" spans="1:10" x14ac:dyDescent="0.2">
      <c r="A422" s="1" t="s">
        <v>20</v>
      </c>
      <c r="B422" s="17" t="s">
        <v>74</v>
      </c>
      <c r="C422" s="17" t="s">
        <v>104</v>
      </c>
      <c r="D422" s="17" t="s">
        <v>95</v>
      </c>
      <c r="E422" s="17" t="s">
        <v>751</v>
      </c>
      <c r="F422" s="17" t="s">
        <v>196</v>
      </c>
      <c r="G422" s="17"/>
      <c r="H422" s="37">
        <v>708.97</v>
      </c>
      <c r="I422" s="37">
        <v>0</v>
      </c>
      <c r="J422" s="37">
        <v>0</v>
      </c>
    </row>
    <row r="423" spans="1:10" x14ac:dyDescent="0.2">
      <c r="A423" s="1" t="s">
        <v>20</v>
      </c>
      <c r="B423" s="17" t="s">
        <v>74</v>
      </c>
      <c r="C423" s="17" t="s">
        <v>104</v>
      </c>
      <c r="D423" s="17" t="s">
        <v>95</v>
      </c>
      <c r="E423" s="17" t="s">
        <v>751</v>
      </c>
      <c r="F423" s="17" t="s">
        <v>196</v>
      </c>
      <c r="G423" s="17" t="s">
        <v>202</v>
      </c>
      <c r="H423" s="37">
        <v>708259.89</v>
      </c>
      <c r="I423" s="37">
        <v>0</v>
      </c>
      <c r="J423" s="37">
        <v>0</v>
      </c>
    </row>
    <row r="424" spans="1:10" ht="22.5" x14ac:dyDescent="0.2">
      <c r="A424" s="59" t="s">
        <v>756</v>
      </c>
      <c r="B424" s="17" t="s">
        <v>74</v>
      </c>
      <c r="C424" s="17" t="s">
        <v>104</v>
      </c>
      <c r="D424" s="17" t="s">
        <v>95</v>
      </c>
      <c r="E424" s="17" t="s">
        <v>752</v>
      </c>
      <c r="F424" s="17"/>
      <c r="G424" s="17"/>
      <c r="H424" s="37">
        <f>H425+H426</f>
        <v>3447416.21</v>
      </c>
      <c r="I424" s="37">
        <f t="shared" ref="I424:J424" si="182">I425+I426</f>
        <v>0</v>
      </c>
      <c r="J424" s="37">
        <f t="shared" si="182"/>
        <v>0</v>
      </c>
    </row>
    <row r="425" spans="1:10" x14ac:dyDescent="0.2">
      <c r="A425" s="1" t="s">
        <v>20</v>
      </c>
      <c r="B425" s="17" t="s">
        <v>74</v>
      </c>
      <c r="C425" s="17" t="s">
        <v>104</v>
      </c>
      <c r="D425" s="17" t="s">
        <v>95</v>
      </c>
      <c r="E425" s="17" t="s">
        <v>752</v>
      </c>
      <c r="F425" s="17" t="s">
        <v>196</v>
      </c>
      <c r="G425" s="17"/>
      <c r="H425" s="37">
        <v>3447.42</v>
      </c>
      <c r="I425" s="37">
        <v>0</v>
      </c>
      <c r="J425" s="37">
        <v>0</v>
      </c>
    </row>
    <row r="426" spans="1:10" x14ac:dyDescent="0.2">
      <c r="A426" s="1" t="s">
        <v>20</v>
      </c>
      <c r="B426" s="17" t="s">
        <v>74</v>
      </c>
      <c r="C426" s="17" t="s">
        <v>104</v>
      </c>
      <c r="D426" s="17" t="s">
        <v>95</v>
      </c>
      <c r="E426" s="17" t="s">
        <v>752</v>
      </c>
      <c r="F426" s="17" t="s">
        <v>196</v>
      </c>
      <c r="G426" s="17" t="s">
        <v>202</v>
      </c>
      <c r="H426" s="37">
        <v>3443968.79</v>
      </c>
      <c r="I426" s="37">
        <v>0</v>
      </c>
      <c r="J426" s="37">
        <v>0</v>
      </c>
    </row>
    <row r="427" spans="1:10" x14ac:dyDescent="0.2">
      <c r="A427" s="1" t="s">
        <v>476</v>
      </c>
      <c r="B427" s="17" t="s">
        <v>74</v>
      </c>
      <c r="C427" s="17" t="s">
        <v>110</v>
      </c>
      <c r="D427" s="17" t="s">
        <v>82</v>
      </c>
      <c r="E427" s="17"/>
      <c r="F427" s="17"/>
      <c r="G427" s="17"/>
      <c r="H427" s="37">
        <f t="shared" ref="H427:J428" si="183">H428</f>
        <v>4417360</v>
      </c>
      <c r="I427" s="37">
        <f t="shared" si="183"/>
        <v>0</v>
      </c>
      <c r="J427" s="37">
        <f t="shared" si="183"/>
        <v>0</v>
      </c>
    </row>
    <row r="428" spans="1:10" x14ac:dyDescent="0.2">
      <c r="A428" s="2" t="s">
        <v>111</v>
      </c>
      <c r="B428" s="17" t="s">
        <v>74</v>
      </c>
      <c r="C428" s="17" t="s">
        <v>110</v>
      </c>
      <c r="D428" s="17" t="s">
        <v>104</v>
      </c>
      <c r="E428" s="17"/>
      <c r="F428" s="17"/>
      <c r="G428" s="17"/>
      <c r="H428" s="16">
        <f t="shared" si="183"/>
        <v>4417360</v>
      </c>
      <c r="I428" s="16">
        <f t="shared" si="183"/>
        <v>0</v>
      </c>
      <c r="J428" s="16">
        <f t="shared" si="183"/>
        <v>0</v>
      </c>
    </row>
    <row r="429" spans="1:10" ht="33.75" x14ac:dyDescent="0.2">
      <c r="A429" s="14" t="s">
        <v>669</v>
      </c>
      <c r="B429" s="17" t="s">
        <v>74</v>
      </c>
      <c r="C429" s="17" t="s">
        <v>110</v>
      </c>
      <c r="D429" s="17" t="s">
        <v>104</v>
      </c>
      <c r="E429" s="17" t="s">
        <v>391</v>
      </c>
      <c r="F429" s="17"/>
      <c r="G429" s="17"/>
      <c r="H429" s="16">
        <f>H430+H433</f>
        <v>4417360</v>
      </c>
      <c r="I429" s="16">
        <f t="shared" ref="I429:J429" si="184">I430+I433</f>
        <v>0</v>
      </c>
      <c r="J429" s="16">
        <f t="shared" si="184"/>
        <v>0</v>
      </c>
    </row>
    <row r="430" spans="1:10" ht="22.5" x14ac:dyDescent="0.2">
      <c r="A430" s="8" t="s">
        <v>615</v>
      </c>
      <c r="B430" s="17" t="s">
        <v>74</v>
      </c>
      <c r="C430" s="17" t="s">
        <v>110</v>
      </c>
      <c r="D430" s="17" t="s">
        <v>104</v>
      </c>
      <c r="E430" s="17" t="s">
        <v>614</v>
      </c>
      <c r="F430" s="17"/>
      <c r="G430" s="17"/>
      <c r="H430" s="16">
        <f>H431</f>
        <v>829756.14</v>
      </c>
      <c r="I430" s="16">
        <f t="shared" ref="I430:J430" si="185">I431</f>
        <v>0</v>
      </c>
      <c r="J430" s="16">
        <f t="shared" si="185"/>
        <v>0</v>
      </c>
    </row>
    <row r="431" spans="1:10" x14ac:dyDescent="0.2">
      <c r="A431" s="1" t="s">
        <v>20</v>
      </c>
      <c r="B431" s="17" t="s">
        <v>74</v>
      </c>
      <c r="C431" s="17" t="s">
        <v>110</v>
      </c>
      <c r="D431" s="17" t="s">
        <v>104</v>
      </c>
      <c r="E431" s="17" t="s">
        <v>614</v>
      </c>
      <c r="F431" s="17" t="s">
        <v>196</v>
      </c>
      <c r="G431" s="17"/>
      <c r="H431" s="16">
        <v>829756.14</v>
      </c>
      <c r="I431" s="16">
        <v>0</v>
      </c>
      <c r="J431" s="16">
        <v>0</v>
      </c>
    </row>
    <row r="432" spans="1:10" ht="22.5" x14ac:dyDescent="0.2">
      <c r="A432" s="14" t="s">
        <v>715</v>
      </c>
      <c r="B432" s="17" t="s">
        <v>74</v>
      </c>
      <c r="C432" s="17" t="s">
        <v>110</v>
      </c>
      <c r="D432" s="17" t="s">
        <v>104</v>
      </c>
      <c r="E432" s="17" t="s">
        <v>713</v>
      </c>
      <c r="F432" s="17"/>
      <c r="G432" s="17"/>
      <c r="H432" s="16">
        <f>H433</f>
        <v>3587603.86</v>
      </c>
      <c r="I432" s="16">
        <f t="shared" ref="I432:J432" si="186">I433</f>
        <v>0</v>
      </c>
      <c r="J432" s="16">
        <f t="shared" si="186"/>
        <v>0</v>
      </c>
    </row>
    <row r="433" spans="1:10" ht="22.5" x14ac:dyDescent="0.2">
      <c r="A433" s="8" t="s">
        <v>716</v>
      </c>
      <c r="B433" s="17" t="s">
        <v>74</v>
      </c>
      <c r="C433" s="17" t="s">
        <v>110</v>
      </c>
      <c r="D433" s="17" t="s">
        <v>104</v>
      </c>
      <c r="E433" s="17" t="s">
        <v>714</v>
      </c>
      <c r="F433" s="17"/>
      <c r="G433" s="17"/>
      <c r="H433" s="16">
        <f>H434+H435</f>
        <v>3587603.86</v>
      </c>
      <c r="I433" s="16">
        <f t="shared" ref="I433:J433" si="187">I434+I435</f>
        <v>0</v>
      </c>
      <c r="J433" s="16">
        <f t="shared" si="187"/>
        <v>0</v>
      </c>
    </row>
    <row r="434" spans="1:10" x14ac:dyDescent="0.2">
      <c r="A434" s="1" t="s">
        <v>20</v>
      </c>
      <c r="B434" s="17" t="s">
        <v>74</v>
      </c>
      <c r="C434" s="17" t="s">
        <v>110</v>
      </c>
      <c r="D434" s="17" t="s">
        <v>104</v>
      </c>
      <c r="E434" s="17" t="s">
        <v>714</v>
      </c>
      <c r="F434" s="17" t="s">
        <v>196</v>
      </c>
      <c r="G434" s="17"/>
      <c r="H434" s="16">
        <v>170243.86</v>
      </c>
      <c r="I434" s="16">
        <v>0</v>
      </c>
      <c r="J434" s="16">
        <v>0</v>
      </c>
    </row>
    <row r="435" spans="1:10" x14ac:dyDescent="0.2">
      <c r="A435" s="1" t="s">
        <v>20</v>
      </c>
      <c r="B435" s="17" t="s">
        <v>74</v>
      </c>
      <c r="C435" s="17" t="s">
        <v>110</v>
      </c>
      <c r="D435" s="17" t="s">
        <v>104</v>
      </c>
      <c r="E435" s="17" t="s">
        <v>714</v>
      </c>
      <c r="F435" s="17" t="s">
        <v>196</v>
      </c>
      <c r="G435" s="17" t="s">
        <v>202</v>
      </c>
      <c r="H435" s="16">
        <v>3417360</v>
      </c>
      <c r="I435" s="16">
        <v>0</v>
      </c>
      <c r="J435" s="16">
        <v>0</v>
      </c>
    </row>
    <row r="436" spans="1:10" x14ac:dyDescent="0.2">
      <c r="A436" s="26" t="s">
        <v>437</v>
      </c>
      <c r="B436" s="17" t="s">
        <v>74</v>
      </c>
      <c r="C436" s="17" t="s">
        <v>112</v>
      </c>
      <c r="D436" s="17" t="s">
        <v>82</v>
      </c>
      <c r="E436" s="17"/>
      <c r="F436" s="17"/>
      <c r="G436" s="17"/>
      <c r="H436" s="16">
        <f>H437</f>
        <v>500000</v>
      </c>
      <c r="I436" s="16">
        <f t="shared" ref="I436:J436" si="188">I437</f>
        <v>0</v>
      </c>
      <c r="J436" s="16">
        <f t="shared" si="188"/>
        <v>0</v>
      </c>
    </row>
    <row r="437" spans="1:10" x14ac:dyDescent="0.2">
      <c r="A437" s="2" t="s">
        <v>113</v>
      </c>
      <c r="B437" s="17" t="s">
        <v>74</v>
      </c>
      <c r="C437" s="17" t="s">
        <v>112</v>
      </c>
      <c r="D437" s="17" t="s">
        <v>84</v>
      </c>
      <c r="E437" s="17"/>
      <c r="F437" s="17"/>
      <c r="G437" s="17"/>
      <c r="H437" s="16">
        <f>H438</f>
        <v>500000</v>
      </c>
      <c r="I437" s="16">
        <f t="shared" ref="I437:J437" si="189">I438</f>
        <v>0</v>
      </c>
      <c r="J437" s="16">
        <f t="shared" si="189"/>
        <v>0</v>
      </c>
    </row>
    <row r="438" spans="1:10" x14ac:dyDescent="0.2">
      <c r="A438" s="2" t="s">
        <v>408</v>
      </c>
      <c r="B438" s="17" t="s">
        <v>74</v>
      </c>
      <c r="C438" s="17" t="s">
        <v>112</v>
      </c>
      <c r="D438" s="17" t="s">
        <v>84</v>
      </c>
      <c r="E438" s="17" t="s">
        <v>248</v>
      </c>
      <c r="F438" s="17"/>
      <c r="G438" s="17"/>
      <c r="H438" s="16">
        <f>H439</f>
        <v>500000</v>
      </c>
      <c r="I438" s="16">
        <f t="shared" ref="I438:J438" si="190">I439</f>
        <v>0</v>
      </c>
      <c r="J438" s="16">
        <f t="shared" si="190"/>
        <v>0</v>
      </c>
    </row>
    <row r="439" spans="1:10" ht="33.75" x14ac:dyDescent="0.2">
      <c r="A439" s="59" t="s">
        <v>809</v>
      </c>
      <c r="B439" s="17" t="s">
        <v>74</v>
      </c>
      <c r="C439" s="17" t="s">
        <v>112</v>
      </c>
      <c r="D439" s="17" t="s">
        <v>84</v>
      </c>
      <c r="E439" s="17" t="s">
        <v>808</v>
      </c>
      <c r="F439" s="17"/>
      <c r="G439" s="17"/>
      <c r="H439" s="16">
        <f>H440</f>
        <v>500000</v>
      </c>
      <c r="I439" s="16">
        <f t="shared" ref="I439:J439" si="191">I440</f>
        <v>0</v>
      </c>
      <c r="J439" s="16">
        <f t="shared" si="191"/>
        <v>0</v>
      </c>
    </row>
    <row r="440" spans="1:10" ht="22.5" x14ac:dyDescent="0.2">
      <c r="A440" s="1" t="s">
        <v>134</v>
      </c>
      <c r="B440" s="17" t="s">
        <v>74</v>
      </c>
      <c r="C440" s="17" t="s">
        <v>112</v>
      </c>
      <c r="D440" s="17" t="s">
        <v>84</v>
      </c>
      <c r="E440" s="17" t="s">
        <v>808</v>
      </c>
      <c r="F440" s="17" t="s">
        <v>133</v>
      </c>
      <c r="G440" s="17"/>
      <c r="H440" s="16">
        <v>500000</v>
      </c>
      <c r="I440" s="16">
        <v>0</v>
      </c>
      <c r="J440" s="16">
        <v>0</v>
      </c>
    </row>
    <row r="441" spans="1:10" ht="22.5" x14ac:dyDescent="0.2">
      <c r="A441" s="1" t="s">
        <v>477</v>
      </c>
      <c r="B441" s="17" t="s">
        <v>74</v>
      </c>
      <c r="C441" s="17" t="s">
        <v>163</v>
      </c>
      <c r="D441" s="17" t="s">
        <v>82</v>
      </c>
      <c r="E441" s="17"/>
      <c r="F441" s="17"/>
      <c r="G441" s="17"/>
      <c r="H441" s="16">
        <f>H442+H446</f>
        <v>76789141.670000002</v>
      </c>
      <c r="I441" s="16">
        <f t="shared" ref="I441:J441" si="192">I442+I446</f>
        <v>52682900</v>
      </c>
      <c r="J441" s="16">
        <f t="shared" si="192"/>
        <v>52682900</v>
      </c>
    </row>
    <row r="442" spans="1:10" ht="22.5" x14ac:dyDescent="0.2">
      <c r="A442" s="1" t="s">
        <v>15</v>
      </c>
      <c r="B442" s="17" t="s">
        <v>74</v>
      </c>
      <c r="C442" s="17" t="s">
        <v>163</v>
      </c>
      <c r="D442" s="17" t="s">
        <v>81</v>
      </c>
      <c r="E442" s="17"/>
      <c r="F442" s="17"/>
      <c r="G442" s="17"/>
      <c r="H442" s="16">
        <f t="shared" ref="H442:J444" si="193">H443</f>
        <v>58353600</v>
      </c>
      <c r="I442" s="16">
        <f t="shared" si="193"/>
        <v>46682900</v>
      </c>
      <c r="J442" s="16">
        <f t="shared" si="193"/>
        <v>46682900</v>
      </c>
    </row>
    <row r="443" spans="1:10" x14ac:dyDescent="0.2">
      <c r="A443" s="13" t="s">
        <v>3</v>
      </c>
      <c r="B443" s="17" t="s">
        <v>74</v>
      </c>
      <c r="C443" s="17" t="s">
        <v>163</v>
      </c>
      <c r="D443" s="17" t="s">
        <v>81</v>
      </c>
      <c r="E443" s="17" t="s">
        <v>0</v>
      </c>
      <c r="F443" s="17"/>
      <c r="G443" s="17"/>
      <c r="H443" s="16">
        <f t="shared" si="193"/>
        <v>58353600</v>
      </c>
      <c r="I443" s="16">
        <f t="shared" si="193"/>
        <v>46682900</v>
      </c>
      <c r="J443" s="16">
        <f t="shared" si="193"/>
        <v>46682900</v>
      </c>
    </row>
    <row r="444" spans="1:10" ht="22.5" x14ac:dyDescent="0.2">
      <c r="A444" s="1" t="s">
        <v>536</v>
      </c>
      <c r="B444" s="17" t="s">
        <v>74</v>
      </c>
      <c r="C444" s="17" t="s">
        <v>163</v>
      </c>
      <c r="D444" s="17" t="s">
        <v>81</v>
      </c>
      <c r="E444" s="17" t="s">
        <v>555</v>
      </c>
      <c r="F444" s="17"/>
      <c r="G444" s="17"/>
      <c r="H444" s="16">
        <f t="shared" si="193"/>
        <v>58353600</v>
      </c>
      <c r="I444" s="16">
        <f t="shared" si="193"/>
        <v>46682900</v>
      </c>
      <c r="J444" s="16">
        <f t="shared" si="193"/>
        <v>46682900</v>
      </c>
    </row>
    <row r="445" spans="1:10" x14ac:dyDescent="0.2">
      <c r="A445" s="1" t="s">
        <v>165</v>
      </c>
      <c r="B445" s="17" t="s">
        <v>74</v>
      </c>
      <c r="C445" s="17" t="s">
        <v>163</v>
      </c>
      <c r="D445" s="17" t="s">
        <v>81</v>
      </c>
      <c r="E445" s="17" t="s">
        <v>555</v>
      </c>
      <c r="F445" s="17" t="s">
        <v>164</v>
      </c>
      <c r="G445" s="17" t="s">
        <v>202</v>
      </c>
      <c r="H445" s="37">
        <v>58353600</v>
      </c>
      <c r="I445" s="37">
        <v>46682900</v>
      </c>
      <c r="J445" s="37">
        <v>46682900</v>
      </c>
    </row>
    <row r="446" spans="1:10" x14ac:dyDescent="0.2">
      <c r="A446" s="8" t="s">
        <v>607</v>
      </c>
      <c r="B446" s="19" t="s">
        <v>74</v>
      </c>
      <c r="C446" s="19" t="s">
        <v>163</v>
      </c>
      <c r="D446" s="19" t="s">
        <v>95</v>
      </c>
      <c r="E446" s="17"/>
      <c r="F446" s="17"/>
      <c r="G446" s="17"/>
      <c r="H446" s="37">
        <f>H447</f>
        <v>18435541.670000002</v>
      </c>
      <c r="I446" s="37">
        <f t="shared" ref="I446:J446" si="194">I447</f>
        <v>6000000</v>
      </c>
      <c r="J446" s="37">
        <f t="shared" si="194"/>
        <v>6000000</v>
      </c>
    </row>
    <row r="447" spans="1:10" x14ac:dyDescent="0.2">
      <c r="A447" s="2" t="s">
        <v>408</v>
      </c>
      <c r="B447" s="19" t="s">
        <v>74</v>
      </c>
      <c r="C447" s="19" t="s">
        <v>163</v>
      </c>
      <c r="D447" s="19" t="s">
        <v>95</v>
      </c>
      <c r="E447" s="17" t="s">
        <v>248</v>
      </c>
      <c r="F447" s="17"/>
      <c r="G447" s="17"/>
      <c r="H447" s="37">
        <f>H448</f>
        <v>18435541.670000002</v>
      </c>
      <c r="I447" s="37">
        <f t="shared" ref="I447:J447" si="195">I448</f>
        <v>6000000</v>
      </c>
      <c r="J447" s="37">
        <f t="shared" si="195"/>
        <v>6000000</v>
      </c>
    </row>
    <row r="448" spans="1:10" ht="22.5" x14ac:dyDescent="0.2">
      <c r="A448" s="8" t="s">
        <v>608</v>
      </c>
      <c r="B448" s="19" t="s">
        <v>74</v>
      </c>
      <c r="C448" s="19" t="s">
        <v>163</v>
      </c>
      <c r="D448" s="19" t="s">
        <v>95</v>
      </c>
      <c r="E448" s="19" t="s">
        <v>616</v>
      </c>
      <c r="F448" s="19"/>
      <c r="G448" s="17"/>
      <c r="H448" s="37">
        <f>H449+H450</f>
        <v>18435541.670000002</v>
      </c>
      <c r="I448" s="37">
        <f t="shared" ref="I448:J448" si="196">I449+I450</f>
        <v>6000000</v>
      </c>
      <c r="J448" s="37">
        <f t="shared" si="196"/>
        <v>6000000</v>
      </c>
    </row>
    <row r="449" spans="1:10" x14ac:dyDescent="0.2">
      <c r="A449" s="1" t="s">
        <v>20</v>
      </c>
      <c r="B449" s="19" t="s">
        <v>74</v>
      </c>
      <c r="C449" s="19" t="s">
        <v>163</v>
      </c>
      <c r="D449" s="19" t="s">
        <v>95</v>
      </c>
      <c r="E449" s="19" t="s">
        <v>616</v>
      </c>
      <c r="F449" s="19" t="s">
        <v>196</v>
      </c>
      <c r="G449" s="19"/>
      <c r="H449" s="37">
        <v>9777760.8800000008</v>
      </c>
      <c r="I449" s="37">
        <v>6000000</v>
      </c>
      <c r="J449" s="37">
        <v>6000000</v>
      </c>
    </row>
    <row r="450" spans="1:10" x14ac:dyDescent="0.2">
      <c r="A450" s="1" t="s">
        <v>20</v>
      </c>
      <c r="B450" s="19" t="s">
        <v>74</v>
      </c>
      <c r="C450" s="19" t="s">
        <v>163</v>
      </c>
      <c r="D450" s="19" t="s">
        <v>95</v>
      </c>
      <c r="E450" s="19" t="s">
        <v>616</v>
      </c>
      <c r="F450" s="19" t="s">
        <v>196</v>
      </c>
      <c r="G450" s="19" t="s">
        <v>202</v>
      </c>
      <c r="H450" s="37">
        <v>8657780.7899999991</v>
      </c>
      <c r="I450" s="37">
        <v>0</v>
      </c>
      <c r="J450" s="37">
        <v>0</v>
      </c>
    </row>
    <row r="451" spans="1:10" ht="22.5" x14ac:dyDescent="0.2">
      <c r="A451" s="1" t="s">
        <v>58</v>
      </c>
      <c r="B451" s="17" t="s">
        <v>68</v>
      </c>
      <c r="C451" s="4"/>
      <c r="D451" s="4"/>
      <c r="E451" s="4"/>
      <c r="F451" s="4"/>
      <c r="G451" s="4"/>
      <c r="H451" s="16">
        <f>H452+H459+H480+H495+H489</f>
        <v>61030882.980000004</v>
      </c>
      <c r="I451" s="16">
        <f>I452+I459+I480+I495+I489</f>
        <v>50869300</v>
      </c>
      <c r="J451" s="16">
        <f>J452+J459+J480+J495+J489</f>
        <v>50869300</v>
      </c>
    </row>
    <row r="452" spans="1:10" x14ac:dyDescent="0.2">
      <c r="A452" s="1" t="s">
        <v>83</v>
      </c>
      <c r="B452" s="17" t="s">
        <v>68</v>
      </c>
      <c r="C452" s="17" t="s">
        <v>81</v>
      </c>
      <c r="D452" s="17" t="s">
        <v>82</v>
      </c>
      <c r="E452" s="4"/>
      <c r="F452" s="4"/>
      <c r="G452" s="4"/>
      <c r="H452" s="16">
        <f t="shared" ref="H452:J454" si="197">H453</f>
        <v>2122334.63</v>
      </c>
      <c r="I452" s="16">
        <f t="shared" si="197"/>
        <v>480000</v>
      </c>
      <c r="J452" s="16">
        <f t="shared" si="197"/>
        <v>480000</v>
      </c>
    </row>
    <row r="453" spans="1:10" x14ac:dyDescent="0.2">
      <c r="A453" s="2" t="s">
        <v>96</v>
      </c>
      <c r="B453" s="17" t="s">
        <v>68</v>
      </c>
      <c r="C453" s="17" t="s">
        <v>81</v>
      </c>
      <c r="D453" s="17" t="s">
        <v>94</v>
      </c>
      <c r="E453" s="4"/>
      <c r="F453" s="4"/>
      <c r="G453" s="4"/>
      <c r="H453" s="16">
        <f t="shared" si="197"/>
        <v>2122334.63</v>
      </c>
      <c r="I453" s="16">
        <f t="shared" si="197"/>
        <v>480000</v>
      </c>
      <c r="J453" s="16">
        <f t="shared" si="197"/>
        <v>480000</v>
      </c>
    </row>
    <row r="454" spans="1:10" x14ac:dyDescent="0.2">
      <c r="A454" s="13" t="s">
        <v>408</v>
      </c>
      <c r="B454" s="17" t="s">
        <v>68</v>
      </c>
      <c r="C454" s="17" t="s">
        <v>81</v>
      </c>
      <c r="D454" s="17" t="s">
        <v>94</v>
      </c>
      <c r="E454" s="17" t="s">
        <v>248</v>
      </c>
      <c r="F454" s="4"/>
      <c r="G454" s="4"/>
      <c r="H454" s="16">
        <f t="shared" si="197"/>
        <v>2122334.63</v>
      </c>
      <c r="I454" s="16">
        <f t="shared" si="197"/>
        <v>480000</v>
      </c>
      <c r="J454" s="16">
        <f t="shared" si="197"/>
        <v>480000</v>
      </c>
    </row>
    <row r="455" spans="1:10" x14ac:dyDescent="0.2">
      <c r="A455" s="13" t="s">
        <v>275</v>
      </c>
      <c r="B455" s="17" t="s">
        <v>68</v>
      </c>
      <c r="C455" s="17" t="s">
        <v>81</v>
      </c>
      <c r="D455" s="17" t="s">
        <v>94</v>
      </c>
      <c r="E455" s="17" t="s">
        <v>298</v>
      </c>
      <c r="F455" s="17"/>
      <c r="G455" s="17"/>
      <c r="H455" s="16">
        <f>H456+H457+H458</f>
        <v>2122334.63</v>
      </c>
      <c r="I455" s="16">
        <f t="shared" ref="I455:J455" si="198">I456+I457+I458</f>
        <v>480000</v>
      </c>
      <c r="J455" s="16">
        <f t="shared" si="198"/>
        <v>480000</v>
      </c>
    </row>
    <row r="456" spans="1:10" x14ac:dyDescent="0.2">
      <c r="A456" s="1" t="s">
        <v>406</v>
      </c>
      <c r="B456" s="17" t="s">
        <v>68</v>
      </c>
      <c r="C456" s="17" t="s">
        <v>81</v>
      </c>
      <c r="D456" s="17" t="s">
        <v>94</v>
      </c>
      <c r="E456" s="17" t="s">
        <v>298</v>
      </c>
      <c r="F456" s="17" t="s">
        <v>90</v>
      </c>
      <c r="G456" s="17"/>
      <c r="H456" s="16">
        <v>1637109.63</v>
      </c>
      <c r="I456" s="16">
        <v>0</v>
      </c>
      <c r="J456" s="16">
        <v>0</v>
      </c>
    </row>
    <row r="457" spans="1:10" ht="22.5" x14ac:dyDescent="0.2">
      <c r="A457" s="1" t="s">
        <v>559</v>
      </c>
      <c r="B457" s="17" t="s">
        <v>68</v>
      </c>
      <c r="C457" s="17" t="s">
        <v>81</v>
      </c>
      <c r="D457" s="17" t="s">
        <v>94</v>
      </c>
      <c r="E457" s="17" t="s">
        <v>298</v>
      </c>
      <c r="F457" s="17" t="s">
        <v>558</v>
      </c>
      <c r="G457" s="17"/>
      <c r="H457" s="16">
        <v>400000</v>
      </c>
      <c r="I457" s="16">
        <v>400000</v>
      </c>
      <c r="J457" s="16">
        <v>400000</v>
      </c>
    </row>
    <row r="458" spans="1:10" x14ac:dyDescent="0.2">
      <c r="A458" s="1" t="s">
        <v>293</v>
      </c>
      <c r="B458" s="17" t="s">
        <v>68</v>
      </c>
      <c r="C458" s="17" t="s">
        <v>81</v>
      </c>
      <c r="D458" s="17" t="s">
        <v>94</v>
      </c>
      <c r="E458" s="17" t="s">
        <v>298</v>
      </c>
      <c r="F458" s="17" t="s">
        <v>92</v>
      </c>
      <c r="G458" s="17"/>
      <c r="H458" s="16">
        <v>85225</v>
      </c>
      <c r="I458" s="16">
        <v>80000</v>
      </c>
      <c r="J458" s="16">
        <v>80000</v>
      </c>
    </row>
    <row r="459" spans="1:10" x14ac:dyDescent="0.2">
      <c r="A459" s="1" t="s">
        <v>101</v>
      </c>
      <c r="B459" s="17" t="s">
        <v>68</v>
      </c>
      <c r="C459" s="17" t="s">
        <v>87</v>
      </c>
      <c r="D459" s="17" t="s">
        <v>82</v>
      </c>
      <c r="E459" s="17"/>
      <c r="F459" s="17"/>
      <c r="G459" s="17"/>
      <c r="H459" s="16">
        <f>H460+H465</f>
        <v>25743348.350000001</v>
      </c>
      <c r="I459" s="16">
        <f>I460+I465</f>
        <v>17223900</v>
      </c>
      <c r="J459" s="16">
        <f>J460+J465</f>
        <v>17223900</v>
      </c>
    </row>
    <row r="460" spans="1:10" x14ac:dyDescent="0.2">
      <c r="A460" s="1" t="s">
        <v>105</v>
      </c>
      <c r="B460" s="17" t="s">
        <v>68</v>
      </c>
      <c r="C460" s="17" t="s">
        <v>87</v>
      </c>
      <c r="D460" s="17" t="s">
        <v>104</v>
      </c>
      <c r="E460" s="17"/>
      <c r="F460" s="17"/>
      <c r="G460" s="17"/>
      <c r="H460" s="16">
        <f>H461</f>
        <v>1760000</v>
      </c>
      <c r="I460" s="16">
        <f t="shared" ref="I460:J461" si="199">I461</f>
        <v>3000</v>
      </c>
      <c r="J460" s="16">
        <f t="shared" si="199"/>
        <v>3000</v>
      </c>
    </row>
    <row r="461" spans="1:10" ht="22.5" x14ac:dyDescent="0.2">
      <c r="A461" s="1" t="s">
        <v>670</v>
      </c>
      <c r="B461" s="17" t="s">
        <v>68</v>
      </c>
      <c r="C461" s="17" t="s">
        <v>87</v>
      </c>
      <c r="D461" s="17" t="s">
        <v>104</v>
      </c>
      <c r="E461" s="17" t="s">
        <v>335</v>
      </c>
      <c r="F461" s="17"/>
      <c r="G461" s="17"/>
      <c r="H461" s="16">
        <f>H462</f>
        <v>1760000</v>
      </c>
      <c r="I461" s="16">
        <f t="shared" si="199"/>
        <v>3000</v>
      </c>
      <c r="J461" s="16">
        <f t="shared" si="199"/>
        <v>3000</v>
      </c>
    </row>
    <row r="462" spans="1:10" x14ac:dyDescent="0.2">
      <c r="A462" s="1" t="s">
        <v>336</v>
      </c>
      <c r="B462" s="17" t="s">
        <v>68</v>
      </c>
      <c r="C462" s="17" t="s">
        <v>87</v>
      </c>
      <c r="D462" s="17" t="s">
        <v>104</v>
      </c>
      <c r="E462" s="17" t="s">
        <v>334</v>
      </c>
      <c r="F462" s="17"/>
      <c r="G462" s="17"/>
      <c r="H462" s="16">
        <f>H463+H464</f>
        <v>1760000</v>
      </c>
      <c r="I462" s="16">
        <f t="shared" ref="I462:J462" si="200">I463+I464</f>
        <v>3000</v>
      </c>
      <c r="J462" s="16">
        <f t="shared" si="200"/>
        <v>3000</v>
      </c>
    </row>
    <row r="463" spans="1:10" ht="22.5" x14ac:dyDescent="0.2">
      <c r="A463" s="8" t="s">
        <v>563</v>
      </c>
      <c r="B463" s="17" t="s">
        <v>68</v>
      </c>
      <c r="C463" s="17" t="s">
        <v>87</v>
      </c>
      <c r="D463" s="17" t="s">
        <v>104</v>
      </c>
      <c r="E463" s="17" t="s">
        <v>334</v>
      </c>
      <c r="F463" s="17" t="s">
        <v>562</v>
      </c>
      <c r="G463" s="17"/>
      <c r="H463" s="16">
        <v>3000</v>
      </c>
      <c r="I463" s="16">
        <v>3000</v>
      </c>
      <c r="J463" s="16">
        <v>3000</v>
      </c>
    </row>
    <row r="464" spans="1:10" ht="22.5" x14ac:dyDescent="0.2">
      <c r="A464" s="8" t="s">
        <v>563</v>
      </c>
      <c r="B464" s="17" t="s">
        <v>68</v>
      </c>
      <c r="C464" s="17" t="s">
        <v>87</v>
      </c>
      <c r="D464" s="17" t="s">
        <v>104</v>
      </c>
      <c r="E464" s="17" t="s">
        <v>334</v>
      </c>
      <c r="F464" s="17" t="s">
        <v>562</v>
      </c>
      <c r="G464" s="17" t="s">
        <v>202</v>
      </c>
      <c r="H464" s="16">
        <v>1757000</v>
      </c>
      <c r="I464" s="16">
        <v>0</v>
      </c>
      <c r="J464" s="16">
        <v>0</v>
      </c>
    </row>
    <row r="465" spans="1:10" x14ac:dyDescent="0.2">
      <c r="A465" s="1" t="s">
        <v>149</v>
      </c>
      <c r="B465" s="17" t="s">
        <v>68</v>
      </c>
      <c r="C465" s="17" t="s">
        <v>87</v>
      </c>
      <c r="D465" s="17" t="s">
        <v>107</v>
      </c>
      <c r="E465" s="17"/>
      <c r="F465" s="17"/>
      <c r="G465" s="17"/>
      <c r="H465" s="16">
        <f>H466</f>
        <v>23983348.350000001</v>
      </c>
      <c r="I465" s="16">
        <f t="shared" ref="I465:J465" si="201">I466</f>
        <v>17220900</v>
      </c>
      <c r="J465" s="16">
        <f t="shared" si="201"/>
        <v>17220900</v>
      </c>
    </row>
    <row r="466" spans="1:10" x14ac:dyDescent="0.2">
      <c r="A466" s="13" t="s">
        <v>408</v>
      </c>
      <c r="B466" s="17" t="s">
        <v>68</v>
      </c>
      <c r="C466" s="17" t="s">
        <v>87</v>
      </c>
      <c r="D466" s="17" t="s">
        <v>107</v>
      </c>
      <c r="E466" s="17" t="s">
        <v>248</v>
      </c>
      <c r="F466" s="17"/>
      <c r="G466" s="17"/>
      <c r="H466" s="16">
        <f>H467+H469+H478</f>
        <v>23983348.350000001</v>
      </c>
      <c r="I466" s="16">
        <f t="shared" ref="I466:J466" si="202">I467+I469+I478</f>
        <v>17220900</v>
      </c>
      <c r="J466" s="16">
        <f t="shared" si="202"/>
        <v>17220900</v>
      </c>
    </row>
    <row r="467" spans="1:10" x14ac:dyDescent="0.2">
      <c r="A467" s="1" t="s">
        <v>59</v>
      </c>
      <c r="B467" s="17" t="s">
        <v>68</v>
      </c>
      <c r="C467" s="17" t="s">
        <v>87</v>
      </c>
      <c r="D467" s="17" t="s">
        <v>107</v>
      </c>
      <c r="E467" s="17" t="s">
        <v>337</v>
      </c>
      <c r="F467" s="17"/>
      <c r="G467" s="17"/>
      <c r="H467" s="16">
        <f>H468</f>
        <v>1000000</v>
      </c>
      <c r="I467" s="16">
        <f t="shared" ref="I467:J467" si="203">I468</f>
        <v>1000000</v>
      </c>
      <c r="J467" s="16">
        <f t="shared" si="203"/>
        <v>1000000</v>
      </c>
    </row>
    <row r="468" spans="1:10" x14ac:dyDescent="0.2">
      <c r="A468" s="1" t="s">
        <v>406</v>
      </c>
      <c r="B468" s="17" t="s">
        <v>68</v>
      </c>
      <c r="C468" s="17" t="s">
        <v>87</v>
      </c>
      <c r="D468" s="17" t="s">
        <v>107</v>
      </c>
      <c r="E468" s="17" t="s">
        <v>337</v>
      </c>
      <c r="F468" s="17" t="s">
        <v>90</v>
      </c>
      <c r="G468" s="17"/>
      <c r="H468" s="16">
        <v>1000000</v>
      </c>
      <c r="I468" s="16">
        <v>1000000</v>
      </c>
      <c r="J468" s="16">
        <v>1000000</v>
      </c>
    </row>
    <row r="469" spans="1:10" x14ac:dyDescent="0.2">
      <c r="A469" s="13" t="s">
        <v>275</v>
      </c>
      <c r="B469" s="17" t="s">
        <v>68</v>
      </c>
      <c r="C469" s="17" t="s">
        <v>87</v>
      </c>
      <c r="D469" s="17" t="s">
        <v>107</v>
      </c>
      <c r="E469" s="17" t="s">
        <v>298</v>
      </c>
      <c r="F469" s="17"/>
      <c r="G469" s="17"/>
      <c r="H469" s="16">
        <f>H470+H471+H472+H473+H474+H475+H476+H477</f>
        <v>19983348.350000001</v>
      </c>
      <c r="I469" s="16">
        <f t="shared" ref="I469:J469" si="204">SUM(I470:I477)</f>
        <v>15220900</v>
      </c>
      <c r="J469" s="16">
        <f t="shared" si="204"/>
        <v>15220900</v>
      </c>
    </row>
    <row r="470" spans="1:10" x14ac:dyDescent="0.2">
      <c r="A470" s="8" t="s">
        <v>396</v>
      </c>
      <c r="B470" s="17" t="s">
        <v>68</v>
      </c>
      <c r="C470" s="17" t="s">
        <v>87</v>
      </c>
      <c r="D470" s="17" t="s">
        <v>107</v>
      </c>
      <c r="E470" s="17" t="s">
        <v>298</v>
      </c>
      <c r="F470" s="17" t="s">
        <v>86</v>
      </c>
      <c r="G470" s="17"/>
      <c r="H470" s="16">
        <v>14001412.41</v>
      </c>
      <c r="I470" s="16">
        <v>10321400</v>
      </c>
      <c r="J470" s="16">
        <v>10321400</v>
      </c>
    </row>
    <row r="471" spans="1:10" ht="22.5" x14ac:dyDescent="0.2">
      <c r="A471" s="1" t="s">
        <v>89</v>
      </c>
      <c r="B471" s="17" t="s">
        <v>68</v>
      </c>
      <c r="C471" s="17" t="s">
        <v>87</v>
      </c>
      <c r="D471" s="17" t="s">
        <v>107</v>
      </c>
      <c r="E471" s="17" t="s">
        <v>298</v>
      </c>
      <c r="F471" s="17" t="s">
        <v>88</v>
      </c>
      <c r="G471" s="17"/>
      <c r="H471" s="16">
        <v>9000</v>
      </c>
      <c r="I471" s="16">
        <v>9000</v>
      </c>
      <c r="J471" s="16">
        <v>9000</v>
      </c>
    </row>
    <row r="472" spans="1:10" ht="33.75" x14ac:dyDescent="0.2">
      <c r="A472" s="8" t="s">
        <v>398</v>
      </c>
      <c r="B472" s="17" t="s">
        <v>68</v>
      </c>
      <c r="C472" s="17" t="s">
        <v>87</v>
      </c>
      <c r="D472" s="17" t="s">
        <v>107</v>
      </c>
      <c r="E472" s="17" t="s">
        <v>298</v>
      </c>
      <c r="F472" s="17" t="s">
        <v>397</v>
      </c>
      <c r="G472" s="17"/>
      <c r="H472" s="16">
        <v>4204760.9400000004</v>
      </c>
      <c r="I472" s="16">
        <v>3117100</v>
      </c>
      <c r="J472" s="16">
        <v>3117100</v>
      </c>
    </row>
    <row r="473" spans="1:10" ht="22.5" x14ac:dyDescent="0.2">
      <c r="A473" s="1" t="s">
        <v>182</v>
      </c>
      <c r="B473" s="17" t="s">
        <v>68</v>
      </c>
      <c r="C473" s="17" t="s">
        <v>87</v>
      </c>
      <c r="D473" s="17" t="s">
        <v>107</v>
      </c>
      <c r="E473" s="17" t="s">
        <v>298</v>
      </c>
      <c r="F473" s="17" t="s">
        <v>181</v>
      </c>
      <c r="G473" s="17"/>
      <c r="H473" s="16">
        <v>495675.31</v>
      </c>
      <c r="I473" s="16">
        <f t="shared" ref="I473:J473" si="205">250000+300000</f>
        <v>550000</v>
      </c>
      <c r="J473" s="16">
        <f t="shared" si="205"/>
        <v>550000</v>
      </c>
    </row>
    <row r="474" spans="1:10" x14ac:dyDescent="0.2">
      <c r="A474" s="1" t="s">
        <v>406</v>
      </c>
      <c r="B474" s="17" t="s">
        <v>68</v>
      </c>
      <c r="C474" s="17" t="s">
        <v>87</v>
      </c>
      <c r="D474" s="17" t="s">
        <v>107</v>
      </c>
      <c r="E474" s="17" t="s">
        <v>298</v>
      </c>
      <c r="F474" s="17" t="s">
        <v>90</v>
      </c>
      <c r="G474" s="17"/>
      <c r="H474" s="16">
        <v>1222724.69</v>
      </c>
      <c r="I474" s="16">
        <f t="shared" ref="I474:J474" si="206">250000+200000+150000+100000+218400+200000+50000</f>
        <v>1168400</v>
      </c>
      <c r="J474" s="16">
        <f t="shared" si="206"/>
        <v>1168400</v>
      </c>
    </row>
    <row r="475" spans="1:10" x14ac:dyDescent="0.2">
      <c r="A475" s="1" t="s">
        <v>426</v>
      </c>
      <c r="B475" s="17" t="s">
        <v>68</v>
      </c>
      <c r="C475" s="17" t="s">
        <v>87</v>
      </c>
      <c r="D475" s="17" t="s">
        <v>107</v>
      </c>
      <c r="E475" s="17" t="s">
        <v>298</v>
      </c>
      <c r="F475" s="17" t="s">
        <v>425</v>
      </c>
      <c r="G475" s="17"/>
      <c r="H475" s="16">
        <v>25000</v>
      </c>
      <c r="I475" s="16">
        <v>25000</v>
      </c>
      <c r="J475" s="16">
        <v>25000</v>
      </c>
    </row>
    <row r="476" spans="1:10" x14ac:dyDescent="0.2">
      <c r="A476" s="1" t="s">
        <v>93</v>
      </c>
      <c r="B476" s="17" t="s">
        <v>68</v>
      </c>
      <c r="C476" s="17" t="s">
        <v>87</v>
      </c>
      <c r="D476" s="17" t="s">
        <v>107</v>
      </c>
      <c r="E476" s="17" t="s">
        <v>298</v>
      </c>
      <c r="F476" s="17" t="s">
        <v>91</v>
      </c>
      <c r="G476" s="17"/>
      <c r="H476" s="16">
        <v>15000</v>
      </c>
      <c r="I476" s="16">
        <v>15000</v>
      </c>
      <c r="J476" s="16">
        <v>15000</v>
      </c>
    </row>
    <row r="477" spans="1:10" x14ac:dyDescent="0.2">
      <c r="A477" s="1" t="s">
        <v>293</v>
      </c>
      <c r="B477" s="17" t="s">
        <v>68</v>
      </c>
      <c r="C477" s="17" t="s">
        <v>87</v>
      </c>
      <c r="D477" s="17" t="s">
        <v>107</v>
      </c>
      <c r="E477" s="17" t="s">
        <v>298</v>
      </c>
      <c r="F477" s="17" t="s">
        <v>92</v>
      </c>
      <c r="G477" s="17"/>
      <c r="H477" s="16">
        <v>9775</v>
      </c>
      <c r="I477" s="16">
        <v>15000</v>
      </c>
      <c r="J477" s="16">
        <v>15000</v>
      </c>
    </row>
    <row r="478" spans="1:10" ht="22.5" x14ac:dyDescent="0.2">
      <c r="A478" s="1" t="s">
        <v>193</v>
      </c>
      <c r="B478" s="17" t="s">
        <v>68</v>
      </c>
      <c r="C478" s="17" t="s">
        <v>87</v>
      </c>
      <c r="D478" s="17" t="s">
        <v>107</v>
      </c>
      <c r="E478" s="17" t="s">
        <v>338</v>
      </c>
      <c r="F478" s="17"/>
      <c r="G478" s="17"/>
      <c r="H478" s="16">
        <f>H479</f>
        <v>3000000</v>
      </c>
      <c r="I478" s="16">
        <f t="shared" ref="I478:J478" si="207">I479</f>
        <v>1000000</v>
      </c>
      <c r="J478" s="16">
        <f t="shared" si="207"/>
        <v>1000000</v>
      </c>
    </row>
    <row r="479" spans="1:10" x14ac:dyDescent="0.2">
      <c r="A479" s="1" t="s">
        <v>406</v>
      </c>
      <c r="B479" s="17" t="s">
        <v>68</v>
      </c>
      <c r="C479" s="17" t="s">
        <v>87</v>
      </c>
      <c r="D479" s="17" t="s">
        <v>107</v>
      </c>
      <c r="E479" s="17" t="s">
        <v>338</v>
      </c>
      <c r="F479" s="17" t="s">
        <v>90</v>
      </c>
      <c r="G479" s="17"/>
      <c r="H479" s="16">
        <v>3000000</v>
      </c>
      <c r="I479" s="16">
        <v>1000000</v>
      </c>
      <c r="J479" s="16">
        <v>1000000</v>
      </c>
    </row>
    <row r="480" spans="1:10" x14ac:dyDescent="0.2">
      <c r="A480" s="1" t="s">
        <v>109</v>
      </c>
      <c r="B480" s="17" t="s">
        <v>68</v>
      </c>
      <c r="C480" s="17" t="s">
        <v>104</v>
      </c>
      <c r="D480" s="17" t="s">
        <v>82</v>
      </c>
      <c r="E480" s="17"/>
      <c r="F480" s="17"/>
      <c r="G480" s="17"/>
      <c r="H480" s="16">
        <f>H481+H485</f>
        <v>700000</v>
      </c>
      <c r="I480" s="16">
        <f t="shared" ref="I480:J480" si="208">I481+I485</f>
        <v>700000</v>
      </c>
      <c r="J480" s="16">
        <f t="shared" si="208"/>
        <v>700000</v>
      </c>
    </row>
    <row r="481" spans="1:10" x14ac:dyDescent="0.2">
      <c r="A481" s="2" t="s">
        <v>192</v>
      </c>
      <c r="B481" s="19" t="s">
        <v>68</v>
      </c>
      <c r="C481" s="19" t="s">
        <v>104</v>
      </c>
      <c r="D481" s="19" t="s">
        <v>81</v>
      </c>
      <c r="E481" s="17"/>
      <c r="F481" s="17"/>
      <c r="G481" s="17"/>
      <c r="H481" s="16">
        <f>H483</f>
        <v>250000</v>
      </c>
      <c r="I481" s="16">
        <f t="shared" ref="I481:J481" si="209">I483</f>
        <v>250000</v>
      </c>
      <c r="J481" s="16">
        <f t="shared" si="209"/>
        <v>250000</v>
      </c>
    </row>
    <row r="482" spans="1:10" x14ac:dyDescent="0.2">
      <c r="A482" s="13" t="s">
        <v>408</v>
      </c>
      <c r="B482" s="17" t="s">
        <v>68</v>
      </c>
      <c r="C482" s="17" t="s">
        <v>104</v>
      </c>
      <c r="D482" s="17" t="s">
        <v>81</v>
      </c>
      <c r="E482" s="17" t="s">
        <v>248</v>
      </c>
      <c r="F482" s="17"/>
      <c r="G482" s="17"/>
      <c r="H482" s="16">
        <f>H483</f>
        <v>250000</v>
      </c>
      <c r="I482" s="16">
        <f t="shared" ref="I482:J483" si="210">I483</f>
        <v>250000</v>
      </c>
      <c r="J482" s="16">
        <f t="shared" si="210"/>
        <v>250000</v>
      </c>
    </row>
    <row r="483" spans="1:10" x14ac:dyDescent="0.2">
      <c r="A483" s="2" t="s">
        <v>19</v>
      </c>
      <c r="B483" s="19" t="s">
        <v>68</v>
      </c>
      <c r="C483" s="19" t="s">
        <v>104</v>
      </c>
      <c r="D483" s="19" t="s">
        <v>81</v>
      </c>
      <c r="E483" s="19" t="s">
        <v>339</v>
      </c>
      <c r="F483" s="17"/>
      <c r="G483" s="17"/>
      <c r="H483" s="16">
        <f>H484</f>
        <v>250000</v>
      </c>
      <c r="I483" s="16">
        <f t="shared" si="210"/>
        <v>250000</v>
      </c>
      <c r="J483" s="16">
        <f t="shared" si="210"/>
        <v>250000</v>
      </c>
    </row>
    <row r="484" spans="1:10" x14ac:dyDescent="0.2">
      <c r="A484" s="1" t="s">
        <v>406</v>
      </c>
      <c r="B484" s="19" t="s">
        <v>68</v>
      </c>
      <c r="C484" s="19" t="s">
        <v>104</v>
      </c>
      <c r="D484" s="19" t="s">
        <v>81</v>
      </c>
      <c r="E484" s="19" t="s">
        <v>339</v>
      </c>
      <c r="F484" s="17" t="s">
        <v>90</v>
      </c>
      <c r="G484" s="17"/>
      <c r="H484" s="16">
        <v>250000</v>
      </c>
      <c r="I484" s="16">
        <v>250000</v>
      </c>
      <c r="J484" s="16">
        <v>250000</v>
      </c>
    </row>
    <row r="485" spans="1:10" x14ac:dyDescent="0.2">
      <c r="A485" s="2" t="s">
        <v>185</v>
      </c>
      <c r="B485" s="19" t="s">
        <v>68</v>
      </c>
      <c r="C485" s="19" t="s">
        <v>104</v>
      </c>
      <c r="D485" s="19" t="s">
        <v>84</v>
      </c>
      <c r="E485" s="19"/>
      <c r="F485" s="17"/>
      <c r="G485" s="17"/>
      <c r="H485" s="16">
        <f>H487</f>
        <v>450000</v>
      </c>
      <c r="I485" s="16">
        <f t="shared" ref="I485:J485" si="211">I487</f>
        <v>450000</v>
      </c>
      <c r="J485" s="16">
        <f t="shared" si="211"/>
        <v>450000</v>
      </c>
    </row>
    <row r="486" spans="1:10" x14ac:dyDescent="0.2">
      <c r="A486" s="13" t="s">
        <v>408</v>
      </c>
      <c r="B486" s="17" t="s">
        <v>68</v>
      </c>
      <c r="C486" s="17" t="s">
        <v>104</v>
      </c>
      <c r="D486" s="17" t="s">
        <v>81</v>
      </c>
      <c r="E486" s="17" t="s">
        <v>248</v>
      </c>
      <c r="F486" s="17"/>
      <c r="G486" s="17"/>
      <c r="H486" s="16">
        <f>H487</f>
        <v>450000</v>
      </c>
      <c r="I486" s="16">
        <f t="shared" ref="I486:J487" si="212">I487</f>
        <v>450000</v>
      </c>
      <c r="J486" s="16">
        <f t="shared" si="212"/>
        <v>450000</v>
      </c>
    </row>
    <row r="487" spans="1:10" x14ac:dyDescent="0.2">
      <c r="A487" s="2" t="s">
        <v>19</v>
      </c>
      <c r="B487" s="19" t="s">
        <v>68</v>
      </c>
      <c r="C487" s="19" t="s">
        <v>104</v>
      </c>
      <c r="D487" s="19" t="s">
        <v>84</v>
      </c>
      <c r="E487" s="19" t="s">
        <v>339</v>
      </c>
      <c r="F487" s="17"/>
      <c r="G487" s="17"/>
      <c r="H487" s="16">
        <f>H488</f>
        <v>450000</v>
      </c>
      <c r="I487" s="16">
        <f t="shared" si="212"/>
        <v>450000</v>
      </c>
      <c r="J487" s="16">
        <f t="shared" si="212"/>
        <v>450000</v>
      </c>
    </row>
    <row r="488" spans="1:10" x14ac:dyDescent="0.2">
      <c r="A488" s="1" t="s">
        <v>406</v>
      </c>
      <c r="B488" s="19" t="s">
        <v>68</v>
      </c>
      <c r="C488" s="19" t="s">
        <v>104</v>
      </c>
      <c r="D488" s="19" t="s">
        <v>84</v>
      </c>
      <c r="E488" s="19" t="s">
        <v>339</v>
      </c>
      <c r="F488" s="17" t="s">
        <v>90</v>
      </c>
      <c r="G488" s="17"/>
      <c r="H488" s="16">
        <f>450000</f>
        <v>450000</v>
      </c>
      <c r="I488" s="16">
        <v>450000</v>
      </c>
      <c r="J488" s="16">
        <v>450000</v>
      </c>
    </row>
    <row r="489" spans="1:10" x14ac:dyDescent="0.2">
      <c r="A489" s="13" t="s">
        <v>151</v>
      </c>
      <c r="B489" s="19" t="s">
        <v>68</v>
      </c>
      <c r="C489" s="17" t="s">
        <v>150</v>
      </c>
      <c r="D489" s="17" t="s">
        <v>82</v>
      </c>
      <c r="E489" s="19"/>
      <c r="F489" s="17"/>
      <c r="G489" s="17"/>
      <c r="H489" s="16">
        <f t="shared" ref="H489:J492" si="213">H490</f>
        <v>29465200</v>
      </c>
      <c r="I489" s="16">
        <f t="shared" si="213"/>
        <v>29465400</v>
      </c>
      <c r="J489" s="16">
        <f t="shared" si="213"/>
        <v>29465400</v>
      </c>
    </row>
    <row r="490" spans="1:10" x14ac:dyDescent="0.2">
      <c r="A490" s="14" t="s">
        <v>173</v>
      </c>
      <c r="B490" s="19" t="s">
        <v>68</v>
      </c>
      <c r="C490" s="17" t="s">
        <v>150</v>
      </c>
      <c r="D490" s="17" t="s">
        <v>87</v>
      </c>
      <c r="E490" s="19"/>
      <c r="F490" s="17"/>
      <c r="G490" s="17"/>
      <c r="H490" s="16">
        <f t="shared" si="213"/>
        <v>29465200</v>
      </c>
      <c r="I490" s="16">
        <f t="shared" si="213"/>
        <v>29465400</v>
      </c>
      <c r="J490" s="16">
        <f t="shared" si="213"/>
        <v>29465400</v>
      </c>
    </row>
    <row r="491" spans="1:10" x14ac:dyDescent="0.2">
      <c r="A491" s="1" t="s">
        <v>449</v>
      </c>
      <c r="B491" s="19" t="s">
        <v>68</v>
      </c>
      <c r="C491" s="17" t="s">
        <v>150</v>
      </c>
      <c r="D491" s="17" t="s">
        <v>87</v>
      </c>
      <c r="E491" s="19" t="s">
        <v>277</v>
      </c>
      <c r="F491" s="17"/>
      <c r="G491" s="17"/>
      <c r="H491" s="16">
        <f t="shared" si="213"/>
        <v>29465200</v>
      </c>
      <c r="I491" s="16">
        <f t="shared" si="213"/>
        <v>29465400</v>
      </c>
      <c r="J491" s="16">
        <f t="shared" si="213"/>
        <v>29465400</v>
      </c>
    </row>
    <row r="492" spans="1:10" x14ac:dyDescent="0.2">
      <c r="A492" s="1" t="s">
        <v>247</v>
      </c>
      <c r="B492" s="19" t="s">
        <v>68</v>
      </c>
      <c r="C492" s="17" t="s">
        <v>150</v>
      </c>
      <c r="D492" s="17" t="s">
        <v>87</v>
      </c>
      <c r="E492" s="19" t="s">
        <v>287</v>
      </c>
      <c r="F492" s="17"/>
      <c r="G492" s="17"/>
      <c r="H492" s="16">
        <f>H493</f>
        <v>29465200</v>
      </c>
      <c r="I492" s="16">
        <f t="shared" si="213"/>
        <v>29465400</v>
      </c>
      <c r="J492" s="16">
        <f t="shared" si="213"/>
        <v>29465400</v>
      </c>
    </row>
    <row r="493" spans="1:10" ht="72.75" customHeight="1" x14ac:dyDescent="0.2">
      <c r="A493" s="13" t="s">
        <v>718</v>
      </c>
      <c r="B493" s="19" t="s">
        <v>68</v>
      </c>
      <c r="C493" s="17" t="s">
        <v>150</v>
      </c>
      <c r="D493" s="17" t="s">
        <v>87</v>
      </c>
      <c r="E493" s="19" t="s">
        <v>717</v>
      </c>
      <c r="F493" s="17"/>
      <c r="G493" s="17"/>
      <c r="H493" s="16">
        <f>H494</f>
        <v>29465200</v>
      </c>
      <c r="I493" s="16">
        <f t="shared" ref="I493:J493" si="214">I494</f>
        <v>29465400</v>
      </c>
      <c r="J493" s="16">
        <f t="shared" si="214"/>
        <v>29465400</v>
      </c>
    </row>
    <row r="494" spans="1:10" ht="22.5" x14ac:dyDescent="0.2">
      <c r="A494" s="13" t="s">
        <v>187</v>
      </c>
      <c r="B494" s="19" t="s">
        <v>68</v>
      </c>
      <c r="C494" s="17" t="s">
        <v>150</v>
      </c>
      <c r="D494" s="17" t="s">
        <v>87</v>
      </c>
      <c r="E494" s="19" t="s">
        <v>717</v>
      </c>
      <c r="F494" s="17" t="s">
        <v>186</v>
      </c>
      <c r="G494" s="17" t="s">
        <v>202</v>
      </c>
      <c r="H494" s="16">
        <v>29465200</v>
      </c>
      <c r="I494" s="16">
        <v>29465400</v>
      </c>
      <c r="J494" s="16">
        <v>29465400</v>
      </c>
    </row>
    <row r="495" spans="1:10" x14ac:dyDescent="0.2">
      <c r="A495" s="1" t="s">
        <v>153</v>
      </c>
      <c r="B495" s="17" t="s">
        <v>68</v>
      </c>
      <c r="C495" s="17" t="s">
        <v>107</v>
      </c>
      <c r="D495" s="17" t="s">
        <v>82</v>
      </c>
      <c r="E495" s="17"/>
      <c r="F495" s="17"/>
      <c r="G495" s="17"/>
      <c r="H495" s="16">
        <f t="shared" ref="H495:J498" si="215">H496</f>
        <v>3000000</v>
      </c>
      <c r="I495" s="16">
        <f t="shared" si="215"/>
        <v>3000000</v>
      </c>
      <c r="J495" s="16">
        <f t="shared" si="215"/>
        <v>3000000</v>
      </c>
    </row>
    <row r="496" spans="1:10" x14ac:dyDescent="0.2">
      <c r="A496" s="1" t="s">
        <v>154</v>
      </c>
      <c r="B496" s="17" t="s">
        <v>68</v>
      </c>
      <c r="C496" s="17" t="s">
        <v>107</v>
      </c>
      <c r="D496" s="17" t="s">
        <v>84</v>
      </c>
      <c r="E496" s="17"/>
      <c r="F496" s="17"/>
      <c r="G496" s="17"/>
      <c r="H496" s="16">
        <f t="shared" si="215"/>
        <v>3000000</v>
      </c>
      <c r="I496" s="16">
        <f t="shared" si="215"/>
        <v>3000000</v>
      </c>
      <c r="J496" s="16">
        <f t="shared" si="215"/>
        <v>3000000</v>
      </c>
    </row>
    <row r="497" spans="1:11" x14ac:dyDescent="0.2">
      <c r="A497" s="13" t="s">
        <v>408</v>
      </c>
      <c r="B497" s="17" t="s">
        <v>68</v>
      </c>
      <c r="C497" s="17" t="s">
        <v>107</v>
      </c>
      <c r="D497" s="17" t="s">
        <v>84</v>
      </c>
      <c r="E497" s="17" t="s">
        <v>248</v>
      </c>
      <c r="F497" s="17"/>
      <c r="G497" s="17"/>
      <c r="H497" s="16">
        <f t="shared" si="215"/>
        <v>3000000</v>
      </c>
      <c r="I497" s="16">
        <f t="shared" si="215"/>
        <v>3000000</v>
      </c>
      <c r="J497" s="16">
        <f t="shared" si="215"/>
        <v>3000000</v>
      </c>
    </row>
    <row r="498" spans="1:11" ht="33.75" x14ac:dyDescent="0.2">
      <c r="A498" s="1" t="s">
        <v>77</v>
      </c>
      <c r="B498" s="17" t="s">
        <v>68</v>
      </c>
      <c r="C498" s="17" t="s">
        <v>107</v>
      </c>
      <c r="D498" s="17" t="s">
        <v>84</v>
      </c>
      <c r="E498" s="17" t="s">
        <v>340</v>
      </c>
      <c r="F498" s="17"/>
      <c r="G498" s="17"/>
      <c r="H498" s="16">
        <f t="shared" si="215"/>
        <v>3000000</v>
      </c>
      <c r="I498" s="16">
        <f t="shared" si="215"/>
        <v>3000000</v>
      </c>
      <c r="J498" s="16">
        <f t="shared" si="215"/>
        <v>3000000</v>
      </c>
    </row>
    <row r="499" spans="1:11" ht="22.5" x14ac:dyDescent="0.2">
      <c r="A499" s="1" t="s">
        <v>342</v>
      </c>
      <c r="B499" s="17" t="s">
        <v>68</v>
      </c>
      <c r="C499" s="17" t="s">
        <v>107</v>
      </c>
      <c r="D499" s="17" t="s">
        <v>84</v>
      </c>
      <c r="E499" s="17" t="s">
        <v>340</v>
      </c>
      <c r="F499" s="17" t="s">
        <v>341</v>
      </c>
      <c r="G499" s="17"/>
      <c r="H499" s="16">
        <v>3000000</v>
      </c>
      <c r="I499" s="16">
        <v>3000000</v>
      </c>
      <c r="J499" s="16">
        <v>3000000</v>
      </c>
    </row>
    <row r="500" spans="1:11" x14ac:dyDescent="0.2">
      <c r="A500" s="1" t="s">
        <v>62</v>
      </c>
      <c r="B500" s="17" t="s">
        <v>71</v>
      </c>
      <c r="C500" s="4"/>
      <c r="D500" s="4"/>
      <c r="E500" s="4"/>
      <c r="F500" s="4"/>
      <c r="G500" s="4"/>
      <c r="H500" s="16">
        <f>H501+H517+H620</f>
        <v>252968966.48999998</v>
      </c>
      <c r="I500" s="16">
        <f>I501+I517+I620</f>
        <v>225789784.21000001</v>
      </c>
      <c r="J500" s="16">
        <f>J501+J517+J620</f>
        <v>226259279.25</v>
      </c>
      <c r="K500" s="46"/>
    </row>
    <row r="501" spans="1:11" x14ac:dyDescent="0.2">
      <c r="A501" s="1" t="s">
        <v>166</v>
      </c>
      <c r="B501" s="17" t="s">
        <v>71</v>
      </c>
      <c r="C501" s="17" t="s">
        <v>108</v>
      </c>
      <c r="D501" s="17" t="s">
        <v>82</v>
      </c>
      <c r="E501" s="17"/>
      <c r="F501" s="17"/>
      <c r="G501" s="17"/>
      <c r="H501" s="16">
        <f>H502</f>
        <v>51430508.07</v>
      </c>
      <c r="I501" s="16">
        <f t="shared" ref="I501:J502" si="216">I502</f>
        <v>56764735.900000013</v>
      </c>
      <c r="J501" s="16">
        <f t="shared" si="216"/>
        <v>55088445.340000004</v>
      </c>
    </row>
    <row r="502" spans="1:11" x14ac:dyDescent="0.2">
      <c r="A502" s="1" t="s">
        <v>31</v>
      </c>
      <c r="B502" s="17" t="s">
        <v>71</v>
      </c>
      <c r="C502" s="17" t="s">
        <v>108</v>
      </c>
      <c r="D502" s="17" t="s">
        <v>95</v>
      </c>
      <c r="E502" s="17"/>
      <c r="F502" s="17"/>
      <c r="G502" s="17"/>
      <c r="H502" s="16">
        <f>H503</f>
        <v>51430508.07</v>
      </c>
      <c r="I502" s="16">
        <f t="shared" si="216"/>
        <v>56764735.900000013</v>
      </c>
      <c r="J502" s="16">
        <f t="shared" si="216"/>
        <v>55088445.340000004</v>
      </c>
    </row>
    <row r="503" spans="1:11" ht="22.5" x14ac:dyDescent="0.2">
      <c r="A503" s="1" t="s">
        <v>690</v>
      </c>
      <c r="B503" s="17" t="s">
        <v>71</v>
      </c>
      <c r="C503" s="17" t="s">
        <v>108</v>
      </c>
      <c r="D503" s="17" t="s">
        <v>95</v>
      </c>
      <c r="E503" s="17" t="s">
        <v>266</v>
      </c>
      <c r="F503" s="17"/>
      <c r="G503" s="17"/>
      <c r="H503" s="16">
        <f>H504+H514+H507+H510</f>
        <v>51430508.07</v>
      </c>
      <c r="I503" s="16">
        <f>I504+I514+I507+I510</f>
        <v>56764735.900000013</v>
      </c>
      <c r="J503" s="16">
        <f>J504+J514+J507+J510</f>
        <v>55088445.340000004</v>
      </c>
    </row>
    <row r="504" spans="1:11" ht="22.5" x14ac:dyDescent="0.2">
      <c r="A504" s="1" t="s">
        <v>288</v>
      </c>
      <c r="B504" s="17" t="s">
        <v>71</v>
      </c>
      <c r="C504" s="17" t="s">
        <v>108</v>
      </c>
      <c r="D504" s="17" t="s">
        <v>95</v>
      </c>
      <c r="E504" s="17" t="s">
        <v>267</v>
      </c>
      <c r="F504" s="17"/>
      <c r="G504" s="17"/>
      <c r="H504" s="16">
        <f>H505</f>
        <v>50377630.68</v>
      </c>
      <c r="I504" s="16">
        <f t="shared" ref="I504:J505" si="217">I505</f>
        <v>52392735.900000013</v>
      </c>
      <c r="J504" s="16">
        <f t="shared" si="217"/>
        <v>54488445.340000004</v>
      </c>
    </row>
    <row r="505" spans="1:11" ht="33.75" x14ac:dyDescent="0.2">
      <c r="A505" s="1" t="s">
        <v>441</v>
      </c>
      <c r="B505" s="17" t="s">
        <v>71</v>
      </c>
      <c r="C505" s="17" t="s">
        <v>108</v>
      </c>
      <c r="D505" s="17" t="s">
        <v>95</v>
      </c>
      <c r="E505" s="17" t="s">
        <v>344</v>
      </c>
      <c r="F505" s="17"/>
      <c r="G505" s="17"/>
      <c r="H505" s="16">
        <f>H506</f>
        <v>50377630.68</v>
      </c>
      <c r="I505" s="16">
        <f t="shared" si="217"/>
        <v>52392735.900000013</v>
      </c>
      <c r="J505" s="16">
        <f t="shared" si="217"/>
        <v>54488445.340000004</v>
      </c>
    </row>
    <row r="506" spans="1:11" ht="33.75" x14ac:dyDescent="0.2">
      <c r="A506" s="13" t="s">
        <v>157</v>
      </c>
      <c r="B506" s="17" t="s">
        <v>71</v>
      </c>
      <c r="C506" s="17" t="s">
        <v>108</v>
      </c>
      <c r="D506" s="17" t="s">
        <v>95</v>
      </c>
      <c r="E506" s="17" t="s">
        <v>344</v>
      </c>
      <c r="F506" s="17" t="s">
        <v>155</v>
      </c>
      <c r="G506" s="17"/>
      <c r="H506" s="16">
        <f>2384814.27+112799.35+36238946.48+10944161.84+696908.74</f>
        <v>50377630.68</v>
      </c>
      <c r="I506" s="16">
        <f>2480206.84+37688504.34+11381928.31+117311.32+724785.09</f>
        <v>52392735.900000013</v>
      </c>
      <c r="J506" s="16">
        <v>54488445.340000004</v>
      </c>
    </row>
    <row r="507" spans="1:11" ht="22.5" x14ac:dyDescent="0.2">
      <c r="A507" s="13" t="s">
        <v>240</v>
      </c>
      <c r="B507" s="17" t="s">
        <v>71</v>
      </c>
      <c r="C507" s="17" t="s">
        <v>108</v>
      </c>
      <c r="D507" s="17" t="s">
        <v>95</v>
      </c>
      <c r="E507" s="17" t="s">
        <v>272</v>
      </c>
      <c r="F507" s="17"/>
      <c r="G507" s="17"/>
      <c r="H507" s="16">
        <f>H508</f>
        <v>747877.39</v>
      </c>
      <c r="I507" s="16">
        <f t="shared" ref="I507:J508" si="218">I508</f>
        <v>500000</v>
      </c>
      <c r="J507" s="16">
        <f t="shared" si="218"/>
        <v>500000</v>
      </c>
    </row>
    <row r="508" spans="1:11" ht="33.75" x14ac:dyDescent="0.2">
      <c r="A508" s="24" t="s">
        <v>487</v>
      </c>
      <c r="B508" s="17" t="s">
        <v>71</v>
      </c>
      <c r="C508" s="17" t="s">
        <v>108</v>
      </c>
      <c r="D508" s="17" t="s">
        <v>95</v>
      </c>
      <c r="E508" s="17" t="s">
        <v>495</v>
      </c>
      <c r="F508" s="17"/>
      <c r="G508" s="17"/>
      <c r="H508" s="16">
        <f>H509</f>
        <v>747877.39</v>
      </c>
      <c r="I508" s="16">
        <f t="shared" si="218"/>
        <v>500000</v>
      </c>
      <c r="J508" s="16">
        <f t="shared" si="218"/>
        <v>500000</v>
      </c>
    </row>
    <row r="509" spans="1:11" x14ac:dyDescent="0.2">
      <c r="A509" s="13" t="s">
        <v>158</v>
      </c>
      <c r="B509" s="17" t="s">
        <v>71</v>
      </c>
      <c r="C509" s="17" t="s">
        <v>108</v>
      </c>
      <c r="D509" s="17" t="s">
        <v>95</v>
      </c>
      <c r="E509" s="17" t="s">
        <v>495</v>
      </c>
      <c r="F509" s="17" t="s">
        <v>156</v>
      </c>
      <c r="G509" s="17"/>
      <c r="H509" s="16">
        <v>747877.39</v>
      </c>
      <c r="I509" s="16">
        <v>500000</v>
      </c>
      <c r="J509" s="16">
        <v>500000</v>
      </c>
    </row>
    <row r="510" spans="1:11" ht="22.5" x14ac:dyDescent="0.2">
      <c r="A510" s="14" t="s">
        <v>500</v>
      </c>
      <c r="B510" s="17" t="s">
        <v>71</v>
      </c>
      <c r="C510" s="17" t="s">
        <v>108</v>
      </c>
      <c r="D510" s="17" t="s">
        <v>95</v>
      </c>
      <c r="E510" s="19" t="s">
        <v>499</v>
      </c>
      <c r="F510" s="17"/>
      <c r="G510" s="17"/>
      <c r="H510" s="16">
        <f>H511+H513</f>
        <v>0</v>
      </c>
      <c r="I510" s="16">
        <f>I511+I513+I512</f>
        <v>3554800</v>
      </c>
      <c r="J510" s="16">
        <f>J511+J513+J512</f>
        <v>0</v>
      </c>
    </row>
    <row r="511" spans="1:11" x14ac:dyDescent="0.2">
      <c r="A511" s="14" t="s">
        <v>158</v>
      </c>
      <c r="B511" s="17" t="s">
        <v>71</v>
      </c>
      <c r="C511" s="17" t="s">
        <v>108</v>
      </c>
      <c r="D511" s="17" t="s">
        <v>95</v>
      </c>
      <c r="E511" s="19" t="s">
        <v>499</v>
      </c>
      <c r="F511" s="17" t="s">
        <v>156</v>
      </c>
      <c r="G511" s="17"/>
      <c r="H511" s="16">
        <v>0</v>
      </c>
      <c r="I511" s="16">
        <v>500000</v>
      </c>
      <c r="J511" s="16">
        <v>0</v>
      </c>
    </row>
    <row r="512" spans="1:11" x14ac:dyDescent="0.2">
      <c r="A512" s="14" t="s">
        <v>158</v>
      </c>
      <c r="B512" s="17" t="s">
        <v>71</v>
      </c>
      <c r="C512" s="17" t="s">
        <v>108</v>
      </c>
      <c r="D512" s="17" t="s">
        <v>95</v>
      </c>
      <c r="E512" s="19" t="s">
        <v>499</v>
      </c>
      <c r="F512" s="17" t="s">
        <v>156</v>
      </c>
      <c r="G512" s="17" t="s">
        <v>202</v>
      </c>
      <c r="H512" s="16">
        <v>0</v>
      </c>
      <c r="I512" s="16">
        <v>122200</v>
      </c>
      <c r="J512" s="16">
        <v>0</v>
      </c>
    </row>
    <row r="513" spans="1:10" x14ac:dyDescent="0.2">
      <c r="A513" s="14" t="s">
        <v>158</v>
      </c>
      <c r="B513" s="17" t="s">
        <v>71</v>
      </c>
      <c r="C513" s="17" t="s">
        <v>108</v>
      </c>
      <c r="D513" s="17" t="s">
        <v>95</v>
      </c>
      <c r="E513" s="19" t="s">
        <v>499</v>
      </c>
      <c r="F513" s="17" t="s">
        <v>156</v>
      </c>
      <c r="G513" s="17" t="s">
        <v>466</v>
      </c>
      <c r="H513" s="16">
        <v>0</v>
      </c>
      <c r="I513" s="16">
        <v>2932600</v>
      </c>
      <c r="J513" s="16">
        <v>0</v>
      </c>
    </row>
    <row r="514" spans="1:10" ht="22.5" x14ac:dyDescent="0.2">
      <c r="A514" s="13" t="s">
        <v>539</v>
      </c>
      <c r="B514" s="17" t="s">
        <v>71</v>
      </c>
      <c r="C514" s="17" t="s">
        <v>108</v>
      </c>
      <c r="D514" s="17" t="s">
        <v>95</v>
      </c>
      <c r="E514" s="17" t="s">
        <v>268</v>
      </c>
      <c r="F514" s="17"/>
      <c r="G514" s="17"/>
      <c r="H514" s="16">
        <f>H515</f>
        <v>305000</v>
      </c>
      <c r="I514" s="16">
        <f t="shared" ref="I514:J515" si="219">I515</f>
        <v>317200</v>
      </c>
      <c r="J514" s="16">
        <f t="shared" si="219"/>
        <v>100000</v>
      </c>
    </row>
    <row r="515" spans="1:10" ht="22.5" x14ac:dyDescent="0.2">
      <c r="A515" s="1" t="s">
        <v>540</v>
      </c>
      <c r="B515" s="17" t="s">
        <v>188</v>
      </c>
      <c r="C515" s="17" t="s">
        <v>108</v>
      </c>
      <c r="D515" s="17" t="s">
        <v>95</v>
      </c>
      <c r="E515" s="17" t="s">
        <v>442</v>
      </c>
      <c r="F515" s="17"/>
      <c r="G515" s="17"/>
      <c r="H515" s="16">
        <f>H516</f>
        <v>305000</v>
      </c>
      <c r="I515" s="16">
        <f t="shared" si="219"/>
        <v>317200</v>
      </c>
      <c r="J515" s="16">
        <f t="shared" si="219"/>
        <v>100000</v>
      </c>
    </row>
    <row r="516" spans="1:10" x14ac:dyDescent="0.2">
      <c r="A516" s="13" t="s">
        <v>158</v>
      </c>
      <c r="B516" s="17" t="s">
        <v>71</v>
      </c>
      <c r="C516" s="17" t="s">
        <v>108</v>
      </c>
      <c r="D516" s="17" t="s">
        <v>95</v>
      </c>
      <c r="E516" s="17" t="s">
        <v>442</v>
      </c>
      <c r="F516" s="17" t="s">
        <v>156</v>
      </c>
      <c r="G516" s="17"/>
      <c r="H516" s="16">
        <v>305000</v>
      </c>
      <c r="I516" s="16">
        <v>317200</v>
      </c>
      <c r="J516" s="16">
        <v>100000</v>
      </c>
    </row>
    <row r="517" spans="1:10" x14ac:dyDescent="0.2">
      <c r="A517" s="1" t="s">
        <v>168</v>
      </c>
      <c r="B517" s="17" t="s">
        <v>71</v>
      </c>
      <c r="C517" s="17" t="s">
        <v>99</v>
      </c>
      <c r="D517" s="17" t="s">
        <v>82</v>
      </c>
      <c r="E517" s="17"/>
      <c r="F517" s="17"/>
      <c r="G517" s="17"/>
      <c r="H517" s="16">
        <f>H518+H599</f>
        <v>199780334.44</v>
      </c>
      <c r="I517" s="16">
        <f>I518+I599</f>
        <v>169025048.31</v>
      </c>
      <c r="J517" s="16">
        <f>J518+J599</f>
        <v>171170833.91</v>
      </c>
    </row>
    <row r="518" spans="1:10" x14ac:dyDescent="0.2">
      <c r="A518" s="1" t="s">
        <v>169</v>
      </c>
      <c r="B518" s="17" t="s">
        <v>71</v>
      </c>
      <c r="C518" s="17" t="s">
        <v>99</v>
      </c>
      <c r="D518" s="17" t="s">
        <v>81</v>
      </c>
      <c r="E518" s="17"/>
      <c r="F518" s="17"/>
      <c r="G518" s="17"/>
      <c r="H518" s="16">
        <f>H596+H519+H592+H589</f>
        <v>170214247.86000001</v>
      </c>
      <c r="I518" s="16">
        <f>I596+I519+I592+I589</f>
        <v>148867564.81</v>
      </c>
      <c r="J518" s="16">
        <f>J596+J519+J592+J589</f>
        <v>150932555.41</v>
      </c>
    </row>
    <row r="519" spans="1:10" ht="22.5" x14ac:dyDescent="0.2">
      <c r="A519" s="1" t="s">
        <v>690</v>
      </c>
      <c r="B519" s="17" t="s">
        <v>71</v>
      </c>
      <c r="C519" s="17" t="s">
        <v>99</v>
      </c>
      <c r="D519" s="17" t="s">
        <v>81</v>
      </c>
      <c r="E519" s="17" t="s">
        <v>266</v>
      </c>
      <c r="F519" s="17"/>
      <c r="G519" s="17"/>
      <c r="H519" s="16">
        <f>H520+H525+H546+H554+H586</f>
        <v>169734247.86000001</v>
      </c>
      <c r="I519" s="16">
        <f>I520+I525+I546+I554+I586</f>
        <v>148566364.81</v>
      </c>
      <c r="J519" s="16">
        <f>J520+J525+J546+J554+J586</f>
        <v>150901355.41</v>
      </c>
    </row>
    <row r="520" spans="1:10" ht="22.5" x14ac:dyDescent="0.2">
      <c r="A520" s="1" t="s">
        <v>27</v>
      </c>
      <c r="B520" s="17" t="s">
        <v>71</v>
      </c>
      <c r="C520" s="17" t="s">
        <v>99</v>
      </c>
      <c r="D520" s="17" t="s">
        <v>81</v>
      </c>
      <c r="E520" s="17" t="s">
        <v>269</v>
      </c>
      <c r="F520" s="17"/>
      <c r="G520" s="17"/>
      <c r="H520" s="16">
        <f>H522+H524</f>
        <v>87295511.599999994</v>
      </c>
      <c r="I520" s="16">
        <f t="shared" ref="I520:J520" si="220">I522+I524</f>
        <v>90032927.5</v>
      </c>
      <c r="J520" s="16">
        <f t="shared" si="220"/>
        <v>93634244.599999994</v>
      </c>
    </row>
    <row r="521" spans="1:10" ht="22.5" x14ac:dyDescent="0.2">
      <c r="A521" s="1" t="s">
        <v>444</v>
      </c>
      <c r="B521" s="17" t="s">
        <v>71</v>
      </c>
      <c r="C521" s="17" t="s">
        <v>99</v>
      </c>
      <c r="D521" s="17" t="s">
        <v>81</v>
      </c>
      <c r="E521" s="17" t="s">
        <v>345</v>
      </c>
      <c r="F521" s="17"/>
      <c r="G521" s="17"/>
      <c r="H521" s="16">
        <f>H522</f>
        <v>85070122.599999994</v>
      </c>
      <c r="I521" s="16">
        <f t="shared" ref="I521:J521" si="221">I522</f>
        <v>88472927.5</v>
      </c>
      <c r="J521" s="16">
        <f t="shared" si="221"/>
        <v>92011844.599999994</v>
      </c>
    </row>
    <row r="522" spans="1:10" ht="33.75" x14ac:dyDescent="0.2">
      <c r="A522" s="13" t="s">
        <v>157</v>
      </c>
      <c r="B522" s="17" t="s">
        <v>71</v>
      </c>
      <c r="C522" s="17" t="s">
        <v>99</v>
      </c>
      <c r="D522" s="17" t="s">
        <v>81</v>
      </c>
      <c r="E522" s="17" t="s">
        <v>345</v>
      </c>
      <c r="F522" s="17" t="s">
        <v>155</v>
      </c>
      <c r="G522" s="17"/>
      <c r="H522" s="16">
        <v>85070122.599999994</v>
      </c>
      <c r="I522" s="16">
        <f>7371601.03+53201386.37+16066818.68+432294.27+11400827.15</f>
        <v>88472927.5</v>
      </c>
      <c r="J522" s="16">
        <f>7666465.07+55329441.82+16709491.43+449586.04+11856860.24</f>
        <v>92011844.599999994</v>
      </c>
    </row>
    <row r="523" spans="1:10" ht="22.5" x14ac:dyDescent="0.2">
      <c r="A523" s="13" t="s">
        <v>443</v>
      </c>
      <c r="B523" s="17" t="s">
        <v>71</v>
      </c>
      <c r="C523" s="17" t="s">
        <v>99</v>
      </c>
      <c r="D523" s="17" t="s">
        <v>81</v>
      </c>
      <c r="E523" s="17" t="s">
        <v>346</v>
      </c>
      <c r="F523" s="17"/>
      <c r="G523" s="17"/>
      <c r="H523" s="16">
        <f>H524</f>
        <v>2225389</v>
      </c>
      <c r="I523" s="16">
        <f t="shared" ref="I523:J523" si="222">I524</f>
        <v>1560000</v>
      </c>
      <c r="J523" s="16">
        <f t="shared" si="222"/>
        <v>1622400</v>
      </c>
    </row>
    <row r="524" spans="1:10" ht="33.75" x14ac:dyDescent="0.2">
      <c r="A524" s="13" t="s">
        <v>157</v>
      </c>
      <c r="B524" s="17" t="s">
        <v>71</v>
      </c>
      <c r="C524" s="17" t="s">
        <v>99</v>
      </c>
      <c r="D524" s="17" t="s">
        <v>81</v>
      </c>
      <c r="E524" s="17" t="s">
        <v>346</v>
      </c>
      <c r="F524" s="17" t="s">
        <v>155</v>
      </c>
      <c r="G524" s="17"/>
      <c r="H524" s="16">
        <v>2225389</v>
      </c>
      <c r="I524" s="16">
        <v>1560000</v>
      </c>
      <c r="J524" s="16">
        <v>1622400</v>
      </c>
    </row>
    <row r="525" spans="1:10" ht="22.5" x14ac:dyDescent="0.2">
      <c r="A525" s="13" t="s">
        <v>290</v>
      </c>
      <c r="B525" s="17" t="s">
        <v>71</v>
      </c>
      <c r="C525" s="17" t="s">
        <v>99</v>
      </c>
      <c r="D525" s="17" t="s">
        <v>81</v>
      </c>
      <c r="E525" s="17" t="s">
        <v>270</v>
      </c>
      <c r="F525" s="17"/>
      <c r="G525" s="17"/>
      <c r="H525" s="16">
        <f>H526+H535+H542+H538</f>
        <v>54947171.370000005</v>
      </c>
      <c r="I525" s="16">
        <f t="shared" ref="I525:J525" si="223">I526+I535+I542+I538</f>
        <v>40448975.420000002</v>
      </c>
      <c r="J525" s="16">
        <f t="shared" si="223"/>
        <v>41885318.439999998</v>
      </c>
    </row>
    <row r="526" spans="1:10" ht="22.5" x14ac:dyDescent="0.2">
      <c r="A526" s="13" t="s">
        <v>445</v>
      </c>
      <c r="B526" s="17" t="s">
        <v>71</v>
      </c>
      <c r="C526" s="17" t="s">
        <v>99</v>
      </c>
      <c r="D526" s="17" t="s">
        <v>81</v>
      </c>
      <c r="E526" s="17" t="s">
        <v>347</v>
      </c>
      <c r="F526" s="17"/>
      <c r="G526" s="17"/>
      <c r="H526" s="16">
        <f>H527+H529+H530+H531+H532+H533+H534+H528</f>
        <v>36933726.370000005</v>
      </c>
      <c r="I526" s="16">
        <f t="shared" ref="I526:J526" si="224">I527+I529+I530+I531+I532+I533+I534+I528</f>
        <v>37665375.420000002</v>
      </c>
      <c r="J526" s="16">
        <f t="shared" si="224"/>
        <v>39087990.439999998</v>
      </c>
    </row>
    <row r="527" spans="1:10" x14ac:dyDescent="0.2">
      <c r="A527" s="8" t="s">
        <v>400</v>
      </c>
      <c r="B527" s="17" t="s">
        <v>71</v>
      </c>
      <c r="C527" s="17" t="s">
        <v>99</v>
      </c>
      <c r="D527" s="17" t="s">
        <v>81</v>
      </c>
      <c r="E527" s="17" t="s">
        <v>347</v>
      </c>
      <c r="F527" s="17" t="s">
        <v>170</v>
      </c>
      <c r="G527" s="17"/>
      <c r="H527" s="16">
        <v>24394216.890000001</v>
      </c>
      <c r="I527" s="16">
        <v>25370513.800000001</v>
      </c>
      <c r="J527" s="16">
        <v>26385334.350000001</v>
      </c>
    </row>
    <row r="528" spans="1:10" x14ac:dyDescent="0.2">
      <c r="A528" s="8" t="s">
        <v>721</v>
      </c>
      <c r="B528" s="17" t="s">
        <v>71</v>
      </c>
      <c r="C528" s="17" t="s">
        <v>99</v>
      </c>
      <c r="D528" s="17" t="s">
        <v>81</v>
      </c>
      <c r="E528" s="17" t="s">
        <v>347</v>
      </c>
      <c r="F528" s="17" t="s">
        <v>719</v>
      </c>
      <c r="G528" s="17"/>
      <c r="H528" s="16">
        <v>507.92</v>
      </c>
      <c r="I528" s="16">
        <v>0</v>
      </c>
      <c r="J528" s="16">
        <v>0</v>
      </c>
    </row>
    <row r="529" spans="1:10" ht="22.5" x14ac:dyDescent="0.2">
      <c r="A529" s="8" t="s">
        <v>401</v>
      </c>
      <c r="B529" s="17" t="s">
        <v>71</v>
      </c>
      <c r="C529" s="17" t="s">
        <v>99</v>
      </c>
      <c r="D529" s="17" t="s">
        <v>81</v>
      </c>
      <c r="E529" s="17" t="s">
        <v>347</v>
      </c>
      <c r="F529" s="17" t="s">
        <v>399</v>
      </c>
      <c r="G529" s="17"/>
      <c r="H529" s="16">
        <v>7367206.8899999997</v>
      </c>
      <c r="I529" s="16">
        <v>7661895.1699999999</v>
      </c>
      <c r="J529" s="16">
        <v>7968370.9800000004</v>
      </c>
    </row>
    <row r="530" spans="1:10" ht="22.5" x14ac:dyDescent="0.2">
      <c r="A530" s="1" t="s">
        <v>182</v>
      </c>
      <c r="B530" s="17" t="s">
        <v>71</v>
      </c>
      <c r="C530" s="17" t="s">
        <v>99</v>
      </c>
      <c r="D530" s="17" t="s">
        <v>81</v>
      </c>
      <c r="E530" s="17" t="s">
        <v>347</v>
      </c>
      <c r="F530" s="17" t="s">
        <v>181</v>
      </c>
      <c r="G530" s="17"/>
      <c r="H530" s="16">
        <v>1689377.6</v>
      </c>
      <c r="I530" s="16">
        <v>2040872.7</v>
      </c>
      <c r="J530" s="16">
        <v>2122507.61</v>
      </c>
    </row>
    <row r="531" spans="1:10" x14ac:dyDescent="0.2">
      <c r="A531" s="1" t="s">
        <v>406</v>
      </c>
      <c r="B531" s="17" t="s">
        <v>71</v>
      </c>
      <c r="C531" s="17" t="s">
        <v>99</v>
      </c>
      <c r="D531" s="17" t="s">
        <v>81</v>
      </c>
      <c r="E531" s="17" t="s">
        <v>347</v>
      </c>
      <c r="F531" s="17" t="s">
        <v>90</v>
      </c>
      <c r="G531" s="17"/>
      <c r="H531" s="16">
        <v>3009250</v>
      </c>
      <c r="I531" s="16">
        <v>2100000</v>
      </c>
      <c r="J531" s="16">
        <v>2100000</v>
      </c>
    </row>
    <row r="532" spans="1:10" x14ac:dyDescent="0.2">
      <c r="A532" s="26" t="s">
        <v>426</v>
      </c>
      <c r="B532" s="17" t="s">
        <v>71</v>
      </c>
      <c r="C532" s="17" t="s">
        <v>99</v>
      </c>
      <c r="D532" s="17" t="s">
        <v>81</v>
      </c>
      <c r="E532" s="17" t="s">
        <v>347</v>
      </c>
      <c r="F532" s="17" t="s">
        <v>425</v>
      </c>
      <c r="G532" s="17"/>
      <c r="H532" s="16">
        <v>445167.07</v>
      </c>
      <c r="I532" s="16">
        <v>462973.75</v>
      </c>
      <c r="J532" s="16">
        <v>481492.7</v>
      </c>
    </row>
    <row r="533" spans="1:10" x14ac:dyDescent="0.2">
      <c r="A533" s="1" t="s">
        <v>93</v>
      </c>
      <c r="B533" s="17" t="s">
        <v>71</v>
      </c>
      <c r="C533" s="17" t="s">
        <v>99</v>
      </c>
      <c r="D533" s="17" t="s">
        <v>81</v>
      </c>
      <c r="E533" s="17" t="s">
        <v>347</v>
      </c>
      <c r="F533" s="17" t="s">
        <v>91</v>
      </c>
      <c r="G533" s="17"/>
      <c r="H533" s="16">
        <v>23000</v>
      </c>
      <c r="I533" s="16">
        <v>23920</v>
      </c>
      <c r="J533" s="16">
        <v>24876.799999999999</v>
      </c>
    </row>
    <row r="534" spans="1:10" x14ac:dyDescent="0.2">
      <c r="A534" s="13" t="s">
        <v>293</v>
      </c>
      <c r="B534" s="17" t="s">
        <v>71</v>
      </c>
      <c r="C534" s="17" t="s">
        <v>99</v>
      </c>
      <c r="D534" s="17" t="s">
        <v>81</v>
      </c>
      <c r="E534" s="17" t="s">
        <v>347</v>
      </c>
      <c r="F534" s="17" t="s">
        <v>92</v>
      </c>
      <c r="G534" s="17"/>
      <c r="H534" s="16">
        <v>5000</v>
      </c>
      <c r="I534" s="16">
        <v>5200</v>
      </c>
      <c r="J534" s="16">
        <v>5408</v>
      </c>
    </row>
    <row r="535" spans="1:10" ht="22.5" x14ac:dyDescent="0.2">
      <c r="A535" s="1" t="s">
        <v>446</v>
      </c>
      <c r="B535" s="17" t="s">
        <v>71</v>
      </c>
      <c r="C535" s="17" t="s">
        <v>99</v>
      </c>
      <c r="D535" s="17" t="s">
        <v>81</v>
      </c>
      <c r="E535" s="17" t="s">
        <v>115</v>
      </c>
      <c r="F535" s="17"/>
      <c r="G535" s="17"/>
      <c r="H535" s="16">
        <f>H537+H536</f>
        <v>6528345</v>
      </c>
      <c r="I535" s="16">
        <f t="shared" ref="I535:J535" si="225">I537+I536</f>
        <v>1343200</v>
      </c>
      <c r="J535" s="16">
        <f t="shared" si="225"/>
        <v>1356928</v>
      </c>
    </row>
    <row r="536" spans="1:10" ht="22.5" x14ac:dyDescent="0.2">
      <c r="A536" s="1" t="s">
        <v>182</v>
      </c>
      <c r="B536" s="17" t="s">
        <v>71</v>
      </c>
      <c r="C536" s="17" t="s">
        <v>99</v>
      </c>
      <c r="D536" s="17" t="s">
        <v>81</v>
      </c>
      <c r="E536" s="17" t="s">
        <v>115</v>
      </c>
      <c r="F536" s="17" t="s">
        <v>181</v>
      </c>
      <c r="G536" s="17"/>
      <c r="H536" s="16">
        <v>1000000</v>
      </c>
      <c r="I536" s="16">
        <v>0</v>
      </c>
      <c r="J536" s="16">
        <v>0</v>
      </c>
    </row>
    <row r="537" spans="1:10" x14ac:dyDescent="0.2">
      <c r="A537" s="1" t="s">
        <v>406</v>
      </c>
      <c r="B537" s="17" t="s">
        <v>71</v>
      </c>
      <c r="C537" s="17" t="s">
        <v>99</v>
      </c>
      <c r="D537" s="17" t="s">
        <v>81</v>
      </c>
      <c r="E537" s="17" t="s">
        <v>115</v>
      </c>
      <c r="F537" s="17" t="s">
        <v>90</v>
      </c>
      <c r="G537" s="17"/>
      <c r="H537" s="16">
        <v>5528345</v>
      </c>
      <c r="I537" s="16">
        <f>1000000+343200</f>
        <v>1343200</v>
      </c>
      <c r="J537" s="16">
        <f>1000000+356928</f>
        <v>1356928</v>
      </c>
    </row>
    <row r="538" spans="1:10" ht="22.5" x14ac:dyDescent="0.2">
      <c r="A538" s="1" t="s">
        <v>648</v>
      </c>
      <c r="B538" s="17" t="s">
        <v>71</v>
      </c>
      <c r="C538" s="17" t="s">
        <v>99</v>
      </c>
      <c r="D538" s="17" t="s">
        <v>81</v>
      </c>
      <c r="E538" s="17" t="s">
        <v>720</v>
      </c>
      <c r="F538" s="17"/>
      <c r="G538" s="17"/>
      <c r="H538" s="16">
        <f>H539+H541+H540</f>
        <v>1485100</v>
      </c>
      <c r="I538" s="16">
        <f t="shared" ref="I538:J538" si="226">I539+I541+I540</f>
        <v>1440400</v>
      </c>
      <c r="J538" s="16">
        <f t="shared" si="226"/>
        <v>1440400</v>
      </c>
    </row>
    <row r="539" spans="1:10" x14ac:dyDescent="0.2">
      <c r="A539" s="1" t="s">
        <v>406</v>
      </c>
      <c r="B539" s="17" t="s">
        <v>71</v>
      </c>
      <c r="C539" s="17" t="s">
        <v>99</v>
      </c>
      <c r="D539" s="17" t="s">
        <v>81</v>
      </c>
      <c r="E539" s="17" t="s">
        <v>720</v>
      </c>
      <c r="F539" s="17" t="s">
        <v>90</v>
      </c>
      <c r="G539" s="17"/>
      <c r="H539" s="16">
        <v>1000000</v>
      </c>
      <c r="I539" s="16">
        <v>1000000</v>
      </c>
      <c r="J539" s="16">
        <v>1000000</v>
      </c>
    </row>
    <row r="540" spans="1:10" x14ac:dyDescent="0.2">
      <c r="A540" s="1" t="s">
        <v>406</v>
      </c>
      <c r="B540" s="17" t="s">
        <v>71</v>
      </c>
      <c r="C540" s="17" t="s">
        <v>99</v>
      </c>
      <c r="D540" s="17" t="s">
        <v>81</v>
      </c>
      <c r="E540" s="17" t="s">
        <v>720</v>
      </c>
      <c r="F540" s="17" t="s">
        <v>90</v>
      </c>
      <c r="G540" s="17" t="s">
        <v>202</v>
      </c>
      <c r="H540" s="16">
        <v>101872.3</v>
      </c>
      <c r="I540" s="16">
        <v>92500</v>
      </c>
      <c r="J540" s="16">
        <v>92500</v>
      </c>
    </row>
    <row r="541" spans="1:10" x14ac:dyDescent="0.2">
      <c r="A541" s="1" t="s">
        <v>406</v>
      </c>
      <c r="B541" s="17" t="s">
        <v>71</v>
      </c>
      <c r="C541" s="17" t="s">
        <v>99</v>
      </c>
      <c r="D541" s="17" t="s">
        <v>81</v>
      </c>
      <c r="E541" s="17" t="s">
        <v>720</v>
      </c>
      <c r="F541" s="17" t="s">
        <v>90</v>
      </c>
      <c r="G541" s="17" t="s">
        <v>466</v>
      </c>
      <c r="H541" s="16">
        <v>383227.7</v>
      </c>
      <c r="I541" s="16">
        <v>347900</v>
      </c>
      <c r="J541" s="16">
        <v>347900</v>
      </c>
    </row>
    <row r="542" spans="1:10" x14ac:dyDescent="0.2">
      <c r="A542" s="1" t="s">
        <v>50</v>
      </c>
      <c r="B542" s="17" t="s">
        <v>71</v>
      </c>
      <c r="C542" s="17" t="s">
        <v>99</v>
      </c>
      <c r="D542" s="17" t="s">
        <v>81</v>
      </c>
      <c r="E542" s="17" t="s">
        <v>603</v>
      </c>
      <c r="F542" s="17"/>
      <c r="G542" s="17"/>
      <c r="H542" s="16">
        <f t="shared" ref="H542:J542" si="227">H543</f>
        <v>10000000</v>
      </c>
      <c r="I542" s="16">
        <f t="shared" si="227"/>
        <v>0</v>
      </c>
      <c r="J542" s="16">
        <f t="shared" si="227"/>
        <v>0</v>
      </c>
    </row>
    <row r="543" spans="1:10" x14ac:dyDescent="0.2">
      <c r="A543" s="1" t="s">
        <v>602</v>
      </c>
      <c r="B543" s="17" t="s">
        <v>71</v>
      </c>
      <c r="C543" s="17" t="s">
        <v>99</v>
      </c>
      <c r="D543" s="17" t="s">
        <v>81</v>
      </c>
      <c r="E543" s="17" t="s">
        <v>604</v>
      </c>
      <c r="F543" s="17"/>
      <c r="G543" s="17"/>
      <c r="H543" s="16">
        <f>H544+H545</f>
        <v>10000000</v>
      </c>
      <c r="I543" s="16">
        <f t="shared" ref="I543:J543" si="228">I544+I545</f>
        <v>0</v>
      </c>
      <c r="J543" s="16">
        <f t="shared" si="228"/>
        <v>0</v>
      </c>
    </row>
    <row r="544" spans="1:10" ht="22.5" x14ac:dyDescent="0.2">
      <c r="A544" s="1" t="s">
        <v>182</v>
      </c>
      <c r="B544" s="17" t="s">
        <v>71</v>
      </c>
      <c r="C544" s="17" t="s">
        <v>99</v>
      </c>
      <c r="D544" s="17" t="s">
        <v>81</v>
      </c>
      <c r="E544" s="17" t="s">
        <v>604</v>
      </c>
      <c r="F544" s="17" t="s">
        <v>181</v>
      </c>
      <c r="G544" s="17" t="s">
        <v>466</v>
      </c>
      <c r="H544" s="16">
        <v>2611783.17</v>
      </c>
      <c r="I544" s="16">
        <v>0</v>
      </c>
      <c r="J544" s="16">
        <v>0</v>
      </c>
    </row>
    <row r="545" spans="1:10" x14ac:dyDescent="0.2">
      <c r="A545" s="1" t="s">
        <v>406</v>
      </c>
      <c r="B545" s="17" t="s">
        <v>71</v>
      </c>
      <c r="C545" s="17" t="s">
        <v>99</v>
      </c>
      <c r="D545" s="17" t="s">
        <v>81</v>
      </c>
      <c r="E545" s="17" t="s">
        <v>604</v>
      </c>
      <c r="F545" s="17" t="s">
        <v>90</v>
      </c>
      <c r="G545" s="17" t="s">
        <v>466</v>
      </c>
      <c r="H545" s="16">
        <v>7388216.8300000001</v>
      </c>
      <c r="I545" s="16">
        <v>0</v>
      </c>
      <c r="J545" s="16">
        <v>0</v>
      </c>
    </row>
    <row r="546" spans="1:10" x14ac:dyDescent="0.2">
      <c r="A546" s="13" t="s">
        <v>261</v>
      </c>
      <c r="B546" s="17" t="s">
        <v>71</v>
      </c>
      <c r="C546" s="17" t="s">
        <v>99</v>
      </c>
      <c r="D546" s="17" t="s">
        <v>81</v>
      </c>
      <c r="E546" s="17" t="s">
        <v>271</v>
      </c>
      <c r="F546" s="17"/>
      <c r="G546" s="17"/>
      <c r="H546" s="16">
        <f>H547</f>
        <v>2856814.5300000003</v>
      </c>
      <c r="I546" s="16">
        <f t="shared" ref="I546:J546" si="229">I547</f>
        <v>2963261.8899999997</v>
      </c>
      <c r="J546" s="16">
        <f t="shared" si="229"/>
        <v>3081792.37</v>
      </c>
    </row>
    <row r="547" spans="1:10" ht="22.5" x14ac:dyDescent="0.2">
      <c r="A547" s="1" t="s">
        <v>657</v>
      </c>
      <c r="B547" s="17" t="s">
        <v>71</v>
      </c>
      <c r="C547" s="17" t="s">
        <v>99</v>
      </c>
      <c r="D547" s="17" t="s">
        <v>81</v>
      </c>
      <c r="E547" s="17" t="s">
        <v>348</v>
      </c>
      <c r="F547" s="17"/>
      <c r="G547" s="17"/>
      <c r="H547" s="16">
        <f>H548+H550+H551+H552+H549+H553</f>
        <v>2856814.5300000003</v>
      </c>
      <c r="I547" s="16">
        <f t="shared" ref="I547:J547" si="230">I548+I550+I551+I552+I549+I553</f>
        <v>2963261.8899999997</v>
      </c>
      <c r="J547" s="16">
        <f t="shared" si="230"/>
        <v>3081792.37</v>
      </c>
    </row>
    <row r="548" spans="1:10" x14ac:dyDescent="0.2">
      <c r="A548" s="8" t="s">
        <v>400</v>
      </c>
      <c r="B548" s="17" t="s">
        <v>71</v>
      </c>
      <c r="C548" s="17" t="s">
        <v>99</v>
      </c>
      <c r="D548" s="17" t="s">
        <v>81</v>
      </c>
      <c r="E548" s="17" t="s">
        <v>348</v>
      </c>
      <c r="F548" s="17" t="s">
        <v>170</v>
      </c>
      <c r="G548" s="17"/>
      <c r="H548" s="16">
        <v>1717910.74</v>
      </c>
      <c r="I548" s="16">
        <v>1786846.43</v>
      </c>
      <c r="J548" s="16">
        <v>1858320.29</v>
      </c>
    </row>
    <row r="549" spans="1:10" x14ac:dyDescent="0.2">
      <c r="A549" s="8" t="s">
        <v>721</v>
      </c>
      <c r="B549" s="17" t="s">
        <v>71</v>
      </c>
      <c r="C549" s="17" t="s">
        <v>99</v>
      </c>
      <c r="D549" s="17" t="s">
        <v>81</v>
      </c>
      <c r="E549" s="17" t="s">
        <v>348</v>
      </c>
      <c r="F549" s="17" t="s">
        <v>719</v>
      </c>
      <c r="G549" s="17"/>
      <c r="H549" s="16">
        <v>210.83</v>
      </c>
      <c r="I549" s="16">
        <v>0</v>
      </c>
      <c r="J549" s="16">
        <v>0</v>
      </c>
    </row>
    <row r="550" spans="1:10" ht="22.5" x14ac:dyDescent="0.2">
      <c r="A550" s="8" t="s">
        <v>401</v>
      </c>
      <c r="B550" s="17" t="s">
        <v>71</v>
      </c>
      <c r="C550" s="17" t="s">
        <v>99</v>
      </c>
      <c r="D550" s="17" t="s">
        <v>81</v>
      </c>
      <c r="E550" s="17" t="s">
        <v>348</v>
      </c>
      <c r="F550" s="17" t="s">
        <v>399</v>
      </c>
      <c r="G550" s="17"/>
      <c r="H550" s="16">
        <v>518872.71</v>
      </c>
      <c r="I550" s="16">
        <v>539627.62</v>
      </c>
      <c r="J550" s="16">
        <v>561212.73</v>
      </c>
    </row>
    <row r="551" spans="1:10" ht="22.5" x14ac:dyDescent="0.2">
      <c r="A551" s="1" t="s">
        <v>182</v>
      </c>
      <c r="B551" s="17" t="s">
        <v>71</v>
      </c>
      <c r="C551" s="17" t="s">
        <v>99</v>
      </c>
      <c r="D551" s="17" t="s">
        <v>81</v>
      </c>
      <c r="E551" s="17" t="s">
        <v>348</v>
      </c>
      <c r="F551" s="17" t="s">
        <v>181</v>
      </c>
      <c r="G551" s="17"/>
      <c r="H551" s="16">
        <v>219695.76</v>
      </c>
      <c r="I551" s="16">
        <v>228483.84</v>
      </c>
      <c r="J551" s="16">
        <v>237623.19</v>
      </c>
    </row>
    <row r="552" spans="1:10" x14ac:dyDescent="0.2">
      <c r="A552" s="1" t="s">
        <v>406</v>
      </c>
      <c r="B552" s="17" t="s">
        <v>71</v>
      </c>
      <c r="C552" s="17" t="s">
        <v>99</v>
      </c>
      <c r="D552" s="17" t="s">
        <v>81</v>
      </c>
      <c r="E552" s="17" t="s">
        <v>348</v>
      </c>
      <c r="F552" s="17" t="s">
        <v>90</v>
      </c>
      <c r="G552" s="17"/>
      <c r="H552" s="16">
        <v>400124.25</v>
      </c>
      <c r="I552" s="16">
        <v>408304</v>
      </c>
      <c r="J552" s="16">
        <v>424636.15999999997</v>
      </c>
    </row>
    <row r="553" spans="1:10" x14ac:dyDescent="0.2">
      <c r="A553" s="1" t="s">
        <v>728</v>
      </c>
      <c r="B553" s="17" t="s">
        <v>71</v>
      </c>
      <c r="C553" s="17" t="s">
        <v>99</v>
      </c>
      <c r="D553" s="17" t="s">
        <v>81</v>
      </c>
      <c r="E553" s="17" t="s">
        <v>348</v>
      </c>
      <c r="F553" s="17" t="s">
        <v>725</v>
      </c>
      <c r="G553" s="17"/>
      <c r="H553" s="16">
        <v>0.24</v>
      </c>
      <c r="I553" s="16">
        <v>0</v>
      </c>
      <c r="J553" s="16">
        <v>0</v>
      </c>
    </row>
    <row r="554" spans="1:10" ht="22.5" x14ac:dyDescent="0.2">
      <c r="A554" s="13" t="s">
        <v>240</v>
      </c>
      <c r="B554" s="17" t="s">
        <v>71</v>
      </c>
      <c r="C554" s="17" t="s">
        <v>99</v>
      </c>
      <c r="D554" s="17" t="s">
        <v>81</v>
      </c>
      <c r="E554" s="17" t="s">
        <v>272</v>
      </c>
      <c r="F554" s="17"/>
      <c r="G554" s="17"/>
      <c r="H554" s="16">
        <f>H555+H562+H559+H557+H577+H568+H564+H571+H574</f>
        <v>24534750.359999999</v>
      </c>
      <c r="I554" s="16">
        <f>I555+I562+I559+I557+I577+I568+I564+I571+I574</f>
        <v>15017200</v>
      </c>
      <c r="J554" s="16">
        <f>J555+J562+J559+J557+J577+J568+J564+J571+J574</f>
        <v>12200000</v>
      </c>
    </row>
    <row r="555" spans="1:10" ht="33.75" x14ac:dyDescent="0.2">
      <c r="A555" s="59" t="s">
        <v>811</v>
      </c>
      <c r="B555" s="17" t="s">
        <v>71</v>
      </c>
      <c r="C555" s="17" t="s">
        <v>99</v>
      </c>
      <c r="D555" s="17" t="s">
        <v>81</v>
      </c>
      <c r="E555" s="17" t="s">
        <v>810</v>
      </c>
      <c r="F555" s="17"/>
      <c r="G555" s="17"/>
      <c r="H555" s="16">
        <f>H556</f>
        <v>243800</v>
      </c>
      <c r="I555" s="16">
        <f t="shared" ref="I555:J555" si="231">I556</f>
        <v>0</v>
      </c>
      <c r="J555" s="16">
        <f t="shared" si="231"/>
        <v>0</v>
      </c>
    </row>
    <row r="556" spans="1:10" x14ac:dyDescent="0.2">
      <c r="A556" s="14" t="s">
        <v>158</v>
      </c>
      <c r="B556" s="17" t="s">
        <v>71</v>
      </c>
      <c r="C556" s="17" t="s">
        <v>99</v>
      </c>
      <c r="D556" s="17" t="s">
        <v>81</v>
      </c>
      <c r="E556" s="17" t="s">
        <v>810</v>
      </c>
      <c r="F556" s="17" t="s">
        <v>156</v>
      </c>
      <c r="G556" s="17"/>
      <c r="H556" s="16">
        <v>243800</v>
      </c>
      <c r="I556" s="16">
        <v>0</v>
      </c>
      <c r="J556" s="16">
        <v>0</v>
      </c>
    </row>
    <row r="557" spans="1:10" ht="22.5" x14ac:dyDescent="0.2">
      <c r="A557" s="24" t="s">
        <v>486</v>
      </c>
      <c r="B557" s="17" t="s">
        <v>71</v>
      </c>
      <c r="C557" s="17" t="s">
        <v>99</v>
      </c>
      <c r="D557" s="17" t="s">
        <v>81</v>
      </c>
      <c r="E557" s="17" t="s">
        <v>485</v>
      </c>
      <c r="F557" s="17"/>
      <c r="G557" s="17"/>
      <c r="H557" s="16">
        <f t="shared" ref="H557:J557" si="232">H558</f>
        <v>7087083.6100000003</v>
      </c>
      <c r="I557" s="16">
        <f t="shared" si="232"/>
        <v>3500000</v>
      </c>
      <c r="J557" s="16">
        <f t="shared" si="232"/>
        <v>3500000</v>
      </c>
    </row>
    <row r="558" spans="1:10" x14ac:dyDescent="0.2">
      <c r="A558" s="14" t="s">
        <v>158</v>
      </c>
      <c r="B558" s="17" t="s">
        <v>71</v>
      </c>
      <c r="C558" s="17" t="s">
        <v>99</v>
      </c>
      <c r="D558" s="17" t="s">
        <v>81</v>
      </c>
      <c r="E558" s="17" t="s">
        <v>485</v>
      </c>
      <c r="F558" s="17" t="s">
        <v>156</v>
      </c>
      <c r="G558" s="17"/>
      <c r="H558" s="16">
        <v>7087083.6100000003</v>
      </c>
      <c r="I558" s="16">
        <v>3500000</v>
      </c>
      <c r="J558" s="16">
        <v>3500000</v>
      </c>
    </row>
    <row r="559" spans="1:10" ht="22.5" x14ac:dyDescent="0.2">
      <c r="A559" s="33" t="s">
        <v>656</v>
      </c>
      <c r="B559" s="17" t="s">
        <v>71</v>
      </c>
      <c r="C559" s="17" t="s">
        <v>99</v>
      </c>
      <c r="D559" s="17" t="s">
        <v>81</v>
      </c>
      <c r="E559" s="17" t="s">
        <v>490</v>
      </c>
      <c r="F559" s="17"/>
      <c r="G559" s="17"/>
      <c r="H559" s="16">
        <f>H560+H561</f>
        <v>100000</v>
      </c>
      <c r="I559" s="16">
        <f t="shared" ref="I559:J559" si="233">I560+I561</f>
        <v>4200000</v>
      </c>
      <c r="J559" s="16">
        <f t="shared" si="233"/>
        <v>4200000</v>
      </c>
    </row>
    <row r="560" spans="1:10" ht="22.5" x14ac:dyDescent="0.2">
      <c r="A560" s="1" t="s">
        <v>182</v>
      </c>
      <c r="B560" s="17" t="s">
        <v>71</v>
      </c>
      <c r="C560" s="17" t="s">
        <v>99</v>
      </c>
      <c r="D560" s="17" t="s">
        <v>81</v>
      </c>
      <c r="E560" s="17" t="s">
        <v>490</v>
      </c>
      <c r="F560" s="17" t="s">
        <v>181</v>
      </c>
      <c r="G560" s="21"/>
      <c r="H560" s="16">
        <v>0</v>
      </c>
      <c r="I560" s="16">
        <v>2000000</v>
      </c>
      <c r="J560" s="16">
        <v>2000000</v>
      </c>
    </row>
    <row r="561" spans="1:10" x14ac:dyDescent="0.2">
      <c r="A561" s="1" t="s">
        <v>406</v>
      </c>
      <c r="B561" s="17" t="s">
        <v>71</v>
      </c>
      <c r="C561" s="17" t="s">
        <v>99</v>
      </c>
      <c r="D561" s="17" t="s">
        <v>81</v>
      </c>
      <c r="E561" s="17" t="s">
        <v>490</v>
      </c>
      <c r="F561" s="17" t="s">
        <v>90</v>
      </c>
      <c r="G561" s="21"/>
      <c r="H561" s="16">
        <v>100000</v>
      </c>
      <c r="I561" s="16">
        <v>2200000</v>
      </c>
      <c r="J561" s="16">
        <v>2200000</v>
      </c>
    </row>
    <row r="562" spans="1:10" ht="22.5" x14ac:dyDescent="0.2">
      <c r="A562" s="24" t="s">
        <v>489</v>
      </c>
      <c r="B562" s="17" t="s">
        <v>71</v>
      </c>
      <c r="C562" s="17" t="s">
        <v>99</v>
      </c>
      <c r="D562" s="17" t="s">
        <v>81</v>
      </c>
      <c r="E562" s="17" t="s">
        <v>488</v>
      </c>
      <c r="F562" s="17"/>
      <c r="G562" s="17"/>
      <c r="H562" s="16">
        <f>H563</f>
        <v>8300000</v>
      </c>
      <c r="I562" s="16">
        <f t="shared" ref="I562:J562" si="234">I563</f>
        <v>4500000</v>
      </c>
      <c r="J562" s="16">
        <f t="shared" si="234"/>
        <v>4500000</v>
      </c>
    </row>
    <row r="563" spans="1:10" x14ac:dyDescent="0.2">
      <c r="A563" s="1" t="s">
        <v>406</v>
      </c>
      <c r="B563" s="17" t="s">
        <v>71</v>
      </c>
      <c r="C563" s="17" t="s">
        <v>99</v>
      </c>
      <c r="D563" s="17" t="s">
        <v>81</v>
      </c>
      <c r="E563" s="17" t="s">
        <v>488</v>
      </c>
      <c r="F563" s="17" t="s">
        <v>90</v>
      </c>
      <c r="G563" s="17"/>
      <c r="H563" s="16">
        <v>8300000</v>
      </c>
      <c r="I563" s="16">
        <v>4500000</v>
      </c>
      <c r="J563" s="16">
        <v>4500000</v>
      </c>
    </row>
    <row r="564" spans="1:10" ht="22.5" x14ac:dyDescent="0.2">
      <c r="A564" s="14" t="s">
        <v>638</v>
      </c>
      <c r="B564" s="17" t="s">
        <v>71</v>
      </c>
      <c r="C564" s="17" t="s">
        <v>99</v>
      </c>
      <c r="D564" s="17" t="s">
        <v>81</v>
      </c>
      <c r="E564" s="20" t="s">
        <v>637</v>
      </c>
      <c r="F564" s="17"/>
      <c r="G564" s="34"/>
      <c r="H564" s="37">
        <f>H565+H567+H566</f>
        <v>1846800</v>
      </c>
      <c r="I564" s="37">
        <f t="shared" ref="I564:J564" si="235">I565+I567+I566</f>
        <v>0</v>
      </c>
      <c r="J564" s="37">
        <f t="shared" si="235"/>
        <v>0</v>
      </c>
    </row>
    <row r="565" spans="1:10" x14ac:dyDescent="0.2">
      <c r="A565" s="14" t="s">
        <v>158</v>
      </c>
      <c r="B565" s="17" t="s">
        <v>71</v>
      </c>
      <c r="C565" s="17" t="s">
        <v>99</v>
      </c>
      <c r="D565" s="17" t="s">
        <v>81</v>
      </c>
      <c r="E565" s="20" t="s">
        <v>637</v>
      </c>
      <c r="F565" s="17" t="s">
        <v>156</v>
      </c>
      <c r="G565" s="34"/>
      <c r="H565" s="16">
        <v>196000</v>
      </c>
      <c r="I565" s="16">
        <v>0</v>
      </c>
      <c r="J565" s="16">
        <v>0</v>
      </c>
    </row>
    <row r="566" spans="1:10" x14ac:dyDescent="0.2">
      <c r="A566" s="14" t="s">
        <v>158</v>
      </c>
      <c r="B566" s="17" t="s">
        <v>71</v>
      </c>
      <c r="C566" s="17" t="s">
        <v>99</v>
      </c>
      <c r="D566" s="17" t="s">
        <v>81</v>
      </c>
      <c r="E566" s="20" t="s">
        <v>637</v>
      </c>
      <c r="F566" s="17" t="s">
        <v>156</v>
      </c>
      <c r="G566" s="34">
        <v>100</v>
      </c>
      <c r="H566" s="16">
        <v>346669.6</v>
      </c>
      <c r="I566" s="16">
        <v>0</v>
      </c>
      <c r="J566" s="16">
        <v>0</v>
      </c>
    </row>
    <row r="567" spans="1:10" x14ac:dyDescent="0.2">
      <c r="A567" s="14" t="s">
        <v>158</v>
      </c>
      <c r="B567" s="17" t="s">
        <v>71</v>
      </c>
      <c r="C567" s="17" t="s">
        <v>99</v>
      </c>
      <c r="D567" s="17" t="s">
        <v>81</v>
      </c>
      <c r="E567" s="20" t="s">
        <v>637</v>
      </c>
      <c r="F567" s="17" t="s">
        <v>156</v>
      </c>
      <c r="G567" s="34">
        <v>200</v>
      </c>
      <c r="H567" s="37">
        <v>1304130.3999999999</v>
      </c>
      <c r="I567" s="37">
        <v>0</v>
      </c>
      <c r="J567" s="37">
        <v>0</v>
      </c>
    </row>
    <row r="568" spans="1:10" ht="45" x14ac:dyDescent="0.2">
      <c r="A568" s="1" t="s">
        <v>598</v>
      </c>
      <c r="B568" s="17" t="s">
        <v>71</v>
      </c>
      <c r="C568" s="17" t="s">
        <v>99</v>
      </c>
      <c r="D568" s="17" t="s">
        <v>81</v>
      </c>
      <c r="E568" s="17" t="s">
        <v>597</v>
      </c>
      <c r="F568" s="17"/>
      <c r="G568" s="17"/>
      <c r="H568" s="16">
        <f>H569+H570</f>
        <v>0</v>
      </c>
      <c r="I568" s="16">
        <f t="shared" ref="I568:J568" si="236">I569+I570</f>
        <v>2817200</v>
      </c>
      <c r="J568" s="16">
        <f t="shared" si="236"/>
        <v>0</v>
      </c>
    </row>
    <row r="569" spans="1:10" x14ac:dyDescent="0.2">
      <c r="A569" s="14" t="s">
        <v>158</v>
      </c>
      <c r="B569" s="17" t="s">
        <v>71</v>
      </c>
      <c r="C569" s="17" t="s">
        <v>99</v>
      </c>
      <c r="D569" s="17" t="s">
        <v>81</v>
      </c>
      <c r="E569" s="17" t="s">
        <v>597</v>
      </c>
      <c r="F569" s="17" t="s">
        <v>156</v>
      </c>
      <c r="G569" s="17"/>
      <c r="H569" s="16">
        <v>0</v>
      </c>
      <c r="I569" s="16">
        <v>500000</v>
      </c>
      <c r="J569" s="16">
        <v>0</v>
      </c>
    </row>
    <row r="570" spans="1:10" x14ac:dyDescent="0.2">
      <c r="A570" s="14" t="s">
        <v>158</v>
      </c>
      <c r="B570" s="17" t="s">
        <v>71</v>
      </c>
      <c r="C570" s="17" t="s">
        <v>99</v>
      </c>
      <c r="D570" s="17" t="s">
        <v>81</v>
      </c>
      <c r="E570" s="17" t="s">
        <v>597</v>
      </c>
      <c r="F570" s="17" t="s">
        <v>156</v>
      </c>
      <c r="G570" s="17" t="s">
        <v>202</v>
      </c>
      <c r="H570" s="16">
        <v>0</v>
      </c>
      <c r="I570" s="16">
        <v>2317200</v>
      </c>
      <c r="J570" s="16">
        <v>0</v>
      </c>
    </row>
    <row r="571" spans="1:10" ht="22.5" x14ac:dyDescent="0.2">
      <c r="A571" s="59" t="s">
        <v>758</v>
      </c>
      <c r="B571" s="17" t="s">
        <v>71</v>
      </c>
      <c r="C571" s="17" t="s">
        <v>99</v>
      </c>
      <c r="D571" s="17" t="s">
        <v>81</v>
      </c>
      <c r="E571" s="17" t="s">
        <v>757</v>
      </c>
      <c r="F571" s="17"/>
      <c r="G571" s="17"/>
      <c r="H571" s="16">
        <f>H572+H573</f>
        <v>1690616.37</v>
      </c>
      <c r="I571" s="16">
        <f t="shared" ref="I571:J571" si="237">I572+I573</f>
        <v>0</v>
      </c>
      <c r="J571" s="16">
        <f t="shared" si="237"/>
        <v>0</v>
      </c>
    </row>
    <row r="572" spans="1:10" x14ac:dyDescent="0.2">
      <c r="A572" s="14" t="s">
        <v>158</v>
      </c>
      <c r="B572" s="17" t="s">
        <v>71</v>
      </c>
      <c r="C572" s="17" t="s">
        <v>99</v>
      </c>
      <c r="D572" s="17" t="s">
        <v>81</v>
      </c>
      <c r="E572" s="17" t="s">
        <v>757</v>
      </c>
      <c r="F572" s="17" t="s">
        <v>156</v>
      </c>
      <c r="G572" s="17"/>
      <c r="H572" s="16">
        <v>1690.61</v>
      </c>
      <c r="I572" s="16">
        <v>0</v>
      </c>
      <c r="J572" s="16">
        <v>0</v>
      </c>
    </row>
    <row r="573" spans="1:10" x14ac:dyDescent="0.2">
      <c r="A573" s="14" t="s">
        <v>158</v>
      </c>
      <c r="B573" s="17" t="s">
        <v>71</v>
      </c>
      <c r="C573" s="17" t="s">
        <v>99</v>
      </c>
      <c r="D573" s="17" t="s">
        <v>81</v>
      </c>
      <c r="E573" s="17" t="s">
        <v>757</v>
      </c>
      <c r="F573" s="17" t="s">
        <v>156</v>
      </c>
      <c r="G573" s="17" t="s">
        <v>202</v>
      </c>
      <c r="H573" s="16">
        <v>1688925.76</v>
      </c>
      <c r="I573" s="16">
        <v>0</v>
      </c>
      <c r="J573" s="16">
        <v>0</v>
      </c>
    </row>
    <row r="574" spans="1:10" ht="33.75" x14ac:dyDescent="0.2">
      <c r="A574" s="59" t="s">
        <v>760</v>
      </c>
      <c r="B574" s="17" t="s">
        <v>71</v>
      </c>
      <c r="C574" s="17" t="s">
        <v>99</v>
      </c>
      <c r="D574" s="17" t="s">
        <v>81</v>
      </c>
      <c r="E574" s="17" t="s">
        <v>759</v>
      </c>
      <c r="F574" s="17"/>
      <c r="G574" s="17"/>
      <c r="H574" s="16">
        <f>H575+H576</f>
        <v>5060950.38</v>
      </c>
      <c r="I574" s="16">
        <f t="shared" ref="I574:J574" si="238">I575+I576</f>
        <v>0</v>
      </c>
      <c r="J574" s="16">
        <f t="shared" si="238"/>
        <v>0</v>
      </c>
    </row>
    <row r="575" spans="1:10" x14ac:dyDescent="0.2">
      <c r="A575" s="14" t="s">
        <v>158</v>
      </c>
      <c r="B575" s="17" t="s">
        <v>71</v>
      </c>
      <c r="C575" s="17" t="s">
        <v>99</v>
      </c>
      <c r="D575" s="17" t="s">
        <v>81</v>
      </c>
      <c r="E575" s="17" t="s">
        <v>759</v>
      </c>
      <c r="F575" s="17" t="s">
        <v>156</v>
      </c>
      <c r="G575" s="17"/>
      <c r="H575" s="16">
        <v>5060.95</v>
      </c>
      <c r="I575" s="16">
        <v>0</v>
      </c>
      <c r="J575" s="16">
        <v>0</v>
      </c>
    </row>
    <row r="576" spans="1:10" x14ac:dyDescent="0.2">
      <c r="A576" s="14" t="s">
        <v>158</v>
      </c>
      <c r="B576" s="17" t="s">
        <v>71</v>
      </c>
      <c r="C576" s="17" t="s">
        <v>99</v>
      </c>
      <c r="D576" s="17" t="s">
        <v>81</v>
      </c>
      <c r="E576" s="17" t="s">
        <v>759</v>
      </c>
      <c r="F576" s="17" t="s">
        <v>156</v>
      </c>
      <c r="G576" s="17" t="s">
        <v>202</v>
      </c>
      <c r="H576" s="16">
        <v>5055889.43</v>
      </c>
      <c r="I576" s="16">
        <v>0</v>
      </c>
      <c r="J576" s="16">
        <v>0</v>
      </c>
    </row>
    <row r="577" spans="1:10" x14ac:dyDescent="0.2">
      <c r="A577" s="34" t="s">
        <v>579</v>
      </c>
      <c r="B577" s="17" t="s">
        <v>71</v>
      </c>
      <c r="C577" s="17" t="s">
        <v>99</v>
      </c>
      <c r="D577" s="17" t="s">
        <v>81</v>
      </c>
      <c r="E577" s="20" t="s">
        <v>578</v>
      </c>
      <c r="F577" s="34"/>
      <c r="G577" s="34"/>
      <c r="H577" s="41">
        <f>H578+H582</f>
        <v>205500</v>
      </c>
      <c r="I577" s="41">
        <f t="shared" ref="I577:J577" si="239">I578+I582</f>
        <v>0</v>
      </c>
      <c r="J577" s="41">
        <f t="shared" si="239"/>
        <v>0</v>
      </c>
    </row>
    <row r="578" spans="1:10" x14ac:dyDescent="0.2">
      <c r="A578" s="13" t="s">
        <v>505</v>
      </c>
      <c r="B578" s="17" t="s">
        <v>71</v>
      </c>
      <c r="C578" s="17" t="s">
        <v>99</v>
      </c>
      <c r="D578" s="17" t="s">
        <v>81</v>
      </c>
      <c r="E578" s="20" t="s">
        <v>577</v>
      </c>
      <c r="F578" s="17"/>
      <c r="G578" s="17"/>
      <c r="H578" s="37">
        <f>H579+H581+H580</f>
        <v>68500</v>
      </c>
      <c r="I578" s="37">
        <f t="shared" ref="I578:J578" si="240">I579+I581+I580</f>
        <v>0</v>
      </c>
      <c r="J578" s="37">
        <f t="shared" si="240"/>
        <v>0</v>
      </c>
    </row>
    <row r="579" spans="1:10" x14ac:dyDescent="0.2">
      <c r="A579" s="14" t="s">
        <v>98</v>
      </c>
      <c r="B579" s="17" t="s">
        <v>71</v>
      </c>
      <c r="C579" s="17" t="s">
        <v>99</v>
      </c>
      <c r="D579" s="17" t="s">
        <v>81</v>
      </c>
      <c r="E579" s="20" t="s">
        <v>577</v>
      </c>
      <c r="F579" s="17" t="s">
        <v>97</v>
      </c>
      <c r="G579" s="17"/>
      <c r="H579" s="37">
        <v>5000</v>
      </c>
      <c r="I579" s="16">
        <v>0</v>
      </c>
      <c r="J579" s="16">
        <v>0</v>
      </c>
    </row>
    <row r="580" spans="1:10" x14ac:dyDescent="0.2">
      <c r="A580" s="14" t="s">
        <v>98</v>
      </c>
      <c r="B580" s="17" t="s">
        <v>71</v>
      </c>
      <c r="C580" s="17" t="s">
        <v>99</v>
      </c>
      <c r="D580" s="17" t="s">
        <v>81</v>
      </c>
      <c r="E580" s="20" t="s">
        <v>577</v>
      </c>
      <c r="F580" s="17" t="s">
        <v>97</v>
      </c>
      <c r="G580" s="17" t="s">
        <v>202</v>
      </c>
      <c r="H580" s="37">
        <v>13500</v>
      </c>
      <c r="I580" s="16">
        <v>0</v>
      </c>
      <c r="J580" s="16">
        <v>0</v>
      </c>
    </row>
    <row r="581" spans="1:10" x14ac:dyDescent="0.2">
      <c r="A581" s="14" t="s">
        <v>98</v>
      </c>
      <c r="B581" s="17" t="s">
        <v>71</v>
      </c>
      <c r="C581" s="17" t="s">
        <v>99</v>
      </c>
      <c r="D581" s="17" t="s">
        <v>81</v>
      </c>
      <c r="E581" s="20" t="s">
        <v>577</v>
      </c>
      <c r="F581" s="17" t="s">
        <v>97</v>
      </c>
      <c r="G581" s="17" t="s">
        <v>466</v>
      </c>
      <c r="H581" s="37">
        <v>50000</v>
      </c>
      <c r="I581" s="16">
        <v>0</v>
      </c>
      <c r="J581" s="16">
        <v>0</v>
      </c>
    </row>
    <row r="582" spans="1:10" x14ac:dyDescent="0.2">
      <c r="A582" s="13" t="s">
        <v>504</v>
      </c>
      <c r="B582" s="17" t="s">
        <v>71</v>
      </c>
      <c r="C582" s="17" t="s">
        <v>99</v>
      </c>
      <c r="D582" s="17" t="s">
        <v>81</v>
      </c>
      <c r="E582" s="20" t="s">
        <v>580</v>
      </c>
      <c r="F582" s="34"/>
      <c r="G582" s="34"/>
      <c r="H582" s="37">
        <f>H583+H585+H584</f>
        <v>137000</v>
      </c>
      <c r="I582" s="37">
        <f t="shared" ref="I582:J582" si="241">I583+I585+I584</f>
        <v>0</v>
      </c>
      <c r="J582" s="37">
        <f t="shared" si="241"/>
        <v>0</v>
      </c>
    </row>
    <row r="583" spans="1:10" x14ac:dyDescent="0.2">
      <c r="A583" s="14" t="s">
        <v>158</v>
      </c>
      <c r="B583" s="17" t="s">
        <v>71</v>
      </c>
      <c r="C583" s="17" t="s">
        <v>99</v>
      </c>
      <c r="D583" s="17" t="s">
        <v>81</v>
      </c>
      <c r="E583" s="20" t="s">
        <v>580</v>
      </c>
      <c r="F583" s="17" t="s">
        <v>156</v>
      </c>
      <c r="G583" s="17"/>
      <c r="H583" s="37">
        <v>10000</v>
      </c>
      <c r="I583" s="37">
        <v>0</v>
      </c>
      <c r="J583" s="37">
        <v>0</v>
      </c>
    </row>
    <row r="584" spans="1:10" x14ac:dyDescent="0.2">
      <c r="A584" s="14" t="s">
        <v>158</v>
      </c>
      <c r="B584" s="17" t="s">
        <v>71</v>
      </c>
      <c r="C584" s="17" t="s">
        <v>99</v>
      </c>
      <c r="D584" s="17" t="s">
        <v>81</v>
      </c>
      <c r="E584" s="20" t="s">
        <v>580</v>
      </c>
      <c r="F584" s="17" t="s">
        <v>156</v>
      </c>
      <c r="G584" s="17" t="s">
        <v>202</v>
      </c>
      <c r="H584" s="37">
        <v>27000</v>
      </c>
      <c r="I584" s="37">
        <v>0</v>
      </c>
      <c r="J584" s="37">
        <v>0</v>
      </c>
    </row>
    <row r="585" spans="1:10" x14ac:dyDescent="0.2">
      <c r="A585" s="14" t="s">
        <v>158</v>
      </c>
      <c r="B585" s="17" t="s">
        <v>71</v>
      </c>
      <c r="C585" s="17" t="s">
        <v>99</v>
      </c>
      <c r="D585" s="17" t="s">
        <v>81</v>
      </c>
      <c r="E585" s="20" t="s">
        <v>580</v>
      </c>
      <c r="F585" s="17" t="s">
        <v>156</v>
      </c>
      <c r="G585" s="17" t="s">
        <v>466</v>
      </c>
      <c r="H585" s="37">
        <v>100000</v>
      </c>
      <c r="I585" s="37">
        <v>0</v>
      </c>
      <c r="J585" s="37">
        <v>0</v>
      </c>
    </row>
    <row r="586" spans="1:10" ht="22.5" x14ac:dyDescent="0.2">
      <c r="A586" s="13" t="s">
        <v>539</v>
      </c>
      <c r="B586" s="17" t="s">
        <v>71</v>
      </c>
      <c r="C586" s="17" t="s">
        <v>99</v>
      </c>
      <c r="D586" s="17" t="s">
        <v>81</v>
      </c>
      <c r="E586" s="20" t="s">
        <v>268</v>
      </c>
      <c r="F586" s="17"/>
      <c r="G586" s="34"/>
      <c r="H586" s="37">
        <f t="shared" ref="H586:J587" si="242">H587</f>
        <v>100000</v>
      </c>
      <c r="I586" s="37">
        <f t="shared" si="242"/>
        <v>104000</v>
      </c>
      <c r="J586" s="37">
        <f t="shared" si="242"/>
        <v>100000</v>
      </c>
    </row>
    <row r="587" spans="1:10" ht="22.5" x14ac:dyDescent="0.2">
      <c r="A587" s="8" t="s">
        <v>595</v>
      </c>
      <c r="B587" s="17" t="s">
        <v>71</v>
      </c>
      <c r="C587" s="17" t="s">
        <v>99</v>
      </c>
      <c r="D587" s="17" t="s">
        <v>81</v>
      </c>
      <c r="E587" s="20" t="s">
        <v>593</v>
      </c>
      <c r="F587" s="17"/>
      <c r="G587" s="34"/>
      <c r="H587" s="37">
        <f t="shared" si="242"/>
        <v>100000</v>
      </c>
      <c r="I587" s="37">
        <f t="shared" si="242"/>
        <v>104000</v>
      </c>
      <c r="J587" s="37">
        <f t="shared" si="242"/>
        <v>100000</v>
      </c>
    </row>
    <row r="588" spans="1:10" x14ac:dyDescent="0.2">
      <c r="A588" s="14" t="s">
        <v>158</v>
      </c>
      <c r="B588" s="17" t="s">
        <v>71</v>
      </c>
      <c r="C588" s="17" t="s">
        <v>99</v>
      </c>
      <c r="D588" s="17" t="s">
        <v>81</v>
      </c>
      <c r="E588" s="20" t="s">
        <v>593</v>
      </c>
      <c r="F588" s="17" t="s">
        <v>156</v>
      </c>
      <c r="G588" s="34"/>
      <c r="H588" s="37">
        <v>100000</v>
      </c>
      <c r="I588" s="37">
        <v>104000</v>
      </c>
      <c r="J588" s="37">
        <v>100000</v>
      </c>
    </row>
    <row r="589" spans="1:10" ht="22.5" x14ac:dyDescent="0.2">
      <c r="A589" s="14" t="s">
        <v>468</v>
      </c>
      <c r="B589" s="17" t="s">
        <v>71</v>
      </c>
      <c r="C589" s="17" t="s">
        <v>99</v>
      </c>
      <c r="D589" s="17" t="s">
        <v>81</v>
      </c>
      <c r="E589" s="20" t="s">
        <v>118</v>
      </c>
      <c r="F589" s="17"/>
      <c r="G589" s="34"/>
      <c r="H589" s="37">
        <f>H590</f>
        <v>180000</v>
      </c>
      <c r="I589" s="37">
        <f t="shared" ref="I589:J589" si="243">I590</f>
        <v>0</v>
      </c>
      <c r="J589" s="37">
        <f t="shared" si="243"/>
        <v>0</v>
      </c>
    </row>
    <row r="590" spans="1:10" x14ac:dyDescent="0.2">
      <c r="A590" s="59" t="s">
        <v>132</v>
      </c>
      <c r="B590" s="17" t="s">
        <v>71</v>
      </c>
      <c r="C590" s="17" t="s">
        <v>99</v>
      </c>
      <c r="D590" s="17" t="s">
        <v>81</v>
      </c>
      <c r="E590" s="20" t="s">
        <v>119</v>
      </c>
      <c r="F590" s="17"/>
      <c r="G590" s="34"/>
      <c r="H590" s="37">
        <f>H591</f>
        <v>180000</v>
      </c>
      <c r="I590" s="37">
        <f t="shared" ref="I590:J590" si="244">I591</f>
        <v>0</v>
      </c>
      <c r="J590" s="37">
        <f t="shared" si="244"/>
        <v>0</v>
      </c>
    </row>
    <row r="591" spans="1:10" ht="22.5" x14ac:dyDescent="0.2">
      <c r="A591" s="1" t="s">
        <v>182</v>
      </c>
      <c r="B591" s="17" t="s">
        <v>71</v>
      </c>
      <c r="C591" s="17" t="s">
        <v>99</v>
      </c>
      <c r="D591" s="17" t="s">
        <v>81</v>
      </c>
      <c r="E591" s="20" t="s">
        <v>119</v>
      </c>
      <c r="F591" s="17" t="s">
        <v>181</v>
      </c>
      <c r="G591" s="34"/>
      <c r="H591" s="37">
        <v>180000</v>
      </c>
      <c r="I591" s="37">
        <v>0</v>
      </c>
      <c r="J591" s="37">
        <v>0</v>
      </c>
    </row>
    <row r="592" spans="1:10" ht="22.5" x14ac:dyDescent="0.2">
      <c r="A592" s="1" t="s">
        <v>450</v>
      </c>
      <c r="B592" s="17" t="s">
        <v>71</v>
      </c>
      <c r="C592" s="17" t="s">
        <v>99</v>
      </c>
      <c r="D592" s="17" t="s">
        <v>81</v>
      </c>
      <c r="E592" s="17" t="s">
        <v>276</v>
      </c>
      <c r="F592" s="17"/>
      <c r="G592" s="17"/>
      <c r="H592" s="16">
        <f t="shared" ref="H592:J594" si="245">H593</f>
        <v>30000</v>
      </c>
      <c r="I592" s="16">
        <f t="shared" si="245"/>
        <v>31200</v>
      </c>
      <c r="J592" s="16">
        <f t="shared" si="245"/>
        <v>31200</v>
      </c>
    </row>
    <row r="593" spans="1:10" ht="22.5" x14ac:dyDescent="0.2">
      <c r="A593" s="1" t="s">
        <v>412</v>
      </c>
      <c r="B593" s="17" t="s">
        <v>71</v>
      </c>
      <c r="C593" s="17" t="s">
        <v>99</v>
      </c>
      <c r="D593" s="17" t="s">
        <v>81</v>
      </c>
      <c r="E593" s="17" t="s">
        <v>413</v>
      </c>
      <c r="F593" s="17"/>
      <c r="G593" s="17"/>
      <c r="H593" s="16">
        <f t="shared" si="245"/>
        <v>30000</v>
      </c>
      <c r="I593" s="16">
        <f t="shared" si="245"/>
        <v>31200</v>
      </c>
      <c r="J593" s="16">
        <f t="shared" si="245"/>
        <v>31200</v>
      </c>
    </row>
    <row r="594" spans="1:10" ht="22.5" x14ac:dyDescent="0.2">
      <c r="A594" s="13" t="s">
        <v>448</v>
      </c>
      <c r="B594" s="17" t="s">
        <v>71</v>
      </c>
      <c r="C594" s="17" t="s">
        <v>99</v>
      </c>
      <c r="D594" s="17" t="s">
        <v>81</v>
      </c>
      <c r="E594" s="17" t="s">
        <v>447</v>
      </c>
      <c r="F594" s="17"/>
      <c r="G594" s="17"/>
      <c r="H594" s="16">
        <f t="shared" si="245"/>
        <v>30000</v>
      </c>
      <c r="I594" s="16">
        <f t="shared" si="245"/>
        <v>31200</v>
      </c>
      <c r="J594" s="16">
        <f t="shared" si="245"/>
        <v>31200</v>
      </c>
    </row>
    <row r="595" spans="1:10" x14ac:dyDescent="0.2">
      <c r="A595" s="14" t="s">
        <v>158</v>
      </c>
      <c r="B595" s="17" t="s">
        <v>71</v>
      </c>
      <c r="C595" s="17" t="s">
        <v>99</v>
      </c>
      <c r="D595" s="17" t="s">
        <v>81</v>
      </c>
      <c r="E595" s="17" t="s">
        <v>447</v>
      </c>
      <c r="F595" s="17" t="s">
        <v>156</v>
      </c>
      <c r="G595" s="17"/>
      <c r="H595" s="16">
        <v>30000</v>
      </c>
      <c r="I595" s="16">
        <v>31200</v>
      </c>
      <c r="J595" s="16">
        <v>31200</v>
      </c>
    </row>
    <row r="596" spans="1:10" ht="33.75" x14ac:dyDescent="0.2">
      <c r="A596" s="14" t="s">
        <v>478</v>
      </c>
      <c r="B596" s="17" t="s">
        <v>71</v>
      </c>
      <c r="C596" s="17" t="s">
        <v>99</v>
      </c>
      <c r="D596" s="17" t="s">
        <v>81</v>
      </c>
      <c r="E596" s="17" t="s">
        <v>492</v>
      </c>
      <c r="F596" s="17"/>
      <c r="G596" s="17"/>
      <c r="H596" s="16">
        <f>H597</f>
        <v>270000</v>
      </c>
      <c r="I596" s="16">
        <f t="shared" ref="I596:J597" si="246">I597</f>
        <v>270000</v>
      </c>
      <c r="J596" s="16">
        <f t="shared" si="246"/>
        <v>0</v>
      </c>
    </row>
    <row r="597" spans="1:10" ht="22.5" x14ac:dyDescent="0.2">
      <c r="A597" s="14" t="s">
        <v>688</v>
      </c>
      <c r="B597" s="17" t="s">
        <v>71</v>
      </c>
      <c r="C597" s="17" t="s">
        <v>99</v>
      </c>
      <c r="D597" s="17" t="s">
        <v>81</v>
      </c>
      <c r="E597" s="17" t="s">
        <v>493</v>
      </c>
      <c r="F597" s="21"/>
      <c r="G597" s="17"/>
      <c r="H597" s="16">
        <f>H598</f>
        <v>270000</v>
      </c>
      <c r="I597" s="16">
        <f t="shared" si="246"/>
        <v>270000</v>
      </c>
      <c r="J597" s="16">
        <f t="shared" si="246"/>
        <v>0</v>
      </c>
    </row>
    <row r="598" spans="1:10" x14ac:dyDescent="0.2">
      <c r="A598" s="14" t="s">
        <v>158</v>
      </c>
      <c r="B598" s="17" t="s">
        <v>71</v>
      </c>
      <c r="C598" s="17" t="s">
        <v>99</v>
      </c>
      <c r="D598" s="17" t="s">
        <v>81</v>
      </c>
      <c r="E598" s="17" t="s">
        <v>493</v>
      </c>
      <c r="F598" s="17" t="s">
        <v>156</v>
      </c>
      <c r="G598" s="17"/>
      <c r="H598" s="16">
        <f>200000+25000+45000</f>
        <v>270000</v>
      </c>
      <c r="I598" s="16">
        <f>200000+25000+45000</f>
        <v>270000</v>
      </c>
      <c r="J598" s="16">
        <v>0</v>
      </c>
    </row>
    <row r="599" spans="1:10" x14ac:dyDescent="0.2">
      <c r="A599" s="13" t="s">
        <v>171</v>
      </c>
      <c r="B599" s="17" t="s">
        <v>71</v>
      </c>
      <c r="C599" s="17" t="s">
        <v>99</v>
      </c>
      <c r="D599" s="17" t="s">
        <v>87</v>
      </c>
      <c r="E599" s="17"/>
      <c r="F599" s="17"/>
      <c r="G599" s="17"/>
      <c r="H599" s="16">
        <f t="shared" ref="H599:J599" si="247">H600+H616</f>
        <v>29566086.579999998</v>
      </c>
      <c r="I599" s="16">
        <f t="shared" si="247"/>
        <v>20157483.5</v>
      </c>
      <c r="J599" s="16">
        <f t="shared" si="247"/>
        <v>20238278.5</v>
      </c>
    </row>
    <row r="600" spans="1:10" ht="22.5" x14ac:dyDescent="0.2">
      <c r="A600" s="1" t="s">
        <v>690</v>
      </c>
      <c r="B600" s="17" t="s">
        <v>71</v>
      </c>
      <c r="C600" s="17" t="s">
        <v>99</v>
      </c>
      <c r="D600" s="17" t="s">
        <v>87</v>
      </c>
      <c r="E600" s="17" t="s">
        <v>266</v>
      </c>
      <c r="F600" s="17"/>
      <c r="G600" s="17"/>
      <c r="H600" s="16">
        <f t="shared" ref="H600:J600" si="248">H601</f>
        <v>29542686.579999998</v>
      </c>
      <c r="I600" s="16">
        <f t="shared" si="248"/>
        <v>20133147.5</v>
      </c>
      <c r="J600" s="16">
        <f t="shared" si="248"/>
        <v>20215278.5</v>
      </c>
    </row>
    <row r="601" spans="1:10" x14ac:dyDescent="0.2">
      <c r="A601" s="13" t="s">
        <v>411</v>
      </c>
      <c r="B601" s="17" t="s">
        <v>71</v>
      </c>
      <c r="C601" s="17" t="s">
        <v>99</v>
      </c>
      <c r="D601" s="17" t="s">
        <v>87</v>
      </c>
      <c r="E601" s="17" t="s">
        <v>410</v>
      </c>
      <c r="F601" s="17"/>
      <c r="G601" s="17"/>
      <c r="H601" s="16">
        <f>H602+H609</f>
        <v>29542686.579999998</v>
      </c>
      <c r="I601" s="16">
        <f t="shared" ref="I601:J601" si="249">I602+I609</f>
        <v>20133147.5</v>
      </c>
      <c r="J601" s="16">
        <f t="shared" si="249"/>
        <v>20215278.5</v>
      </c>
    </row>
    <row r="602" spans="1:10" x14ac:dyDescent="0.2">
      <c r="A602" s="13" t="s">
        <v>275</v>
      </c>
      <c r="B602" s="17" t="s">
        <v>71</v>
      </c>
      <c r="C602" s="17" t="s">
        <v>99</v>
      </c>
      <c r="D602" s="17" t="s">
        <v>87</v>
      </c>
      <c r="E602" s="17" t="s">
        <v>349</v>
      </c>
      <c r="F602" s="17"/>
      <c r="G602" s="17"/>
      <c r="H602" s="16">
        <f>H603+H604+H605+H606+H607+H608</f>
        <v>4169515.9699999997</v>
      </c>
      <c r="I602" s="16">
        <f t="shared" ref="I602:J602" si="250">I603+I604+I605+I606+I607+I608</f>
        <v>3043184.3</v>
      </c>
      <c r="J602" s="16">
        <f t="shared" si="250"/>
        <v>3067107.3299999996</v>
      </c>
    </row>
    <row r="603" spans="1:10" x14ac:dyDescent="0.2">
      <c r="A603" s="8" t="s">
        <v>396</v>
      </c>
      <c r="B603" s="17" t="s">
        <v>71</v>
      </c>
      <c r="C603" s="17" t="s">
        <v>99</v>
      </c>
      <c r="D603" s="17" t="s">
        <v>87</v>
      </c>
      <c r="E603" s="17" t="s">
        <v>349</v>
      </c>
      <c r="F603" s="17" t="s">
        <v>86</v>
      </c>
      <c r="G603" s="17"/>
      <c r="H603" s="16">
        <v>2763174.09</v>
      </c>
      <c r="I603" s="16">
        <f t="shared" ref="I603:J603" si="251">1612000+265974.3</f>
        <v>1877974.3</v>
      </c>
      <c r="J603" s="16">
        <f t="shared" si="251"/>
        <v>1877974.3</v>
      </c>
    </row>
    <row r="604" spans="1:10" ht="22.5" x14ac:dyDescent="0.2">
      <c r="A604" s="14" t="s">
        <v>89</v>
      </c>
      <c r="B604" s="17" t="s">
        <v>71</v>
      </c>
      <c r="C604" s="17" t="s">
        <v>99</v>
      </c>
      <c r="D604" s="17" t="s">
        <v>87</v>
      </c>
      <c r="E604" s="17" t="s">
        <v>349</v>
      </c>
      <c r="F604" s="17" t="s">
        <v>88</v>
      </c>
      <c r="G604" s="17"/>
      <c r="H604" s="16">
        <v>14000</v>
      </c>
      <c r="I604" s="16">
        <v>14560</v>
      </c>
      <c r="J604" s="16">
        <v>15142.4</v>
      </c>
    </row>
    <row r="605" spans="1:10" ht="33.75" x14ac:dyDescent="0.2">
      <c r="A605" s="8" t="s">
        <v>398</v>
      </c>
      <c r="B605" s="17" t="s">
        <v>71</v>
      </c>
      <c r="C605" s="17" t="s">
        <v>99</v>
      </c>
      <c r="D605" s="17" t="s">
        <v>87</v>
      </c>
      <c r="E605" s="17" t="s">
        <v>349</v>
      </c>
      <c r="F605" s="17" t="s">
        <v>397</v>
      </c>
      <c r="G605" s="17"/>
      <c r="H605" s="16">
        <v>831269</v>
      </c>
      <c r="I605" s="16">
        <f t="shared" ref="I605:J605" si="252">486810+80324.2</f>
        <v>567134.19999999995</v>
      </c>
      <c r="J605" s="16">
        <f t="shared" si="252"/>
        <v>567134.19999999995</v>
      </c>
    </row>
    <row r="606" spans="1:10" ht="22.5" x14ac:dyDescent="0.2">
      <c r="A606" s="8" t="s">
        <v>182</v>
      </c>
      <c r="B606" s="17" t="s">
        <v>71</v>
      </c>
      <c r="C606" s="17" t="s">
        <v>99</v>
      </c>
      <c r="D606" s="17" t="s">
        <v>87</v>
      </c>
      <c r="E606" s="17" t="s">
        <v>349</v>
      </c>
      <c r="F606" s="17" t="s">
        <v>181</v>
      </c>
      <c r="G606" s="17"/>
      <c r="H606" s="16">
        <f>17500+50000</f>
        <v>67500</v>
      </c>
      <c r="I606" s="16">
        <f>18200+52000</f>
        <v>70200</v>
      </c>
      <c r="J606" s="16">
        <f>18928+54080</f>
        <v>73008</v>
      </c>
    </row>
    <row r="607" spans="1:10" x14ac:dyDescent="0.2">
      <c r="A607" s="1" t="s">
        <v>406</v>
      </c>
      <c r="B607" s="17" t="s">
        <v>71</v>
      </c>
      <c r="C607" s="17" t="s">
        <v>99</v>
      </c>
      <c r="D607" s="17" t="s">
        <v>87</v>
      </c>
      <c r="E607" s="17" t="s">
        <v>349</v>
      </c>
      <c r="F607" s="17" t="s">
        <v>90</v>
      </c>
      <c r="G607" s="17"/>
      <c r="H607" s="16">
        <v>490572.88</v>
      </c>
      <c r="I607" s="16">
        <v>510195.8</v>
      </c>
      <c r="J607" s="16">
        <v>530603.63</v>
      </c>
    </row>
    <row r="608" spans="1:10" x14ac:dyDescent="0.2">
      <c r="A608" s="8" t="s">
        <v>293</v>
      </c>
      <c r="B608" s="17" t="s">
        <v>71</v>
      </c>
      <c r="C608" s="17" t="s">
        <v>99</v>
      </c>
      <c r="D608" s="17" t="s">
        <v>87</v>
      </c>
      <c r="E608" s="17" t="s">
        <v>349</v>
      </c>
      <c r="F608" s="17" t="s">
        <v>92</v>
      </c>
      <c r="G608" s="17"/>
      <c r="H608" s="16">
        <v>3000</v>
      </c>
      <c r="I608" s="16">
        <v>3120</v>
      </c>
      <c r="J608" s="16">
        <v>3244.8</v>
      </c>
    </row>
    <row r="609" spans="1:11" ht="33.75" x14ac:dyDescent="0.2">
      <c r="A609" s="13" t="s">
        <v>159</v>
      </c>
      <c r="B609" s="17" t="s">
        <v>71</v>
      </c>
      <c r="C609" s="17" t="s">
        <v>99</v>
      </c>
      <c r="D609" s="17" t="s">
        <v>87</v>
      </c>
      <c r="E609" s="17" t="s">
        <v>350</v>
      </c>
      <c r="F609" s="17"/>
      <c r="G609" s="17"/>
      <c r="H609" s="16">
        <f>H610+H611+H612+H613+H614+H615</f>
        <v>25373170.609999999</v>
      </c>
      <c r="I609" s="16">
        <f t="shared" ref="I609:J609" si="253">I610+I611+I612+I613+I614+I615</f>
        <v>17089963.199999999</v>
      </c>
      <c r="J609" s="16">
        <f t="shared" si="253"/>
        <v>17148171.170000002</v>
      </c>
    </row>
    <row r="610" spans="1:11" x14ac:dyDescent="0.2">
      <c r="A610" s="8" t="s">
        <v>400</v>
      </c>
      <c r="B610" s="17" t="s">
        <v>71</v>
      </c>
      <c r="C610" s="17" t="s">
        <v>99</v>
      </c>
      <c r="D610" s="17" t="s">
        <v>87</v>
      </c>
      <c r="E610" s="17" t="s">
        <v>350</v>
      </c>
      <c r="F610" s="17" t="s">
        <v>170</v>
      </c>
      <c r="G610" s="17"/>
      <c r="H610" s="16">
        <v>18424710.760000002</v>
      </c>
      <c r="I610" s="16">
        <v>12008267</v>
      </c>
      <c r="J610" s="16">
        <v>12008267</v>
      </c>
    </row>
    <row r="611" spans="1:11" ht="22.5" x14ac:dyDescent="0.2">
      <c r="A611" s="8" t="s">
        <v>401</v>
      </c>
      <c r="B611" s="17" t="s">
        <v>71</v>
      </c>
      <c r="C611" s="17" t="s">
        <v>99</v>
      </c>
      <c r="D611" s="17" t="s">
        <v>87</v>
      </c>
      <c r="E611" s="17" t="s">
        <v>350</v>
      </c>
      <c r="F611" s="17" t="s">
        <v>399</v>
      </c>
      <c r="G611" s="17"/>
      <c r="H611" s="16">
        <v>5549229.8499999996</v>
      </c>
      <c r="I611" s="16">
        <v>3626497</v>
      </c>
      <c r="J611" s="16">
        <v>3626497</v>
      </c>
    </row>
    <row r="612" spans="1:11" ht="22.5" x14ac:dyDescent="0.2">
      <c r="A612" s="1" t="s">
        <v>182</v>
      </c>
      <c r="B612" s="17" t="s">
        <v>71</v>
      </c>
      <c r="C612" s="17" t="s">
        <v>99</v>
      </c>
      <c r="D612" s="17" t="s">
        <v>87</v>
      </c>
      <c r="E612" s="17" t="s">
        <v>350</v>
      </c>
      <c r="F612" s="17" t="s">
        <v>181</v>
      </c>
      <c r="G612" s="17"/>
      <c r="H612" s="16">
        <v>1127230</v>
      </c>
      <c r="I612" s="16">
        <f>839519.2+312000</f>
        <v>1151519.2</v>
      </c>
      <c r="J612" s="16">
        <f>873099.97+324480</f>
        <v>1197579.97</v>
      </c>
    </row>
    <row r="613" spans="1:11" x14ac:dyDescent="0.2">
      <c r="A613" s="1" t="s">
        <v>406</v>
      </c>
      <c r="B613" s="22" t="s">
        <v>71</v>
      </c>
      <c r="C613" s="22" t="s">
        <v>99</v>
      </c>
      <c r="D613" s="22" t="s">
        <v>87</v>
      </c>
      <c r="E613" s="17" t="s">
        <v>350</v>
      </c>
      <c r="F613" s="22" t="s">
        <v>90</v>
      </c>
      <c r="G613" s="22"/>
      <c r="H613" s="42">
        <v>271000</v>
      </c>
      <c r="I613" s="42">
        <v>302640</v>
      </c>
      <c r="J613" s="42">
        <v>314745.59999999998</v>
      </c>
    </row>
    <row r="614" spans="1:11" x14ac:dyDescent="0.2">
      <c r="A614" s="1" t="s">
        <v>93</v>
      </c>
      <c r="B614" s="22" t="s">
        <v>71</v>
      </c>
      <c r="C614" s="22" t="s">
        <v>99</v>
      </c>
      <c r="D614" s="22" t="s">
        <v>87</v>
      </c>
      <c r="E614" s="17" t="s">
        <v>350</v>
      </c>
      <c r="F614" s="22" t="s">
        <v>91</v>
      </c>
      <c r="G614" s="22"/>
      <c r="H614" s="42">
        <v>750</v>
      </c>
      <c r="I614" s="42">
        <v>1040</v>
      </c>
      <c r="J614" s="42">
        <v>1081.5999999999999</v>
      </c>
    </row>
    <row r="615" spans="1:11" x14ac:dyDescent="0.2">
      <c r="A615" s="8" t="s">
        <v>293</v>
      </c>
      <c r="B615" s="22" t="s">
        <v>71</v>
      </c>
      <c r="C615" s="22" t="s">
        <v>99</v>
      </c>
      <c r="D615" s="22" t="s">
        <v>87</v>
      </c>
      <c r="E615" s="17" t="s">
        <v>350</v>
      </c>
      <c r="F615" s="22" t="s">
        <v>92</v>
      </c>
      <c r="G615" s="22"/>
      <c r="H615" s="42">
        <v>250</v>
      </c>
      <c r="I615" s="42">
        <v>0</v>
      </c>
      <c r="J615" s="42">
        <v>0</v>
      </c>
    </row>
    <row r="616" spans="1:11" x14ac:dyDescent="0.2">
      <c r="A616" s="1" t="s">
        <v>449</v>
      </c>
      <c r="B616" s="17" t="s">
        <v>71</v>
      </c>
      <c r="C616" s="17" t="s">
        <v>99</v>
      </c>
      <c r="D616" s="17" t="s">
        <v>87</v>
      </c>
      <c r="E616" s="17" t="s">
        <v>277</v>
      </c>
      <c r="F616" s="17"/>
      <c r="G616" s="17"/>
      <c r="H616" s="16">
        <f t="shared" ref="H616:J618" si="254">H617</f>
        <v>23400</v>
      </c>
      <c r="I616" s="16">
        <f t="shared" si="254"/>
        <v>24336</v>
      </c>
      <c r="J616" s="16">
        <f t="shared" si="254"/>
        <v>23000</v>
      </c>
    </row>
    <row r="617" spans="1:11" x14ac:dyDescent="0.2">
      <c r="A617" s="1" t="s">
        <v>238</v>
      </c>
      <c r="B617" s="17" t="s">
        <v>71</v>
      </c>
      <c r="C617" s="17" t="s">
        <v>99</v>
      </c>
      <c r="D617" s="17" t="s">
        <v>87</v>
      </c>
      <c r="E617" s="17" t="s">
        <v>285</v>
      </c>
      <c r="F617" s="17"/>
      <c r="G617" s="17"/>
      <c r="H617" s="16">
        <f t="shared" si="254"/>
        <v>23400</v>
      </c>
      <c r="I617" s="16">
        <f t="shared" si="254"/>
        <v>24336</v>
      </c>
      <c r="J617" s="16">
        <f t="shared" si="254"/>
        <v>23000</v>
      </c>
    </row>
    <row r="618" spans="1:11" x14ac:dyDescent="0.2">
      <c r="A618" s="1" t="s">
        <v>19</v>
      </c>
      <c r="B618" s="17" t="s">
        <v>71</v>
      </c>
      <c r="C618" s="17" t="s">
        <v>99</v>
      </c>
      <c r="D618" s="17" t="s">
        <v>87</v>
      </c>
      <c r="E618" s="17" t="s">
        <v>351</v>
      </c>
      <c r="F618" s="17"/>
      <c r="G618" s="17"/>
      <c r="H618" s="16">
        <f t="shared" si="254"/>
        <v>23400</v>
      </c>
      <c r="I618" s="16">
        <f t="shared" si="254"/>
        <v>24336</v>
      </c>
      <c r="J618" s="16">
        <f t="shared" si="254"/>
        <v>23000</v>
      </c>
    </row>
    <row r="619" spans="1:11" x14ac:dyDescent="0.2">
      <c r="A619" s="1" t="s">
        <v>98</v>
      </c>
      <c r="B619" s="17" t="s">
        <v>71</v>
      </c>
      <c r="C619" s="17" t="s">
        <v>99</v>
      </c>
      <c r="D619" s="17" t="s">
        <v>87</v>
      </c>
      <c r="E619" s="17" t="s">
        <v>351</v>
      </c>
      <c r="F619" s="17" t="s">
        <v>97</v>
      </c>
      <c r="G619" s="17"/>
      <c r="H619" s="16">
        <v>23400</v>
      </c>
      <c r="I619" s="16">
        <v>24336</v>
      </c>
      <c r="J619" s="16">
        <v>23000</v>
      </c>
    </row>
    <row r="620" spans="1:11" x14ac:dyDescent="0.2">
      <c r="A620" s="13" t="s">
        <v>151</v>
      </c>
      <c r="B620" s="17" t="s">
        <v>71</v>
      </c>
      <c r="C620" s="17" t="s">
        <v>150</v>
      </c>
      <c r="D620" s="17" t="s">
        <v>82</v>
      </c>
      <c r="E620" s="17"/>
      <c r="F620" s="17"/>
      <c r="G620" s="17"/>
      <c r="H620" s="16">
        <f t="shared" ref="H620:J622" si="255">H621</f>
        <v>1758123.98</v>
      </c>
      <c r="I620" s="16">
        <f t="shared" si="255"/>
        <v>0</v>
      </c>
      <c r="J620" s="16">
        <f t="shared" si="255"/>
        <v>0</v>
      </c>
    </row>
    <row r="621" spans="1:11" x14ac:dyDescent="0.2">
      <c r="A621" s="1" t="s">
        <v>152</v>
      </c>
      <c r="B621" s="17" t="s">
        <v>71</v>
      </c>
      <c r="C621" s="17" t="s">
        <v>150</v>
      </c>
      <c r="D621" s="17" t="s">
        <v>95</v>
      </c>
      <c r="E621" s="17"/>
      <c r="F621" s="17"/>
      <c r="G621" s="17"/>
      <c r="H621" s="16">
        <f t="shared" si="255"/>
        <v>1758123.98</v>
      </c>
      <c r="I621" s="16">
        <f t="shared" si="255"/>
        <v>0</v>
      </c>
      <c r="J621" s="16">
        <f t="shared" si="255"/>
        <v>0</v>
      </c>
    </row>
    <row r="622" spans="1:11" ht="22.5" x14ac:dyDescent="0.2">
      <c r="A622" s="8" t="s">
        <v>234</v>
      </c>
      <c r="B622" s="17" t="s">
        <v>71</v>
      </c>
      <c r="C622" s="17" t="s">
        <v>150</v>
      </c>
      <c r="D622" s="17" t="s">
        <v>95</v>
      </c>
      <c r="E622" s="17" t="s">
        <v>229</v>
      </c>
      <c r="F622" s="17"/>
      <c r="G622" s="17"/>
      <c r="H622" s="16">
        <f t="shared" si="255"/>
        <v>1758123.98</v>
      </c>
      <c r="I622" s="16">
        <f t="shared" si="255"/>
        <v>0</v>
      </c>
      <c r="J622" s="16">
        <v>0</v>
      </c>
    </row>
    <row r="623" spans="1:11" ht="22.5" x14ac:dyDescent="0.2">
      <c r="A623" s="56" t="s">
        <v>28</v>
      </c>
      <c r="B623" s="17" t="s">
        <v>71</v>
      </c>
      <c r="C623" s="17" t="s">
        <v>150</v>
      </c>
      <c r="D623" s="17" t="s">
        <v>95</v>
      </c>
      <c r="E623" s="17" t="s">
        <v>229</v>
      </c>
      <c r="F623" s="17" t="s">
        <v>254</v>
      </c>
      <c r="G623" s="17" t="s">
        <v>202</v>
      </c>
      <c r="H623" s="16">
        <v>1758123.98</v>
      </c>
      <c r="I623" s="16">
        <v>0</v>
      </c>
      <c r="J623" s="16">
        <v>0</v>
      </c>
    </row>
    <row r="624" spans="1:11" x14ac:dyDescent="0.2">
      <c r="A624" s="1" t="s">
        <v>65</v>
      </c>
      <c r="B624" s="17" t="s">
        <v>72</v>
      </c>
      <c r="C624" s="4"/>
      <c r="D624" s="4"/>
      <c r="E624" s="4"/>
      <c r="F624" s="4"/>
      <c r="G624" s="4"/>
      <c r="H624" s="16">
        <f>H625+H918+H935</f>
        <v>1693624747.8399999</v>
      </c>
      <c r="I624" s="16">
        <f>I625+I918+I935</f>
        <v>1596415540</v>
      </c>
      <c r="J624" s="16">
        <f>J625+J918+J935</f>
        <v>1598218008</v>
      </c>
      <c r="K624" s="46"/>
    </row>
    <row r="625" spans="1:11" x14ac:dyDescent="0.2">
      <c r="A625" s="1" t="s">
        <v>166</v>
      </c>
      <c r="B625" s="17" t="s">
        <v>72</v>
      </c>
      <c r="C625" s="17" t="s">
        <v>108</v>
      </c>
      <c r="D625" s="17" t="s">
        <v>82</v>
      </c>
      <c r="E625" s="17"/>
      <c r="F625" s="17"/>
      <c r="G625" s="17"/>
      <c r="H625" s="16">
        <f>H626+H702+H829+H844+H868</f>
        <v>1616213801.1099999</v>
      </c>
      <c r="I625" s="16">
        <f>I626+I702+I829+I844+I868</f>
        <v>1558809440</v>
      </c>
      <c r="J625" s="16">
        <f>J626+J702+J829+J844+J868</f>
        <v>1560684908</v>
      </c>
    </row>
    <row r="626" spans="1:11" x14ac:dyDescent="0.2">
      <c r="A626" s="1" t="s">
        <v>21</v>
      </c>
      <c r="B626" s="17" t="s">
        <v>72</v>
      </c>
      <c r="C626" s="17" t="s">
        <v>108</v>
      </c>
      <c r="D626" s="17" t="s">
        <v>81</v>
      </c>
      <c r="E626" s="17"/>
      <c r="F626" s="17"/>
      <c r="G626" s="17"/>
      <c r="H626" s="16">
        <f>H632+H696+H692+H627</f>
        <v>629597919.69999993</v>
      </c>
      <c r="I626" s="16">
        <f>I632+I696+I692+I627</f>
        <v>613785680.44000006</v>
      </c>
      <c r="J626" s="16">
        <f>J632+J696+J692+J627</f>
        <v>613728380.44000006</v>
      </c>
      <c r="K626" s="46"/>
    </row>
    <row r="627" spans="1:11" ht="22.5" x14ac:dyDescent="0.2">
      <c r="A627" s="1" t="s">
        <v>453</v>
      </c>
      <c r="B627" s="17" t="s">
        <v>72</v>
      </c>
      <c r="C627" s="17" t="s">
        <v>108</v>
      </c>
      <c r="D627" s="17" t="s">
        <v>81</v>
      </c>
      <c r="E627" s="17" t="s">
        <v>250</v>
      </c>
      <c r="F627" s="17"/>
      <c r="G627" s="17"/>
      <c r="H627" s="16">
        <f t="shared" ref="H627:J629" si="256">H628</f>
        <v>67800</v>
      </c>
      <c r="I627" s="16">
        <f t="shared" si="256"/>
        <v>0</v>
      </c>
      <c r="J627" s="16">
        <f t="shared" si="256"/>
        <v>0</v>
      </c>
    </row>
    <row r="628" spans="1:11" ht="22.5" x14ac:dyDescent="0.2">
      <c r="A628" s="1" t="s">
        <v>722</v>
      </c>
      <c r="B628" s="17" t="s">
        <v>72</v>
      </c>
      <c r="C628" s="17" t="s">
        <v>108</v>
      </c>
      <c r="D628" s="17" t="s">
        <v>81</v>
      </c>
      <c r="E628" s="17" t="s">
        <v>283</v>
      </c>
      <c r="F628" s="17"/>
      <c r="G628" s="17"/>
      <c r="H628" s="16">
        <f t="shared" si="256"/>
        <v>67800</v>
      </c>
      <c r="I628" s="16">
        <f t="shared" si="256"/>
        <v>0</v>
      </c>
      <c r="J628" s="16">
        <f t="shared" si="256"/>
        <v>0</v>
      </c>
    </row>
    <row r="629" spans="1:11" ht="22.5" x14ac:dyDescent="0.2">
      <c r="A629" s="1" t="s">
        <v>723</v>
      </c>
      <c r="B629" s="17" t="s">
        <v>72</v>
      </c>
      <c r="C629" s="17" t="s">
        <v>108</v>
      </c>
      <c r="D629" s="17" t="s">
        <v>81</v>
      </c>
      <c r="E629" s="17" t="s">
        <v>724</v>
      </c>
      <c r="F629" s="17"/>
      <c r="G629" s="17"/>
      <c r="H629" s="16">
        <f>H630+H631</f>
        <v>67800</v>
      </c>
      <c r="I629" s="16">
        <f t="shared" si="256"/>
        <v>0</v>
      </c>
      <c r="J629" s="16">
        <f t="shared" si="256"/>
        <v>0</v>
      </c>
    </row>
    <row r="630" spans="1:11" x14ac:dyDescent="0.2">
      <c r="A630" s="1" t="s">
        <v>407</v>
      </c>
      <c r="B630" s="17" t="s">
        <v>72</v>
      </c>
      <c r="C630" s="17" t="s">
        <v>108</v>
      </c>
      <c r="D630" s="17" t="s">
        <v>81</v>
      </c>
      <c r="E630" s="17" t="s">
        <v>724</v>
      </c>
      <c r="F630" s="17" t="s">
        <v>90</v>
      </c>
      <c r="G630" s="17"/>
      <c r="H630" s="16">
        <v>14700</v>
      </c>
      <c r="I630" s="16">
        <v>0</v>
      </c>
      <c r="J630" s="16">
        <v>0</v>
      </c>
    </row>
    <row r="631" spans="1:11" x14ac:dyDescent="0.2">
      <c r="A631" s="1" t="s">
        <v>158</v>
      </c>
      <c r="B631" s="17" t="s">
        <v>72</v>
      </c>
      <c r="C631" s="17" t="s">
        <v>108</v>
      </c>
      <c r="D631" s="17" t="s">
        <v>81</v>
      </c>
      <c r="E631" s="17" t="s">
        <v>724</v>
      </c>
      <c r="F631" s="17" t="s">
        <v>156</v>
      </c>
      <c r="G631" s="17"/>
      <c r="H631" s="16">
        <v>53100</v>
      </c>
      <c r="I631" s="16">
        <v>0</v>
      </c>
      <c r="J631" s="16">
        <v>0</v>
      </c>
    </row>
    <row r="632" spans="1:11" ht="22.5" x14ac:dyDescent="0.2">
      <c r="A632" s="14" t="s">
        <v>452</v>
      </c>
      <c r="B632" s="17" t="s">
        <v>72</v>
      </c>
      <c r="C632" s="17" t="s">
        <v>108</v>
      </c>
      <c r="D632" s="17" t="s">
        <v>81</v>
      </c>
      <c r="E632" s="17" t="s">
        <v>251</v>
      </c>
      <c r="F632" s="17"/>
      <c r="G632" s="17"/>
      <c r="H632" s="16">
        <f>H633+H644+H671</f>
        <v>624957053.69999993</v>
      </c>
      <c r="I632" s="16">
        <f>I633+I644+I671</f>
        <v>610925180.44000006</v>
      </c>
      <c r="J632" s="16">
        <f>J633+J644+J671</f>
        <v>610925180.44000006</v>
      </c>
    </row>
    <row r="633" spans="1:11" ht="33.75" x14ac:dyDescent="0.2">
      <c r="A633" s="8" t="s">
        <v>6</v>
      </c>
      <c r="B633" s="17" t="s">
        <v>72</v>
      </c>
      <c r="C633" s="17" t="s">
        <v>108</v>
      </c>
      <c r="D633" s="17" t="s">
        <v>81</v>
      </c>
      <c r="E633" s="17" t="s">
        <v>4</v>
      </c>
      <c r="F633" s="17"/>
      <c r="G633" s="17"/>
      <c r="H633" s="16">
        <f>H639+H634+H637</f>
        <v>65495560.439999998</v>
      </c>
      <c r="I633" s="16">
        <f t="shared" ref="I633:J633" si="257">I639+I634+I637</f>
        <v>57053350.439999998</v>
      </c>
      <c r="J633" s="16">
        <f t="shared" si="257"/>
        <v>57053350.439999998</v>
      </c>
    </row>
    <row r="634" spans="1:11" x14ac:dyDescent="0.2">
      <c r="A634" s="1" t="s">
        <v>13</v>
      </c>
      <c r="B634" s="17" t="s">
        <v>72</v>
      </c>
      <c r="C634" s="17" t="s">
        <v>108</v>
      </c>
      <c r="D634" s="17" t="s">
        <v>81</v>
      </c>
      <c r="E634" s="17" t="s">
        <v>355</v>
      </c>
      <c r="F634" s="17"/>
      <c r="G634" s="17"/>
      <c r="H634" s="16">
        <f>H636+H635</f>
        <v>29462240</v>
      </c>
      <c r="I634" s="16">
        <f t="shared" ref="I634:J634" si="258">I636+I635</f>
        <v>21666490</v>
      </c>
      <c r="J634" s="16">
        <f t="shared" si="258"/>
        <v>21666490</v>
      </c>
    </row>
    <row r="635" spans="1:11" x14ac:dyDescent="0.2">
      <c r="A635" s="1" t="s">
        <v>406</v>
      </c>
      <c r="B635" s="17" t="s">
        <v>72</v>
      </c>
      <c r="C635" s="17" t="s">
        <v>108</v>
      </c>
      <c r="D635" s="17" t="s">
        <v>81</v>
      </c>
      <c r="E635" s="17" t="s">
        <v>355</v>
      </c>
      <c r="F635" s="17" t="s">
        <v>90</v>
      </c>
      <c r="G635" s="17"/>
      <c r="H635" s="16">
        <v>22508170</v>
      </c>
      <c r="I635" s="16">
        <v>17059610</v>
      </c>
      <c r="J635" s="16">
        <v>17059610</v>
      </c>
    </row>
    <row r="636" spans="1:11" ht="33.75" x14ac:dyDescent="0.2">
      <c r="A636" s="1" t="s">
        <v>157</v>
      </c>
      <c r="B636" s="17" t="s">
        <v>72</v>
      </c>
      <c r="C636" s="17" t="s">
        <v>108</v>
      </c>
      <c r="D636" s="17" t="s">
        <v>81</v>
      </c>
      <c r="E636" s="17" t="s">
        <v>355</v>
      </c>
      <c r="F636" s="17" t="s">
        <v>155</v>
      </c>
      <c r="G636" s="17"/>
      <c r="H636" s="16">
        <v>6954070</v>
      </c>
      <c r="I636" s="16">
        <v>4606880</v>
      </c>
      <c r="J636" s="16">
        <v>4606880</v>
      </c>
    </row>
    <row r="637" spans="1:11" x14ac:dyDescent="0.2">
      <c r="A637" s="1" t="s">
        <v>357</v>
      </c>
      <c r="B637" s="17" t="s">
        <v>72</v>
      </c>
      <c r="C637" s="17" t="s">
        <v>108</v>
      </c>
      <c r="D637" s="17" t="s">
        <v>81</v>
      </c>
      <c r="E637" s="17" t="s">
        <v>356</v>
      </c>
      <c r="F637" s="17"/>
      <c r="G637" s="17"/>
      <c r="H637" s="16">
        <f>H638</f>
        <v>32994730.440000001</v>
      </c>
      <c r="I637" s="16">
        <f t="shared" ref="I637:J637" si="259">I638</f>
        <v>32994730.440000001</v>
      </c>
      <c r="J637" s="16">
        <f t="shared" si="259"/>
        <v>32994730.440000001</v>
      </c>
    </row>
    <row r="638" spans="1:11" x14ac:dyDescent="0.2">
      <c r="A638" s="1" t="s">
        <v>406</v>
      </c>
      <c r="B638" s="17" t="s">
        <v>72</v>
      </c>
      <c r="C638" s="17" t="s">
        <v>108</v>
      </c>
      <c r="D638" s="17" t="s">
        <v>81</v>
      </c>
      <c r="E638" s="17" t="s">
        <v>356</v>
      </c>
      <c r="F638" s="17" t="s">
        <v>90</v>
      </c>
      <c r="G638" s="17"/>
      <c r="H638" s="16">
        <v>32994730.440000001</v>
      </c>
      <c r="I638" s="16">
        <v>32994730.440000001</v>
      </c>
      <c r="J638" s="16">
        <v>32994730.440000001</v>
      </c>
    </row>
    <row r="639" spans="1:11" ht="45" x14ac:dyDescent="0.2">
      <c r="A639" s="11" t="s">
        <v>35</v>
      </c>
      <c r="B639" s="17" t="s">
        <v>72</v>
      </c>
      <c r="C639" s="17" t="s">
        <v>108</v>
      </c>
      <c r="D639" s="17" t="s">
        <v>81</v>
      </c>
      <c r="E639" s="19" t="s">
        <v>354</v>
      </c>
      <c r="F639" s="17"/>
      <c r="G639" s="17"/>
      <c r="H639" s="16">
        <f>H640+H641+H642+H643</f>
        <v>3038590</v>
      </c>
      <c r="I639" s="16">
        <f t="shared" ref="I639:J639" si="260">I640+I641+I642+I643</f>
        <v>2392130</v>
      </c>
      <c r="J639" s="16">
        <f t="shared" si="260"/>
        <v>2392130</v>
      </c>
    </row>
    <row r="640" spans="1:11" x14ac:dyDescent="0.2">
      <c r="A640" s="1" t="s">
        <v>407</v>
      </c>
      <c r="B640" s="17" t="s">
        <v>72</v>
      </c>
      <c r="C640" s="17" t="s">
        <v>108</v>
      </c>
      <c r="D640" s="17" t="s">
        <v>81</v>
      </c>
      <c r="E640" s="19" t="s">
        <v>354</v>
      </c>
      <c r="F640" s="17" t="s">
        <v>90</v>
      </c>
      <c r="G640" s="17"/>
      <c r="H640" s="16">
        <v>1646400</v>
      </c>
      <c r="I640" s="16">
        <v>1194880</v>
      </c>
      <c r="J640" s="16">
        <v>1194880</v>
      </c>
    </row>
    <row r="641" spans="1:10" x14ac:dyDescent="0.2">
      <c r="A641" s="1" t="s">
        <v>158</v>
      </c>
      <c r="B641" s="17" t="s">
        <v>72</v>
      </c>
      <c r="C641" s="17" t="s">
        <v>108</v>
      </c>
      <c r="D641" s="17" t="s">
        <v>81</v>
      </c>
      <c r="E641" s="19" t="s">
        <v>354</v>
      </c>
      <c r="F641" s="17" t="s">
        <v>156</v>
      </c>
      <c r="G641" s="17"/>
      <c r="H641" s="16">
        <v>475400</v>
      </c>
      <c r="I641" s="16">
        <v>280460</v>
      </c>
      <c r="J641" s="16">
        <v>280460</v>
      </c>
    </row>
    <row r="642" spans="1:10" x14ac:dyDescent="0.2">
      <c r="A642" s="1" t="s">
        <v>407</v>
      </c>
      <c r="B642" s="17" t="s">
        <v>72</v>
      </c>
      <c r="C642" s="17" t="s">
        <v>108</v>
      </c>
      <c r="D642" s="17" t="s">
        <v>81</v>
      </c>
      <c r="E642" s="19" t="s">
        <v>354</v>
      </c>
      <c r="F642" s="17" t="s">
        <v>90</v>
      </c>
      <c r="G642" s="17" t="s">
        <v>202</v>
      </c>
      <c r="H642" s="16">
        <f>768120-81710</f>
        <v>686410</v>
      </c>
      <c r="I642" s="16">
        <v>768120</v>
      </c>
      <c r="J642" s="16">
        <v>768120</v>
      </c>
    </row>
    <row r="643" spans="1:10" x14ac:dyDescent="0.2">
      <c r="A643" s="1" t="s">
        <v>158</v>
      </c>
      <c r="B643" s="17" t="s">
        <v>72</v>
      </c>
      <c r="C643" s="17" t="s">
        <v>108</v>
      </c>
      <c r="D643" s="17" t="s">
        <v>81</v>
      </c>
      <c r="E643" s="19" t="s">
        <v>354</v>
      </c>
      <c r="F643" s="17" t="s">
        <v>156</v>
      </c>
      <c r="G643" s="17" t="s">
        <v>202</v>
      </c>
      <c r="H643" s="16">
        <v>230380</v>
      </c>
      <c r="I643" s="16">
        <v>148670</v>
      </c>
      <c r="J643" s="16">
        <v>148670</v>
      </c>
    </row>
    <row r="644" spans="1:10" ht="22.5" x14ac:dyDescent="0.2">
      <c r="A644" s="14" t="s">
        <v>7</v>
      </c>
      <c r="B644" s="17" t="s">
        <v>72</v>
      </c>
      <c r="C644" s="17" t="s">
        <v>108</v>
      </c>
      <c r="D644" s="17" t="s">
        <v>81</v>
      </c>
      <c r="E644" s="17" t="s">
        <v>5</v>
      </c>
      <c r="F644" s="17"/>
      <c r="G644" s="17"/>
      <c r="H644" s="16">
        <f>H645+H653+H651+H663+H668</f>
        <v>543206136.88</v>
      </c>
      <c r="I644" s="16">
        <f t="shared" ref="I644:J644" si="261">I645+I653+I651+I663+I668</f>
        <v>542371830</v>
      </c>
      <c r="J644" s="16">
        <f t="shared" si="261"/>
        <v>542371830</v>
      </c>
    </row>
    <row r="645" spans="1:10" ht="33.75" x14ac:dyDescent="0.2">
      <c r="A645" s="13" t="s">
        <v>184</v>
      </c>
      <c r="B645" s="17" t="s">
        <v>72</v>
      </c>
      <c r="C645" s="17" t="s">
        <v>108</v>
      </c>
      <c r="D645" s="17" t="s">
        <v>81</v>
      </c>
      <c r="E645" s="17" t="s">
        <v>206</v>
      </c>
      <c r="F645" s="17"/>
      <c r="G645" s="17"/>
      <c r="H645" s="16">
        <f>H646+H647+H649+H650+H648</f>
        <v>332329400</v>
      </c>
      <c r="I645" s="16">
        <f t="shared" ref="I645:J645" si="262">I646+I647+I649+I650+I648</f>
        <v>332329400</v>
      </c>
      <c r="J645" s="16">
        <f t="shared" si="262"/>
        <v>332329400</v>
      </c>
    </row>
    <row r="646" spans="1:10" x14ac:dyDescent="0.2">
      <c r="A646" s="8" t="s">
        <v>400</v>
      </c>
      <c r="B646" s="17" t="s">
        <v>72</v>
      </c>
      <c r="C646" s="17" t="s">
        <v>108</v>
      </c>
      <c r="D646" s="17" t="s">
        <v>81</v>
      </c>
      <c r="E646" s="17" t="s">
        <v>206</v>
      </c>
      <c r="F646" s="17" t="s">
        <v>170</v>
      </c>
      <c r="G646" s="17" t="s">
        <v>202</v>
      </c>
      <c r="H646" s="16">
        <v>208225011.81999999</v>
      </c>
      <c r="I646" s="16">
        <f t="shared" ref="I646:J646" si="263">175000000+31198600</f>
        <v>206198600</v>
      </c>
      <c r="J646" s="16">
        <f t="shared" si="263"/>
        <v>206198600</v>
      </c>
    </row>
    <row r="647" spans="1:10" ht="22.5" x14ac:dyDescent="0.2">
      <c r="A647" s="8" t="s">
        <v>401</v>
      </c>
      <c r="B647" s="17" t="s">
        <v>72</v>
      </c>
      <c r="C647" s="17" t="s">
        <v>108</v>
      </c>
      <c r="D647" s="17" t="s">
        <v>81</v>
      </c>
      <c r="E647" s="17" t="s">
        <v>206</v>
      </c>
      <c r="F647" s="17" t="s">
        <v>399</v>
      </c>
      <c r="G647" s="17" t="s">
        <v>202</v>
      </c>
      <c r="H647" s="16">
        <v>60795345.789999999</v>
      </c>
      <c r="I647" s="16">
        <v>49500000</v>
      </c>
      <c r="J647" s="16">
        <v>49500000</v>
      </c>
    </row>
    <row r="648" spans="1:10" ht="22.5" x14ac:dyDescent="0.2">
      <c r="A648" s="1" t="s">
        <v>182</v>
      </c>
      <c r="B648" s="17" t="s">
        <v>72</v>
      </c>
      <c r="C648" s="17" t="s">
        <v>108</v>
      </c>
      <c r="D648" s="17" t="s">
        <v>81</v>
      </c>
      <c r="E648" s="17" t="s">
        <v>206</v>
      </c>
      <c r="F648" s="17" t="s">
        <v>181</v>
      </c>
      <c r="G648" s="17" t="s">
        <v>202</v>
      </c>
      <c r="H648" s="16">
        <v>1679040.75</v>
      </c>
      <c r="I648" s="16">
        <v>1870000</v>
      </c>
      <c r="J648" s="16">
        <v>1870000</v>
      </c>
    </row>
    <row r="649" spans="1:10" x14ac:dyDescent="0.2">
      <c r="A649" s="1" t="s">
        <v>407</v>
      </c>
      <c r="B649" s="17" t="s">
        <v>72</v>
      </c>
      <c r="C649" s="17" t="s">
        <v>108</v>
      </c>
      <c r="D649" s="17" t="s">
        <v>81</v>
      </c>
      <c r="E649" s="17" t="s">
        <v>206</v>
      </c>
      <c r="F649" s="17" t="s">
        <v>90</v>
      </c>
      <c r="G649" s="17" t="s">
        <v>202</v>
      </c>
      <c r="H649" s="16">
        <v>3750959.25</v>
      </c>
      <c r="I649" s="16">
        <v>13690800</v>
      </c>
      <c r="J649" s="16">
        <v>13690800</v>
      </c>
    </row>
    <row r="650" spans="1:10" ht="33.75" x14ac:dyDescent="0.2">
      <c r="A650" s="1" t="s">
        <v>157</v>
      </c>
      <c r="B650" s="17" t="s">
        <v>72</v>
      </c>
      <c r="C650" s="17" t="s">
        <v>108</v>
      </c>
      <c r="D650" s="17" t="s">
        <v>81</v>
      </c>
      <c r="E650" s="17" t="s">
        <v>206</v>
      </c>
      <c r="F650" s="17" t="s">
        <v>155</v>
      </c>
      <c r="G650" s="17" t="s">
        <v>202</v>
      </c>
      <c r="H650" s="16">
        <v>57879042.390000001</v>
      </c>
      <c r="I650" s="16">
        <v>61070000</v>
      </c>
      <c r="J650" s="16">
        <v>61070000</v>
      </c>
    </row>
    <row r="651" spans="1:10" ht="33.75" x14ac:dyDescent="0.2">
      <c r="A651" s="1" t="s">
        <v>179</v>
      </c>
      <c r="B651" s="17" t="s">
        <v>72</v>
      </c>
      <c r="C651" s="17" t="s">
        <v>108</v>
      </c>
      <c r="D651" s="17" t="s">
        <v>81</v>
      </c>
      <c r="E651" s="17" t="s">
        <v>208</v>
      </c>
      <c r="F651" s="17"/>
      <c r="G651" s="17"/>
      <c r="H651" s="16">
        <f>H652</f>
        <v>5992300</v>
      </c>
      <c r="I651" s="16">
        <f t="shared" ref="I651:J651" si="264">I652</f>
        <v>5992300</v>
      </c>
      <c r="J651" s="16">
        <f t="shared" si="264"/>
        <v>5992300</v>
      </c>
    </row>
    <row r="652" spans="1:10" ht="22.5" x14ac:dyDescent="0.2">
      <c r="A652" s="13" t="s">
        <v>563</v>
      </c>
      <c r="B652" s="17" t="s">
        <v>72</v>
      </c>
      <c r="C652" s="17" t="s">
        <v>108</v>
      </c>
      <c r="D652" s="17" t="s">
        <v>81</v>
      </c>
      <c r="E652" s="17" t="s">
        <v>208</v>
      </c>
      <c r="F652" s="17" t="s">
        <v>562</v>
      </c>
      <c r="G652" s="17" t="s">
        <v>202</v>
      </c>
      <c r="H652" s="37">
        <v>5992300</v>
      </c>
      <c r="I652" s="37">
        <v>5992300</v>
      </c>
      <c r="J652" s="37">
        <v>5992300</v>
      </c>
    </row>
    <row r="653" spans="1:10" ht="33.75" x14ac:dyDescent="0.2">
      <c r="A653" s="24" t="s">
        <v>483</v>
      </c>
      <c r="B653" s="17" t="s">
        <v>72</v>
      </c>
      <c r="C653" s="17" t="s">
        <v>108</v>
      </c>
      <c r="D653" s="17" t="s">
        <v>81</v>
      </c>
      <c r="E653" s="17" t="s">
        <v>358</v>
      </c>
      <c r="F653" s="17"/>
      <c r="G653" s="17"/>
      <c r="H653" s="16">
        <f>H654+H655+H656+H657+H658+H659+H660+H661+H662</f>
        <v>202897936.88</v>
      </c>
      <c r="I653" s="16">
        <f t="shared" ref="I653:J653" si="265">I654+I655+I656+I657+I658+I659+I660+I661+I662</f>
        <v>202363630</v>
      </c>
      <c r="J653" s="16">
        <f t="shared" si="265"/>
        <v>202363630</v>
      </c>
    </row>
    <row r="654" spans="1:10" x14ac:dyDescent="0.2">
      <c r="A654" s="8" t="s">
        <v>400</v>
      </c>
      <c r="B654" s="17" t="s">
        <v>72</v>
      </c>
      <c r="C654" s="17" t="s">
        <v>108</v>
      </c>
      <c r="D654" s="17" t="s">
        <v>81</v>
      </c>
      <c r="E654" s="17" t="s">
        <v>358</v>
      </c>
      <c r="F654" s="17" t="s">
        <v>170</v>
      </c>
      <c r="G654" s="17"/>
      <c r="H654" s="16">
        <v>72522500</v>
      </c>
      <c r="I654" s="16">
        <v>72522500</v>
      </c>
      <c r="J654" s="16">
        <v>72522500</v>
      </c>
    </row>
    <row r="655" spans="1:10" ht="22.5" x14ac:dyDescent="0.2">
      <c r="A655" s="8" t="s">
        <v>401</v>
      </c>
      <c r="B655" s="17" t="s">
        <v>72</v>
      </c>
      <c r="C655" s="17" t="s">
        <v>108</v>
      </c>
      <c r="D655" s="17" t="s">
        <v>81</v>
      </c>
      <c r="E655" s="17" t="s">
        <v>358</v>
      </c>
      <c r="F655" s="17" t="s">
        <v>399</v>
      </c>
      <c r="G655" s="17"/>
      <c r="H655" s="16">
        <v>21824130</v>
      </c>
      <c r="I655" s="16">
        <v>21824130</v>
      </c>
      <c r="J655" s="16">
        <v>21824130</v>
      </c>
    </row>
    <row r="656" spans="1:10" ht="22.5" x14ac:dyDescent="0.2">
      <c r="A656" s="1" t="s">
        <v>182</v>
      </c>
      <c r="B656" s="17" t="s">
        <v>72</v>
      </c>
      <c r="C656" s="17" t="s">
        <v>108</v>
      </c>
      <c r="D656" s="17" t="s">
        <v>81</v>
      </c>
      <c r="E656" s="17" t="s">
        <v>358</v>
      </c>
      <c r="F656" s="17" t="s">
        <v>181</v>
      </c>
      <c r="G656" s="17"/>
      <c r="H656" s="37">
        <v>4128421.21</v>
      </c>
      <c r="I656" s="37">
        <v>4196000</v>
      </c>
      <c r="J656" s="37">
        <v>4196000</v>
      </c>
    </row>
    <row r="657" spans="1:10" x14ac:dyDescent="0.2">
      <c r="A657" s="1" t="s">
        <v>407</v>
      </c>
      <c r="B657" s="17" t="s">
        <v>72</v>
      </c>
      <c r="C657" s="17" t="s">
        <v>108</v>
      </c>
      <c r="D657" s="17" t="s">
        <v>81</v>
      </c>
      <c r="E657" s="17" t="s">
        <v>358</v>
      </c>
      <c r="F657" s="17" t="s">
        <v>90</v>
      </c>
      <c r="G657" s="17"/>
      <c r="H657" s="37">
        <v>17228779.59</v>
      </c>
      <c r="I657" s="37">
        <v>16538000</v>
      </c>
      <c r="J657" s="37">
        <v>16538000</v>
      </c>
    </row>
    <row r="658" spans="1:10" x14ac:dyDescent="0.2">
      <c r="A658" s="26" t="s">
        <v>426</v>
      </c>
      <c r="B658" s="17" t="s">
        <v>72</v>
      </c>
      <c r="C658" s="17" t="s">
        <v>108</v>
      </c>
      <c r="D658" s="17" t="s">
        <v>81</v>
      </c>
      <c r="E658" s="17" t="s">
        <v>358</v>
      </c>
      <c r="F658" s="17" t="s">
        <v>425</v>
      </c>
      <c r="G658" s="17"/>
      <c r="H658" s="37">
        <v>27492920.52</v>
      </c>
      <c r="I658" s="37">
        <v>27000000</v>
      </c>
      <c r="J658" s="37">
        <v>27000000</v>
      </c>
    </row>
    <row r="659" spans="1:10" ht="33.75" x14ac:dyDescent="0.2">
      <c r="A659" s="1" t="s">
        <v>157</v>
      </c>
      <c r="B659" s="17" t="s">
        <v>72</v>
      </c>
      <c r="C659" s="17" t="s">
        <v>108</v>
      </c>
      <c r="D659" s="17" t="s">
        <v>81</v>
      </c>
      <c r="E659" s="17" t="s">
        <v>358</v>
      </c>
      <c r="F659" s="17" t="s">
        <v>155</v>
      </c>
      <c r="G659" s="17"/>
      <c r="H659" s="37">
        <v>46937906.57</v>
      </c>
      <c r="I659" s="37">
        <v>47577000</v>
      </c>
      <c r="J659" s="37">
        <v>47577000</v>
      </c>
    </row>
    <row r="660" spans="1:10" x14ac:dyDescent="0.2">
      <c r="A660" s="1" t="s">
        <v>93</v>
      </c>
      <c r="B660" s="17" t="s">
        <v>72</v>
      </c>
      <c r="C660" s="17" t="s">
        <v>108</v>
      </c>
      <c r="D660" s="17" t="s">
        <v>81</v>
      </c>
      <c r="E660" s="17" t="s">
        <v>358</v>
      </c>
      <c r="F660" s="17" t="s">
        <v>91</v>
      </c>
      <c r="G660" s="17"/>
      <c r="H660" s="37">
        <v>12663500</v>
      </c>
      <c r="I660" s="37">
        <v>12637000</v>
      </c>
      <c r="J660" s="37">
        <v>12637000</v>
      </c>
    </row>
    <row r="661" spans="1:10" x14ac:dyDescent="0.2">
      <c r="A661" s="1" t="s">
        <v>293</v>
      </c>
      <c r="B661" s="17" t="s">
        <v>72</v>
      </c>
      <c r="C661" s="17" t="s">
        <v>108</v>
      </c>
      <c r="D661" s="17" t="s">
        <v>81</v>
      </c>
      <c r="E661" s="17" t="s">
        <v>358</v>
      </c>
      <c r="F661" s="17" t="s">
        <v>92</v>
      </c>
      <c r="G661" s="17"/>
      <c r="H661" s="37">
        <v>59867.58</v>
      </c>
      <c r="I661" s="37">
        <v>69000</v>
      </c>
      <c r="J661" s="37">
        <v>69000</v>
      </c>
    </row>
    <row r="662" spans="1:10" x14ac:dyDescent="0.2">
      <c r="A662" s="1" t="s">
        <v>728</v>
      </c>
      <c r="B662" s="17" t="s">
        <v>72</v>
      </c>
      <c r="C662" s="17" t="s">
        <v>108</v>
      </c>
      <c r="D662" s="17" t="s">
        <v>81</v>
      </c>
      <c r="E662" s="17" t="s">
        <v>358</v>
      </c>
      <c r="F662" s="17" t="s">
        <v>725</v>
      </c>
      <c r="G662" s="17"/>
      <c r="H662" s="37">
        <v>39911.410000000003</v>
      </c>
      <c r="I662" s="37">
        <v>0</v>
      </c>
      <c r="J662" s="37">
        <v>0</v>
      </c>
    </row>
    <row r="663" spans="1:10" ht="56.25" x14ac:dyDescent="0.2">
      <c r="A663" s="15" t="s">
        <v>207</v>
      </c>
      <c r="B663" s="17" t="s">
        <v>72</v>
      </c>
      <c r="C663" s="17" t="s">
        <v>108</v>
      </c>
      <c r="D663" s="17" t="s">
        <v>81</v>
      </c>
      <c r="E663" s="17" t="s">
        <v>501</v>
      </c>
      <c r="F663" s="17"/>
      <c r="G663" s="17"/>
      <c r="H663" s="16">
        <f>H664+H665+H666+H667</f>
        <v>1686500</v>
      </c>
      <c r="I663" s="16">
        <f t="shared" ref="I663:J663" si="266">I664+I665+I666+I667</f>
        <v>1686500</v>
      </c>
      <c r="J663" s="16">
        <f t="shared" si="266"/>
        <v>1686500</v>
      </c>
    </row>
    <row r="664" spans="1:10" ht="22.5" x14ac:dyDescent="0.2">
      <c r="A664" s="1" t="s">
        <v>182</v>
      </c>
      <c r="B664" s="17" t="s">
        <v>72</v>
      </c>
      <c r="C664" s="17" t="s">
        <v>108</v>
      </c>
      <c r="D664" s="17" t="s">
        <v>81</v>
      </c>
      <c r="E664" s="17" t="s">
        <v>501</v>
      </c>
      <c r="F664" s="17" t="s">
        <v>181</v>
      </c>
      <c r="G664" s="17"/>
      <c r="H664" s="16">
        <v>512828.15999999997</v>
      </c>
      <c r="I664" s="16">
        <v>0</v>
      </c>
      <c r="J664" s="16">
        <v>0</v>
      </c>
    </row>
    <row r="665" spans="1:10" ht="22.5" x14ac:dyDescent="0.2">
      <c r="A665" s="1" t="s">
        <v>182</v>
      </c>
      <c r="B665" s="17" t="s">
        <v>72</v>
      </c>
      <c r="C665" s="17" t="s">
        <v>108</v>
      </c>
      <c r="D665" s="17" t="s">
        <v>81</v>
      </c>
      <c r="E665" s="17" t="s">
        <v>501</v>
      </c>
      <c r="F665" s="17" t="s">
        <v>181</v>
      </c>
      <c r="G665" s="17" t="s">
        <v>202</v>
      </c>
      <c r="H665" s="16">
        <v>343250</v>
      </c>
      <c r="I665" s="16">
        <v>686500</v>
      </c>
      <c r="J665" s="16">
        <v>686500</v>
      </c>
    </row>
    <row r="666" spans="1:10" x14ac:dyDescent="0.2">
      <c r="A666" s="1" t="s">
        <v>407</v>
      </c>
      <c r="B666" s="17" t="s">
        <v>72</v>
      </c>
      <c r="C666" s="17" t="s">
        <v>108</v>
      </c>
      <c r="D666" s="17" t="s">
        <v>81</v>
      </c>
      <c r="E666" s="17" t="s">
        <v>501</v>
      </c>
      <c r="F666" s="17" t="s">
        <v>90</v>
      </c>
      <c r="G666" s="17"/>
      <c r="H666" s="37">
        <v>487171.84000000003</v>
      </c>
      <c r="I666" s="37">
        <v>1000000</v>
      </c>
      <c r="J666" s="37">
        <v>1000000</v>
      </c>
    </row>
    <row r="667" spans="1:10" x14ac:dyDescent="0.2">
      <c r="A667" s="1" t="s">
        <v>407</v>
      </c>
      <c r="B667" s="17" t="s">
        <v>72</v>
      </c>
      <c r="C667" s="17" t="s">
        <v>108</v>
      </c>
      <c r="D667" s="17" t="s">
        <v>81</v>
      </c>
      <c r="E667" s="17" t="s">
        <v>501</v>
      </c>
      <c r="F667" s="17" t="s">
        <v>90</v>
      </c>
      <c r="G667" s="17" t="s">
        <v>202</v>
      </c>
      <c r="H667" s="37">
        <v>343250</v>
      </c>
      <c r="I667" s="37">
        <v>0</v>
      </c>
      <c r="J667" s="37">
        <v>0</v>
      </c>
    </row>
    <row r="668" spans="1:10" x14ac:dyDescent="0.2">
      <c r="A668" s="1" t="s">
        <v>137</v>
      </c>
      <c r="B668" s="17" t="s">
        <v>72</v>
      </c>
      <c r="C668" s="17" t="s">
        <v>108</v>
      </c>
      <c r="D668" s="17" t="s">
        <v>81</v>
      </c>
      <c r="E668" s="17" t="s">
        <v>814</v>
      </c>
      <c r="F668" s="17"/>
      <c r="G668" s="17"/>
      <c r="H668" s="37">
        <f>H669</f>
        <v>300000</v>
      </c>
      <c r="I668" s="37">
        <f t="shared" ref="I668:J668" si="267">I669</f>
        <v>0</v>
      </c>
      <c r="J668" s="37">
        <f t="shared" si="267"/>
        <v>0</v>
      </c>
    </row>
    <row r="669" spans="1:10" ht="33.75" x14ac:dyDescent="0.2">
      <c r="A669" s="59" t="s">
        <v>816</v>
      </c>
      <c r="B669" s="17" t="s">
        <v>72</v>
      </c>
      <c r="C669" s="17" t="s">
        <v>108</v>
      </c>
      <c r="D669" s="17" t="s">
        <v>81</v>
      </c>
      <c r="E669" s="17" t="s">
        <v>815</v>
      </c>
      <c r="F669" s="17"/>
      <c r="G669" s="17"/>
      <c r="H669" s="37">
        <f>H670</f>
        <v>300000</v>
      </c>
      <c r="I669" s="37">
        <f t="shared" ref="I669:J669" si="268">I670</f>
        <v>0</v>
      </c>
      <c r="J669" s="37">
        <f t="shared" si="268"/>
        <v>0</v>
      </c>
    </row>
    <row r="670" spans="1:10" x14ac:dyDescent="0.2">
      <c r="A670" s="1" t="s">
        <v>158</v>
      </c>
      <c r="B670" s="17" t="s">
        <v>72</v>
      </c>
      <c r="C670" s="17" t="s">
        <v>108</v>
      </c>
      <c r="D670" s="17" t="s">
        <v>81</v>
      </c>
      <c r="E670" s="17" t="s">
        <v>815</v>
      </c>
      <c r="F670" s="17" t="s">
        <v>156</v>
      </c>
      <c r="G670" s="17" t="s">
        <v>202</v>
      </c>
      <c r="H670" s="37">
        <v>300000</v>
      </c>
      <c r="I670" s="37">
        <v>0</v>
      </c>
      <c r="J670" s="37">
        <v>0</v>
      </c>
    </row>
    <row r="671" spans="1:10" ht="22.5" x14ac:dyDescent="0.2">
      <c r="A671" s="14" t="s">
        <v>9</v>
      </c>
      <c r="B671" s="17" t="s">
        <v>72</v>
      </c>
      <c r="C671" s="17" t="s">
        <v>108</v>
      </c>
      <c r="D671" s="17" t="s">
        <v>81</v>
      </c>
      <c r="E671" s="17" t="s">
        <v>8</v>
      </c>
      <c r="F671" s="17"/>
      <c r="G671" s="17"/>
      <c r="H671" s="16">
        <f>H672+H676+H678+H681+H684+H687</f>
        <v>16255356.380000001</v>
      </c>
      <c r="I671" s="16">
        <f t="shared" ref="I671:J671" si="269">I672+I676+I678+I681+I684+I687</f>
        <v>11500000</v>
      </c>
      <c r="J671" s="16">
        <f t="shared" si="269"/>
        <v>11500000</v>
      </c>
    </row>
    <row r="672" spans="1:10" ht="22.5" x14ac:dyDescent="0.2">
      <c r="A672" s="13" t="s">
        <v>503</v>
      </c>
      <c r="B672" s="17" t="s">
        <v>72</v>
      </c>
      <c r="C672" s="17" t="s">
        <v>108</v>
      </c>
      <c r="D672" s="17" t="s">
        <v>81</v>
      </c>
      <c r="E672" s="17" t="s">
        <v>502</v>
      </c>
      <c r="F672" s="17"/>
      <c r="G672" s="17"/>
      <c r="H672" s="16">
        <f>H673+H674+H675</f>
        <v>11282630.67</v>
      </c>
      <c r="I672" s="16">
        <f t="shared" ref="I672:J672" si="270">I673+I674+I675</f>
        <v>5500000</v>
      </c>
      <c r="J672" s="16">
        <f t="shared" si="270"/>
        <v>5500000</v>
      </c>
    </row>
    <row r="673" spans="1:12" ht="22.5" x14ac:dyDescent="0.2">
      <c r="A673" s="13" t="s">
        <v>762</v>
      </c>
      <c r="B673" s="17" t="s">
        <v>72</v>
      </c>
      <c r="C673" s="17" t="s">
        <v>108</v>
      </c>
      <c r="D673" s="17" t="s">
        <v>81</v>
      </c>
      <c r="E673" s="17" t="s">
        <v>502</v>
      </c>
      <c r="F673" s="17" t="s">
        <v>761</v>
      </c>
      <c r="G673" s="17"/>
      <c r="H673" s="16">
        <v>5000973.1500000004</v>
      </c>
      <c r="I673" s="16">
        <v>0</v>
      </c>
      <c r="J673" s="16">
        <v>0</v>
      </c>
    </row>
    <row r="674" spans="1:12" x14ac:dyDescent="0.2">
      <c r="A674" s="1" t="s">
        <v>407</v>
      </c>
      <c r="B674" s="17" t="s">
        <v>72</v>
      </c>
      <c r="C674" s="17" t="s">
        <v>108</v>
      </c>
      <c r="D674" s="17" t="s">
        <v>81</v>
      </c>
      <c r="E674" s="17" t="s">
        <v>502</v>
      </c>
      <c r="F674" s="17" t="s">
        <v>90</v>
      </c>
      <c r="G674" s="17"/>
      <c r="H674" s="16">
        <v>5685657.5199999996</v>
      </c>
      <c r="I674" s="16">
        <v>5500000</v>
      </c>
      <c r="J674" s="16">
        <v>5500000</v>
      </c>
    </row>
    <row r="675" spans="1:12" x14ac:dyDescent="0.2">
      <c r="A675" s="1" t="s">
        <v>158</v>
      </c>
      <c r="B675" s="17" t="s">
        <v>72</v>
      </c>
      <c r="C675" s="17" t="s">
        <v>108</v>
      </c>
      <c r="D675" s="17" t="s">
        <v>81</v>
      </c>
      <c r="E675" s="17" t="s">
        <v>502</v>
      </c>
      <c r="F675" s="17" t="s">
        <v>156</v>
      </c>
      <c r="G675" s="17"/>
      <c r="H675" s="16">
        <v>596000</v>
      </c>
      <c r="I675" s="16">
        <v>0</v>
      </c>
      <c r="J675" s="16">
        <v>0</v>
      </c>
    </row>
    <row r="676" spans="1:12" ht="22.5" x14ac:dyDescent="0.2">
      <c r="A676" s="24" t="s">
        <v>484</v>
      </c>
      <c r="B676" s="17" t="s">
        <v>72</v>
      </c>
      <c r="C676" s="17" t="s">
        <v>108</v>
      </c>
      <c r="D676" s="17" t="s">
        <v>81</v>
      </c>
      <c r="E676" s="17" t="s">
        <v>359</v>
      </c>
      <c r="F676" s="17"/>
      <c r="G676" s="17"/>
      <c r="H676" s="16">
        <f>H677</f>
        <v>1378938.8</v>
      </c>
      <c r="I676" s="16">
        <f t="shared" ref="I676:J676" si="271">I677</f>
        <v>6000000</v>
      </c>
      <c r="J676" s="16">
        <f t="shared" si="271"/>
        <v>6000000</v>
      </c>
    </row>
    <row r="677" spans="1:12" x14ac:dyDescent="0.2">
      <c r="A677" s="1" t="s">
        <v>158</v>
      </c>
      <c r="B677" s="17" t="s">
        <v>72</v>
      </c>
      <c r="C677" s="17" t="s">
        <v>108</v>
      </c>
      <c r="D677" s="17" t="s">
        <v>81</v>
      </c>
      <c r="E677" s="17" t="s">
        <v>359</v>
      </c>
      <c r="F677" s="17" t="s">
        <v>156</v>
      </c>
      <c r="G677" s="17"/>
      <c r="H677" s="16">
        <v>1378938.8</v>
      </c>
      <c r="I677" s="16">
        <v>6000000</v>
      </c>
      <c r="J677" s="16">
        <v>6000000</v>
      </c>
      <c r="L677" s="60"/>
    </row>
    <row r="678" spans="1:12" ht="22.5" x14ac:dyDescent="0.2">
      <c r="A678" s="59" t="s">
        <v>769</v>
      </c>
      <c r="B678" s="17" t="s">
        <v>72</v>
      </c>
      <c r="C678" s="17" t="s">
        <v>108</v>
      </c>
      <c r="D678" s="17" t="s">
        <v>81</v>
      </c>
      <c r="E678" s="17" t="s">
        <v>763</v>
      </c>
      <c r="F678" s="17"/>
      <c r="G678" s="17"/>
      <c r="H678" s="16">
        <f>H679+H680</f>
        <v>1506466.83</v>
      </c>
      <c r="I678" s="16">
        <f t="shared" ref="I678:J678" si="272">I679+I680</f>
        <v>0</v>
      </c>
      <c r="J678" s="16">
        <f t="shared" si="272"/>
        <v>0</v>
      </c>
    </row>
    <row r="679" spans="1:12" x14ac:dyDescent="0.2">
      <c r="A679" s="1" t="s">
        <v>407</v>
      </c>
      <c r="B679" s="17" t="s">
        <v>72</v>
      </c>
      <c r="C679" s="17" t="s">
        <v>108</v>
      </c>
      <c r="D679" s="17" t="s">
        <v>81</v>
      </c>
      <c r="E679" s="17" t="s">
        <v>763</v>
      </c>
      <c r="F679" s="17" t="s">
        <v>90</v>
      </c>
      <c r="G679" s="17"/>
      <c r="H679" s="16">
        <v>1506.46</v>
      </c>
      <c r="I679" s="16">
        <v>0</v>
      </c>
      <c r="J679" s="16">
        <v>0</v>
      </c>
    </row>
    <row r="680" spans="1:12" x14ac:dyDescent="0.2">
      <c r="A680" s="1" t="s">
        <v>407</v>
      </c>
      <c r="B680" s="17" t="s">
        <v>72</v>
      </c>
      <c r="C680" s="17" t="s">
        <v>108</v>
      </c>
      <c r="D680" s="17" t="s">
        <v>81</v>
      </c>
      <c r="E680" s="17" t="s">
        <v>763</v>
      </c>
      <c r="F680" s="17" t="s">
        <v>90</v>
      </c>
      <c r="G680" s="17" t="s">
        <v>202</v>
      </c>
      <c r="H680" s="16">
        <v>1504960.37</v>
      </c>
      <c r="I680" s="16">
        <v>0</v>
      </c>
      <c r="J680" s="16">
        <v>0</v>
      </c>
    </row>
    <row r="681" spans="1:12" ht="22.5" x14ac:dyDescent="0.2">
      <c r="A681" s="59" t="s">
        <v>770</v>
      </c>
      <c r="B681" s="17" t="s">
        <v>72</v>
      </c>
      <c r="C681" s="17" t="s">
        <v>108</v>
      </c>
      <c r="D681" s="17" t="s">
        <v>81</v>
      </c>
      <c r="E681" s="17" t="s">
        <v>764</v>
      </c>
      <c r="F681" s="17"/>
      <c r="G681" s="17"/>
      <c r="H681" s="16">
        <f>H682+H683</f>
        <v>1873096.4300000002</v>
      </c>
      <c r="I681" s="16">
        <f t="shared" ref="I681:J681" si="273">I682+I683</f>
        <v>0</v>
      </c>
      <c r="J681" s="16">
        <f t="shared" si="273"/>
        <v>0</v>
      </c>
    </row>
    <row r="682" spans="1:12" x14ac:dyDescent="0.2">
      <c r="A682" s="1" t="s">
        <v>407</v>
      </c>
      <c r="B682" s="17" t="s">
        <v>72</v>
      </c>
      <c r="C682" s="17" t="s">
        <v>108</v>
      </c>
      <c r="D682" s="17" t="s">
        <v>81</v>
      </c>
      <c r="E682" s="17" t="s">
        <v>764</v>
      </c>
      <c r="F682" s="17" t="s">
        <v>90</v>
      </c>
      <c r="G682" s="17"/>
      <c r="H682" s="16">
        <v>1873.1</v>
      </c>
      <c r="I682" s="16">
        <v>0</v>
      </c>
      <c r="J682" s="16">
        <v>0</v>
      </c>
    </row>
    <row r="683" spans="1:12" x14ac:dyDescent="0.2">
      <c r="A683" s="1" t="s">
        <v>407</v>
      </c>
      <c r="B683" s="17" t="s">
        <v>72</v>
      </c>
      <c r="C683" s="17" t="s">
        <v>108</v>
      </c>
      <c r="D683" s="17" t="s">
        <v>81</v>
      </c>
      <c r="E683" s="17" t="s">
        <v>764</v>
      </c>
      <c r="F683" s="17" t="s">
        <v>90</v>
      </c>
      <c r="G683" s="17" t="s">
        <v>202</v>
      </c>
      <c r="H683" s="16">
        <v>1871223.33</v>
      </c>
      <c r="I683" s="16">
        <v>0</v>
      </c>
      <c r="J683" s="16">
        <v>0</v>
      </c>
    </row>
    <row r="684" spans="1:12" ht="22.5" x14ac:dyDescent="0.2">
      <c r="A684" s="59" t="s">
        <v>771</v>
      </c>
      <c r="B684" s="17" t="s">
        <v>72</v>
      </c>
      <c r="C684" s="17" t="s">
        <v>108</v>
      </c>
      <c r="D684" s="17" t="s">
        <v>81</v>
      </c>
      <c r="E684" s="17" t="s">
        <v>765</v>
      </c>
      <c r="F684" s="17"/>
      <c r="G684" s="17"/>
      <c r="H684" s="16">
        <f>H685+H686</f>
        <v>197136.65000000002</v>
      </c>
      <c r="I684" s="16">
        <f t="shared" ref="I684:J684" si="274">I685+I686</f>
        <v>0</v>
      </c>
      <c r="J684" s="16">
        <f t="shared" si="274"/>
        <v>0</v>
      </c>
    </row>
    <row r="685" spans="1:12" x14ac:dyDescent="0.2">
      <c r="A685" s="1" t="s">
        <v>407</v>
      </c>
      <c r="B685" s="17" t="s">
        <v>72</v>
      </c>
      <c r="C685" s="17" t="s">
        <v>108</v>
      </c>
      <c r="D685" s="17" t="s">
        <v>81</v>
      </c>
      <c r="E685" s="17" t="s">
        <v>765</v>
      </c>
      <c r="F685" s="17" t="s">
        <v>90</v>
      </c>
      <c r="G685" s="17"/>
      <c r="H685" s="16">
        <v>197.14</v>
      </c>
      <c r="I685" s="16">
        <v>0</v>
      </c>
      <c r="J685" s="16">
        <v>0</v>
      </c>
    </row>
    <row r="686" spans="1:12" x14ac:dyDescent="0.2">
      <c r="A686" s="1" t="s">
        <v>407</v>
      </c>
      <c r="B686" s="17" t="s">
        <v>72</v>
      </c>
      <c r="C686" s="17" t="s">
        <v>108</v>
      </c>
      <c r="D686" s="17" t="s">
        <v>81</v>
      </c>
      <c r="E686" s="17" t="s">
        <v>765</v>
      </c>
      <c r="F686" s="17" t="s">
        <v>90</v>
      </c>
      <c r="G686" s="17" t="s">
        <v>202</v>
      </c>
      <c r="H686" s="16">
        <v>196939.51</v>
      </c>
      <c r="I686" s="16">
        <v>0</v>
      </c>
      <c r="J686" s="16">
        <v>0</v>
      </c>
    </row>
    <row r="687" spans="1:12" x14ac:dyDescent="0.2">
      <c r="A687" s="1" t="s">
        <v>774</v>
      </c>
      <c r="B687" s="17" t="s">
        <v>72</v>
      </c>
      <c r="C687" s="17" t="s">
        <v>108</v>
      </c>
      <c r="D687" s="17" t="s">
        <v>81</v>
      </c>
      <c r="E687" s="17" t="s">
        <v>766</v>
      </c>
      <c r="F687" s="17"/>
      <c r="G687" s="17"/>
      <c r="H687" s="16">
        <f>H688+H690</f>
        <v>17087</v>
      </c>
      <c r="I687" s="16">
        <f t="shared" ref="I687:J687" si="275">I689</f>
        <v>0</v>
      </c>
      <c r="J687" s="16">
        <f t="shared" si="275"/>
        <v>0</v>
      </c>
    </row>
    <row r="688" spans="1:12" ht="22.5" x14ac:dyDescent="0.2">
      <c r="A688" s="59" t="s">
        <v>772</v>
      </c>
      <c r="B688" s="17" t="s">
        <v>72</v>
      </c>
      <c r="C688" s="17" t="s">
        <v>108</v>
      </c>
      <c r="D688" s="17" t="s">
        <v>81</v>
      </c>
      <c r="E688" s="17" t="s">
        <v>767</v>
      </c>
      <c r="F688" s="17"/>
      <c r="G688" s="17"/>
      <c r="H688" s="16">
        <f>H689</f>
        <v>15096</v>
      </c>
      <c r="I688" s="16">
        <v>0</v>
      </c>
      <c r="J688" s="16">
        <v>0</v>
      </c>
    </row>
    <row r="689" spans="1:11" x14ac:dyDescent="0.2">
      <c r="A689" s="1" t="s">
        <v>407</v>
      </c>
      <c r="B689" s="17" t="s">
        <v>72</v>
      </c>
      <c r="C689" s="17" t="s">
        <v>108</v>
      </c>
      <c r="D689" s="17" t="s">
        <v>81</v>
      </c>
      <c r="E689" s="17" t="s">
        <v>767</v>
      </c>
      <c r="F689" s="17" t="s">
        <v>90</v>
      </c>
      <c r="G689" s="17"/>
      <c r="H689" s="16">
        <v>15096</v>
      </c>
      <c r="I689" s="16">
        <v>0</v>
      </c>
      <c r="J689" s="16">
        <v>0</v>
      </c>
    </row>
    <row r="690" spans="1:11" ht="22.5" x14ac:dyDescent="0.2">
      <c r="A690" s="59" t="s">
        <v>773</v>
      </c>
      <c r="B690" s="17" t="s">
        <v>72</v>
      </c>
      <c r="C690" s="17" t="s">
        <v>108</v>
      </c>
      <c r="D690" s="17" t="s">
        <v>81</v>
      </c>
      <c r="E690" s="17" t="s">
        <v>768</v>
      </c>
      <c r="F690" s="17"/>
      <c r="G690" s="17"/>
      <c r="H690" s="16">
        <f>H691</f>
        <v>1991</v>
      </c>
      <c r="I690" s="16">
        <f t="shared" ref="I690:J690" si="276">I691</f>
        <v>0</v>
      </c>
      <c r="J690" s="16">
        <f t="shared" si="276"/>
        <v>0</v>
      </c>
    </row>
    <row r="691" spans="1:11" x14ac:dyDescent="0.2">
      <c r="A691" s="1" t="s">
        <v>407</v>
      </c>
      <c r="B691" s="17" t="s">
        <v>72</v>
      </c>
      <c r="C691" s="17" t="s">
        <v>108</v>
      </c>
      <c r="D691" s="17" t="s">
        <v>81</v>
      </c>
      <c r="E691" s="17" t="s">
        <v>768</v>
      </c>
      <c r="F691" s="17" t="s">
        <v>90</v>
      </c>
      <c r="G691" s="17"/>
      <c r="H691" s="16">
        <v>1991</v>
      </c>
      <c r="I691" s="16">
        <v>0</v>
      </c>
      <c r="J691" s="16">
        <v>0</v>
      </c>
    </row>
    <row r="692" spans="1:11" x14ac:dyDescent="0.2">
      <c r="A692" s="1" t="s">
        <v>449</v>
      </c>
      <c r="B692" s="17" t="s">
        <v>72</v>
      </c>
      <c r="C692" s="17" t="s">
        <v>108</v>
      </c>
      <c r="D692" s="17" t="s">
        <v>81</v>
      </c>
      <c r="E692" s="19" t="s">
        <v>277</v>
      </c>
      <c r="F692" s="17"/>
      <c r="G692" s="17"/>
      <c r="H692" s="37">
        <f t="shared" ref="H692:J692" si="277">H693</f>
        <v>13066</v>
      </c>
      <c r="I692" s="37">
        <f t="shared" si="277"/>
        <v>50000</v>
      </c>
      <c r="J692" s="37">
        <f t="shared" si="277"/>
        <v>50000</v>
      </c>
    </row>
    <row r="693" spans="1:11" x14ac:dyDescent="0.2">
      <c r="A693" s="1" t="s">
        <v>238</v>
      </c>
      <c r="B693" s="17" t="s">
        <v>72</v>
      </c>
      <c r="C693" s="17" t="s">
        <v>108</v>
      </c>
      <c r="D693" s="17" t="s">
        <v>81</v>
      </c>
      <c r="E693" s="19" t="s">
        <v>285</v>
      </c>
      <c r="F693" s="17"/>
      <c r="G693" s="17"/>
      <c r="H693" s="37">
        <f t="shared" ref="H693:J693" si="278">H694</f>
        <v>13066</v>
      </c>
      <c r="I693" s="37">
        <f t="shared" si="278"/>
        <v>50000</v>
      </c>
      <c r="J693" s="37">
        <f t="shared" si="278"/>
        <v>50000</v>
      </c>
    </row>
    <row r="694" spans="1:11" x14ac:dyDescent="0.2">
      <c r="A694" s="1" t="s">
        <v>589</v>
      </c>
      <c r="B694" s="17" t="s">
        <v>72</v>
      </c>
      <c r="C694" s="17" t="s">
        <v>108</v>
      </c>
      <c r="D694" s="17" t="s">
        <v>81</v>
      </c>
      <c r="E694" s="19" t="s">
        <v>588</v>
      </c>
      <c r="F694" s="17"/>
      <c r="G694" s="17"/>
      <c r="H694" s="37">
        <f t="shared" ref="H694:J694" si="279">H695</f>
        <v>13066</v>
      </c>
      <c r="I694" s="37">
        <f t="shared" si="279"/>
        <v>50000</v>
      </c>
      <c r="J694" s="37">
        <f t="shared" si="279"/>
        <v>50000</v>
      </c>
    </row>
    <row r="695" spans="1:11" x14ac:dyDescent="0.2">
      <c r="A695" s="1" t="s">
        <v>407</v>
      </c>
      <c r="B695" s="17" t="s">
        <v>72</v>
      </c>
      <c r="C695" s="17" t="s">
        <v>108</v>
      </c>
      <c r="D695" s="17" t="s">
        <v>81</v>
      </c>
      <c r="E695" s="19" t="s">
        <v>588</v>
      </c>
      <c r="F695" s="17" t="s">
        <v>90</v>
      </c>
      <c r="G695" s="17"/>
      <c r="H695" s="37">
        <v>13066</v>
      </c>
      <c r="I695" s="37">
        <v>50000</v>
      </c>
      <c r="J695" s="37">
        <v>50000</v>
      </c>
    </row>
    <row r="696" spans="1:11" ht="33.75" x14ac:dyDescent="0.2">
      <c r="A696" s="14" t="s">
        <v>581</v>
      </c>
      <c r="B696" s="17" t="s">
        <v>72</v>
      </c>
      <c r="C696" s="17" t="s">
        <v>108</v>
      </c>
      <c r="D696" s="17" t="s">
        <v>81</v>
      </c>
      <c r="E696" s="19" t="s">
        <v>549</v>
      </c>
      <c r="F696" s="17"/>
      <c r="G696" s="17"/>
      <c r="H696" s="16">
        <f>H699+H697</f>
        <v>4560000</v>
      </c>
      <c r="I696" s="16">
        <f t="shared" ref="I696:J696" si="280">I699+I697</f>
        <v>2810500</v>
      </c>
      <c r="J696" s="16">
        <f t="shared" si="280"/>
        <v>2753200</v>
      </c>
    </row>
    <row r="697" spans="1:11" ht="45" x14ac:dyDescent="0.2">
      <c r="A697" s="10" t="s">
        <v>587</v>
      </c>
      <c r="B697" s="17" t="s">
        <v>72</v>
      </c>
      <c r="C697" s="17" t="s">
        <v>108</v>
      </c>
      <c r="D697" s="17" t="s">
        <v>81</v>
      </c>
      <c r="E697" s="17" t="s">
        <v>586</v>
      </c>
      <c r="F697" s="17"/>
      <c r="G697" s="17"/>
      <c r="H697" s="16">
        <f>H698</f>
        <v>500000</v>
      </c>
      <c r="I697" s="16">
        <f t="shared" ref="I697:J697" si="281">I698</f>
        <v>500000</v>
      </c>
      <c r="J697" s="16">
        <f t="shared" si="281"/>
        <v>500000</v>
      </c>
    </row>
    <row r="698" spans="1:11" x14ac:dyDescent="0.2">
      <c r="A698" s="1" t="s">
        <v>407</v>
      </c>
      <c r="B698" s="17" t="s">
        <v>72</v>
      </c>
      <c r="C698" s="17" t="s">
        <v>108</v>
      </c>
      <c r="D698" s="17" t="s">
        <v>81</v>
      </c>
      <c r="E698" s="17" t="s">
        <v>586</v>
      </c>
      <c r="F698" s="17" t="s">
        <v>90</v>
      </c>
      <c r="G698" s="17"/>
      <c r="H698" s="16">
        <v>500000</v>
      </c>
      <c r="I698" s="16">
        <v>500000</v>
      </c>
      <c r="J698" s="16">
        <v>500000</v>
      </c>
    </row>
    <row r="699" spans="1:11" ht="45" x14ac:dyDescent="0.2">
      <c r="A699" s="11" t="s">
        <v>582</v>
      </c>
      <c r="B699" s="17" t="s">
        <v>72</v>
      </c>
      <c r="C699" s="17" t="s">
        <v>108</v>
      </c>
      <c r="D699" s="17" t="s">
        <v>81</v>
      </c>
      <c r="E699" s="19" t="s">
        <v>550</v>
      </c>
      <c r="F699" s="17"/>
      <c r="G699" s="17"/>
      <c r="H699" s="37">
        <f>H700+H701</f>
        <v>4060000</v>
      </c>
      <c r="I699" s="37">
        <f t="shared" ref="I699:J699" si="282">I700+I701</f>
        <v>2310500</v>
      </c>
      <c r="J699" s="37">
        <f t="shared" si="282"/>
        <v>2253200</v>
      </c>
    </row>
    <row r="700" spans="1:11" x14ac:dyDescent="0.2">
      <c r="A700" s="1" t="s">
        <v>407</v>
      </c>
      <c r="B700" s="17" t="s">
        <v>72</v>
      </c>
      <c r="C700" s="17" t="s">
        <v>108</v>
      </c>
      <c r="D700" s="17" t="s">
        <v>81</v>
      </c>
      <c r="E700" s="19" t="s">
        <v>550</v>
      </c>
      <c r="F700" s="17" t="s">
        <v>90</v>
      </c>
      <c r="G700" s="17"/>
      <c r="H700" s="37">
        <v>500000</v>
      </c>
      <c r="I700" s="37">
        <v>500000</v>
      </c>
      <c r="J700" s="37">
        <v>500000</v>
      </c>
    </row>
    <row r="701" spans="1:11" x14ac:dyDescent="0.2">
      <c r="A701" s="1" t="s">
        <v>407</v>
      </c>
      <c r="B701" s="17" t="s">
        <v>72</v>
      </c>
      <c r="C701" s="17" t="s">
        <v>108</v>
      </c>
      <c r="D701" s="17" t="s">
        <v>81</v>
      </c>
      <c r="E701" s="19" t="s">
        <v>550</v>
      </c>
      <c r="F701" s="17" t="s">
        <v>90</v>
      </c>
      <c r="G701" s="17" t="s">
        <v>202</v>
      </c>
      <c r="H701" s="37">
        <v>3560000</v>
      </c>
      <c r="I701" s="37">
        <v>1810500</v>
      </c>
      <c r="J701" s="37">
        <v>1753200</v>
      </c>
    </row>
    <row r="702" spans="1:11" x14ac:dyDescent="0.2">
      <c r="A702" s="1" t="s">
        <v>167</v>
      </c>
      <c r="B702" s="17" t="s">
        <v>72</v>
      </c>
      <c r="C702" s="17" t="s">
        <v>108</v>
      </c>
      <c r="D702" s="17" t="s">
        <v>84</v>
      </c>
      <c r="E702" s="17"/>
      <c r="F702" s="17"/>
      <c r="G702" s="17"/>
      <c r="H702" s="16">
        <f>H703+H816</f>
        <v>904606486.87999988</v>
      </c>
      <c r="I702" s="16">
        <f>I703+I816</f>
        <v>874308459.55999994</v>
      </c>
      <c r="J702" s="16">
        <f>J703+J816</f>
        <v>875219427.55999994</v>
      </c>
      <c r="K702" s="46"/>
    </row>
    <row r="703" spans="1:11" ht="22.5" x14ac:dyDescent="0.2">
      <c r="A703" s="14" t="s">
        <v>453</v>
      </c>
      <c r="B703" s="17" t="s">
        <v>72</v>
      </c>
      <c r="C703" s="17" t="s">
        <v>108</v>
      </c>
      <c r="D703" s="17" t="s">
        <v>84</v>
      </c>
      <c r="E703" s="17" t="s">
        <v>250</v>
      </c>
      <c r="F703" s="17"/>
      <c r="G703" s="17"/>
      <c r="H703" s="16">
        <f>H708+H717+H750+H753+H779+H704</f>
        <v>902584062.87999988</v>
      </c>
      <c r="I703" s="16">
        <f>I708+I717+I750+I753+I779</f>
        <v>872928359.55999994</v>
      </c>
      <c r="J703" s="16">
        <f>J708+J717+J750+J753+J779</f>
        <v>873839327.55999994</v>
      </c>
    </row>
    <row r="704" spans="1:11" ht="22.5" x14ac:dyDescent="0.2">
      <c r="A704" s="14" t="s">
        <v>722</v>
      </c>
      <c r="B704" s="17" t="s">
        <v>72</v>
      </c>
      <c r="C704" s="17" t="s">
        <v>108</v>
      </c>
      <c r="D704" s="17" t="s">
        <v>84</v>
      </c>
      <c r="E704" s="17" t="s">
        <v>283</v>
      </c>
      <c r="F704" s="17"/>
      <c r="G704" s="17"/>
      <c r="H704" s="16">
        <f>H705</f>
        <v>152800</v>
      </c>
      <c r="I704" s="16">
        <f t="shared" ref="I704:J704" si="283">I705</f>
        <v>0</v>
      </c>
      <c r="J704" s="16">
        <f t="shared" si="283"/>
        <v>0</v>
      </c>
    </row>
    <row r="705" spans="1:10" ht="22.5" x14ac:dyDescent="0.2">
      <c r="A705" s="24" t="s">
        <v>726</v>
      </c>
      <c r="B705" s="17" t="s">
        <v>72</v>
      </c>
      <c r="C705" s="17" t="s">
        <v>108</v>
      </c>
      <c r="D705" s="17" t="s">
        <v>84</v>
      </c>
      <c r="E705" s="17" t="s">
        <v>727</v>
      </c>
      <c r="F705" s="17"/>
      <c r="G705" s="17"/>
      <c r="H705" s="16">
        <f>H706+H707</f>
        <v>152800</v>
      </c>
      <c r="I705" s="16">
        <f t="shared" ref="I705:J705" si="284">I706+I707</f>
        <v>0</v>
      </c>
      <c r="J705" s="16">
        <f t="shared" si="284"/>
        <v>0</v>
      </c>
    </row>
    <row r="706" spans="1:10" x14ac:dyDescent="0.2">
      <c r="A706" s="1" t="s">
        <v>407</v>
      </c>
      <c r="B706" s="17" t="s">
        <v>72</v>
      </c>
      <c r="C706" s="17" t="s">
        <v>108</v>
      </c>
      <c r="D706" s="17" t="s">
        <v>84</v>
      </c>
      <c r="E706" s="17" t="s">
        <v>727</v>
      </c>
      <c r="F706" s="17" t="s">
        <v>90</v>
      </c>
      <c r="G706" s="17"/>
      <c r="H706" s="16">
        <v>81900</v>
      </c>
      <c r="I706" s="16">
        <v>0</v>
      </c>
      <c r="J706" s="16">
        <v>0</v>
      </c>
    </row>
    <row r="707" spans="1:10" x14ac:dyDescent="0.2">
      <c r="A707" s="14" t="s">
        <v>158</v>
      </c>
      <c r="B707" s="17" t="s">
        <v>72</v>
      </c>
      <c r="C707" s="17" t="s">
        <v>108</v>
      </c>
      <c r="D707" s="17" t="s">
        <v>84</v>
      </c>
      <c r="E707" s="17" t="s">
        <v>727</v>
      </c>
      <c r="F707" s="17" t="s">
        <v>156</v>
      </c>
      <c r="G707" s="17"/>
      <c r="H707" s="16">
        <v>70900</v>
      </c>
      <c r="I707" s="16">
        <v>0</v>
      </c>
      <c r="J707" s="16">
        <v>0</v>
      </c>
    </row>
    <row r="708" spans="1:10" x14ac:dyDescent="0.2">
      <c r="A708" s="14" t="s">
        <v>360</v>
      </c>
      <c r="B708" s="17" t="s">
        <v>72</v>
      </c>
      <c r="C708" s="17" t="s">
        <v>108</v>
      </c>
      <c r="D708" s="17" t="s">
        <v>84</v>
      </c>
      <c r="E708" s="17" t="s">
        <v>249</v>
      </c>
      <c r="F708" s="17"/>
      <c r="G708" s="17"/>
      <c r="H708" s="16">
        <f t="shared" ref="H708:J708" si="285">H713+H709</f>
        <v>1762900</v>
      </c>
      <c r="I708" s="16">
        <f t="shared" si="285"/>
        <v>1692900</v>
      </c>
      <c r="J708" s="16">
        <f t="shared" si="285"/>
        <v>1692900</v>
      </c>
    </row>
    <row r="709" spans="1:10" ht="22.5" x14ac:dyDescent="0.2">
      <c r="A709" s="1" t="s">
        <v>460</v>
      </c>
      <c r="B709" s="17" t="s">
        <v>72</v>
      </c>
      <c r="C709" s="17" t="s">
        <v>108</v>
      </c>
      <c r="D709" s="17" t="s">
        <v>84</v>
      </c>
      <c r="E709" s="17" t="s">
        <v>128</v>
      </c>
      <c r="F709" s="17"/>
      <c r="G709" s="17"/>
      <c r="H709" s="37">
        <f>H710+H711+H712</f>
        <v>1550000</v>
      </c>
      <c r="I709" s="37">
        <f t="shared" ref="I709:J709" si="286">I710+I711+I712</f>
        <v>1550000</v>
      </c>
      <c r="J709" s="37">
        <f t="shared" si="286"/>
        <v>1550000</v>
      </c>
    </row>
    <row r="710" spans="1:10" ht="22.5" x14ac:dyDescent="0.2">
      <c r="A710" s="14" t="s">
        <v>182</v>
      </c>
      <c r="B710" s="17" t="s">
        <v>72</v>
      </c>
      <c r="C710" s="17" t="s">
        <v>108</v>
      </c>
      <c r="D710" s="17" t="s">
        <v>84</v>
      </c>
      <c r="E710" s="17" t="s">
        <v>128</v>
      </c>
      <c r="F710" s="17" t="s">
        <v>181</v>
      </c>
      <c r="G710" s="17"/>
      <c r="H710" s="37">
        <v>1128050</v>
      </c>
      <c r="I710" s="37">
        <f t="shared" ref="I710:J710" si="287">60000+600000+440000</f>
        <v>1100000</v>
      </c>
      <c r="J710" s="37">
        <f t="shared" si="287"/>
        <v>1100000</v>
      </c>
    </row>
    <row r="711" spans="1:10" x14ac:dyDescent="0.2">
      <c r="A711" s="1" t="s">
        <v>407</v>
      </c>
      <c r="B711" s="17" t="s">
        <v>72</v>
      </c>
      <c r="C711" s="17" t="s">
        <v>108</v>
      </c>
      <c r="D711" s="17" t="s">
        <v>84</v>
      </c>
      <c r="E711" s="17" t="s">
        <v>128</v>
      </c>
      <c r="F711" s="17" t="s">
        <v>90</v>
      </c>
      <c r="G711" s="17"/>
      <c r="H711" s="37">
        <v>331844.62</v>
      </c>
      <c r="I711" s="37">
        <v>450000</v>
      </c>
      <c r="J711" s="37">
        <v>450000</v>
      </c>
    </row>
    <row r="712" spans="1:10" x14ac:dyDescent="0.2">
      <c r="A712" s="14" t="s">
        <v>158</v>
      </c>
      <c r="B712" s="17" t="s">
        <v>72</v>
      </c>
      <c r="C712" s="17" t="s">
        <v>108</v>
      </c>
      <c r="D712" s="17" t="s">
        <v>84</v>
      </c>
      <c r="E712" s="17" t="s">
        <v>128</v>
      </c>
      <c r="F712" s="17" t="s">
        <v>156</v>
      </c>
      <c r="G712" s="17"/>
      <c r="H712" s="37">
        <v>90105.38</v>
      </c>
      <c r="I712" s="37">
        <v>0</v>
      </c>
      <c r="J712" s="37">
        <v>0</v>
      </c>
    </row>
    <row r="713" spans="1:10" x14ac:dyDescent="0.2">
      <c r="A713" s="14" t="s">
        <v>137</v>
      </c>
      <c r="B713" s="19" t="s">
        <v>72</v>
      </c>
      <c r="C713" s="17" t="s">
        <v>108</v>
      </c>
      <c r="D713" s="17" t="s">
        <v>84</v>
      </c>
      <c r="E713" s="19" t="s">
        <v>136</v>
      </c>
      <c r="F713" s="17"/>
      <c r="G713" s="17"/>
      <c r="H713" s="16">
        <f>H714</f>
        <v>212900</v>
      </c>
      <c r="I713" s="16">
        <f t="shared" ref="I713:J713" si="288">I714</f>
        <v>142900</v>
      </c>
      <c r="J713" s="16">
        <f t="shared" si="288"/>
        <v>142900</v>
      </c>
    </row>
    <row r="714" spans="1:10" ht="22.5" x14ac:dyDescent="0.2">
      <c r="A714" s="14" t="s">
        <v>24</v>
      </c>
      <c r="B714" s="17" t="s">
        <v>72</v>
      </c>
      <c r="C714" s="17" t="s">
        <v>108</v>
      </c>
      <c r="D714" s="17" t="s">
        <v>84</v>
      </c>
      <c r="E714" s="17" t="s">
        <v>361</v>
      </c>
      <c r="F714" s="17"/>
      <c r="G714" s="17"/>
      <c r="H714" s="16">
        <f>H715+H716</f>
        <v>212900</v>
      </c>
      <c r="I714" s="16">
        <f t="shared" ref="I714:J714" si="289">I715+I716</f>
        <v>142900</v>
      </c>
      <c r="J714" s="16">
        <f t="shared" si="289"/>
        <v>142900</v>
      </c>
    </row>
    <row r="715" spans="1:10" x14ac:dyDescent="0.2">
      <c r="A715" s="14" t="s">
        <v>158</v>
      </c>
      <c r="B715" s="17" t="s">
        <v>72</v>
      </c>
      <c r="C715" s="17" t="s">
        <v>108</v>
      </c>
      <c r="D715" s="17" t="s">
        <v>84</v>
      </c>
      <c r="E715" s="17" t="s">
        <v>361</v>
      </c>
      <c r="F715" s="17" t="s">
        <v>156</v>
      </c>
      <c r="G715" s="17"/>
      <c r="H715" s="16">
        <v>150000</v>
      </c>
      <c r="I715" s="16">
        <v>80000</v>
      </c>
      <c r="J715" s="16">
        <v>80000</v>
      </c>
    </row>
    <row r="716" spans="1:10" x14ac:dyDescent="0.2">
      <c r="A716" s="14" t="s">
        <v>158</v>
      </c>
      <c r="B716" s="17" t="s">
        <v>72</v>
      </c>
      <c r="C716" s="17" t="s">
        <v>108</v>
      </c>
      <c r="D716" s="17" t="s">
        <v>84</v>
      </c>
      <c r="E716" s="17" t="s">
        <v>361</v>
      </c>
      <c r="F716" s="17" t="s">
        <v>156</v>
      </c>
      <c r="G716" s="17" t="s">
        <v>202</v>
      </c>
      <c r="H716" s="37">
        <v>62900</v>
      </c>
      <c r="I716" s="37">
        <v>62900</v>
      </c>
      <c r="J716" s="37">
        <v>62900</v>
      </c>
    </row>
    <row r="717" spans="1:10" ht="22.5" x14ac:dyDescent="0.2">
      <c r="A717" s="14" t="s">
        <v>362</v>
      </c>
      <c r="B717" s="17" t="s">
        <v>72</v>
      </c>
      <c r="C717" s="17" t="s">
        <v>108</v>
      </c>
      <c r="D717" s="17" t="s">
        <v>84</v>
      </c>
      <c r="E717" s="17" t="s">
        <v>284</v>
      </c>
      <c r="F717" s="17"/>
      <c r="G717" s="17"/>
      <c r="H717" s="16">
        <f>H718+H720+H722+H724+H728+H733+H736+H739+H742+H745</f>
        <v>37350936.990000002</v>
      </c>
      <c r="I717" s="16">
        <f t="shared" ref="I717:J717" si="290">I718+I720+I722+I724+I728+I733+I736+I739+I742+I745</f>
        <v>18078800</v>
      </c>
      <c r="J717" s="16">
        <f t="shared" si="290"/>
        <v>13893768</v>
      </c>
    </row>
    <row r="718" spans="1:10" ht="33.75" x14ac:dyDescent="0.2">
      <c r="A718" s="59" t="s">
        <v>777</v>
      </c>
      <c r="B718" s="17" t="s">
        <v>72</v>
      </c>
      <c r="C718" s="17" t="s">
        <v>108</v>
      </c>
      <c r="D718" s="17" t="s">
        <v>84</v>
      </c>
      <c r="E718" s="17" t="s">
        <v>775</v>
      </c>
      <c r="F718" s="17"/>
      <c r="G718" s="17"/>
      <c r="H718" s="16">
        <f>H719</f>
        <v>1739879.76</v>
      </c>
      <c r="I718" s="16">
        <f t="shared" ref="I718:J718" si="291">I719</f>
        <v>0</v>
      </c>
      <c r="J718" s="16">
        <f t="shared" si="291"/>
        <v>0</v>
      </c>
    </row>
    <row r="719" spans="1:10" x14ac:dyDescent="0.2">
      <c r="A719" s="1" t="s">
        <v>407</v>
      </c>
      <c r="B719" s="17" t="s">
        <v>72</v>
      </c>
      <c r="C719" s="17" t="s">
        <v>108</v>
      </c>
      <c r="D719" s="17" t="s">
        <v>84</v>
      </c>
      <c r="E719" s="17" t="s">
        <v>775</v>
      </c>
      <c r="F719" s="17" t="s">
        <v>90</v>
      </c>
      <c r="G719" s="17"/>
      <c r="H719" s="16">
        <v>1739879.76</v>
      </c>
      <c r="I719" s="16">
        <v>0</v>
      </c>
      <c r="J719" s="16">
        <v>0</v>
      </c>
    </row>
    <row r="720" spans="1:10" ht="33.75" x14ac:dyDescent="0.2">
      <c r="A720" s="59" t="s">
        <v>778</v>
      </c>
      <c r="B720" s="17" t="s">
        <v>72</v>
      </c>
      <c r="C720" s="17" t="s">
        <v>108</v>
      </c>
      <c r="D720" s="17" t="s">
        <v>84</v>
      </c>
      <c r="E720" s="17" t="s">
        <v>776</v>
      </c>
      <c r="F720" s="17"/>
      <c r="G720" s="17"/>
      <c r="H720" s="16">
        <f>H721</f>
        <v>290818.43</v>
      </c>
      <c r="I720" s="16">
        <f t="shared" ref="I720:J720" si="292">I721</f>
        <v>0</v>
      </c>
      <c r="J720" s="16">
        <f t="shared" si="292"/>
        <v>0</v>
      </c>
    </row>
    <row r="721" spans="1:10" x14ac:dyDescent="0.2">
      <c r="A721" s="14" t="s">
        <v>158</v>
      </c>
      <c r="B721" s="17" t="s">
        <v>72</v>
      </c>
      <c r="C721" s="17" t="s">
        <v>108</v>
      </c>
      <c r="D721" s="17" t="s">
        <v>84</v>
      </c>
      <c r="E721" s="17" t="s">
        <v>776</v>
      </c>
      <c r="F721" s="17" t="s">
        <v>156</v>
      </c>
      <c r="G721" s="17"/>
      <c r="H721" s="16">
        <v>290818.43</v>
      </c>
      <c r="I721" s="16">
        <v>0</v>
      </c>
      <c r="J721" s="16">
        <v>0</v>
      </c>
    </row>
    <row r="722" spans="1:10" x14ac:dyDescent="0.2">
      <c r="A722" s="8" t="s">
        <v>19</v>
      </c>
      <c r="B722" s="19" t="s">
        <v>72</v>
      </c>
      <c r="C722" s="19" t="s">
        <v>108</v>
      </c>
      <c r="D722" s="19" t="s">
        <v>84</v>
      </c>
      <c r="E722" s="19" t="s">
        <v>560</v>
      </c>
      <c r="F722" s="19"/>
      <c r="G722" s="19"/>
      <c r="H722" s="37">
        <f>H723</f>
        <v>1231657.27</v>
      </c>
      <c r="I722" s="37">
        <f t="shared" ref="I722:J722" si="293">I723</f>
        <v>7000000</v>
      </c>
      <c r="J722" s="37">
        <f t="shared" si="293"/>
        <v>6436468</v>
      </c>
    </row>
    <row r="723" spans="1:10" x14ac:dyDescent="0.2">
      <c r="A723" s="8" t="s">
        <v>158</v>
      </c>
      <c r="B723" s="19" t="s">
        <v>72</v>
      </c>
      <c r="C723" s="19" t="s">
        <v>108</v>
      </c>
      <c r="D723" s="19" t="s">
        <v>84</v>
      </c>
      <c r="E723" s="19" t="s">
        <v>560</v>
      </c>
      <c r="F723" s="19" t="s">
        <v>156</v>
      </c>
      <c r="G723" s="19"/>
      <c r="H723" s="37">
        <v>1231657.27</v>
      </c>
      <c r="I723" s="37">
        <v>7000000</v>
      </c>
      <c r="J723" s="37">
        <f>7000000-563532</f>
        <v>6436468</v>
      </c>
    </row>
    <row r="724" spans="1:10" ht="33.75" x14ac:dyDescent="0.2">
      <c r="A724" s="1" t="s">
        <v>454</v>
      </c>
      <c r="B724" s="17" t="s">
        <v>72</v>
      </c>
      <c r="C724" s="17" t="s">
        <v>108</v>
      </c>
      <c r="D724" s="17" t="s">
        <v>84</v>
      </c>
      <c r="E724" s="17" t="s">
        <v>130</v>
      </c>
      <c r="F724" s="17"/>
      <c r="G724" s="17"/>
      <c r="H724" s="16">
        <f>H725+H726+H727</f>
        <v>23694859.02</v>
      </c>
      <c r="I724" s="16">
        <f t="shared" ref="I724:J724" si="294">I725+I726+I727</f>
        <v>9000000</v>
      </c>
      <c r="J724" s="16">
        <f t="shared" si="294"/>
        <v>4000000</v>
      </c>
    </row>
    <row r="725" spans="1:10" x14ac:dyDescent="0.2">
      <c r="A725" s="1" t="s">
        <v>407</v>
      </c>
      <c r="B725" s="17" t="s">
        <v>72</v>
      </c>
      <c r="C725" s="17" t="s">
        <v>108</v>
      </c>
      <c r="D725" s="17" t="s">
        <v>84</v>
      </c>
      <c r="E725" s="17" t="s">
        <v>130</v>
      </c>
      <c r="F725" s="17" t="s">
        <v>90</v>
      </c>
      <c r="G725" s="17"/>
      <c r="H725" s="16">
        <v>17150355.989999998</v>
      </c>
      <c r="I725" s="37">
        <v>7000000</v>
      </c>
      <c r="J725" s="37">
        <v>2000000</v>
      </c>
    </row>
    <row r="726" spans="1:10" x14ac:dyDescent="0.2">
      <c r="A726" s="1" t="s">
        <v>407</v>
      </c>
      <c r="B726" s="17" t="s">
        <v>72</v>
      </c>
      <c r="C726" s="17" t="s">
        <v>108</v>
      </c>
      <c r="D726" s="17" t="s">
        <v>84</v>
      </c>
      <c r="E726" s="17" t="s">
        <v>130</v>
      </c>
      <c r="F726" s="17" t="s">
        <v>90</v>
      </c>
      <c r="G726" s="17" t="s">
        <v>202</v>
      </c>
      <c r="H726" s="16">
        <v>2000000</v>
      </c>
      <c r="I726" s="37">
        <v>0</v>
      </c>
      <c r="J726" s="37">
        <v>0</v>
      </c>
    </row>
    <row r="727" spans="1:10" x14ac:dyDescent="0.2">
      <c r="A727" s="8" t="s">
        <v>158</v>
      </c>
      <c r="B727" s="17" t="s">
        <v>72</v>
      </c>
      <c r="C727" s="17" t="s">
        <v>108</v>
      </c>
      <c r="D727" s="17" t="s">
        <v>84</v>
      </c>
      <c r="E727" s="17" t="s">
        <v>130</v>
      </c>
      <c r="F727" s="17" t="s">
        <v>156</v>
      </c>
      <c r="G727" s="17"/>
      <c r="H727" s="16">
        <v>4544503.03</v>
      </c>
      <c r="I727" s="16">
        <v>2000000</v>
      </c>
      <c r="J727" s="16">
        <v>2000000</v>
      </c>
    </row>
    <row r="728" spans="1:10" ht="22.5" x14ac:dyDescent="0.2">
      <c r="A728" s="8" t="s">
        <v>636</v>
      </c>
      <c r="B728" s="17" t="s">
        <v>72</v>
      </c>
      <c r="C728" s="17" t="s">
        <v>108</v>
      </c>
      <c r="D728" s="17" t="s">
        <v>84</v>
      </c>
      <c r="E728" s="17" t="s">
        <v>635</v>
      </c>
      <c r="F728" s="17"/>
      <c r="G728" s="17"/>
      <c r="H728" s="16">
        <f>H729+H730+H731+H732</f>
        <v>1261982.54</v>
      </c>
      <c r="I728" s="16">
        <f t="shared" ref="I728:J728" si="295">I729+I730+I731+I732</f>
        <v>2078800</v>
      </c>
      <c r="J728" s="16">
        <f t="shared" si="295"/>
        <v>2078800</v>
      </c>
    </row>
    <row r="729" spans="1:10" x14ac:dyDescent="0.2">
      <c r="A729" s="1" t="s">
        <v>407</v>
      </c>
      <c r="B729" s="17" t="s">
        <v>72</v>
      </c>
      <c r="C729" s="17" t="s">
        <v>108</v>
      </c>
      <c r="D729" s="17" t="s">
        <v>84</v>
      </c>
      <c r="E729" s="17" t="s">
        <v>635</v>
      </c>
      <c r="F729" s="17" t="s">
        <v>90</v>
      </c>
      <c r="G729" s="17"/>
      <c r="H729" s="16">
        <v>34773.449999999997</v>
      </c>
      <c r="I729" s="16">
        <v>1000000</v>
      </c>
      <c r="J729" s="16">
        <v>1000000</v>
      </c>
    </row>
    <row r="730" spans="1:10" x14ac:dyDescent="0.2">
      <c r="A730" s="1" t="s">
        <v>407</v>
      </c>
      <c r="B730" s="17" t="s">
        <v>72</v>
      </c>
      <c r="C730" s="17" t="s">
        <v>108</v>
      </c>
      <c r="D730" s="17" t="s">
        <v>84</v>
      </c>
      <c r="E730" s="17" t="s">
        <v>635</v>
      </c>
      <c r="F730" s="17" t="s">
        <v>90</v>
      </c>
      <c r="G730" s="17" t="s">
        <v>202</v>
      </c>
      <c r="H730" s="16">
        <v>325226.55</v>
      </c>
      <c r="I730" s="16">
        <v>1078800</v>
      </c>
      <c r="J730" s="16">
        <v>1078800</v>
      </c>
    </row>
    <row r="731" spans="1:10" x14ac:dyDescent="0.2">
      <c r="A731" s="8" t="s">
        <v>158</v>
      </c>
      <c r="B731" s="17" t="s">
        <v>72</v>
      </c>
      <c r="C731" s="17" t="s">
        <v>108</v>
      </c>
      <c r="D731" s="17" t="s">
        <v>84</v>
      </c>
      <c r="E731" s="17" t="s">
        <v>635</v>
      </c>
      <c r="F731" s="17" t="s">
        <v>156</v>
      </c>
      <c r="G731" s="17"/>
      <c r="H731" s="16">
        <v>198409.09</v>
      </c>
      <c r="I731" s="16">
        <v>0</v>
      </c>
      <c r="J731" s="16">
        <v>0</v>
      </c>
    </row>
    <row r="732" spans="1:10" x14ac:dyDescent="0.2">
      <c r="A732" s="8" t="s">
        <v>158</v>
      </c>
      <c r="B732" s="17" t="s">
        <v>72</v>
      </c>
      <c r="C732" s="17" t="s">
        <v>108</v>
      </c>
      <c r="D732" s="17" t="s">
        <v>84</v>
      </c>
      <c r="E732" s="17" t="s">
        <v>635</v>
      </c>
      <c r="F732" s="17" t="s">
        <v>156</v>
      </c>
      <c r="G732" s="17" t="s">
        <v>202</v>
      </c>
      <c r="H732" s="16">
        <v>703573.45</v>
      </c>
      <c r="I732" s="16">
        <v>0</v>
      </c>
      <c r="J732" s="16">
        <v>0</v>
      </c>
    </row>
    <row r="733" spans="1:10" ht="22.5" x14ac:dyDescent="0.2">
      <c r="A733" s="59" t="s">
        <v>782</v>
      </c>
      <c r="B733" s="17" t="s">
        <v>72</v>
      </c>
      <c r="C733" s="17" t="s">
        <v>108</v>
      </c>
      <c r="D733" s="17" t="s">
        <v>84</v>
      </c>
      <c r="E733" s="17" t="s">
        <v>779</v>
      </c>
      <c r="F733" s="17"/>
      <c r="G733" s="17"/>
      <c r="H733" s="16">
        <f>H734+H735</f>
        <v>5784798.7999999998</v>
      </c>
      <c r="I733" s="16">
        <f t="shared" ref="I733:J733" si="296">I734</f>
        <v>0</v>
      </c>
      <c r="J733" s="16">
        <f t="shared" si="296"/>
        <v>0</v>
      </c>
    </row>
    <row r="734" spans="1:10" x14ac:dyDescent="0.2">
      <c r="A734" s="1" t="s">
        <v>407</v>
      </c>
      <c r="B734" s="17" t="s">
        <v>72</v>
      </c>
      <c r="C734" s="17" t="s">
        <v>108</v>
      </c>
      <c r="D734" s="17" t="s">
        <v>84</v>
      </c>
      <c r="E734" s="17" t="s">
        <v>779</v>
      </c>
      <c r="F734" s="17" t="s">
        <v>90</v>
      </c>
      <c r="G734" s="17"/>
      <c r="H734" s="16">
        <v>5784.8</v>
      </c>
      <c r="I734" s="16">
        <v>0</v>
      </c>
      <c r="J734" s="16">
        <v>0</v>
      </c>
    </row>
    <row r="735" spans="1:10" x14ac:dyDescent="0.2">
      <c r="A735" s="1" t="s">
        <v>407</v>
      </c>
      <c r="B735" s="17" t="s">
        <v>72</v>
      </c>
      <c r="C735" s="17" t="s">
        <v>108</v>
      </c>
      <c r="D735" s="17" t="s">
        <v>84</v>
      </c>
      <c r="E735" s="17" t="s">
        <v>779</v>
      </c>
      <c r="F735" s="17" t="s">
        <v>90</v>
      </c>
      <c r="G735" s="17" t="s">
        <v>202</v>
      </c>
      <c r="H735" s="16">
        <v>5779014</v>
      </c>
      <c r="I735" s="16">
        <v>0</v>
      </c>
      <c r="J735" s="16">
        <v>0</v>
      </c>
    </row>
    <row r="736" spans="1:10" ht="33.75" x14ac:dyDescent="0.2">
      <c r="A736" s="59" t="s">
        <v>783</v>
      </c>
      <c r="B736" s="17" t="s">
        <v>72</v>
      </c>
      <c r="C736" s="17" t="s">
        <v>108</v>
      </c>
      <c r="D736" s="17" t="s">
        <v>84</v>
      </c>
      <c r="E736" s="17" t="s">
        <v>780</v>
      </c>
      <c r="F736" s="17"/>
      <c r="G736" s="17"/>
      <c r="H736" s="16">
        <f>H737+H738</f>
        <v>1166168.97</v>
      </c>
      <c r="I736" s="16">
        <f t="shared" ref="I736:J736" si="297">I737+I738</f>
        <v>0</v>
      </c>
      <c r="J736" s="16">
        <f t="shared" si="297"/>
        <v>0</v>
      </c>
    </row>
    <row r="737" spans="1:10" x14ac:dyDescent="0.2">
      <c r="A737" s="1" t="s">
        <v>407</v>
      </c>
      <c r="B737" s="17" t="s">
        <v>72</v>
      </c>
      <c r="C737" s="17" t="s">
        <v>108</v>
      </c>
      <c r="D737" s="17" t="s">
        <v>84</v>
      </c>
      <c r="E737" s="17" t="s">
        <v>780</v>
      </c>
      <c r="F737" s="17" t="s">
        <v>90</v>
      </c>
      <c r="G737" s="17"/>
      <c r="H737" s="16">
        <v>1166.17</v>
      </c>
      <c r="I737" s="16">
        <v>0</v>
      </c>
      <c r="J737" s="16">
        <v>0</v>
      </c>
    </row>
    <row r="738" spans="1:10" x14ac:dyDescent="0.2">
      <c r="A738" s="1" t="s">
        <v>407</v>
      </c>
      <c r="B738" s="17" t="s">
        <v>72</v>
      </c>
      <c r="C738" s="17" t="s">
        <v>108</v>
      </c>
      <c r="D738" s="17" t="s">
        <v>84</v>
      </c>
      <c r="E738" s="17" t="s">
        <v>780</v>
      </c>
      <c r="F738" s="17" t="s">
        <v>90</v>
      </c>
      <c r="G738" s="17" t="s">
        <v>202</v>
      </c>
      <c r="H738" s="16">
        <v>1165002.8</v>
      </c>
      <c r="I738" s="16">
        <v>0</v>
      </c>
      <c r="J738" s="16">
        <v>0</v>
      </c>
    </row>
    <row r="739" spans="1:10" ht="22.5" x14ac:dyDescent="0.2">
      <c r="A739" s="59" t="s">
        <v>784</v>
      </c>
      <c r="B739" s="17" t="s">
        <v>72</v>
      </c>
      <c r="C739" s="17" t="s">
        <v>108</v>
      </c>
      <c r="D739" s="17" t="s">
        <v>84</v>
      </c>
      <c r="E739" s="17" t="s">
        <v>781</v>
      </c>
      <c r="F739" s="17"/>
      <c r="G739" s="17"/>
      <c r="H739" s="16">
        <f>H740+H741</f>
        <v>2110340.1999999997</v>
      </c>
      <c r="I739" s="16">
        <f t="shared" ref="I739:J739" si="298">I740+I741</f>
        <v>0</v>
      </c>
      <c r="J739" s="16">
        <f t="shared" si="298"/>
        <v>0</v>
      </c>
    </row>
    <row r="740" spans="1:10" x14ac:dyDescent="0.2">
      <c r="A740" s="8" t="s">
        <v>158</v>
      </c>
      <c r="B740" s="17" t="s">
        <v>72</v>
      </c>
      <c r="C740" s="17" t="s">
        <v>108</v>
      </c>
      <c r="D740" s="17" t="s">
        <v>84</v>
      </c>
      <c r="E740" s="17" t="s">
        <v>781</v>
      </c>
      <c r="F740" s="17" t="s">
        <v>156</v>
      </c>
      <c r="G740" s="17"/>
      <c r="H740" s="16">
        <v>2110.34</v>
      </c>
      <c r="I740" s="16">
        <v>0</v>
      </c>
      <c r="J740" s="16">
        <v>0</v>
      </c>
    </row>
    <row r="741" spans="1:10" x14ac:dyDescent="0.2">
      <c r="A741" s="8" t="s">
        <v>158</v>
      </c>
      <c r="B741" s="17" t="s">
        <v>72</v>
      </c>
      <c r="C741" s="17" t="s">
        <v>108</v>
      </c>
      <c r="D741" s="17" t="s">
        <v>84</v>
      </c>
      <c r="E741" s="17" t="s">
        <v>781</v>
      </c>
      <c r="F741" s="17" t="s">
        <v>156</v>
      </c>
      <c r="G741" s="17" t="s">
        <v>202</v>
      </c>
      <c r="H741" s="16">
        <v>2108229.86</v>
      </c>
      <c r="I741" s="16">
        <v>0</v>
      </c>
      <c r="J741" s="16">
        <v>0</v>
      </c>
    </row>
    <row r="742" spans="1:10" x14ac:dyDescent="0.2">
      <c r="A742" s="8" t="s">
        <v>623</v>
      </c>
      <c r="B742" s="19" t="s">
        <v>72</v>
      </c>
      <c r="C742" s="17" t="s">
        <v>108</v>
      </c>
      <c r="D742" s="17" t="s">
        <v>84</v>
      </c>
      <c r="E742" s="19" t="s">
        <v>621</v>
      </c>
      <c r="F742" s="17"/>
      <c r="G742" s="17"/>
      <c r="H742" s="16">
        <f>H743</f>
        <v>0</v>
      </c>
      <c r="I742" s="16">
        <f t="shared" ref="I742:J742" si="299">I743</f>
        <v>0</v>
      </c>
      <c r="J742" s="16">
        <f t="shared" si="299"/>
        <v>1378500</v>
      </c>
    </row>
    <row r="743" spans="1:10" ht="22.5" x14ac:dyDescent="0.2">
      <c r="A743" s="40" t="s">
        <v>624</v>
      </c>
      <c r="B743" s="19" t="s">
        <v>72</v>
      </c>
      <c r="C743" s="17" t="s">
        <v>108</v>
      </c>
      <c r="D743" s="17" t="s">
        <v>84</v>
      </c>
      <c r="E743" s="17" t="s">
        <v>622</v>
      </c>
      <c r="F743" s="17"/>
      <c r="G743" s="17"/>
      <c r="H743" s="16">
        <f>H744</f>
        <v>0</v>
      </c>
      <c r="I743" s="16">
        <f t="shared" ref="I743:J743" si="300">I744</f>
        <v>0</v>
      </c>
      <c r="J743" s="16">
        <f t="shared" si="300"/>
        <v>1378500</v>
      </c>
    </row>
    <row r="744" spans="1:10" x14ac:dyDescent="0.2">
      <c r="A744" s="1" t="s">
        <v>407</v>
      </c>
      <c r="B744" s="19" t="s">
        <v>72</v>
      </c>
      <c r="C744" s="17" t="s">
        <v>108</v>
      </c>
      <c r="D744" s="17" t="s">
        <v>84</v>
      </c>
      <c r="E744" s="17" t="s">
        <v>622</v>
      </c>
      <c r="F744" s="17" t="s">
        <v>90</v>
      </c>
      <c r="G744" s="17" t="s">
        <v>466</v>
      </c>
      <c r="H744" s="16">
        <v>0</v>
      </c>
      <c r="I744" s="16">
        <v>0</v>
      </c>
      <c r="J744" s="16">
        <v>1378500</v>
      </c>
    </row>
    <row r="745" spans="1:10" x14ac:dyDescent="0.2">
      <c r="A745" s="1" t="s">
        <v>774</v>
      </c>
      <c r="B745" s="19" t="s">
        <v>72</v>
      </c>
      <c r="C745" s="17" t="s">
        <v>108</v>
      </c>
      <c r="D745" s="17" t="s">
        <v>84</v>
      </c>
      <c r="E745" s="17" t="s">
        <v>785</v>
      </c>
      <c r="F745" s="17"/>
      <c r="G745" s="17"/>
      <c r="H745" s="16">
        <f>H746+H748</f>
        <v>70432</v>
      </c>
      <c r="I745" s="16">
        <f t="shared" ref="I745:J745" si="301">I746</f>
        <v>0</v>
      </c>
      <c r="J745" s="16">
        <f t="shared" si="301"/>
        <v>0</v>
      </c>
    </row>
    <row r="746" spans="1:10" ht="33.75" x14ac:dyDescent="0.2">
      <c r="A746" s="59" t="s">
        <v>788</v>
      </c>
      <c r="B746" s="19" t="s">
        <v>72</v>
      </c>
      <c r="C746" s="17" t="s">
        <v>108</v>
      </c>
      <c r="D746" s="17" t="s">
        <v>84</v>
      </c>
      <c r="E746" s="17" t="s">
        <v>786</v>
      </c>
      <c r="F746" s="17"/>
      <c r="G746" s="17"/>
      <c r="H746" s="16">
        <f>H747</f>
        <v>58432</v>
      </c>
      <c r="I746" s="16">
        <f t="shared" ref="I746:J746" si="302">I747</f>
        <v>0</v>
      </c>
      <c r="J746" s="16">
        <f t="shared" si="302"/>
        <v>0</v>
      </c>
    </row>
    <row r="747" spans="1:10" x14ac:dyDescent="0.2">
      <c r="A747" s="1" t="s">
        <v>407</v>
      </c>
      <c r="B747" s="19" t="s">
        <v>72</v>
      </c>
      <c r="C747" s="17" t="s">
        <v>108</v>
      </c>
      <c r="D747" s="17" t="s">
        <v>84</v>
      </c>
      <c r="E747" s="17" t="s">
        <v>786</v>
      </c>
      <c r="F747" s="17" t="s">
        <v>90</v>
      </c>
      <c r="G747" s="17"/>
      <c r="H747" s="16">
        <v>58432</v>
      </c>
      <c r="I747" s="16">
        <v>0</v>
      </c>
      <c r="J747" s="16">
        <v>0</v>
      </c>
    </row>
    <row r="748" spans="1:10" ht="33.75" x14ac:dyDescent="0.2">
      <c r="A748" s="59" t="s">
        <v>789</v>
      </c>
      <c r="B748" s="19" t="s">
        <v>72</v>
      </c>
      <c r="C748" s="17" t="s">
        <v>108</v>
      </c>
      <c r="D748" s="17" t="s">
        <v>84</v>
      </c>
      <c r="E748" s="17" t="s">
        <v>787</v>
      </c>
      <c r="F748" s="17"/>
      <c r="G748" s="17"/>
      <c r="H748" s="16">
        <f>H749</f>
        <v>12000</v>
      </c>
      <c r="I748" s="16">
        <f t="shared" ref="I748:J748" si="303">I749</f>
        <v>0</v>
      </c>
      <c r="J748" s="16">
        <f t="shared" si="303"/>
        <v>0</v>
      </c>
    </row>
    <row r="749" spans="1:10" x14ac:dyDescent="0.2">
      <c r="A749" s="1" t="s">
        <v>407</v>
      </c>
      <c r="B749" s="19" t="s">
        <v>72</v>
      </c>
      <c r="C749" s="17" t="s">
        <v>108</v>
      </c>
      <c r="D749" s="17" t="s">
        <v>84</v>
      </c>
      <c r="E749" s="17" t="s">
        <v>787</v>
      </c>
      <c r="F749" s="17" t="s">
        <v>90</v>
      </c>
      <c r="G749" s="17"/>
      <c r="H749" s="16">
        <v>12000</v>
      </c>
      <c r="I749" s="16">
        <v>0</v>
      </c>
      <c r="J749" s="16">
        <v>0</v>
      </c>
    </row>
    <row r="750" spans="1:10" ht="22.5" x14ac:dyDescent="0.2">
      <c r="A750" s="13" t="s">
        <v>245</v>
      </c>
      <c r="B750" s="17" t="s">
        <v>72</v>
      </c>
      <c r="C750" s="17" t="s">
        <v>108</v>
      </c>
      <c r="D750" s="17" t="s">
        <v>84</v>
      </c>
      <c r="E750" s="17" t="s">
        <v>280</v>
      </c>
      <c r="F750" s="17"/>
      <c r="G750" s="17"/>
      <c r="H750" s="16">
        <f>H751</f>
        <v>50000</v>
      </c>
      <c r="I750" s="16">
        <f t="shared" ref="I750:J751" si="304">I751</f>
        <v>50000</v>
      </c>
      <c r="J750" s="16">
        <f t="shared" si="304"/>
        <v>50000</v>
      </c>
    </row>
    <row r="751" spans="1:10" ht="33.75" x14ac:dyDescent="0.2">
      <c r="A751" s="1" t="s">
        <v>455</v>
      </c>
      <c r="B751" s="17" t="s">
        <v>72</v>
      </c>
      <c r="C751" s="17" t="s">
        <v>108</v>
      </c>
      <c r="D751" s="17" t="s">
        <v>84</v>
      </c>
      <c r="E751" s="17" t="s">
        <v>363</v>
      </c>
      <c r="F751" s="17"/>
      <c r="G751" s="17"/>
      <c r="H751" s="16">
        <f>H752</f>
        <v>50000</v>
      </c>
      <c r="I751" s="16">
        <f t="shared" si="304"/>
        <v>50000</v>
      </c>
      <c r="J751" s="16">
        <f t="shared" si="304"/>
        <v>50000</v>
      </c>
    </row>
    <row r="752" spans="1:10" ht="22.5" x14ac:dyDescent="0.2">
      <c r="A752" s="14" t="s">
        <v>182</v>
      </c>
      <c r="B752" s="17" t="s">
        <v>72</v>
      </c>
      <c r="C752" s="17" t="s">
        <v>108</v>
      </c>
      <c r="D752" s="17" t="s">
        <v>84</v>
      </c>
      <c r="E752" s="17" t="s">
        <v>363</v>
      </c>
      <c r="F752" s="17" t="s">
        <v>181</v>
      </c>
      <c r="G752" s="17"/>
      <c r="H752" s="16">
        <v>50000</v>
      </c>
      <c r="I752" s="16">
        <v>50000</v>
      </c>
      <c r="J752" s="16">
        <v>50000</v>
      </c>
    </row>
    <row r="753" spans="1:10" x14ac:dyDescent="0.2">
      <c r="A753" s="1" t="s">
        <v>456</v>
      </c>
      <c r="B753" s="17" t="s">
        <v>72</v>
      </c>
      <c r="C753" s="17" t="s">
        <v>108</v>
      </c>
      <c r="D753" s="17" t="s">
        <v>84</v>
      </c>
      <c r="E753" s="17" t="s">
        <v>273</v>
      </c>
      <c r="F753" s="17"/>
      <c r="G753" s="17"/>
      <c r="H753" s="16">
        <f>H754+H760+H775</f>
        <v>766979296.32999992</v>
      </c>
      <c r="I753" s="16">
        <f>I754+I760+I775</f>
        <v>760035920</v>
      </c>
      <c r="J753" s="16">
        <f>J754+J760+J775</f>
        <v>763815320</v>
      </c>
    </row>
    <row r="754" spans="1:10" ht="45" x14ac:dyDescent="0.2">
      <c r="A754" s="12" t="s">
        <v>194</v>
      </c>
      <c r="B754" s="17" t="s">
        <v>72</v>
      </c>
      <c r="C754" s="17" t="s">
        <v>108</v>
      </c>
      <c r="D754" s="17" t="s">
        <v>84</v>
      </c>
      <c r="E754" s="17" t="s">
        <v>209</v>
      </c>
      <c r="F754" s="17"/>
      <c r="G754" s="17"/>
      <c r="H754" s="16">
        <f>H755+H756+H757+H758+H759</f>
        <v>465610700</v>
      </c>
      <c r="I754" s="16">
        <f>I755+I756+I757+I758+I759</f>
        <v>465610700</v>
      </c>
      <c r="J754" s="16">
        <f>J755+J756+J757+J758+J759</f>
        <v>465610700</v>
      </c>
    </row>
    <row r="755" spans="1:10" x14ac:dyDescent="0.2">
      <c r="A755" s="8" t="s">
        <v>400</v>
      </c>
      <c r="B755" s="17" t="s">
        <v>72</v>
      </c>
      <c r="C755" s="17" t="s">
        <v>108</v>
      </c>
      <c r="D755" s="17" t="s">
        <v>84</v>
      </c>
      <c r="E755" s="17" t="s">
        <v>209</v>
      </c>
      <c r="F755" s="17" t="s">
        <v>170</v>
      </c>
      <c r="G755" s="17" t="s">
        <v>202</v>
      </c>
      <c r="H755" s="37">
        <v>194689577.16999999</v>
      </c>
      <c r="I755" s="37">
        <f t="shared" ref="I755:J755" si="305">192121000+2966300</f>
        <v>195087300</v>
      </c>
      <c r="J755" s="37">
        <f t="shared" si="305"/>
        <v>195087300</v>
      </c>
    </row>
    <row r="756" spans="1:10" ht="22.5" x14ac:dyDescent="0.2">
      <c r="A756" s="8" t="s">
        <v>401</v>
      </c>
      <c r="B756" s="17" t="s">
        <v>72</v>
      </c>
      <c r="C756" s="17" t="s">
        <v>108</v>
      </c>
      <c r="D756" s="17" t="s">
        <v>84</v>
      </c>
      <c r="E756" s="17" t="s">
        <v>209</v>
      </c>
      <c r="F756" s="17" t="s">
        <v>399</v>
      </c>
      <c r="G756" s="17" t="s">
        <v>202</v>
      </c>
      <c r="H756" s="16">
        <v>57300000</v>
      </c>
      <c r="I756" s="16">
        <v>57300000</v>
      </c>
      <c r="J756" s="16">
        <v>57300000</v>
      </c>
    </row>
    <row r="757" spans="1:10" ht="22.5" x14ac:dyDescent="0.2">
      <c r="A757" s="14" t="s">
        <v>182</v>
      </c>
      <c r="B757" s="17" t="s">
        <v>72</v>
      </c>
      <c r="C757" s="17" t="s">
        <v>108</v>
      </c>
      <c r="D757" s="17" t="s">
        <v>84</v>
      </c>
      <c r="E757" s="17" t="s">
        <v>209</v>
      </c>
      <c r="F757" s="17" t="s">
        <v>181</v>
      </c>
      <c r="G757" s="17" t="s">
        <v>202</v>
      </c>
      <c r="H757" s="16">
        <v>348750</v>
      </c>
      <c r="I757" s="16">
        <v>430000</v>
      </c>
      <c r="J757" s="16">
        <v>430000</v>
      </c>
    </row>
    <row r="758" spans="1:10" x14ac:dyDescent="0.2">
      <c r="A758" s="1" t="s">
        <v>406</v>
      </c>
      <c r="B758" s="17" t="s">
        <v>72</v>
      </c>
      <c r="C758" s="17" t="s">
        <v>108</v>
      </c>
      <c r="D758" s="17" t="s">
        <v>84</v>
      </c>
      <c r="E758" s="17" t="s">
        <v>209</v>
      </c>
      <c r="F758" s="17" t="s">
        <v>90</v>
      </c>
      <c r="G758" s="17" t="s">
        <v>202</v>
      </c>
      <c r="H758" s="16">
        <v>2678972.83</v>
      </c>
      <c r="I758" s="16">
        <v>2200000</v>
      </c>
      <c r="J758" s="16">
        <v>2200000</v>
      </c>
    </row>
    <row r="759" spans="1:10" ht="33.75" x14ac:dyDescent="0.2">
      <c r="A759" s="1" t="s">
        <v>157</v>
      </c>
      <c r="B759" s="17" t="s">
        <v>72</v>
      </c>
      <c r="C759" s="17" t="s">
        <v>108</v>
      </c>
      <c r="D759" s="17" t="s">
        <v>84</v>
      </c>
      <c r="E759" s="17" t="s">
        <v>209</v>
      </c>
      <c r="F759" s="17" t="s">
        <v>155</v>
      </c>
      <c r="G759" s="17" t="s">
        <v>202</v>
      </c>
      <c r="H759" s="16">
        <v>210593400</v>
      </c>
      <c r="I759" s="16">
        <v>210593400</v>
      </c>
      <c r="J759" s="16">
        <v>210593400</v>
      </c>
    </row>
    <row r="760" spans="1:10" ht="22.5" x14ac:dyDescent="0.2">
      <c r="A760" s="1" t="s">
        <v>457</v>
      </c>
      <c r="B760" s="17" t="s">
        <v>72</v>
      </c>
      <c r="C760" s="17" t="s">
        <v>108</v>
      </c>
      <c r="D760" s="17" t="s">
        <v>84</v>
      </c>
      <c r="E760" s="17" t="s">
        <v>364</v>
      </c>
      <c r="F760" s="17"/>
      <c r="G760" s="17"/>
      <c r="H760" s="16">
        <f>H761+H762+H763+H764+H765+H766+H767+H768+H769+H770+H771+H772+H773+H774</f>
        <v>256766996.32999998</v>
      </c>
      <c r="I760" s="16">
        <f t="shared" ref="I760:J760" si="306">I761+I762+I763+I764+I765+I766+I767+I768+I769+I770+I771+I772+I773+I774</f>
        <v>249823620</v>
      </c>
      <c r="J760" s="16">
        <f t="shared" si="306"/>
        <v>249823620</v>
      </c>
    </row>
    <row r="761" spans="1:10" x14ac:dyDescent="0.2">
      <c r="A761" s="8" t="s">
        <v>400</v>
      </c>
      <c r="B761" s="17" t="s">
        <v>72</v>
      </c>
      <c r="C761" s="17" t="s">
        <v>108</v>
      </c>
      <c r="D761" s="17" t="s">
        <v>84</v>
      </c>
      <c r="E761" s="17" t="s">
        <v>364</v>
      </c>
      <c r="F761" s="17" t="s">
        <v>170</v>
      </c>
      <c r="G761" s="17"/>
      <c r="H761" s="16">
        <v>64621027.170000002</v>
      </c>
      <c r="I761" s="16">
        <v>64621330</v>
      </c>
      <c r="J761" s="16">
        <v>64621330</v>
      </c>
    </row>
    <row r="762" spans="1:10" x14ac:dyDescent="0.2">
      <c r="A762" s="8" t="s">
        <v>400</v>
      </c>
      <c r="B762" s="17" t="s">
        <v>72</v>
      </c>
      <c r="C762" s="17" t="s">
        <v>108</v>
      </c>
      <c r="D762" s="17" t="s">
        <v>84</v>
      </c>
      <c r="E762" s="17" t="s">
        <v>364</v>
      </c>
      <c r="F762" s="17" t="s">
        <v>170</v>
      </c>
      <c r="G762" s="17" t="s">
        <v>202</v>
      </c>
      <c r="H762" s="16">
        <v>417038.4</v>
      </c>
      <c r="I762" s="16">
        <v>0</v>
      </c>
      <c r="J762" s="16">
        <v>0</v>
      </c>
    </row>
    <row r="763" spans="1:10" x14ac:dyDescent="0.2">
      <c r="A763" s="8" t="s">
        <v>721</v>
      </c>
      <c r="B763" s="17" t="s">
        <v>72</v>
      </c>
      <c r="C763" s="17" t="s">
        <v>108</v>
      </c>
      <c r="D763" s="17" t="s">
        <v>84</v>
      </c>
      <c r="E763" s="17" t="s">
        <v>364</v>
      </c>
      <c r="F763" s="17" t="s">
        <v>719</v>
      </c>
      <c r="G763" s="17"/>
      <c r="H763" s="16">
        <v>2907.23</v>
      </c>
      <c r="I763" s="16">
        <v>0</v>
      </c>
      <c r="J763" s="16">
        <v>0</v>
      </c>
    </row>
    <row r="764" spans="1:10" x14ac:dyDescent="0.2">
      <c r="A764" s="8" t="s">
        <v>721</v>
      </c>
      <c r="B764" s="17" t="s">
        <v>72</v>
      </c>
      <c r="C764" s="17" t="s">
        <v>108</v>
      </c>
      <c r="D764" s="17" t="s">
        <v>84</v>
      </c>
      <c r="E764" s="17" t="s">
        <v>364</v>
      </c>
      <c r="F764" s="17" t="s">
        <v>719</v>
      </c>
      <c r="G764" s="17" t="s">
        <v>202</v>
      </c>
      <c r="H764" s="16">
        <v>3131776.84</v>
      </c>
      <c r="I764" s="16">
        <v>0</v>
      </c>
      <c r="J764" s="16">
        <v>0</v>
      </c>
    </row>
    <row r="765" spans="1:10" ht="22.5" x14ac:dyDescent="0.2">
      <c r="A765" s="8" t="s">
        <v>401</v>
      </c>
      <c r="B765" s="17" t="s">
        <v>72</v>
      </c>
      <c r="C765" s="17" t="s">
        <v>108</v>
      </c>
      <c r="D765" s="17" t="s">
        <v>84</v>
      </c>
      <c r="E765" s="17" t="s">
        <v>364</v>
      </c>
      <c r="F765" s="17" t="s">
        <v>399</v>
      </c>
      <c r="G765" s="17"/>
      <c r="H765" s="16">
        <v>19506290</v>
      </c>
      <c r="I765" s="16">
        <v>19506290</v>
      </c>
      <c r="J765" s="16">
        <v>19506290</v>
      </c>
    </row>
    <row r="766" spans="1:10" ht="22.5" x14ac:dyDescent="0.2">
      <c r="A766" s="8" t="s">
        <v>401</v>
      </c>
      <c r="B766" s="17" t="s">
        <v>72</v>
      </c>
      <c r="C766" s="17" t="s">
        <v>108</v>
      </c>
      <c r="D766" s="17" t="s">
        <v>84</v>
      </c>
      <c r="E766" s="17" t="s">
        <v>364</v>
      </c>
      <c r="F766" s="17" t="s">
        <v>399</v>
      </c>
      <c r="G766" s="17" t="s">
        <v>202</v>
      </c>
      <c r="H766" s="16">
        <v>125945.60000000001</v>
      </c>
      <c r="I766" s="16">
        <v>0</v>
      </c>
      <c r="J766" s="16">
        <v>0</v>
      </c>
    </row>
    <row r="767" spans="1:10" ht="22.5" x14ac:dyDescent="0.2">
      <c r="A767" s="1" t="s">
        <v>182</v>
      </c>
      <c r="B767" s="17" t="s">
        <v>72</v>
      </c>
      <c r="C767" s="17" t="s">
        <v>108</v>
      </c>
      <c r="D767" s="17" t="s">
        <v>84</v>
      </c>
      <c r="E767" s="17" t="s">
        <v>364</v>
      </c>
      <c r="F767" s="17" t="s">
        <v>181</v>
      </c>
      <c r="G767" s="17"/>
      <c r="H767" s="16">
        <v>4775774</v>
      </c>
      <c r="I767" s="16">
        <v>4346900</v>
      </c>
      <c r="J767" s="16">
        <v>4346900</v>
      </c>
    </row>
    <row r="768" spans="1:10" x14ac:dyDescent="0.2">
      <c r="A768" s="1" t="s">
        <v>406</v>
      </c>
      <c r="B768" s="17" t="s">
        <v>72</v>
      </c>
      <c r="C768" s="17" t="s">
        <v>108</v>
      </c>
      <c r="D768" s="17" t="s">
        <v>84</v>
      </c>
      <c r="E768" s="17" t="s">
        <v>364</v>
      </c>
      <c r="F768" s="17" t="s">
        <v>90</v>
      </c>
      <c r="G768" s="17"/>
      <c r="H768" s="16">
        <v>26338809.449999999</v>
      </c>
      <c r="I768" s="16">
        <v>23260700</v>
      </c>
      <c r="J768" s="16">
        <v>23260700</v>
      </c>
    </row>
    <row r="769" spans="1:10" x14ac:dyDescent="0.2">
      <c r="A769" s="26" t="s">
        <v>426</v>
      </c>
      <c r="B769" s="17" t="s">
        <v>72</v>
      </c>
      <c r="C769" s="17" t="s">
        <v>108</v>
      </c>
      <c r="D769" s="17" t="s">
        <v>84</v>
      </c>
      <c r="E769" s="17" t="s">
        <v>364</v>
      </c>
      <c r="F769" s="17" t="s">
        <v>425</v>
      </c>
      <c r="G769" s="17"/>
      <c r="H769" s="16">
        <v>33157665.5</v>
      </c>
      <c r="I769" s="16">
        <v>33220500</v>
      </c>
      <c r="J769" s="16">
        <v>33220500</v>
      </c>
    </row>
    <row r="770" spans="1:10" ht="33.75" x14ac:dyDescent="0.2">
      <c r="A770" s="1" t="s">
        <v>157</v>
      </c>
      <c r="B770" s="17" t="s">
        <v>72</v>
      </c>
      <c r="C770" s="17" t="s">
        <v>108</v>
      </c>
      <c r="D770" s="17" t="s">
        <v>84</v>
      </c>
      <c r="E770" s="17" t="s">
        <v>364</v>
      </c>
      <c r="F770" s="17" t="s">
        <v>155</v>
      </c>
      <c r="G770" s="17"/>
      <c r="H770" s="16">
        <v>97303848.030000001</v>
      </c>
      <c r="I770" s="16">
        <v>97659200</v>
      </c>
      <c r="J770" s="16">
        <v>97659200</v>
      </c>
    </row>
    <row r="771" spans="1:10" x14ac:dyDescent="0.2">
      <c r="A771" s="8" t="s">
        <v>158</v>
      </c>
      <c r="B771" s="17" t="s">
        <v>72</v>
      </c>
      <c r="C771" s="17" t="s">
        <v>108</v>
      </c>
      <c r="D771" s="17" t="s">
        <v>84</v>
      </c>
      <c r="E771" s="17" t="s">
        <v>364</v>
      </c>
      <c r="F771" s="17" t="s">
        <v>156</v>
      </c>
      <c r="G771" s="17"/>
      <c r="H771" s="16">
        <v>213991.7</v>
      </c>
      <c r="I771" s="16">
        <v>0</v>
      </c>
      <c r="J771" s="16">
        <v>0</v>
      </c>
    </row>
    <row r="772" spans="1:10" x14ac:dyDescent="0.2">
      <c r="A772" s="1" t="s">
        <v>93</v>
      </c>
      <c r="B772" s="17" t="s">
        <v>72</v>
      </c>
      <c r="C772" s="17" t="s">
        <v>108</v>
      </c>
      <c r="D772" s="17" t="s">
        <v>84</v>
      </c>
      <c r="E772" s="17" t="s">
        <v>364</v>
      </c>
      <c r="F772" s="17" t="s">
        <v>91</v>
      </c>
      <c r="G772" s="17"/>
      <c r="H772" s="16">
        <v>6874508.6100000003</v>
      </c>
      <c r="I772" s="16">
        <v>6919600</v>
      </c>
      <c r="J772" s="16">
        <v>6919600</v>
      </c>
    </row>
    <row r="773" spans="1:10" x14ac:dyDescent="0.2">
      <c r="A773" s="1" t="s">
        <v>293</v>
      </c>
      <c r="B773" s="17" t="s">
        <v>72</v>
      </c>
      <c r="C773" s="17" t="s">
        <v>108</v>
      </c>
      <c r="D773" s="17" t="s">
        <v>84</v>
      </c>
      <c r="E773" s="17" t="s">
        <v>364</v>
      </c>
      <c r="F773" s="17" t="s">
        <v>92</v>
      </c>
      <c r="G773" s="17"/>
      <c r="H773" s="16">
        <v>282384.89</v>
      </c>
      <c r="I773" s="16">
        <v>289100</v>
      </c>
      <c r="J773" s="16">
        <v>289100</v>
      </c>
    </row>
    <row r="774" spans="1:10" x14ac:dyDescent="0.2">
      <c r="A774" s="1" t="s">
        <v>728</v>
      </c>
      <c r="B774" s="17" t="s">
        <v>72</v>
      </c>
      <c r="C774" s="17" t="s">
        <v>108</v>
      </c>
      <c r="D774" s="17" t="s">
        <v>84</v>
      </c>
      <c r="E774" s="17" t="s">
        <v>364</v>
      </c>
      <c r="F774" s="17" t="s">
        <v>725</v>
      </c>
      <c r="G774" s="17"/>
      <c r="H774" s="16">
        <v>15028.91</v>
      </c>
      <c r="I774" s="16">
        <v>0</v>
      </c>
      <c r="J774" s="16">
        <v>0</v>
      </c>
    </row>
    <row r="775" spans="1:10" ht="56.25" x14ac:dyDescent="0.2">
      <c r="A775" s="11" t="s">
        <v>544</v>
      </c>
      <c r="B775" s="17" t="s">
        <v>72</v>
      </c>
      <c r="C775" s="17" t="s">
        <v>108</v>
      </c>
      <c r="D775" s="17" t="s">
        <v>84</v>
      </c>
      <c r="E775" s="17" t="s">
        <v>543</v>
      </c>
      <c r="F775" s="17"/>
      <c r="G775" s="17"/>
      <c r="H775" s="16">
        <f>H776+H777+H778</f>
        <v>44601600</v>
      </c>
      <c r="I775" s="16">
        <f t="shared" ref="I775:J775" si="307">I776+I777+I778</f>
        <v>44601600</v>
      </c>
      <c r="J775" s="16">
        <f t="shared" si="307"/>
        <v>48381000</v>
      </c>
    </row>
    <row r="776" spans="1:10" x14ac:dyDescent="0.2">
      <c r="A776" s="8" t="s">
        <v>400</v>
      </c>
      <c r="B776" s="17" t="s">
        <v>72</v>
      </c>
      <c r="C776" s="17" t="s">
        <v>108</v>
      </c>
      <c r="D776" s="17" t="s">
        <v>84</v>
      </c>
      <c r="E776" s="17" t="s">
        <v>543</v>
      </c>
      <c r="F776" s="17" t="s">
        <v>170</v>
      </c>
      <c r="G776" s="17" t="s">
        <v>466</v>
      </c>
      <c r="H776" s="16">
        <v>19291250</v>
      </c>
      <c r="I776" s="16">
        <v>17802028</v>
      </c>
      <c r="J776" s="16">
        <v>17802028</v>
      </c>
    </row>
    <row r="777" spans="1:10" ht="22.5" x14ac:dyDescent="0.2">
      <c r="A777" s="8" t="s">
        <v>401</v>
      </c>
      <c r="B777" s="17" t="s">
        <v>72</v>
      </c>
      <c r="C777" s="17" t="s">
        <v>108</v>
      </c>
      <c r="D777" s="17" t="s">
        <v>84</v>
      </c>
      <c r="E777" s="17" t="s">
        <v>543</v>
      </c>
      <c r="F777" s="17" t="s">
        <v>399</v>
      </c>
      <c r="G777" s="17" t="s">
        <v>466</v>
      </c>
      <c r="H777" s="16">
        <v>5825957.5</v>
      </c>
      <c r="I777" s="16">
        <v>5376226</v>
      </c>
      <c r="J777" s="16">
        <v>5376226</v>
      </c>
    </row>
    <row r="778" spans="1:10" ht="33.75" x14ac:dyDescent="0.2">
      <c r="A778" s="1" t="s">
        <v>157</v>
      </c>
      <c r="B778" s="17" t="s">
        <v>72</v>
      </c>
      <c r="C778" s="17" t="s">
        <v>108</v>
      </c>
      <c r="D778" s="17" t="s">
        <v>84</v>
      </c>
      <c r="E778" s="17" t="s">
        <v>543</v>
      </c>
      <c r="F778" s="17" t="s">
        <v>155</v>
      </c>
      <c r="G778" s="17" t="s">
        <v>466</v>
      </c>
      <c r="H778" s="16">
        <v>19484392.5</v>
      </c>
      <c r="I778" s="16">
        <v>21423346</v>
      </c>
      <c r="J778" s="16">
        <v>25202746</v>
      </c>
    </row>
    <row r="779" spans="1:10" ht="33.75" x14ac:dyDescent="0.2">
      <c r="A779" s="8" t="s">
        <v>6</v>
      </c>
      <c r="B779" s="17" t="s">
        <v>72</v>
      </c>
      <c r="C779" s="17" t="s">
        <v>108</v>
      </c>
      <c r="D779" s="17" t="s">
        <v>84</v>
      </c>
      <c r="E779" s="17" t="s">
        <v>10</v>
      </c>
      <c r="F779" s="17"/>
      <c r="G779" s="17"/>
      <c r="H779" s="16">
        <f>H801+H811+H780+H783+H785+H789+H791+H806+H794</f>
        <v>96288129.560000002</v>
      </c>
      <c r="I779" s="16">
        <f>I801+I811+I780+I783+I785+I789+I791+I806+I794</f>
        <v>93070739.560000002</v>
      </c>
      <c r="J779" s="16">
        <f>J801+J811+J780+J783+J785+J789+J791+J806+J794</f>
        <v>94387339.560000002</v>
      </c>
    </row>
    <row r="780" spans="1:10" x14ac:dyDescent="0.2">
      <c r="A780" s="1" t="s">
        <v>11</v>
      </c>
      <c r="B780" s="17" t="s">
        <v>72</v>
      </c>
      <c r="C780" s="17" t="s">
        <v>108</v>
      </c>
      <c r="D780" s="17" t="s">
        <v>84</v>
      </c>
      <c r="E780" s="17" t="s">
        <v>458</v>
      </c>
      <c r="F780" s="17"/>
      <c r="G780" s="17"/>
      <c r="H780" s="16">
        <f>H781+H782</f>
        <v>2614910</v>
      </c>
      <c r="I780" s="16">
        <f t="shared" ref="I780:J780" si="308">I781+I782</f>
        <v>2060110</v>
      </c>
      <c r="J780" s="16">
        <f t="shared" si="308"/>
        <v>2060110</v>
      </c>
    </row>
    <row r="781" spans="1:10" x14ac:dyDescent="0.2">
      <c r="A781" s="1" t="s">
        <v>406</v>
      </c>
      <c r="B781" s="17" t="s">
        <v>72</v>
      </c>
      <c r="C781" s="17" t="s">
        <v>108</v>
      </c>
      <c r="D781" s="17" t="s">
        <v>84</v>
      </c>
      <c r="E781" s="17" t="s">
        <v>458</v>
      </c>
      <c r="F781" s="17" t="s">
        <v>90</v>
      </c>
      <c r="G781" s="17"/>
      <c r="H781" s="16">
        <v>2303720</v>
      </c>
      <c r="I781" s="16">
        <v>1809680</v>
      </c>
      <c r="J781" s="16">
        <v>1809680</v>
      </c>
    </row>
    <row r="782" spans="1:10" x14ac:dyDescent="0.2">
      <c r="A782" s="14" t="s">
        <v>158</v>
      </c>
      <c r="B782" s="17" t="s">
        <v>72</v>
      </c>
      <c r="C782" s="17" t="s">
        <v>108</v>
      </c>
      <c r="D782" s="17" t="s">
        <v>84</v>
      </c>
      <c r="E782" s="17" t="s">
        <v>458</v>
      </c>
      <c r="F782" s="17" t="s">
        <v>156</v>
      </c>
      <c r="G782" s="17"/>
      <c r="H782" s="16">
        <v>311190</v>
      </c>
      <c r="I782" s="16">
        <v>250430</v>
      </c>
      <c r="J782" s="16">
        <v>250430</v>
      </c>
    </row>
    <row r="783" spans="1:10" ht="22.5" x14ac:dyDescent="0.2">
      <c r="A783" s="1" t="s">
        <v>14</v>
      </c>
      <c r="B783" s="17" t="s">
        <v>72</v>
      </c>
      <c r="C783" s="17" t="s">
        <v>108</v>
      </c>
      <c r="D783" s="17" t="s">
        <v>84</v>
      </c>
      <c r="E783" s="17" t="s">
        <v>459</v>
      </c>
      <c r="F783" s="17"/>
      <c r="G783" s="17"/>
      <c r="H783" s="16">
        <f>H784</f>
        <v>2773269.56</v>
      </c>
      <c r="I783" s="16">
        <f t="shared" ref="I783:J783" si="309">I784</f>
        <v>2773269.56</v>
      </c>
      <c r="J783" s="16">
        <f t="shared" si="309"/>
        <v>2773269.56</v>
      </c>
    </row>
    <row r="784" spans="1:10" x14ac:dyDescent="0.2">
      <c r="A784" s="1" t="s">
        <v>406</v>
      </c>
      <c r="B784" s="17" t="s">
        <v>72</v>
      </c>
      <c r="C784" s="17" t="s">
        <v>108</v>
      </c>
      <c r="D784" s="17" t="s">
        <v>84</v>
      </c>
      <c r="E784" s="17" t="s">
        <v>459</v>
      </c>
      <c r="F784" s="17" t="s">
        <v>90</v>
      </c>
      <c r="G784" s="17"/>
      <c r="H784" s="16">
        <v>2773269.56</v>
      </c>
      <c r="I784" s="16">
        <v>2773269.56</v>
      </c>
      <c r="J784" s="16">
        <v>2773269.56</v>
      </c>
    </row>
    <row r="785" spans="1:10" ht="22.5" x14ac:dyDescent="0.2">
      <c r="A785" s="1" t="s">
        <v>481</v>
      </c>
      <c r="B785" s="17" t="s">
        <v>72</v>
      </c>
      <c r="C785" s="17" t="s">
        <v>108</v>
      </c>
      <c r="D785" s="17" t="s">
        <v>84</v>
      </c>
      <c r="E785" s="17" t="s">
        <v>480</v>
      </c>
      <c r="F785" s="17"/>
      <c r="G785" s="17"/>
      <c r="H785" s="16">
        <f>H786+H788+H787</f>
        <v>8465860</v>
      </c>
      <c r="I785" s="16">
        <f t="shared" ref="I785:J785" si="310">I786+I788</f>
        <v>8465860</v>
      </c>
      <c r="J785" s="16">
        <f t="shared" si="310"/>
        <v>8465860</v>
      </c>
    </row>
    <row r="786" spans="1:10" x14ac:dyDescent="0.2">
      <c r="A786" s="1" t="s">
        <v>406</v>
      </c>
      <c r="B786" s="17" t="s">
        <v>72</v>
      </c>
      <c r="C786" s="17" t="s">
        <v>108</v>
      </c>
      <c r="D786" s="17" t="s">
        <v>84</v>
      </c>
      <c r="E786" s="17" t="s">
        <v>480</v>
      </c>
      <c r="F786" s="17" t="s">
        <v>90</v>
      </c>
      <c r="G786" s="17"/>
      <c r="H786" s="37">
        <v>3977367.16</v>
      </c>
      <c r="I786" s="37">
        <v>3982800</v>
      </c>
      <c r="J786" s="37">
        <v>3982800</v>
      </c>
    </row>
    <row r="787" spans="1:10" ht="22.5" x14ac:dyDescent="0.2">
      <c r="A787" s="1" t="s">
        <v>28</v>
      </c>
      <c r="B787" s="17" t="s">
        <v>72</v>
      </c>
      <c r="C787" s="17" t="s">
        <v>108</v>
      </c>
      <c r="D787" s="17" t="s">
        <v>84</v>
      </c>
      <c r="E787" s="17" t="s">
        <v>480</v>
      </c>
      <c r="F787" s="17" t="s">
        <v>254</v>
      </c>
      <c r="G787" s="17"/>
      <c r="H787" s="37">
        <v>5432.84</v>
      </c>
      <c r="I787" s="37">
        <v>0</v>
      </c>
      <c r="J787" s="37">
        <v>0</v>
      </c>
    </row>
    <row r="788" spans="1:10" x14ac:dyDescent="0.2">
      <c r="A788" s="14" t="s">
        <v>158</v>
      </c>
      <c r="B788" s="17" t="s">
        <v>72</v>
      </c>
      <c r="C788" s="17" t="s">
        <v>108</v>
      </c>
      <c r="D788" s="17" t="s">
        <v>84</v>
      </c>
      <c r="E788" s="17" t="s">
        <v>480</v>
      </c>
      <c r="F788" s="17" t="s">
        <v>156</v>
      </c>
      <c r="G788" s="17"/>
      <c r="H788" s="37">
        <v>4483060</v>
      </c>
      <c r="I788" s="37">
        <v>4483060</v>
      </c>
      <c r="J788" s="37">
        <v>4483060</v>
      </c>
    </row>
    <row r="789" spans="1:10" x14ac:dyDescent="0.2">
      <c r="A789" s="1" t="s">
        <v>12</v>
      </c>
      <c r="B789" s="17" t="s">
        <v>72</v>
      </c>
      <c r="C789" s="17" t="s">
        <v>108</v>
      </c>
      <c r="D789" s="17" t="s">
        <v>84</v>
      </c>
      <c r="E789" s="17" t="s">
        <v>367</v>
      </c>
      <c r="F789" s="17"/>
      <c r="G789" s="17"/>
      <c r="H789" s="16">
        <f>H790</f>
        <v>5612000</v>
      </c>
      <c r="I789" s="16">
        <f t="shared" ref="I789:J789" si="311">I790</f>
        <v>5612000</v>
      </c>
      <c r="J789" s="16">
        <f t="shared" si="311"/>
        <v>5612000</v>
      </c>
    </row>
    <row r="790" spans="1:10" x14ac:dyDescent="0.2">
      <c r="A790" s="1" t="s">
        <v>406</v>
      </c>
      <c r="B790" s="17" t="s">
        <v>72</v>
      </c>
      <c r="C790" s="17" t="s">
        <v>108</v>
      </c>
      <c r="D790" s="17" t="s">
        <v>84</v>
      </c>
      <c r="E790" s="17" t="s">
        <v>367</v>
      </c>
      <c r="F790" s="17" t="s">
        <v>90</v>
      </c>
      <c r="G790" s="17"/>
      <c r="H790" s="37">
        <v>5612000</v>
      </c>
      <c r="I790" s="37">
        <v>5612000</v>
      </c>
      <c r="J790" s="37">
        <v>5612000</v>
      </c>
    </row>
    <row r="791" spans="1:10" ht="26.25" customHeight="1" x14ac:dyDescent="0.2">
      <c r="A791" s="1" t="s">
        <v>672</v>
      </c>
      <c r="B791" s="17" t="s">
        <v>72</v>
      </c>
      <c r="C791" s="17" t="s">
        <v>108</v>
      </c>
      <c r="D791" s="17" t="s">
        <v>84</v>
      </c>
      <c r="E791" s="17" t="s">
        <v>655</v>
      </c>
      <c r="F791" s="17"/>
      <c r="G791" s="17"/>
      <c r="H791" s="37">
        <f>H792+H793</f>
        <v>8177260</v>
      </c>
      <c r="I791" s="37">
        <f t="shared" ref="I791:J791" si="312">I792+I793</f>
        <v>8177260</v>
      </c>
      <c r="J791" s="37">
        <f t="shared" si="312"/>
        <v>8177260</v>
      </c>
    </row>
    <row r="792" spans="1:10" x14ac:dyDescent="0.2">
      <c r="A792" s="1" t="s">
        <v>406</v>
      </c>
      <c r="B792" s="17" t="s">
        <v>72</v>
      </c>
      <c r="C792" s="17" t="s">
        <v>108</v>
      </c>
      <c r="D792" s="17" t="s">
        <v>84</v>
      </c>
      <c r="E792" s="17" t="s">
        <v>655</v>
      </c>
      <c r="F792" s="17" t="s">
        <v>90</v>
      </c>
      <c r="G792" s="17"/>
      <c r="H792" s="37">
        <v>4790910</v>
      </c>
      <c r="I792" s="37">
        <v>4790910</v>
      </c>
      <c r="J792" s="37">
        <v>4790910</v>
      </c>
    </row>
    <row r="793" spans="1:10" x14ac:dyDescent="0.2">
      <c r="A793" s="14" t="s">
        <v>158</v>
      </c>
      <c r="B793" s="17" t="s">
        <v>72</v>
      </c>
      <c r="C793" s="17" t="s">
        <v>108</v>
      </c>
      <c r="D793" s="17" t="s">
        <v>84</v>
      </c>
      <c r="E793" s="17" t="s">
        <v>655</v>
      </c>
      <c r="F793" s="17" t="s">
        <v>156</v>
      </c>
      <c r="G793" s="17"/>
      <c r="H793" s="37">
        <v>3386350</v>
      </c>
      <c r="I793" s="37">
        <v>3386350</v>
      </c>
      <c r="J793" s="37">
        <v>3386350</v>
      </c>
    </row>
    <row r="794" spans="1:10" ht="22.5" x14ac:dyDescent="0.2">
      <c r="A794" s="1" t="s">
        <v>465</v>
      </c>
      <c r="B794" s="17" t="s">
        <v>72</v>
      </c>
      <c r="C794" s="17" t="s">
        <v>108</v>
      </c>
      <c r="D794" s="17" t="s">
        <v>84</v>
      </c>
      <c r="E794" s="17" t="s">
        <v>552</v>
      </c>
      <c r="F794" s="17"/>
      <c r="G794" s="17"/>
      <c r="H794" s="16">
        <f>H795+H796+H797+H798+H799+H800</f>
        <v>49829360</v>
      </c>
      <c r="I794" s="16">
        <f t="shared" ref="I794:J794" si="313">I795+I796+I797+I798+I799+I800</f>
        <v>47215560</v>
      </c>
      <c r="J794" s="16">
        <f t="shared" si="313"/>
        <v>48532160</v>
      </c>
    </row>
    <row r="795" spans="1:10" x14ac:dyDescent="0.2">
      <c r="A795" s="1" t="s">
        <v>406</v>
      </c>
      <c r="B795" s="17" t="s">
        <v>72</v>
      </c>
      <c r="C795" s="17" t="s">
        <v>108</v>
      </c>
      <c r="D795" s="17" t="s">
        <v>84</v>
      </c>
      <c r="E795" s="17" t="s">
        <v>552</v>
      </c>
      <c r="F795" s="17" t="s">
        <v>90</v>
      </c>
      <c r="G795" s="17"/>
      <c r="H795" s="37">
        <v>176870</v>
      </c>
      <c r="I795" s="37">
        <v>176870</v>
      </c>
      <c r="J795" s="37">
        <v>176870</v>
      </c>
    </row>
    <row r="796" spans="1:10" x14ac:dyDescent="0.2">
      <c r="A796" s="1" t="s">
        <v>406</v>
      </c>
      <c r="B796" s="17" t="s">
        <v>72</v>
      </c>
      <c r="C796" s="17" t="s">
        <v>108</v>
      </c>
      <c r="D796" s="17" t="s">
        <v>84</v>
      </c>
      <c r="E796" s="17" t="s">
        <v>552</v>
      </c>
      <c r="F796" s="17" t="s">
        <v>90</v>
      </c>
      <c r="G796" s="17" t="s">
        <v>202</v>
      </c>
      <c r="H796" s="37">
        <v>6232286.9800000004</v>
      </c>
      <c r="I796" s="37">
        <v>5979278</v>
      </c>
      <c r="J796" s="37">
        <v>6001000</v>
      </c>
    </row>
    <row r="797" spans="1:10" x14ac:dyDescent="0.2">
      <c r="A797" s="1" t="s">
        <v>406</v>
      </c>
      <c r="B797" s="17" t="s">
        <v>72</v>
      </c>
      <c r="C797" s="17" t="s">
        <v>108</v>
      </c>
      <c r="D797" s="17" t="s">
        <v>84</v>
      </c>
      <c r="E797" s="17" t="s">
        <v>552</v>
      </c>
      <c r="F797" s="17" t="s">
        <v>90</v>
      </c>
      <c r="G797" s="17" t="s">
        <v>466</v>
      </c>
      <c r="H797" s="37">
        <v>19726004.280000001</v>
      </c>
      <c r="I797" s="37">
        <v>20000132</v>
      </c>
      <c r="J797" s="37">
        <v>19978410</v>
      </c>
    </row>
    <row r="798" spans="1:10" ht="33.75" x14ac:dyDescent="0.2">
      <c r="A798" s="1" t="s">
        <v>157</v>
      </c>
      <c r="B798" s="17" t="s">
        <v>72</v>
      </c>
      <c r="C798" s="17" t="s">
        <v>108</v>
      </c>
      <c r="D798" s="17" t="s">
        <v>84</v>
      </c>
      <c r="E798" s="17" t="s">
        <v>552</v>
      </c>
      <c r="F798" s="17" t="s">
        <v>155</v>
      </c>
      <c r="G798" s="17"/>
      <c r="H798" s="37">
        <v>160090</v>
      </c>
      <c r="I798" s="37">
        <v>160090</v>
      </c>
      <c r="J798" s="37">
        <v>160090</v>
      </c>
    </row>
    <row r="799" spans="1:10" ht="33.75" x14ac:dyDescent="0.2">
      <c r="A799" s="1" t="s">
        <v>157</v>
      </c>
      <c r="B799" s="17" t="s">
        <v>72</v>
      </c>
      <c r="C799" s="17" t="s">
        <v>108</v>
      </c>
      <c r="D799" s="17" t="s">
        <v>84</v>
      </c>
      <c r="E799" s="17" t="s">
        <v>552</v>
      </c>
      <c r="F799" s="17" t="s">
        <v>155</v>
      </c>
      <c r="G799" s="17" t="s">
        <v>202</v>
      </c>
      <c r="H799" s="37">
        <v>4161118.74</v>
      </c>
      <c r="I799" s="37">
        <v>3865222</v>
      </c>
      <c r="J799" s="37">
        <v>4120000</v>
      </c>
    </row>
    <row r="800" spans="1:10" ht="36" customHeight="1" x14ac:dyDescent="0.2">
      <c r="A800" s="1" t="s">
        <v>157</v>
      </c>
      <c r="B800" s="17" t="s">
        <v>72</v>
      </c>
      <c r="C800" s="17" t="s">
        <v>108</v>
      </c>
      <c r="D800" s="17" t="s">
        <v>84</v>
      </c>
      <c r="E800" s="17" t="s">
        <v>552</v>
      </c>
      <c r="F800" s="17" t="s">
        <v>155</v>
      </c>
      <c r="G800" s="17" t="s">
        <v>466</v>
      </c>
      <c r="H800" s="37">
        <v>19372990</v>
      </c>
      <c r="I800" s="37">
        <v>17033968</v>
      </c>
      <c r="J800" s="37">
        <v>18095790</v>
      </c>
    </row>
    <row r="801" spans="1:10" ht="22.5" x14ac:dyDescent="0.2">
      <c r="A801" s="1" t="s">
        <v>37</v>
      </c>
      <c r="B801" s="17" t="s">
        <v>72</v>
      </c>
      <c r="C801" s="17" t="s">
        <v>108</v>
      </c>
      <c r="D801" s="17" t="s">
        <v>84</v>
      </c>
      <c r="E801" s="19" t="s">
        <v>366</v>
      </c>
      <c r="F801" s="17"/>
      <c r="G801" s="17"/>
      <c r="H801" s="16">
        <f>H802+H804+H803+H805</f>
        <v>4717500</v>
      </c>
      <c r="I801" s="16">
        <f>I802+I804+I803+I805</f>
        <v>4717500</v>
      </c>
      <c r="J801" s="16">
        <f>J802+J804+J803+J805</f>
        <v>4717500</v>
      </c>
    </row>
    <row r="802" spans="1:10" x14ac:dyDescent="0.2">
      <c r="A802" s="1" t="s">
        <v>407</v>
      </c>
      <c r="B802" s="17" t="s">
        <v>72</v>
      </c>
      <c r="C802" s="17" t="s">
        <v>108</v>
      </c>
      <c r="D802" s="17" t="s">
        <v>84</v>
      </c>
      <c r="E802" s="19" t="s">
        <v>366</v>
      </c>
      <c r="F802" s="17" t="s">
        <v>90</v>
      </c>
      <c r="G802" s="17"/>
      <c r="H802" s="37">
        <v>2119830</v>
      </c>
      <c r="I802" s="37">
        <v>2119830</v>
      </c>
      <c r="J802" s="37">
        <v>2119830</v>
      </c>
    </row>
    <row r="803" spans="1:10" x14ac:dyDescent="0.2">
      <c r="A803" s="1" t="s">
        <v>407</v>
      </c>
      <c r="B803" s="17" t="s">
        <v>72</v>
      </c>
      <c r="C803" s="17" t="s">
        <v>108</v>
      </c>
      <c r="D803" s="17" t="s">
        <v>84</v>
      </c>
      <c r="E803" s="19" t="s">
        <v>366</v>
      </c>
      <c r="F803" s="17" t="s">
        <v>90</v>
      </c>
      <c r="G803" s="17" t="s">
        <v>202</v>
      </c>
      <c r="H803" s="37">
        <v>693670</v>
      </c>
      <c r="I803" s="37">
        <v>693670</v>
      </c>
      <c r="J803" s="37">
        <v>693670</v>
      </c>
    </row>
    <row r="804" spans="1:10" x14ac:dyDescent="0.2">
      <c r="A804" s="14" t="s">
        <v>158</v>
      </c>
      <c r="B804" s="17" t="s">
        <v>72</v>
      </c>
      <c r="C804" s="17" t="s">
        <v>108</v>
      </c>
      <c r="D804" s="17" t="s">
        <v>84</v>
      </c>
      <c r="E804" s="19" t="s">
        <v>366</v>
      </c>
      <c r="F804" s="17" t="s">
        <v>156</v>
      </c>
      <c r="G804" s="17"/>
      <c r="H804" s="37">
        <v>1434570</v>
      </c>
      <c r="I804" s="37">
        <v>1434570</v>
      </c>
      <c r="J804" s="37">
        <v>1434570</v>
      </c>
    </row>
    <row r="805" spans="1:10" x14ac:dyDescent="0.2">
      <c r="A805" s="14" t="s">
        <v>158</v>
      </c>
      <c r="B805" s="17" t="s">
        <v>72</v>
      </c>
      <c r="C805" s="17" t="s">
        <v>108</v>
      </c>
      <c r="D805" s="17" t="s">
        <v>84</v>
      </c>
      <c r="E805" s="19" t="s">
        <v>366</v>
      </c>
      <c r="F805" s="17" t="s">
        <v>156</v>
      </c>
      <c r="G805" s="17" t="s">
        <v>202</v>
      </c>
      <c r="H805" s="37">
        <v>469430</v>
      </c>
      <c r="I805" s="37">
        <v>469430</v>
      </c>
      <c r="J805" s="37">
        <v>469430</v>
      </c>
    </row>
    <row r="806" spans="1:10" ht="33.75" x14ac:dyDescent="0.2">
      <c r="A806" s="8" t="s">
        <v>523</v>
      </c>
      <c r="B806" s="17" t="s">
        <v>72</v>
      </c>
      <c r="C806" s="17" t="s">
        <v>108</v>
      </c>
      <c r="D806" s="17" t="s">
        <v>84</v>
      </c>
      <c r="E806" s="17" t="s">
        <v>138</v>
      </c>
      <c r="F806" s="17"/>
      <c r="G806" s="17"/>
      <c r="H806" s="16">
        <f>H808+H810+H807+H809</f>
        <v>13815900</v>
      </c>
      <c r="I806" s="16">
        <f>I808+I810+I807+I809</f>
        <v>13815900</v>
      </c>
      <c r="J806" s="16">
        <f>J808+J810+J807+J809</f>
        <v>13815900</v>
      </c>
    </row>
    <row r="807" spans="1:10" x14ac:dyDescent="0.2">
      <c r="A807" s="1" t="s">
        <v>407</v>
      </c>
      <c r="B807" s="17" t="s">
        <v>72</v>
      </c>
      <c r="C807" s="17" t="s">
        <v>108</v>
      </c>
      <c r="D807" s="17" t="s">
        <v>84</v>
      </c>
      <c r="E807" s="17" t="s">
        <v>138</v>
      </c>
      <c r="F807" s="17" t="s">
        <v>90</v>
      </c>
      <c r="G807" s="17"/>
      <c r="H807" s="37">
        <v>4110680</v>
      </c>
      <c r="I807" s="37">
        <v>4110680</v>
      </c>
      <c r="J807" s="37">
        <v>4110680</v>
      </c>
    </row>
    <row r="808" spans="1:10" x14ac:dyDescent="0.2">
      <c r="A808" s="1" t="s">
        <v>407</v>
      </c>
      <c r="B808" s="17" t="s">
        <v>72</v>
      </c>
      <c r="C808" s="17" t="s">
        <v>108</v>
      </c>
      <c r="D808" s="17" t="s">
        <v>84</v>
      </c>
      <c r="E808" s="17" t="s">
        <v>138</v>
      </c>
      <c r="F808" s="17" t="s">
        <v>90</v>
      </c>
      <c r="G808" s="17" t="s">
        <v>202</v>
      </c>
      <c r="H808" s="16">
        <v>3141520</v>
      </c>
      <c r="I808" s="16">
        <v>3141520</v>
      </c>
      <c r="J808" s="16">
        <v>3141520</v>
      </c>
    </row>
    <row r="809" spans="1:10" x14ac:dyDescent="0.2">
      <c r="A809" s="14" t="s">
        <v>158</v>
      </c>
      <c r="B809" s="17" t="s">
        <v>72</v>
      </c>
      <c r="C809" s="17" t="s">
        <v>108</v>
      </c>
      <c r="D809" s="17" t="s">
        <v>84</v>
      </c>
      <c r="E809" s="17" t="s">
        <v>138</v>
      </c>
      <c r="F809" s="17" t="s">
        <v>156</v>
      </c>
      <c r="G809" s="17"/>
      <c r="H809" s="37">
        <v>3720420</v>
      </c>
      <c r="I809" s="37">
        <v>3720420</v>
      </c>
      <c r="J809" s="37">
        <v>3720420</v>
      </c>
    </row>
    <row r="810" spans="1:10" x14ac:dyDescent="0.2">
      <c r="A810" s="14" t="s">
        <v>158</v>
      </c>
      <c r="B810" s="17" t="s">
        <v>72</v>
      </c>
      <c r="C810" s="17" t="s">
        <v>108</v>
      </c>
      <c r="D810" s="17" t="s">
        <v>84</v>
      </c>
      <c r="E810" s="17" t="s">
        <v>138</v>
      </c>
      <c r="F810" s="17" t="s">
        <v>156</v>
      </c>
      <c r="G810" s="17" t="s">
        <v>202</v>
      </c>
      <c r="H810" s="16">
        <v>2843280</v>
      </c>
      <c r="I810" s="16">
        <v>2843280</v>
      </c>
      <c r="J810" s="16">
        <v>2843280</v>
      </c>
    </row>
    <row r="811" spans="1:10" ht="45" x14ac:dyDescent="0.2">
      <c r="A811" s="11" t="s">
        <v>35</v>
      </c>
      <c r="B811" s="17" t="s">
        <v>72</v>
      </c>
      <c r="C811" s="17" t="s">
        <v>108</v>
      </c>
      <c r="D811" s="17" t="s">
        <v>84</v>
      </c>
      <c r="E811" s="19" t="s">
        <v>365</v>
      </c>
      <c r="F811" s="17"/>
      <c r="G811" s="17"/>
      <c r="H811" s="16">
        <f>H812+H814+H813+H815</f>
        <v>282070</v>
      </c>
      <c r="I811" s="16">
        <f>I812+I814+I813+I815</f>
        <v>233280</v>
      </c>
      <c r="J811" s="16">
        <f>J812+J814+J813+J815</f>
        <v>233280</v>
      </c>
    </row>
    <row r="812" spans="1:10" x14ac:dyDescent="0.2">
      <c r="A812" s="1" t="s">
        <v>407</v>
      </c>
      <c r="B812" s="17" t="s">
        <v>72</v>
      </c>
      <c r="C812" s="17" t="s">
        <v>108</v>
      </c>
      <c r="D812" s="17" t="s">
        <v>84</v>
      </c>
      <c r="E812" s="19" t="s">
        <v>365</v>
      </c>
      <c r="F812" s="17" t="s">
        <v>90</v>
      </c>
      <c r="G812" s="17"/>
      <c r="H812" s="37">
        <v>153239.72</v>
      </c>
      <c r="I812" s="37">
        <v>118970</v>
      </c>
      <c r="J812" s="37">
        <v>118970</v>
      </c>
    </row>
    <row r="813" spans="1:10" x14ac:dyDescent="0.2">
      <c r="A813" s="1" t="s">
        <v>407</v>
      </c>
      <c r="B813" s="17" t="s">
        <v>72</v>
      </c>
      <c r="C813" s="17" t="s">
        <v>108</v>
      </c>
      <c r="D813" s="17" t="s">
        <v>84</v>
      </c>
      <c r="E813" s="19" t="s">
        <v>365</v>
      </c>
      <c r="F813" s="17" t="s">
        <v>90</v>
      </c>
      <c r="G813" s="17" t="s">
        <v>202</v>
      </c>
      <c r="H813" s="37">
        <v>57707.91</v>
      </c>
      <c r="I813" s="37">
        <v>63080</v>
      </c>
      <c r="J813" s="37">
        <v>63080</v>
      </c>
    </row>
    <row r="814" spans="1:10" x14ac:dyDescent="0.2">
      <c r="A814" s="14" t="s">
        <v>158</v>
      </c>
      <c r="B814" s="17" t="s">
        <v>72</v>
      </c>
      <c r="C814" s="17" t="s">
        <v>108</v>
      </c>
      <c r="D814" s="17" t="s">
        <v>84</v>
      </c>
      <c r="E814" s="19" t="s">
        <v>365</v>
      </c>
      <c r="F814" s="17" t="s">
        <v>156</v>
      </c>
      <c r="G814" s="17"/>
      <c r="H814" s="37">
        <v>48020.28</v>
      </c>
      <c r="I814" s="37">
        <v>33500</v>
      </c>
      <c r="J814" s="37">
        <v>33500</v>
      </c>
    </row>
    <row r="815" spans="1:10" x14ac:dyDescent="0.2">
      <c r="A815" s="14" t="s">
        <v>158</v>
      </c>
      <c r="B815" s="17" t="s">
        <v>72</v>
      </c>
      <c r="C815" s="17" t="s">
        <v>108</v>
      </c>
      <c r="D815" s="17" t="s">
        <v>84</v>
      </c>
      <c r="E815" s="19" t="s">
        <v>365</v>
      </c>
      <c r="F815" s="17" t="s">
        <v>156</v>
      </c>
      <c r="G815" s="17" t="s">
        <v>202</v>
      </c>
      <c r="H815" s="37">
        <v>23102.09</v>
      </c>
      <c r="I815" s="37">
        <v>17730</v>
      </c>
      <c r="J815" s="37">
        <v>17730</v>
      </c>
    </row>
    <row r="816" spans="1:10" x14ac:dyDescent="0.2">
      <c r="A816" s="1" t="s">
        <v>449</v>
      </c>
      <c r="B816" s="17" t="s">
        <v>72</v>
      </c>
      <c r="C816" s="17" t="s">
        <v>108</v>
      </c>
      <c r="D816" s="17" t="s">
        <v>84</v>
      </c>
      <c r="E816" s="17" t="s">
        <v>277</v>
      </c>
      <c r="F816" s="17"/>
      <c r="G816" s="17"/>
      <c r="H816" s="16">
        <f>H817+H821+H825</f>
        <v>2022424</v>
      </c>
      <c r="I816" s="16">
        <f t="shared" ref="I816:J816" si="314">I817+I821+I825</f>
        <v>1380100</v>
      </c>
      <c r="J816" s="16">
        <f t="shared" si="314"/>
        <v>1380100</v>
      </c>
    </row>
    <row r="817" spans="1:10" x14ac:dyDescent="0.2">
      <c r="A817" s="2" t="s">
        <v>238</v>
      </c>
      <c r="B817" s="17" t="s">
        <v>72</v>
      </c>
      <c r="C817" s="17" t="s">
        <v>108</v>
      </c>
      <c r="D817" s="17" t="s">
        <v>84</v>
      </c>
      <c r="E817" s="17" t="s">
        <v>285</v>
      </c>
      <c r="F817" s="17"/>
      <c r="G817" s="17"/>
      <c r="H817" s="16">
        <f>H818</f>
        <v>178450</v>
      </c>
      <c r="I817" s="16">
        <f t="shared" ref="I817:J817" si="315">I818</f>
        <v>450000</v>
      </c>
      <c r="J817" s="16">
        <f t="shared" si="315"/>
        <v>450000</v>
      </c>
    </row>
    <row r="818" spans="1:10" x14ac:dyDescent="0.2">
      <c r="A818" s="1" t="s">
        <v>694</v>
      </c>
      <c r="B818" s="17" t="s">
        <v>72</v>
      </c>
      <c r="C818" s="17" t="s">
        <v>108</v>
      </c>
      <c r="D818" s="17" t="s">
        <v>84</v>
      </c>
      <c r="E818" s="17" t="s">
        <v>377</v>
      </c>
      <c r="F818" s="17"/>
      <c r="G818" s="17"/>
      <c r="H818" s="16">
        <f t="shared" ref="H818:J818" si="316">H819+H820</f>
        <v>178450</v>
      </c>
      <c r="I818" s="16">
        <f t="shared" si="316"/>
        <v>450000</v>
      </c>
      <c r="J818" s="16">
        <f t="shared" si="316"/>
        <v>450000</v>
      </c>
    </row>
    <row r="819" spans="1:10" x14ac:dyDescent="0.2">
      <c r="A819" s="1" t="s">
        <v>406</v>
      </c>
      <c r="B819" s="17" t="s">
        <v>72</v>
      </c>
      <c r="C819" s="17" t="s">
        <v>108</v>
      </c>
      <c r="D819" s="17" t="s">
        <v>84</v>
      </c>
      <c r="E819" s="17" t="s">
        <v>377</v>
      </c>
      <c r="F819" s="17" t="s">
        <v>90</v>
      </c>
      <c r="G819" s="17"/>
      <c r="H819" s="16">
        <v>121450</v>
      </c>
      <c r="I819" s="16">
        <f t="shared" ref="I819:J819" si="317">50000+100000+100000+100000</f>
        <v>350000</v>
      </c>
      <c r="J819" s="16">
        <f t="shared" si="317"/>
        <v>350000</v>
      </c>
    </row>
    <row r="820" spans="1:10" x14ac:dyDescent="0.2">
      <c r="A820" s="14" t="s">
        <v>158</v>
      </c>
      <c r="B820" s="17" t="s">
        <v>72</v>
      </c>
      <c r="C820" s="17" t="s">
        <v>108</v>
      </c>
      <c r="D820" s="17" t="s">
        <v>84</v>
      </c>
      <c r="E820" s="17" t="s">
        <v>377</v>
      </c>
      <c r="F820" s="17" t="s">
        <v>156</v>
      </c>
      <c r="G820" s="17"/>
      <c r="H820" s="16">
        <v>57000</v>
      </c>
      <c r="I820" s="16">
        <v>100000</v>
      </c>
      <c r="J820" s="16">
        <v>100000</v>
      </c>
    </row>
    <row r="821" spans="1:10" x14ac:dyDescent="0.2">
      <c r="A821" s="2" t="s">
        <v>239</v>
      </c>
      <c r="B821" s="17" t="s">
        <v>72</v>
      </c>
      <c r="C821" s="17" t="s">
        <v>108</v>
      </c>
      <c r="D821" s="17" t="s">
        <v>84</v>
      </c>
      <c r="E821" s="17" t="s">
        <v>286</v>
      </c>
      <c r="F821" s="17"/>
      <c r="G821" s="17"/>
      <c r="H821" s="16">
        <f>H822</f>
        <v>693720</v>
      </c>
      <c r="I821" s="16">
        <f t="shared" ref="I821:J821" si="318">I822</f>
        <v>360000</v>
      </c>
      <c r="J821" s="16">
        <f t="shared" si="318"/>
        <v>360000</v>
      </c>
    </row>
    <row r="822" spans="1:10" x14ac:dyDescent="0.2">
      <c r="A822" s="1" t="s">
        <v>461</v>
      </c>
      <c r="B822" s="17" t="s">
        <v>72</v>
      </c>
      <c r="C822" s="17" t="s">
        <v>108</v>
      </c>
      <c r="D822" s="17" t="s">
        <v>84</v>
      </c>
      <c r="E822" s="17" t="s">
        <v>378</v>
      </c>
      <c r="F822" s="17"/>
      <c r="G822" s="17"/>
      <c r="H822" s="16">
        <f>H823+H824</f>
        <v>693720</v>
      </c>
      <c r="I822" s="16">
        <f t="shared" ref="I822:J822" si="319">I823+I824</f>
        <v>360000</v>
      </c>
      <c r="J822" s="16">
        <f t="shared" si="319"/>
        <v>360000</v>
      </c>
    </row>
    <row r="823" spans="1:10" x14ac:dyDescent="0.2">
      <c r="A823" s="1" t="s">
        <v>406</v>
      </c>
      <c r="B823" s="17" t="s">
        <v>72</v>
      </c>
      <c r="C823" s="17" t="s">
        <v>108</v>
      </c>
      <c r="D823" s="17" t="s">
        <v>84</v>
      </c>
      <c r="E823" s="17" t="s">
        <v>378</v>
      </c>
      <c r="F823" s="17" t="s">
        <v>90</v>
      </c>
      <c r="G823" s="17"/>
      <c r="H823" s="16">
        <v>307990</v>
      </c>
      <c r="I823" s="16">
        <f t="shared" ref="I823:J823" si="320">200000+160000</f>
        <v>360000</v>
      </c>
      <c r="J823" s="16">
        <f t="shared" si="320"/>
        <v>360000</v>
      </c>
    </row>
    <row r="824" spans="1:10" x14ac:dyDescent="0.2">
      <c r="A824" s="1" t="s">
        <v>158</v>
      </c>
      <c r="B824" s="17" t="s">
        <v>72</v>
      </c>
      <c r="C824" s="17" t="s">
        <v>108</v>
      </c>
      <c r="D824" s="17" t="s">
        <v>84</v>
      </c>
      <c r="E824" s="17" t="s">
        <v>378</v>
      </c>
      <c r="F824" s="17" t="s">
        <v>156</v>
      </c>
      <c r="G824" s="17"/>
      <c r="H824" s="16">
        <v>385730</v>
      </c>
      <c r="I824" s="16">
        <v>0</v>
      </c>
      <c r="J824" s="16">
        <v>0</v>
      </c>
    </row>
    <row r="825" spans="1:10" ht="22.5" x14ac:dyDescent="0.2">
      <c r="A825" s="13" t="s">
        <v>643</v>
      </c>
      <c r="B825" s="17" t="s">
        <v>72</v>
      </c>
      <c r="C825" s="17" t="s">
        <v>108</v>
      </c>
      <c r="D825" s="17" t="s">
        <v>84</v>
      </c>
      <c r="E825" s="20" t="s">
        <v>241</v>
      </c>
      <c r="F825" s="17"/>
      <c r="G825" s="17"/>
      <c r="H825" s="16">
        <f>H826</f>
        <v>1150254</v>
      </c>
      <c r="I825" s="16">
        <f t="shared" ref="I825:J825" si="321">I826</f>
        <v>570100</v>
      </c>
      <c r="J825" s="16">
        <f t="shared" si="321"/>
        <v>570100</v>
      </c>
    </row>
    <row r="826" spans="1:10" x14ac:dyDescent="0.2">
      <c r="A826" s="13" t="s">
        <v>644</v>
      </c>
      <c r="B826" s="17" t="s">
        <v>72</v>
      </c>
      <c r="C826" s="17" t="s">
        <v>108</v>
      </c>
      <c r="D826" s="17" t="s">
        <v>84</v>
      </c>
      <c r="E826" s="20" t="s">
        <v>642</v>
      </c>
      <c r="F826" s="17"/>
      <c r="G826" s="17"/>
      <c r="H826" s="37">
        <f>H827+H828</f>
        <v>1150254</v>
      </c>
      <c r="I826" s="37">
        <f t="shared" ref="I826:J826" si="322">I827+I828</f>
        <v>570100</v>
      </c>
      <c r="J826" s="37">
        <f t="shared" si="322"/>
        <v>570100</v>
      </c>
    </row>
    <row r="827" spans="1:10" x14ac:dyDescent="0.2">
      <c r="A827" s="14" t="s">
        <v>158</v>
      </c>
      <c r="B827" s="17" t="s">
        <v>72</v>
      </c>
      <c r="C827" s="17" t="s">
        <v>108</v>
      </c>
      <c r="D827" s="17" t="s">
        <v>84</v>
      </c>
      <c r="E827" s="20" t="s">
        <v>645</v>
      </c>
      <c r="F827" s="17" t="s">
        <v>156</v>
      </c>
      <c r="G827" s="17"/>
      <c r="H827" s="37">
        <v>630154</v>
      </c>
      <c r="I827" s="37">
        <v>50000</v>
      </c>
      <c r="J827" s="37">
        <v>50000</v>
      </c>
    </row>
    <row r="828" spans="1:10" x14ac:dyDescent="0.2">
      <c r="A828" s="14" t="s">
        <v>158</v>
      </c>
      <c r="B828" s="17" t="s">
        <v>72</v>
      </c>
      <c r="C828" s="17" t="s">
        <v>108</v>
      </c>
      <c r="D828" s="17" t="s">
        <v>84</v>
      </c>
      <c r="E828" s="20" t="s">
        <v>645</v>
      </c>
      <c r="F828" s="17" t="s">
        <v>156</v>
      </c>
      <c r="G828" s="17" t="s">
        <v>202</v>
      </c>
      <c r="H828" s="37">
        <v>520100</v>
      </c>
      <c r="I828" s="37">
        <v>520100</v>
      </c>
      <c r="J828" s="37">
        <v>520100</v>
      </c>
    </row>
    <row r="829" spans="1:10" x14ac:dyDescent="0.2">
      <c r="A829" s="1" t="s">
        <v>31</v>
      </c>
      <c r="B829" s="17" t="s">
        <v>72</v>
      </c>
      <c r="C829" s="17" t="s">
        <v>108</v>
      </c>
      <c r="D829" s="17" t="s">
        <v>95</v>
      </c>
      <c r="E829" s="17"/>
      <c r="F829" s="17"/>
      <c r="G829" s="17"/>
      <c r="H829" s="16">
        <f>H830+H840</f>
        <v>32388138.210000001</v>
      </c>
      <c r="I829" s="16">
        <f t="shared" ref="I829:J829" si="323">I830+I840</f>
        <v>30779400</v>
      </c>
      <c r="J829" s="16">
        <f t="shared" si="323"/>
        <v>30779400</v>
      </c>
    </row>
    <row r="830" spans="1:10" ht="22.5" x14ac:dyDescent="0.2">
      <c r="A830" s="14" t="s">
        <v>453</v>
      </c>
      <c r="B830" s="17" t="s">
        <v>72</v>
      </c>
      <c r="C830" s="17" t="s">
        <v>108</v>
      </c>
      <c r="D830" s="17" t="s">
        <v>95</v>
      </c>
      <c r="E830" s="17" t="s">
        <v>250</v>
      </c>
      <c r="F830" s="17"/>
      <c r="G830" s="17"/>
      <c r="H830" s="16">
        <f>H831</f>
        <v>32381687.41</v>
      </c>
      <c r="I830" s="16">
        <f t="shared" ref="I830:J831" si="324">I831</f>
        <v>30779400</v>
      </c>
      <c r="J830" s="16">
        <f t="shared" si="324"/>
        <v>30779400</v>
      </c>
    </row>
    <row r="831" spans="1:10" ht="22.5" x14ac:dyDescent="0.2">
      <c r="A831" s="1" t="s">
        <v>404</v>
      </c>
      <c r="B831" s="17" t="s">
        <v>72</v>
      </c>
      <c r="C831" s="17" t="s">
        <v>108</v>
      </c>
      <c r="D831" s="17" t="s">
        <v>95</v>
      </c>
      <c r="E831" s="17" t="s">
        <v>273</v>
      </c>
      <c r="F831" s="17"/>
      <c r="G831" s="17"/>
      <c r="H831" s="16">
        <f>H832</f>
        <v>32381687.41</v>
      </c>
      <c r="I831" s="16">
        <f t="shared" si="324"/>
        <v>30779400</v>
      </c>
      <c r="J831" s="16">
        <f t="shared" si="324"/>
        <v>30779400</v>
      </c>
    </row>
    <row r="832" spans="1:10" ht="22.5" x14ac:dyDescent="0.2">
      <c r="A832" s="24" t="s">
        <v>482</v>
      </c>
      <c r="B832" s="17" t="s">
        <v>72</v>
      </c>
      <c r="C832" s="17" t="s">
        <v>108</v>
      </c>
      <c r="D832" s="17" t="s">
        <v>95</v>
      </c>
      <c r="E832" s="17" t="s">
        <v>368</v>
      </c>
      <c r="F832" s="17"/>
      <c r="G832" s="17"/>
      <c r="H832" s="16">
        <f>H833+H834+H835+H836+H837+H838+H839</f>
        <v>32381687.41</v>
      </c>
      <c r="I832" s="16">
        <f t="shared" ref="I832:J832" si="325">I833+I834+I835+I836+I837+I838+I839</f>
        <v>30779400</v>
      </c>
      <c r="J832" s="16">
        <f t="shared" si="325"/>
        <v>30779400</v>
      </c>
    </row>
    <row r="833" spans="1:10" x14ac:dyDescent="0.2">
      <c r="A833" s="8" t="s">
        <v>400</v>
      </c>
      <c r="B833" s="17" t="s">
        <v>72</v>
      </c>
      <c r="C833" s="17" t="s">
        <v>108</v>
      </c>
      <c r="D833" s="17" t="s">
        <v>95</v>
      </c>
      <c r="E833" s="17" t="s">
        <v>368</v>
      </c>
      <c r="F833" s="17" t="s">
        <v>170</v>
      </c>
      <c r="G833" s="17"/>
      <c r="H833" s="16">
        <v>20299000</v>
      </c>
      <c r="I833" s="16">
        <v>20299000</v>
      </c>
      <c r="J833" s="16">
        <v>20299000</v>
      </c>
    </row>
    <row r="834" spans="1:10" ht="22.5" x14ac:dyDescent="0.2">
      <c r="A834" s="8" t="s">
        <v>401</v>
      </c>
      <c r="B834" s="17" t="s">
        <v>72</v>
      </c>
      <c r="C834" s="17" t="s">
        <v>108</v>
      </c>
      <c r="D834" s="17" t="s">
        <v>95</v>
      </c>
      <c r="E834" s="17" t="s">
        <v>368</v>
      </c>
      <c r="F834" s="17" t="s">
        <v>399</v>
      </c>
      <c r="G834" s="17"/>
      <c r="H834" s="16">
        <v>6128200</v>
      </c>
      <c r="I834" s="16">
        <v>6128200</v>
      </c>
      <c r="J834" s="16">
        <v>6128200</v>
      </c>
    </row>
    <row r="835" spans="1:10" ht="22.5" x14ac:dyDescent="0.2">
      <c r="A835" s="1" t="s">
        <v>182</v>
      </c>
      <c r="B835" s="17" t="s">
        <v>72</v>
      </c>
      <c r="C835" s="17" t="s">
        <v>108</v>
      </c>
      <c r="D835" s="17" t="s">
        <v>95</v>
      </c>
      <c r="E835" s="17" t="s">
        <v>368</v>
      </c>
      <c r="F835" s="17" t="s">
        <v>181</v>
      </c>
      <c r="G835" s="17"/>
      <c r="H835" s="16">
        <v>494117.69</v>
      </c>
      <c r="I835" s="16">
        <v>471200</v>
      </c>
      <c r="J835" s="16">
        <v>471200</v>
      </c>
    </row>
    <row r="836" spans="1:10" x14ac:dyDescent="0.2">
      <c r="A836" s="1" t="s">
        <v>406</v>
      </c>
      <c r="B836" s="17" t="s">
        <v>72</v>
      </c>
      <c r="C836" s="17" t="s">
        <v>108</v>
      </c>
      <c r="D836" s="17" t="s">
        <v>95</v>
      </c>
      <c r="E836" s="17" t="s">
        <v>368</v>
      </c>
      <c r="F836" s="17" t="s">
        <v>90</v>
      </c>
      <c r="G836" s="17"/>
      <c r="H836" s="16">
        <v>4276250.79</v>
      </c>
      <c r="I836" s="16">
        <v>2698400</v>
      </c>
      <c r="J836" s="16">
        <v>2698400</v>
      </c>
    </row>
    <row r="837" spans="1:10" x14ac:dyDescent="0.2">
      <c r="A837" s="26" t="s">
        <v>426</v>
      </c>
      <c r="B837" s="17" t="s">
        <v>72</v>
      </c>
      <c r="C837" s="17" t="s">
        <v>108</v>
      </c>
      <c r="D837" s="17" t="s">
        <v>95</v>
      </c>
      <c r="E837" s="17" t="s">
        <v>368</v>
      </c>
      <c r="F837" s="17" t="s">
        <v>425</v>
      </c>
      <c r="G837" s="17"/>
      <c r="H837" s="16">
        <v>1136968.93</v>
      </c>
      <c r="I837" s="16">
        <v>1138200</v>
      </c>
      <c r="J837" s="16">
        <v>1138200</v>
      </c>
    </row>
    <row r="838" spans="1:10" x14ac:dyDescent="0.2">
      <c r="A838" s="1" t="s">
        <v>93</v>
      </c>
      <c r="B838" s="17" t="s">
        <v>72</v>
      </c>
      <c r="C838" s="17" t="s">
        <v>108</v>
      </c>
      <c r="D838" s="17" t="s">
        <v>95</v>
      </c>
      <c r="E838" s="17" t="s">
        <v>368</v>
      </c>
      <c r="F838" s="17" t="s">
        <v>91</v>
      </c>
      <c r="G838" s="17"/>
      <c r="H838" s="16">
        <v>33150</v>
      </c>
      <c r="I838" s="16">
        <v>33150</v>
      </c>
      <c r="J838" s="16">
        <v>33150</v>
      </c>
    </row>
    <row r="839" spans="1:10" x14ac:dyDescent="0.2">
      <c r="A839" s="1" t="s">
        <v>293</v>
      </c>
      <c r="B839" s="17" t="s">
        <v>72</v>
      </c>
      <c r="C839" s="17" t="s">
        <v>108</v>
      </c>
      <c r="D839" s="17" t="s">
        <v>95</v>
      </c>
      <c r="E839" s="17" t="s">
        <v>368</v>
      </c>
      <c r="F839" s="17" t="s">
        <v>92</v>
      </c>
      <c r="G839" s="17"/>
      <c r="H839" s="16">
        <v>14000</v>
      </c>
      <c r="I839" s="16">
        <v>11250</v>
      </c>
      <c r="J839" s="16">
        <v>11250</v>
      </c>
    </row>
    <row r="840" spans="1:10" x14ac:dyDescent="0.2">
      <c r="A840" s="1" t="s">
        <v>449</v>
      </c>
      <c r="B840" s="17" t="s">
        <v>72</v>
      </c>
      <c r="C840" s="17" t="s">
        <v>108</v>
      </c>
      <c r="D840" s="17" t="s">
        <v>95</v>
      </c>
      <c r="E840" s="17" t="s">
        <v>277</v>
      </c>
      <c r="F840" s="17"/>
      <c r="G840" s="17"/>
      <c r="H840" s="16">
        <f>H841</f>
        <v>6450.8</v>
      </c>
      <c r="I840" s="16">
        <f t="shared" ref="I840:J842" si="326">I841</f>
        <v>0</v>
      </c>
      <c r="J840" s="16">
        <f t="shared" si="326"/>
        <v>0</v>
      </c>
    </row>
    <row r="841" spans="1:10" x14ac:dyDescent="0.2">
      <c r="A841" s="1" t="s">
        <v>238</v>
      </c>
      <c r="B841" s="17" t="s">
        <v>72</v>
      </c>
      <c r="C841" s="17" t="s">
        <v>108</v>
      </c>
      <c r="D841" s="17" t="s">
        <v>95</v>
      </c>
      <c r="E841" s="17" t="s">
        <v>285</v>
      </c>
      <c r="F841" s="17"/>
      <c r="G841" s="17"/>
      <c r="H841" s="16">
        <f>H842</f>
        <v>6450.8</v>
      </c>
      <c r="I841" s="16">
        <f t="shared" si="326"/>
        <v>0</v>
      </c>
      <c r="J841" s="16">
        <f t="shared" si="326"/>
        <v>0</v>
      </c>
    </row>
    <row r="842" spans="1:10" x14ac:dyDescent="0.2">
      <c r="A842" s="59" t="s">
        <v>791</v>
      </c>
      <c r="B842" s="17" t="s">
        <v>72</v>
      </c>
      <c r="C842" s="17" t="s">
        <v>108</v>
      </c>
      <c r="D842" s="17" t="s">
        <v>95</v>
      </c>
      <c r="E842" s="17" t="s">
        <v>790</v>
      </c>
      <c r="F842" s="17"/>
      <c r="G842" s="17"/>
      <c r="H842" s="16">
        <f>H843</f>
        <v>6450.8</v>
      </c>
      <c r="I842" s="16">
        <f t="shared" si="326"/>
        <v>0</v>
      </c>
      <c r="J842" s="16">
        <f t="shared" si="326"/>
        <v>0</v>
      </c>
    </row>
    <row r="843" spans="1:10" x14ac:dyDescent="0.2">
      <c r="A843" s="1" t="s">
        <v>721</v>
      </c>
      <c r="B843" s="17" t="s">
        <v>72</v>
      </c>
      <c r="C843" s="17" t="s">
        <v>108</v>
      </c>
      <c r="D843" s="17" t="s">
        <v>95</v>
      </c>
      <c r="E843" s="17" t="s">
        <v>790</v>
      </c>
      <c r="F843" s="17" t="s">
        <v>719</v>
      </c>
      <c r="G843" s="17"/>
      <c r="H843" s="16">
        <v>6450.8</v>
      </c>
      <c r="I843" s="16">
        <v>0</v>
      </c>
      <c r="J843" s="16">
        <v>0</v>
      </c>
    </row>
    <row r="844" spans="1:10" x14ac:dyDescent="0.2">
      <c r="A844" s="14" t="s">
        <v>183</v>
      </c>
      <c r="B844" s="17" t="s">
        <v>72</v>
      </c>
      <c r="C844" s="17" t="s">
        <v>108</v>
      </c>
      <c r="D844" s="17" t="s">
        <v>108</v>
      </c>
      <c r="E844" s="17"/>
      <c r="F844" s="17"/>
      <c r="G844" s="17"/>
      <c r="H844" s="16">
        <f>H845+H859</f>
        <v>9127877.9699999988</v>
      </c>
      <c r="I844" s="16">
        <f>I845+I859</f>
        <v>6144300</v>
      </c>
      <c r="J844" s="16">
        <f>J845+J859</f>
        <v>6144300</v>
      </c>
    </row>
    <row r="845" spans="1:10" x14ac:dyDescent="0.2">
      <c r="A845" s="1" t="s">
        <v>449</v>
      </c>
      <c r="B845" s="17" t="s">
        <v>72</v>
      </c>
      <c r="C845" s="17" t="s">
        <v>108</v>
      </c>
      <c r="D845" s="17" t="s">
        <v>108</v>
      </c>
      <c r="E845" s="17" t="s">
        <v>277</v>
      </c>
      <c r="F845" s="17"/>
      <c r="G845" s="17"/>
      <c r="H845" s="16">
        <f>H846+H855</f>
        <v>8580877.9699999988</v>
      </c>
      <c r="I845" s="16">
        <f t="shared" ref="I845:J845" si="327">I846+I855</f>
        <v>5597300</v>
      </c>
      <c r="J845" s="16">
        <f t="shared" si="327"/>
        <v>5597300</v>
      </c>
    </row>
    <row r="846" spans="1:10" ht="22.5" x14ac:dyDescent="0.2">
      <c r="A846" s="1" t="s">
        <v>291</v>
      </c>
      <c r="B846" s="17" t="s">
        <v>72</v>
      </c>
      <c r="C846" s="17" t="s">
        <v>108</v>
      </c>
      <c r="D846" s="17" t="s">
        <v>108</v>
      </c>
      <c r="E846" s="17" t="s">
        <v>282</v>
      </c>
      <c r="F846" s="17"/>
      <c r="G846" s="17"/>
      <c r="H846" s="16">
        <f>H847+H850</f>
        <v>8147177.9699999988</v>
      </c>
      <c r="I846" s="16">
        <f t="shared" ref="I846:J846" si="328">I847+I850</f>
        <v>5163600</v>
      </c>
      <c r="J846" s="16">
        <f t="shared" si="328"/>
        <v>5163600</v>
      </c>
    </row>
    <row r="847" spans="1:10" ht="22.5" x14ac:dyDescent="0.2">
      <c r="A847" s="1" t="s">
        <v>370</v>
      </c>
      <c r="B847" s="17" t="s">
        <v>72</v>
      </c>
      <c r="C847" s="17" t="s">
        <v>108</v>
      </c>
      <c r="D847" s="17" t="s">
        <v>108</v>
      </c>
      <c r="E847" s="20" t="s">
        <v>371</v>
      </c>
      <c r="F847" s="17"/>
      <c r="G847" s="17"/>
      <c r="H847" s="16">
        <f>H848+H849</f>
        <v>5391785.1999999993</v>
      </c>
      <c r="I847" s="16">
        <f t="shared" ref="I847:J847" si="329">I848+I849</f>
        <v>2400000</v>
      </c>
      <c r="J847" s="16">
        <f t="shared" si="329"/>
        <v>2400000</v>
      </c>
    </row>
    <row r="848" spans="1:10" x14ac:dyDescent="0.2">
      <c r="A848" s="13" t="s">
        <v>407</v>
      </c>
      <c r="B848" s="17" t="s">
        <v>72</v>
      </c>
      <c r="C848" s="17" t="s">
        <v>108</v>
      </c>
      <c r="D848" s="17" t="s">
        <v>108</v>
      </c>
      <c r="E848" s="20" t="s">
        <v>371</v>
      </c>
      <c r="F848" s="17" t="s">
        <v>90</v>
      </c>
      <c r="G848" s="17"/>
      <c r="H848" s="16">
        <v>2561849.42</v>
      </c>
      <c r="I848" s="16">
        <v>0</v>
      </c>
      <c r="J848" s="16">
        <v>0</v>
      </c>
    </row>
    <row r="849" spans="1:10" x14ac:dyDescent="0.2">
      <c r="A849" s="14" t="s">
        <v>158</v>
      </c>
      <c r="B849" s="17" t="s">
        <v>72</v>
      </c>
      <c r="C849" s="17" t="s">
        <v>108</v>
      </c>
      <c r="D849" s="17" t="s">
        <v>108</v>
      </c>
      <c r="E849" s="20" t="s">
        <v>371</v>
      </c>
      <c r="F849" s="17" t="s">
        <v>156</v>
      </c>
      <c r="G849" s="17"/>
      <c r="H849" s="16">
        <v>2829935.78</v>
      </c>
      <c r="I849" s="16">
        <v>2400000</v>
      </c>
      <c r="J849" s="16">
        <v>2400000</v>
      </c>
    </row>
    <row r="850" spans="1:10" x14ac:dyDescent="0.2">
      <c r="A850" s="1" t="s">
        <v>256</v>
      </c>
      <c r="B850" s="17" t="s">
        <v>72</v>
      </c>
      <c r="C850" s="17" t="s">
        <v>108</v>
      </c>
      <c r="D850" s="17" t="s">
        <v>108</v>
      </c>
      <c r="E850" s="20" t="s">
        <v>369</v>
      </c>
      <c r="F850" s="17"/>
      <c r="G850" s="17"/>
      <c r="H850" s="16">
        <f>H851+H852+H853+H854</f>
        <v>2755392.77</v>
      </c>
      <c r="I850" s="16">
        <f t="shared" ref="I850:J850" si="330">I851+I852+I853+I854</f>
        <v>2763600</v>
      </c>
      <c r="J850" s="16">
        <f t="shared" si="330"/>
        <v>2763600</v>
      </c>
    </row>
    <row r="851" spans="1:10" x14ac:dyDescent="0.2">
      <c r="A851" s="13" t="s">
        <v>407</v>
      </c>
      <c r="B851" s="17" t="s">
        <v>72</v>
      </c>
      <c r="C851" s="17" t="s">
        <v>108</v>
      </c>
      <c r="D851" s="17" t="s">
        <v>108</v>
      </c>
      <c r="E851" s="20" t="s">
        <v>369</v>
      </c>
      <c r="F851" s="17" t="s">
        <v>90</v>
      </c>
      <c r="G851" s="17"/>
      <c r="H851" s="16">
        <v>286250.05</v>
      </c>
      <c r="I851" s="16">
        <v>510000</v>
      </c>
      <c r="J851" s="16">
        <v>510000</v>
      </c>
    </row>
    <row r="852" spans="1:10" x14ac:dyDescent="0.2">
      <c r="A852" s="13" t="s">
        <v>407</v>
      </c>
      <c r="B852" s="17" t="s">
        <v>72</v>
      </c>
      <c r="C852" s="17" t="s">
        <v>108</v>
      </c>
      <c r="D852" s="17" t="s">
        <v>108</v>
      </c>
      <c r="E852" s="20" t="s">
        <v>369</v>
      </c>
      <c r="F852" s="17" t="s">
        <v>90</v>
      </c>
      <c r="G852" s="17" t="s">
        <v>202</v>
      </c>
      <c r="H852" s="37">
        <v>1754273.5</v>
      </c>
      <c r="I852" s="37">
        <v>2253600</v>
      </c>
      <c r="J852" s="37">
        <v>2253600</v>
      </c>
    </row>
    <row r="853" spans="1:10" x14ac:dyDescent="0.2">
      <c r="A853" s="14" t="s">
        <v>158</v>
      </c>
      <c r="B853" s="17" t="s">
        <v>72</v>
      </c>
      <c r="C853" s="17" t="s">
        <v>108</v>
      </c>
      <c r="D853" s="17" t="s">
        <v>108</v>
      </c>
      <c r="E853" s="20" t="s">
        <v>369</v>
      </c>
      <c r="F853" s="17" t="s">
        <v>156</v>
      </c>
      <c r="G853" s="17"/>
      <c r="H853" s="37">
        <v>215542.72</v>
      </c>
      <c r="I853" s="37">
        <v>0</v>
      </c>
      <c r="J853" s="37">
        <v>0</v>
      </c>
    </row>
    <row r="854" spans="1:10" x14ac:dyDescent="0.2">
      <c r="A854" s="14" t="s">
        <v>158</v>
      </c>
      <c r="B854" s="17" t="s">
        <v>72</v>
      </c>
      <c r="C854" s="17" t="s">
        <v>108</v>
      </c>
      <c r="D854" s="17" t="s">
        <v>108</v>
      </c>
      <c r="E854" s="20" t="s">
        <v>369</v>
      </c>
      <c r="F854" s="17" t="s">
        <v>156</v>
      </c>
      <c r="G854" s="17" t="s">
        <v>202</v>
      </c>
      <c r="H854" s="37">
        <v>499326.5</v>
      </c>
      <c r="I854" s="37">
        <v>0</v>
      </c>
      <c r="J854" s="37">
        <v>0</v>
      </c>
    </row>
    <row r="855" spans="1:10" ht="22.5" x14ac:dyDescent="0.2">
      <c r="A855" s="13" t="s">
        <v>643</v>
      </c>
      <c r="B855" s="17" t="s">
        <v>72</v>
      </c>
      <c r="C855" s="17" t="s">
        <v>108</v>
      </c>
      <c r="D855" s="17" t="s">
        <v>108</v>
      </c>
      <c r="E855" s="20" t="s">
        <v>241</v>
      </c>
      <c r="F855" s="17"/>
      <c r="G855" s="17"/>
      <c r="H855" s="37">
        <f>H856</f>
        <v>433700</v>
      </c>
      <c r="I855" s="37">
        <f t="shared" ref="I855:J855" si="331">I856</f>
        <v>433700</v>
      </c>
      <c r="J855" s="37">
        <f t="shared" si="331"/>
        <v>433700</v>
      </c>
    </row>
    <row r="856" spans="1:10" x14ac:dyDescent="0.2">
      <c r="A856" s="13" t="s">
        <v>644</v>
      </c>
      <c r="B856" s="17" t="s">
        <v>72</v>
      </c>
      <c r="C856" s="17" t="s">
        <v>108</v>
      </c>
      <c r="D856" s="17" t="s">
        <v>108</v>
      </c>
      <c r="E856" s="20" t="s">
        <v>642</v>
      </c>
      <c r="F856" s="17"/>
      <c r="G856" s="17"/>
      <c r="H856" s="37">
        <f>H857+H858</f>
        <v>433700</v>
      </c>
      <c r="I856" s="37">
        <f t="shared" ref="I856:J856" si="332">I857+I858</f>
        <v>433700</v>
      </c>
      <c r="J856" s="37">
        <f t="shared" si="332"/>
        <v>433700</v>
      </c>
    </row>
    <row r="857" spans="1:10" x14ac:dyDescent="0.2">
      <c r="A857" s="13" t="s">
        <v>407</v>
      </c>
      <c r="B857" s="17" t="s">
        <v>72</v>
      </c>
      <c r="C857" s="17" t="s">
        <v>108</v>
      </c>
      <c r="D857" s="17" t="s">
        <v>108</v>
      </c>
      <c r="E857" s="20" t="s">
        <v>642</v>
      </c>
      <c r="F857" s="17" t="s">
        <v>90</v>
      </c>
      <c r="G857" s="17"/>
      <c r="H857" s="16">
        <v>50000</v>
      </c>
      <c r="I857" s="16">
        <v>50000</v>
      </c>
      <c r="J857" s="16">
        <v>50000</v>
      </c>
    </row>
    <row r="858" spans="1:10" x14ac:dyDescent="0.2">
      <c r="A858" s="13" t="s">
        <v>407</v>
      </c>
      <c r="B858" s="17" t="s">
        <v>72</v>
      </c>
      <c r="C858" s="17" t="s">
        <v>108</v>
      </c>
      <c r="D858" s="17" t="s">
        <v>108</v>
      </c>
      <c r="E858" s="20" t="s">
        <v>642</v>
      </c>
      <c r="F858" s="17" t="s">
        <v>90</v>
      </c>
      <c r="G858" s="17" t="s">
        <v>202</v>
      </c>
      <c r="H858" s="37">
        <v>383700</v>
      </c>
      <c r="I858" s="37">
        <v>383700</v>
      </c>
      <c r="J858" s="37">
        <v>383700</v>
      </c>
    </row>
    <row r="859" spans="1:10" ht="22.5" x14ac:dyDescent="0.2">
      <c r="A859" s="13" t="s">
        <v>683</v>
      </c>
      <c r="B859" s="17" t="s">
        <v>72</v>
      </c>
      <c r="C859" s="17" t="s">
        <v>108</v>
      </c>
      <c r="D859" s="17" t="s">
        <v>108</v>
      </c>
      <c r="E859" s="17" t="s">
        <v>260</v>
      </c>
      <c r="F859" s="17"/>
      <c r="G859" s="17"/>
      <c r="H859" s="16">
        <f>H860</f>
        <v>547000</v>
      </c>
      <c r="I859" s="16">
        <f t="shared" ref="I859:J859" si="333">I860</f>
        <v>547000</v>
      </c>
      <c r="J859" s="16">
        <f t="shared" si="333"/>
        <v>547000</v>
      </c>
    </row>
    <row r="860" spans="1:10" x14ac:dyDescent="0.2">
      <c r="A860" s="1" t="s">
        <v>122</v>
      </c>
      <c r="B860" s="17" t="s">
        <v>72</v>
      </c>
      <c r="C860" s="17" t="s">
        <v>108</v>
      </c>
      <c r="D860" s="17" t="s">
        <v>108</v>
      </c>
      <c r="E860" s="20" t="s">
        <v>121</v>
      </c>
      <c r="F860" s="17"/>
      <c r="G860" s="17"/>
      <c r="H860" s="16">
        <f>H861+H864</f>
        <v>547000</v>
      </c>
      <c r="I860" s="16">
        <f t="shared" ref="I860:J860" si="334">I861+I864</f>
        <v>547000</v>
      </c>
      <c r="J860" s="16">
        <f t="shared" si="334"/>
        <v>547000</v>
      </c>
    </row>
    <row r="861" spans="1:10" x14ac:dyDescent="0.2">
      <c r="A861" s="1" t="s">
        <v>463</v>
      </c>
      <c r="B861" s="17" t="s">
        <v>72</v>
      </c>
      <c r="C861" s="17" t="s">
        <v>108</v>
      </c>
      <c r="D861" s="17" t="s">
        <v>108</v>
      </c>
      <c r="E861" s="20" t="s">
        <v>123</v>
      </c>
      <c r="F861" s="17"/>
      <c r="G861" s="17"/>
      <c r="H861" s="16">
        <f>H862+H863</f>
        <v>170000</v>
      </c>
      <c r="I861" s="16">
        <f t="shared" ref="I861:J861" si="335">I862+I863</f>
        <v>170000</v>
      </c>
      <c r="J861" s="16">
        <f t="shared" si="335"/>
        <v>170000</v>
      </c>
    </row>
    <row r="862" spans="1:10" x14ac:dyDescent="0.2">
      <c r="A862" s="13" t="s">
        <v>407</v>
      </c>
      <c r="B862" s="17" t="s">
        <v>72</v>
      </c>
      <c r="C862" s="17" t="s">
        <v>108</v>
      </c>
      <c r="D862" s="17" t="s">
        <v>108</v>
      </c>
      <c r="E862" s="20" t="s">
        <v>123</v>
      </c>
      <c r="F862" s="17" t="s">
        <v>90</v>
      </c>
      <c r="G862" s="17"/>
      <c r="H862" s="16">
        <v>145000</v>
      </c>
      <c r="I862" s="16">
        <v>100000</v>
      </c>
      <c r="J862" s="16">
        <v>100000</v>
      </c>
    </row>
    <row r="863" spans="1:10" x14ac:dyDescent="0.2">
      <c r="A863" s="14" t="s">
        <v>158</v>
      </c>
      <c r="B863" s="17" t="s">
        <v>72</v>
      </c>
      <c r="C863" s="17" t="s">
        <v>108</v>
      </c>
      <c r="D863" s="17" t="s">
        <v>108</v>
      </c>
      <c r="E863" s="20" t="s">
        <v>123</v>
      </c>
      <c r="F863" s="17" t="s">
        <v>156</v>
      </c>
      <c r="G863" s="17"/>
      <c r="H863" s="16">
        <v>25000</v>
      </c>
      <c r="I863" s="16">
        <v>70000</v>
      </c>
      <c r="J863" s="16">
        <v>70000</v>
      </c>
    </row>
    <row r="864" spans="1:10" x14ac:dyDescent="0.2">
      <c r="A864" s="1" t="s">
        <v>462</v>
      </c>
      <c r="B864" s="17" t="s">
        <v>72</v>
      </c>
      <c r="C864" s="17" t="s">
        <v>108</v>
      </c>
      <c r="D864" s="17" t="s">
        <v>108</v>
      </c>
      <c r="E864" s="20" t="s">
        <v>51</v>
      </c>
      <c r="F864" s="17"/>
      <c r="G864" s="17"/>
      <c r="H864" s="16">
        <f>H865</f>
        <v>377000</v>
      </c>
      <c r="I864" s="16">
        <f t="shared" ref="I864:J864" si="336">I865</f>
        <v>377000</v>
      </c>
      <c r="J864" s="16">
        <f t="shared" si="336"/>
        <v>377000</v>
      </c>
    </row>
    <row r="865" spans="1:10" x14ac:dyDescent="0.2">
      <c r="A865" s="1" t="s">
        <v>255</v>
      </c>
      <c r="B865" s="17" t="s">
        <v>72</v>
      </c>
      <c r="C865" s="17" t="s">
        <v>108</v>
      </c>
      <c r="D865" s="17" t="s">
        <v>108</v>
      </c>
      <c r="E865" s="20" t="s">
        <v>131</v>
      </c>
      <c r="F865" s="17"/>
      <c r="G865" s="17"/>
      <c r="H865" s="16">
        <f>H866+H867</f>
        <v>377000</v>
      </c>
      <c r="I865" s="16">
        <f t="shared" ref="I865:J865" si="337">I866+I867</f>
        <v>377000</v>
      </c>
      <c r="J865" s="16">
        <f t="shared" si="337"/>
        <v>377000</v>
      </c>
    </row>
    <row r="866" spans="1:10" x14ac:dyDescent="0.2">
      <c r="A866" s="1" t="s">
        <v>406</v>
      </c>
      <c r="B866" s="17" t="s">
        <v>72</v>
      </c>
      <c r="C866" s="17" t="s">
        <v>108</v>
      </c>
      <c r="D866" s="17" t="s">
        <v>108</v>
      </c>
      <c r="E866" s="20" t="s">
        <v>131</v>
      </c>
      <c r="F866" s="17" t="s">
        <v>90</v>
      </c>
      <c r="G866" s="17"/>
      <c r="H866" s="16">
        <v>70000</v>
      </c>
      <c r="I866" s="16">
        <v>70000</v>
      </c>
      <c r="J866" s="16">
        <v>70000</v>
      </c>
    </row>
    <row r="867" spans="1:10" x14ac:dyDescent="0.2">
      <c r="A867" s="1" t="s">
        <v>406</v>
      </c>
      <c r="B867" s="17" t="s">
        <v>72</v>
      </c>
      <c r="C867" s="17" t="s">
        <v>108</v>
      </c>
      <c r="D867" s="17" t="s">
        <v>108</v>
      </c>
      <c r="E867" s="20" t="s">
        <v>131</v>
      </c>
      <c r="F867" s="17" t="s">
        <v>90</v>
      </c>
      <c r="G867" s="17" t="s">
        <v>202</v>
      </c>
      <c r="H867" s="37">
        <v>307000</v>
      </c>
      <c r="I867" s="37">
        <v>307000</v>
      </c>
      <c r="J867" s="37">
        <v>307000</v>
      </c>
    </row>
    <row r="868" spans="1:10" x14ac:dyDescent="0.2">
      <c r="A868" s="1" t="s">
        <v>172</v>
      </c>
      <c r="B868" s="17" t="s">
        <v>72</v>
      </c>
      <c r="C868" s="17" t="s">
        <v>108</v>
      </c>
      <c r="D868" s="17" t="s">
        <v>106</v>
      </c>
      <c r="E868" s="17"/>
      <c r="F868" s="17"/>
      <c r="G868" s="17"/>
      <c r="H868" s="16">
        <f>H869+H873+H900+H912+H915</f>
        <v>40493378.350000001</v>
      </c>
      <c r="I868" s="16">
        <f t="shared" ref="I868:J868" si="338">I869+I873+I900+I912+I915</f>
        <v>33791600</v>
      </c>
      <c r="J868" s="16">
        <f t="shared" si="338"/>
        <v>34813400</v>
      </c>
    </row>
    <row r="869" spans="1:10" ht="22.5" x14ac:dyDescent="0.2">
      <c r="A869" s="1" t="s">
        <v>668</v>
      </c>
      <c r="B869" s="17" t="s">
        <v>72</v>
      </c>
      <c r="C869" s="17" t="s">
        <v>108</v>
      </c>
      <c r="D869" s="17" t="s">
        <v>106</v>
      </c>
      <c r="E869" s="17" t="s">
        <v>276</v>
      </c>
      <c r="F869" s="17"/>
      <c r="G869" s="17"/>
      <c r="H869" s="16">
        <f>H870</f>
        <v>100000</v>
      </c>
      <c r="I869" s="16">
        <f t="shared" ref="I869:J869" si="339">I870</f>
        <v>100000</v>
      </c>
      <c r="J869" s="16">
        <f t="shared" si="339"/>
        <v>100000</v>
      </c>
    </row>
    <row r="870" spans="1:10" ht="22.5" x14ac:dyDescent="0.2">
      <c r="A870" s="1" t="s">
        <v>412</v>
      </c>
      <c r="B870" s="17" t="s">
        <v>72</v>
      </c>
      <c r="C870" s="17" t="s">
        <v>108</v>
      </c>
      <c r="D870" s="17" t="s">
        <v>106</v>
      </c>
      <c r="E870" s="17" t="s">
        <v>413</v>
      </c>
      <c r="F870" s="17"/>
      <c r="G870" s="17"/>
      <c r="H870" s="16">
        <f>H871</f>
        <v>100000</v>
      </c>
      <c r="I870" s="16">
        <f t="shared" ref="I870:J871" si="340">I871</f>
        <v>100000</v>
      </c>
      <c r="J870" s="16">
        <f t="shared" si="340"/>
        <v>100000</v>
      </c>
    </row>
    <row r="871" spans="1:10" x14ac:dyDescent="0.2">
      <c r="A871" s="2" t="s">
        <v>19</v>
      </c>
      <c r="B871" s="17" t="s">
        <v>72</v>
      </c>
      <c r="C871" s="17" t="s">
        <v>108</v>
      </c>
      <c r="D871" s="17" t="s">
        <v>106</v>
      </c>
      <c r="E871" s="17" t="s">
        <v>497</v>
      </c>
      <c r="F871" s="17"/>
      <c r="G871" s="17"/>
      <c r="H871" s="16">
        <f>H872</f>
        <v>100000</v>
      </c>
      <c r="I871" s="16">
        <f t="shared" si="340"/>
        <v>100000</v>
      </c>
      <c r="J871" s="16">
        <f t="shared" si="340"/>
        <v>100000</v>
      </c>
    </row>
    <row r="872" spans="1:10" x14ac:dyDescent="0.2">
      <c r="A872" s="1" t="s">
        <v>406</v>
      </c>
      <c r="B872" s="17" t="s">
        <v>72</v>
      </c>
      <c r="C872" s="17" t="s">
        <v>108</v>
      </c>
      <c r="D872" s="17" t="s">
        <v>106</v>
      </c>
      <c r="E872" s="17" t="s">
        <v>497</v>
      </c>
      <c r="F872" s="17" t="s">
        <v>90</v>
      </c>
      <c r="G872" s="17"/>
      <c r="H872" s="16">
        <v>100000</v>
      </c>
      <c r="I872" s="16">
        <v>100000</v>
      </c>
      <c r="J872" s="16">
        <v>100000</v>
      </c>
    </row>
    <row r="873" spans="1:10" ht="22.5" x14ac:dyDescent="0.2">
      <c r="A873" s="14" t="s">
        <v>453</v>
      </c>
      <c r="B873" s="17" t="s">
        <v>72</v>
      </c>
      <c r="C873" s="17" t="s">
        <v>108</v>
      </c>
      <c r="D873" s="17" t="s">
        <v>106</v>
      </c>
      <c r="E873" s="17" t="s">
        <v>250</v>
      </c>
      <c r="F873" s="17"/>
      <c r="G873" s="17"/>
      <c r="H873" s="16">
        <f>H874+H878+H881+H885</f>
        <v>38488165.149999999</v>
      </c>
      <c r="I873" s="16">
        <f t="shared" ref="I873:J873" si="341">I874+I878+I881+I885</f>
        <v>31416600</v>
      </c>
      <c r="J873" s="16">
        <f t="shared" si="341"/>
        <v>32513400</v>
      </c>
    </row>
    <row r="874" spans="1:10" x14ac:dyDescent="0.2">
      <c r="A874" s="14" t="s">
        <v>243</v>
      </c>
      <c r="B874" s="17" t="s">
        <v>72</v>
      </c>
      <c r="C874" s="17" t="s">
        <v>108</v>
      </c>
      <c r="D874" s="17" t="s">
        <v>106</v>
      </c>
      <c r="E874" s="17" t="s">
        <v>283</v>
      </c>
      <c r="F874" s="17"/>
      <c r="G874" s="17"/>
      <c r="H874" s="16">
        <f>H875</f>
        <v>579400</v>
      </c>
      <c r="I874" s="16">
        <f t="shared" ref="I874:J874" si="342">I875</f>
        <v>800000</v>
      </c>
      <c r="J874" s="16">
        <f t="shared" si="342"/>
        <v>800000</v>
      </c>
    </row>
    <row r="875" spans="1:10" x14ac:dyDescent="0.2">
      <c r="A875" s="25" t="s">
        <v>19</v>
      </c>
      <c r="B875" s="17" t="s">
        <v>72</v>
      </c>
      <c r="C875" s="17" t="s">
        <v>108</v>
      </c>
      <c r="D875" s="17" t="s">
        <v>106</v>
      </c>
      <c r="E875" s="17" t="s">
        <v>372</v>
      </c>
      <c r="F875" s="17"/>
      <c r="G875" s="16"/>
      <c r="H875" s="16">
        <f>H876+H877</f>
        <v>579400</v>
      </c>
      <c r="I875" s="16">
        <f t="shared" ref="I875:J875" si="343">I876+I877</f>
        <v>800000</v>
      </c>
      <c r="J875" s="16">
        <f t="shared" si="343"/>
        <v>800000</v>
      </c>
    </row>
    <row r="876" spans="1:10" x14ac:dyDescent="0.2">
      <c r="A876" s="13" t="s">
        <v>406</v>
      </c>
      <c r="B876" s="17" t="s">
        <v>72</v>
      </c>
      <c r="C876" s="17" t="s">
        <v>108</v>
      </c>
      <c r="D876" s="17" t="s">
        <v>106</v>
      </c>
      <c r="E876" s="17" t="s">
        <v>372</v>
      </c>
      <c r="F876" s="17" t="s">
        <v>90</v>
      </c>
      <c r="G876" s="17"/>
      <c r="H876" s="16">
        <v>279400</v>
      </c>
      <c r="I876" s="16">
        <f>220000+280000</f>
        <v>500000</v>
      </c>
      <c r="J876" s="16">
        <f>220000+280000</f>
        <v>500000</v>
      </c>
    </row>
    <row r="877" spans="1:10" ht="22.5" x14ac:dyDescent="0.2">
      <c r="A877" s="13" t="s">
        <v>28</v>
      </c>
      <c r="B877" s="17" t="s">
        <v>72</v>
      </c>
      <c r="C877" s="17" t="s">
        <v>108</v>
      </c>
      <c r="D877" s="17" t="s">
        <v>106</v>
      </c>
      <c r="E877" s="17" t="s">
        <v>372</v>
      </c>
      <c r="F877" s="17" t="s">
        <v>254</v>
      </c>
      <c r="G877" s="17"/>
      <c r="H877" s="16">
        <v>300000</v>
      </c>
      <c r="I877" s="16">
        <v>300000</v>
      </c>
      <c r="J877" s="16">
        <v>300000</v>
      </c>
    </row>
    <row r="878" spans="1:10" x14ac:dyDescent="0.2">
      <c r="A878" s="13" t="s">
        <v>360</v>
      </c>
      <c r="B878" s="17" t="s">
        <v>72</v>
      </c>
      <c r="C878" s="17" t="s">
        <v>108</v>
      </c>
      <c r="D878" s="17" t="s">
        <v>106</v>
      </c>
      <c r="E878" s="17" t="s">
        <v>249</v>
      </c>
      <c r="F878" s="17"/>
      <c r="G878" s="17"/>
      <c r="H878" s="16">
        <f>H879</f>
        <v>200000</v>
      </c>
      <c r="I878" s="16">
        <f t="shared" ref="I878:J879" si="344">I879</f>
        <v>200000</v>
      </c>
      <c r="J878" s="16">
        <f t="shared" si="344"/>
        <v>200000</v>
      </c>
    </row>
    <row r="879" spans="1:10" x14ac:dyDescent="0.2">
      <c r="A879" s="25" t="s">
        <v>19</v>
      </c>
      <c r="B879" s="17" t="s">
        <v>72</v>
      </c>
      <c r="C879" s="17" t="s">
        <v>108</v>
      </c>
      <c r="D879" s="17" t="s">
        <v>106</v>
      </c>
      <c r="E879" s="17" t="s">
        <v>373</v>
      </c>
      <c r="F879" s="17"/>
      <c r="G879" s="17"/>
      <c r="H879" s="16">
        <f>H880</f>
        <v>200000</v>
      </c>
      <c r="I879" s="16">
        <f t="shared" si="344"/>
        <v>200000</v>
      </c>
      <c r="J879" s="16">
        <f t="shared" si="344"/>
        <v>200000</v>
      </c>
    </row>
    <row r="880" spans="1:10" x14ac:dyDescent="0.2">
      <c r="A880" s="13" t="s">
        <v>406</v>
      </c>
      <c r="B880" s="17" t="s">
        <v>72</v>
      </c>
      <c r="C880" s="17" t="s">
        <v>108</v>
      </c>
      <c r="D880" s="17" t="s">
        <v>106</v>
      </c>
      <c r="E880" s="17" t="s">
        <v>373</v>
      </c>
      <c r="F880" s="17" t="s">
        <v>90</v>
      </c>
      <c r="G880" s="17"/>
      <c r="H880" s="16">
        <v>200000</v>
      </c>
      <c r="I880" s="16">
        <v>200000</v>
      </c>
      <c r="J880" s="16">
        <v>200000</v>
      </c>
    </row>
    <row r="881" spans="1:10" ht="22.5" x14ac:dyDescent="0.2">
      <c r="A881" s="14" t="s">
        <v>244</v>
      </c>
      <c r="B881" s="17" t="s">
        <v>72</v>
      </c>
      <c r="C881" s="17" t="s">
        <v>108</v>
      </c>
      <c r="D881" s="17" t="s">
        <v>106</v>
      </c>
      <c r="E881" s="17" t="s">
        <v>284</v>
      </c>
      <c r="F881" s="17"/>
      <c r="G881" s="17"/>
      <c r="H881" s="16">
        <f>H882</f>
        <v>12300000</v>
      </c>
      <c r="I881" s="16">
        <f t="shared" ref="I881:J881" si="345">I882</f>
        <v>9122300</v>
      </c>
      <c r="J881" s="16">
        <f t="shared" si="345"/>
        <v>9122300</v>
      </c>
    </row>
    <row r="882" spans="1:10" x14ac:dyDescent="0.2">
      <c r="A882" s="1" t="s">
        <v>36</v>
      </c>
      <c r="B882" s="17" t="s">
        <v>72</v>
      </c>
      <c r="C882" s="17" t="s">
        <v>108</v>
      </c>
      <c r="D882" s="17" t="s">
        <v>106</v>
      </c>
      <c r="E882" s="17" t="s">
        <v>374</v>
      </c>
      <c r="F882" s="17"/>
      <c r="G882" s="17"/>
      <c r="H882" s="16">
        <f>H883+H884</f>
        <v>12300000</v>
      </c>
      <c r="I882" s="16">
        <f t="shared" ref="I882:J882" si="346">I883+I884</f>
        <v>9122300</v>
      </c>
      <c r="J882" s="16">
        <f t="shared" si="346"/>
        <v>9122300</v>
      </c>
    </row>
    <row r="883" spans="1:10" x14ac:dyDescent="0.2">
      <c r="A883" s="13" t="s">
        <v>406</v>
      </c>
      <c r="B883" s="17" t="s">
        <v>72</v>
      </c>
      <c r="C883" s="17" t="s">
        <v>108</v>
      </c>
      <c r="D883" s="17" t="s">
        <v>106</v>
      </c>
      <c r="E883" s="17" t="s">
        <v>374</v>
      </c>
      <c r="F883" s="17" t="s">
        <v>90</v>
      </c>
      <c r="G883" s="17"/>
      <c r="H883" s="16">
        <v>6177700</v>
      </c>
      <c r="I883" s="16">
        <v>3000000</v>
      </c>
      <c r="J883" s="16">
        <v>3000000</v>
      </c>
    </row>
    <row r="884" spans="1:10" x14ac:dyDescent="0.2">
      <c r="A884" s="13" t="s">
        <v>406</v>
      </c>
      <c r="B884" s="17" t="s">
        <v>72</v>
      </c>
      <c r="C884" s="17" t="s">
        <v>108</v>
      </c>
      <c r="D884" s="17" t="s">
        <v>106</v>
      </c>
      <c r="E884" s="17" t="s">
        <v>374</v>
      </c>
      <c r="F884" s="17" t="s">
        <v>90</v>
      </c>
      <c r="G884" s="17" t="s">
        <v>202</v>
      </c>
      <c r="H884" s="16">
        <v>6122300</v>
      </c>
      <c r="I884" s="16">
        <v>6122300</v>
      </c>
      <c r="J884" s="16">
        <v>6122300</v>
      </c>
    </row>
    <row r="885" spans="1:10" x14ac:dyDescent="0.2">
      <c r="A885" s="14" t="s">
        <v>411</v>
      </c>
      <c r="B885" s="17" t="s">
        <v>72</v>
      </c>
      <c r="C885" s="17" t="s">
        <v>108</v>
      </c>
      <c r="D885" s="17" t="s">
        <v>106</v>
      </c>
      <c r="E885" s="17" t="s">
        <v>414</v>
      </c>
      <c r="F885" s="17"/>
      <c r="G885" s="17"/>
      <c r="H885" s="16">
        <f t="shared" ref="H885:J885" si="347">H886+H891</f>
        <v>25408765.149999999</v>
      </c>
      <c r="I885" s="16">
        <f t="shared" si="347"/>
        <v>21294300</v>
      </c>
      <c r="J885" s="16">
        <f t="shared" si="347"/>
        <v>22391100</v>
      </c>
    </row>
    <row r="886" spans="1:10" x14ac:dyDescent="0.2">
      <c r="A886" s="13" t="s">
        <v>275</v>
      </c>
      <c r="B886" s="17" t="s">
        <v>72</v>
      </c>
      <c r="C886" s="17" t="s">
        <v>108</v>
      </c>
      <c r="D886" s="17" t="s">
        <v>106</v>
      </c>
      <c r="E886" s="17" t="s">
        <v>375</v>
      </c>
      <c r="F886" s="17"/>
      <c r="G886" s="17"/>
      <c r="H886" s="16">
        <f>H887+H889+H890+H888</f>
        <v>6362866.6699999999</v>
      </c>
      <c r="I886" s="16">
        <f t="shared" ref="I886:J886" si="348">I887+I889+I890+I888</f>
        <v>3656500</v>
      </c>
      <c r="J886" s="16">
        <f t="shared" si="348"/>
        <v>3835700</v>
      </c>
    </row>
    <row r="887" spans="1:10" x14ac:dyDescent="0.2">
      <c r="A887" s="8" t="s">
        <v>396</v>
      </c>
      <c r="B887" s="17" t="s">
        <v>72</v>
      </c>
      <c r="C887" s="17" t="s">
        <v>108</v>
      </c>
      <c r="D887" s="17" t="s">
        <v>106</v>
      </c>
      <c r="E887" s="17" t="s">
        <v>375</v>
      </c>
      <c r="F887" s="17" t="s">
        <v>86</v>
      </c>
      <c r="G887" s="17"/>
      <c r="H887" s="16">
        <v>4771794.53</v>
      </c>
      <c r="I887" s="16">
        <v>2808400</v>
      </c>
      <c r="J887" s="16">
        <v>2946000</v>
      </c>
    </row>
    <row r="888" spans="1:10" ht="22.5" x14ac:dyDescent="0.2">
      <c r="A888" s="8" t="s">
        <v>89</v>
      </c>
      <c r="B888" s="17" t="s">
        <v>72</v>
      </c>
      <c r="C888" s="17" t="s">
        <v>108</v>
      </c>
      <c r="D888" s="17" t="s">
        <v>106</v>
      </c>
      <c r="E888" s="17" t="s">
        <v>375</v>
      </c>
      <c r="F888" s="17" t="s">
        <v>88</v>
      </c>
      <c r="G888" s="17"/>
      <c r="H888" s="16">
        <v>1000</v>
      </c>
      <c r="I888" s="16">
        <v>0</v>
      </c>
      <c r="J888" s="16">
        <v>0</v>
      </c>
    </row>
    <row r="889" spans="1:10" ht="33.75" x14ac:dyDescent="0.2">
      <c r="A889" s="8" t="s">
        <v>398</v>
      </c>
      <c r="B889" s="17" t="s">
        <v>72</v>
      </c>
      <c r="C889" s="17" t="s">
        <v>108</v>
      </c>
      <c r="D889" s="17" t="s">
        <v>106</v>
      </c>
      <c r="E889" s="17" t="s">
        <v>375</v>
      </c>
      <c r="F889" s="17" t="s">
        <v>397</v>
      </c>
      <c r="G889" s="17"/>
      <c r="H889" s="16">
        <v>1435692.84</v>
      </c>
      <c r="I889" s="16">
        <v>848100</v>
      </c>
      <c r="J889" s="16">
        <v>889700</v>
      </c>
    </row>
    <row r="890" spans="1:10" x14ac:dyDescent="0.2">
      <c r="A890" s="13" t="s">
        <v>406</v>
      </c>
      <c r="B890" s="17" t="s">
        <v>72</v>
      </c>
      <c r="C890" s="17" t="s">
        <v>108</v>
      </c>
      <c r="D890" s="17" t="s">
        <v>106</v>
      </c>
      <c r="E890" s="17" t="s">
        <v>375</v>
      </c>
      <c r="F890" s="17" t="s">
        <v>90</v>
      </c>
      <c r="G890" s="17"/>
      <c r="H890" s="16">
        <v>154379.29999999999</v>
      </c>
      <c r="I890" s="16">
        <v>0</v>
      </c>
      <c r="J890" s="16">
        <v>0</v>
      </c>
    </row>
    <row r="891" spans="1:10" ht="33.75" x14ac:dyDescent="0.2">
      <c r="A891" s="1" t="s">
        <v>159</v>
      </c>
      <c r="B891" s="17" t="s">
        <v>72</v>
      </c>
      <c r="C891" s="17" t="s">
        <v>108</v>
      </c>
      <c r="D891" s="17" t="s">
        <v>106</v>
      </c>
      <c r="E891" s="17" t="s">
        <v>376</v>
      </c>
      <c r="F891" s="17"/>
      <c r="G891" s="17"/>
      <c r="H891" s="16">
        <f>H892+H893+H894+H895+H896+H897+H898+H899</f>
        <v>19045898.48</v>
      </c>
      <c r="I891" s="16">
        <f t="shared" ref="I891:J891" si="349">I892+I893+I894+I895+I896+I897+I898+I899</f>
        <v>17637800</v>
      </c>
      <c r="J891" s="16">
        <f t="shared" si="349"/>
        <v>18555400</v>
      </c>
    </row>
    <row r="892" spans="1:10" x14ac:dyDescent="0.2">
      <c r="A892" s="8" t="s">
        <v>400</v>
      </c>
      <c r="B892" s="17" t="s">
        <v>72</v>
      </c>
      <c r="C892" s="17" t="s">
        <v>108</v>
      </c>
      <c r="D892" s="17" t="s">
        <v>106</v>
      </c>
      <c r="E892" s="17" t="s">
        <v>376</v>
      </c>
      <c r="F892" s="17" t="s">
        <v>170</v>
      </c>
      <c r="G892" s="17"/>
      <c r="H892" s="16">
        <v>10019018.199999999</v>
      </c>
      <c r="I892" s="16">
        <v>8631300</v>
      </c>
      <c r="J892" s="16">
        <v>9054300</v>
      </c>
    </row>
    <row r="893" spans="1:10" ht="24" customHeight="1" x14ac:dyDescent="0.2">
      <c r="A893" s="8" t="s">
        <v>401</v>
      </c>
      <c r="B893" s="17" t="s">
        <v>72</v>
      </c>
      <c r="C893" s="17" t="s">
        <v>108</v>
      </c>
      <c r="D893" s="17" t="s">
        <v>106</v>
      </c>
      <c r="E893" s="17" t="s">
        <v>376</v>
      </c>
      <c r="F893" s="17" t="s">
        <v>399</v>
      </c>
      <c r="G893" s="17"/>
      <c r="H893" s="16">
        <v>3098659.58</v>
      </c>
      <c r="I893" s="16">
        <v>2606600</v>
      </c>
      <c r="J893" s="16">
        <v>2734400</v>
      </c>
    </row>
    <row r="894" spans="1:10" ht="22.5" x14ac:dyDescent="0.2">
      <c r="A894" s="1" t="s">
        <v>182</v>
      </c>
      <c r="B894" s="17" t="s">
        <v>72</v>
      </c>
      <c r="C894" s="17" t="s">
        <v>108</v>
      </c>
      <c r="D894" s="17" t="s">
        <v>106</v>
      </c>
      <c r="E894" s="17" t="s">
        <v>376</v>
      </c>
      <c r="F894" s="17" t="s">
        <v>181</v>
      </c>
      <c r="G894" s="17"/>
      <c r="H894" s="16">
        <f>360000+1200+620000+365600+635000</f>
        <v>1981800</v>
      </c>
      <c r="I894" s="16">
        <f>378700+1300+652200+384600+668000</f>
        <v>2084800</v>
      </c>
      <c r="J894" s="16">
        <f>397300+1300+684200+403500+700800+23200</f>
        <v>2210300</v>
      </c>
    </row>
    <row r="895" spans="1:10" x14ac:dyDescent="0.2">
      <c r="A895" s="1" t="s">
        <v>406</v>
      </c>
      <c r="B895" s="17" t="s">
        <v>72</v>
      </c>
      <c r="C895" s="17" t="s">
        <v>108</v>
      </c>
      <c r="D895" s="17" t="s">
        <v>106</v>
      </c>
      <c r="E895" s="17" t="s">
        <v>376</v>
      </c>
      <c r="F895" s="17" t="s">
        <v>90</v>
      </c>
      <c r="G895" s="17"/>
      <c r="H895" s="16">
        <v>3312120.7</v>
      </c>
      <c r="I895" s="16">
        <f>22100+34900+184400+37900+9500+1983500+5300+489700+880500</f>
        <v>3647800</v>
      </c>
      <c r="J895" s="16">
        <f>23200+36600+193500+39700+9900+2080700+5500+513700+923700</f>
        <v>3826500</v>
      </c>
    </row>
    <row r="896" spans="1:10" x14ac:dyDescent="0.2">
      <c r="A896" s="26" t="s">
        <v>426</v>
      </c>
      <c r="B896" s="17" t="s">
        <v>72</v>
      </c>
      <c r="C896" s="17" t="s">
        <v>108</v>
      </c>
      <c r="D896" s="17" t="s">
        <v>106</v>
      </c>
      <c r="E896" s="17" t="s">
        <v>376</v>
      </c>
      <c r="F896" s="17" t="s">
        <v>425</v>
      </c>
      <c r="G896" s="17"/>
      <c r="H896" s="16">
        <f>436900+148000</f>
        <v>584900</v>
      </c>
      <c r="I896" s="16">
        <f>459600+155700</f>
        <v>615300</v>
      </c>
      <c r="J896" s="16">
        <f>482100+193300</f>
        <v>675400</v>
      </c>
    </row>
    <row r="897" spans="1:10" x14ac:dyDescent="0.2">
      <c r="A897" s="1" t="s">
        <v>93</v>
      </c>
      <c r="B897" s="17" t="s">
        <v>72</v>
      </c>
      <c r="C897" s="17" t="s">
        <v>108</v>
      </c>
      <c r="D897" s="17" t="s">
        <v>106</v>
      </c>
      <c r="E897" s="17" t="s">
        <v>376</v>
      </c>
      <c r="F897" s="17" t="s">
        <v>91</v>
      </c>
      <c r="G897" s="17"/>
      <c r="H897" s="16">
        <v>44300</v>
      </c>
      <c r="I897" s="16">
        <v>48700</v>
      </c>
      <c r="J897" s="16">
        <v>51100</v>
      </c>
    </row>
    <row r="898" spans="1:10" x14ac:dyDescent="0.2">
      <c r="A898" s="1" t="s">
        <v>293</v>
      </c>
      <c r="B898" s="17" t="s">
        <v>72</v>
      </c>
      <c r="C898" s="17" t="s">
        <v>108</v>
      </c>
      <c r="D898" s="17" t="s">
        <v>106</v>
      </c>
      <c r="E898" s="17" t="s">
        <v>376</v>
      </c>
      <c r="F898" s="17" t="s">
        <v>92</v>
      </c>
      <c r="G898" s="17"/>
      <c r="H898" s="16">
        <v>3100</v>
      </c>
      <c r="I898" s="16">
        <v>3300</v>
      </c>
      <c r="J898" s="16">
        <v>3400</v>
      </c>
    </row>
    <row r="899" spans="1:10" x14ac:dyDescent="0.2">
      <c r="A899" s="1" t="s">
        <v>728</v>
      </c>
      <c r="B899" s="17" t="s">
        <v>72</v>
      </c>
      <c r="C899" s="17" t="s">
        <v>108</v>
      </c>
      <c r="D899" s="17" t="s">
        <v>106</v>
      </c>
      <c r="E899" s="17" t="s">
        <v>376</v>
      </c>
      <c r="F899" s="17" t="s">
        <v>725</v>
      </c>
      <c r="G899" s="17"/>
      <c r="H899" s="16">
        <v>2000</v>
      </c>
      <c r="I899" s="16">
        <v>0</v>
      </c>
      <c r="J899" s="16">
        <v>0</v>
      </c>
    </row>
    <row r="900" spans="1:10" x14ac:dyDescent="0.2">
      <c r="A900" s="2" t="s">
        <v>449</v>
      </c>
      <c r="B900" s="17" t="s">
        <v>72</v>
      </c>
      <c r="C900" s="17" t="s">
        <v>108</v>
      </c>
      <c r="D900" s="17" t="s">
        <v>106</v>
      </c>
      <c r="E900" s="17" t="s">
        <v>277</v>
      </c>
      <c r="F900" s="17"/>
      <c r="G900" s="17"/>
      <c r="H900" s="16">
        <f>H904+H909+H901</f>
        <v>1683013.2</v>
      </c>
      <c r="I900" s="16">
        <f t="shared" ref="I900:J900" si="350">I904+I909+I901</f>
        <v>2200000</v>
      </c>
      <c r="J900" s="16">
        <f t="shared" si="350"/>
        <v>2200000</v>
      </c>
    </row>
    <row r="901" spans="1:10" x14ac:dyDescent="0.2">
      <c r="A901" s="2" t="s">
        <v>238</v>
      </c>
      <c r="B901" s="17" t="s">
        <v>72</v>
      </c>
      <c r="C901" s="17" t="s">
        <v>108</v>
      </c>
      <c r="D901" s="17" t="s">
        <v>106</v>
      </c>
      <c r="E901" s="17" t="s">
        <v>285</v>
      </c>
      <c r="F901" s="17"/>
      <c r="G901" s="17"/>
      <c r="H901" s="16">
        <f>H902</f>
        <v>113313.2</v>
      </c>
      <c r="I901" s="16">
        <f t="shared" ref="I901:J901" si="351">I902</f>
        <v>100000</v>
      </c>
      <c r="J901" s="16">
        <f t="shared" si="351"/>
        <v>100000</v>
      </c>
    </row>
    <row r="902" spans="1:10" x14ac:dyDescent="0.2">
      <c r="A902" s="2" t="s">
        <v>19</v>
      </c>
      <c r="B902" s="17" t="s">
        <v>72</v>
      </c>
      <c r="C902" s="17" t="s">
        <v>108</v>
      </c>
      <c r="D902" s="17" t="s">
        <v>106</v>
      </c>
      <c r="E902" s="17" t="s">
        <v>351</v>
      </c>
      <c r="F902" s="17"/>
      <c r="G902" s="17"/>
      <c r="H902" s="16">
        <f>H903</f>
        <v>113313.2</v>
      </c>
      <c r="I902" s="16">
        <f t="shared" ref="I902:J902" si="352">I903</f>
        <v>100000</v>
      </c>
      <c r="J902" s="16">
        <f t="shared" si="352"/>
        <v>100000</v>
      </c>
    </row>
    <row r="903" spans="1:10" x14ac:dyDescent="0.2">
      <c r="A903" s="1" t="s">
        <v>406</v>
      </c>
      <c r="B903" s="17" t="s">
        <v>72</v>
      </c>
      <c r="C903" s="17" t="s">
        <v>108</v>
      </c>
      <c r="D903" s="17" t="s">
        <v>106</v>
      </c>
      <c r="E903" s="17" t="s">
        <v>351</v>
      </c>
      <c r="F903" s="17" t="s">
        <v>90</v>
      </c>
      <c r="G903" s="17"/>
      <c r="H903" s="16">
        <v>113313.2</v>
      </c>
      <c r="I903" s="16">
        <v>100000</v>
      </c>
      <c r="J903" s="16">
        <v>100000</v>
      </c>
    </row>
    <row r="904" spans="1:10" x14ac:dyDescent="0.2">
      <c r="A904" s="1" t="s">
        <v>464</v>
      </c>
      <c r="B904" s="17" t="s">
        <v>72</v>
      </c>
      <c r="C904" s="17" t="s">
        <v>108</v>
      </c>
      <c r="D904" s="17" t="s">
        <v>106</v>
      </c>
      <c r="E904" s="17" t="s">
        <v>281</v>
      </c>
      <c r="F904" s="17"/>
      <c r="G904" s="17"/>
      <c r="H904" s="16">
        <f t="shared" ref="H904:J904" si="353">H905+H907</f>
        <v>1469700</v>
      </c>
      <c r="I904" s="16">
        <f t="shared" si="353"/>
        <v>2000000</v>
      </c>
      <c r="J904" s="16">
        <f t="shared" si="353"/>
        <v>2000000</v>
      </c>
    </row>
    <row r="905" spans="1:10" ht="22.5" x14ac:dyDescent="0.2">
      <c r="A905" s="1" t="s">
        <v>611</v>
      </c>
      <c r="B905" s="17" t="s">
        <v>72</v>
      </c>
      <c r="C905" s="17" t="s">
        <v>108</v>
      </c>
      <c r="D905" s="17" t="s">
        <v>106</v>
      </c>
      <c r="E905" s="17" t="s">
        <v>605</v>
      </c>
      <c r="F905" s="17"/>
      <c r="G905" s="17"/>
      <c r="H905" s="16">
        <f t="shared" ref="H905" si="354">H906</f>
        <v>515000</v>
      </c>
      <c r="I905" s="16">
        <f t="shared" ref="I905" si="355">I906</f>
        <v>800000</v>
      </c>
      <c r="J905" s="16">
        <f t="shared" ref="J905" si="356">J906</f>
        <v>800000</v>
      </c>
    </row>
    <row r="906" spans="1:10" x14ac:dyDescent="0.2">
      <c r="A906" s="1" t="s">
        <v>406</v>
      </c>
      <c r="B906" s="17" t="s">
        <v>72</v>
      </c>
      <c r="C906" s="17" t="s">
        <v>108</v>
      </c>
      <c r="D906" s="17" t="s">
        <v>106</v>
      </c>
      <c r="E906" s="17" t="s">
        <v>605</v>
      </c>
      <c r="F906" s="17" t="s">
        <v>90</v>
      </c>
      <c r="G906" s="17"/>
      <c r="H906" s="16">
        <v>515000</v>
      </c>
      <c r="I906" s="16">
        <v>800000</v>
      </c>
      <c r="J906" s="16">
        <v>800000</v>
      </c>
    </row>
    <row r="907" spans="1:10" x14ac:dyDescent="0.2">
      <c r="A907" s="1" t="s">
        <v>612</v>
      </c>
      <c r="B907" s="17" t="s">
        <v>72</v>
      </c>
      <c r="C907" s="17" t="s">
        <v>108</v>
      </c>
      <c r="D907" s="17" t="s">
        <v>106</v>
      </c>
      <c r="E907" s="17" t="s">
        <v>606</v>
      </c>
      <c r="F907" s="17"/>
      <c r="G907" s="17"/>
      <c r="H907" s="16">
        <f t="shared" ref="H907:J907" si="357">H908</f>
        <v>954700</v>
      </c>
      <c r="I907" s="16">
        <f t="shared" si="357"/>
        <v>1200000</v>
      </c>
      <c r="J907" s="16">
        <f t="shared" si="357"/>
        <v>1200000</v>
      </c>
    </row>
    <row r="908" spans="1:10" x14ac:dyDescent="0.2">
      <c r="A908" s="1" t="s">
        <v>406</v>
      </c>
      <c r="B908" s="17" t="s">
        <v>72</v>
      </c>
      <c r="C908" s="17" t="s">
        <v>108</v>
      </c>
      <c r="D908" s="17" t="s">
        <v>106</v>
      </c>
      <c r="E908" s="17" t="s">
        <v>606</v>
      </c>
      <c r="F908" s="17" t="s">
        <v>90</v>
      </c>
      <c r="G908" s="17"/>
      <c r="H908" s="16">
        <v>954700</v>
      </c>
      <c r="I908" s="16">
        <v>1200000</v>
      </c>
      <c r="J908" s="16">
        <v>1200000</v>
      </c>
    </row>
    <row r="909" spans="1:10" x14ac:dyDescent="0.2">
      <c r="A909" s="1" t="s">
        <v>691</v>
      </c>
      <c r="B909" s="17" t="s">
        <v>72</v>
      </c>
      <c r="C909" s="17" t="s">
        <v>108</v>
      </c>
      <c r="D909" s="17" t="s">
        <v>106</v>
      </c>
      <c r="E909" s="17" t="s">
        <v>242</v>
      </c>
      <c r="F909" s="17"/>
      <c r="G909" s="17"/>
      <c r="H909" s="16">
        <f>H910</f>
        <v>100000</v>
      </c>
      <c r="I909" s="16">
        <f t="shared" ref="I909:J910" si="358">I910</f>
        <v>100000</v>
      </c>
      <c r="J909" s="16">
        <f t="shared" si="358"/>
        <v>100000</v>
      </c>
    </row>
    <row r="910" spans="1:10" x14ac:dyDescent="0.2">
      <c r="A910" s="8" t="s">
        <v>19</v>
      </c>
      <c r="B910" s="17" t="s">
        <v>72</v>
      </c>
      <c r="C910" s="17" t="s">
        <v>108</v>
      </c>
      <c r="D910" s="17" t="s">
        <v>106</v>
      </c>
      <c r="E910" s="17" t="s">
        <v>610</v>
      </c>
      <c r="F910" s="17"/>
      <c r="G910" s="17"/>
      <c r="H910" s="16">
        <f>H911</f>
        <v>100000</v>
      </c>
      <c r="I910" s="16">
        <f t="shared" si="358"/>
        <v>100000</v>
      </c>
      <c r="J910" s="16">
        <f t="shared" si="358"/>
        <v>100000</v>
      </c>
    </row>
    <row r="911" spans="1:10" x14ac:dyDescent="0.2">
      <c r="A911" s="1" t="s">
        <v>406</v>
      </c>
      <c r="B911" s="17" t="s">
        <v>72</v>
      </c>
      <c r="C911" s="17" t="s">
        <v>108</v>
      </c>
      <c r="D911" s="17" t="s">
        <v>106</v>
      </c>
      <c r="E911" s="17" t="s">
        <v>610</v>
      </c>
      <c r="F911" s="17" t="s">
        <v>90</v>
      </c>
      <c r="G911" s="17"/>
      <c r="H911" s="16">
        <v>100000</v>
      </c>
      <c r="I911" s="16">
        <v>100000</v>
      </c>
      <c r="J911" s="16">
        <v>100000</v>
      </c>
    </row>
    <row r="912" spans="1:10" ht="22.5" x14ac:dyDescent="0.2">
      <c r="A912" s="14" t="s">
        <v>39</v>
      </c>
      <c r="B912" s="17" t="s">
        <v>72</v>
      </c>
      <c r="C912" s="17" t="s">
        <v>108</v>
      </c>
      <c r="D912" s="17" t="s">
        <v>106</v>
      </c>
      <c r="E912" s="17" t="s">
        <v>258</v>
      </c>
      <c r="F912" s="17"/>
      <c r="G912" s="17"/>
      <c r="H912" s="16">
        <f>H913</f>
        <v>147200</v>
      </c>
      <c r="I912" s="16">
        <f t="shared" ref="I912:J913" si="359">I913</f>
        <v>0</v>
      </c>
      <c r="J912" s="16">
        <f t="shared" si="359"/>
        <v>0</v>
      </c>
    </row>
    <row r="913" spans="1:10" x14ac:dyDescent="0.2">
      <c r="A913" s="1" t="s">
        <v>257</v>
      </c>
      <c r="B913" s="17" t="s">
        <v>72</v>
      </c>
      <c r="C913" s="17" t="s">
        <v>108</v>
      </c>
      <c r="D913" s="17" t="s">
        <v>106</v>
      </c>
      <c r="E913" s="17" t="s">
        <v>305</v>
      </c>
      <c r="F913" s="17"/>
      <c r="G913" s="17"/>
      <c r="H913" s="16">
        <f>H914</f>
        <v>147200</v>
      </c>
      <c r="I913" s="16">
        <f t="shared" si="359"/>
        <v>0</v>
      </c>
      <c r="J913" s="16">
        <f t="shared" si="359"/>
        <v>0</v>
      </c>
    </row>
    <row r="914" spans="1:10" x14ac:dyDescent="0.2">
      <c r="A914" s="1" t="s">
        <v>406</v>
      </c>
      <c r="B914" s="17" t="s">
        <v>72</v>
      </c>
      <c r="C914" s="17" t="s">
        <v>108</v>
      </c>
      <c r="D914" s="17" t="s">
        <v>106</v>
      </c>
      <c r="E914" s="17" t="s">
        <v>305</v>
      </c>
      <c r="F914" s="17" t="s">
        <v>90</v>
      </c>
      <c r="G914" s="17"/>
      <c r="H914" s="16">
        <v>147200</v>
      </c>
      <c r="I914" s="16">
        <v>0</v>
      </c>
      <c r="J914" s="16">
        <v>0</v>
      </c>
    </row>
    <row r="915" spans="1:10" ht="24.75" customHeight="1" x14ac:dyDescent="0.2">
      <c r="A915" s="14" t="s">
        <v>478</v>
      </c>
      <c r="B915" s="17" t="s">
        <v>72</v>
      </c>
      <c r="C915" s="17" t="s">
        <v>108</v>
      </c>
      <c r="D915" s="17" t="s">
        <v>106</v>
      </c>
      <c r="E915" s="17" t="s">
        <v>492</v>
      </c>
      <c r="F915" s="17"/>
      <c r="G915" s="17"/>
      <c r="H915" s="16">
        <f>H916</f>
        <v>75000</v>
      </c>
      <c r="I915" s="16">
        <f t="shared" ref="I915:J916" si="360">I916</f>
        <v>75000</v>
      </c>
      <c r="J915" s="16">
        <f t="shared" si="360"/>
        <v>0</v>
      </c>
    </row>
    <row r="916" spans="1:10" ht="22.5" x14ac:dyDescent="0.2">
      <c r="A916" s="14" t="s">
        <v>688</v>
      </c>
      <c r="B916" s="17" t="s">
        <v>72</v>
      </c>
      <c r="C916" s="17" t="s">
        <v>108</v>
      </c>
      <c r="D916" s="17" t="s">
        <v>106</v>
      </c>
      <c r="E916" s="17" t="s">
        <v>493</v>
      </c>
      <c r="F916" s="21"/>
      <c r="G916" s="21"/>
      <c r="H916" s="38">
        <f>H917</f>
        <v>75000</v>
      </c>
      <c r="I916" s="38">
        <f t="shared" si="360"/>
        <v>75000</v>
      </c>
      <c r="J916" s="38">
        <f t="shared" si="360"/>
        <v>0</v>
      </c>
    </row>
    <row r="917" spans="1:10" x14ac:dyDescent="0.2">
      <c r="A917" s="1" t="s">
        <v>406</v>
      </c>
      <c r="B917" s="17" t="s">
        <v>72</v>
      </c>
      <c r="C917" s="17" t="s">
        <v>108</v>
      </c>
      <c r="D917" s="17" t="s">
        <v>106</v>
      </c>
      <c r="E917" s="17" t="s">
        <v>493</v>
      </c>
      <c r="F917" s="17" t="s">
        <v>90</v>
      </c>
      <c r="G917" s="17"/>
      <c r="H917" s="16">
        <f>70000+5000</f>
        <v>75000</v>
      </c>
      <c r="I917" s="16">
        <f>70000+5000</f>
        <v>75000</v>
      </c>
      <c r="J917" s="16">
        <v>0</v>
      </c>
    </row>
    <row r="918" spans="1:10" x14ac:dyDescent="0.2">
      <c r="A918" s="14" t="s">
        <v>151</v>
      </c>
      <c r="B918" s="17" t="s">
        <v>72</v>
      </c>
      <c r="C918" s="17" t="s">
        <v>150</v>
      </c>
      <c r="D918" s="17" t="s">
        <v>82</v>
      </c>
      <c r="E918" s="17"/>
      <c r="F918" s="17"/>
      <c r="G918" s="17"/>
      <c r="H918" s="16">
        <f>H922+H919</f>
        <v>66657446.730000004</v>
      </c>
      <c r="I918" s="16">
        <f>I922+I919</f>
        <v>36652600</v>
      </c>
      <c r="J918" s="16">
        <f>J922+J919</f>
        <v>36652600</v>
      </c>
    </row>
    <row r="919" spans="1:10" x14ac:dyDescent="0.2">
      <c r="A919" s="8" t="s">
        <v>152</v>
      </c>
      <c r="B919" s="57" t="s">
        <v>72</v>
      </c>
      <c r="C919" s="17" t="s">
        <v>150</v>
      </c>
      <c r="D919" s="17" t="s">
        <v>95</v>
      </c>
      <c r="E919" s="17"/>
      <c r="F919" s="17"/>
      <c r="G919" s="17"/>
      <c r="H919" s="16">
        <f t="shared" ref="H919:J920" si="361">H920</f>
        <v>30004846.73</v>
      </c>
      <c r="I919" s="16">
        <f t="shared" si="361"/>
        <v>0</v>
      </c>
      <c r="J919" s="16">
        <f t="shared" si="361"/>
        <v>0</v>
      </c>
    </row>
    <row r="920" spans="1:10" ht="22.5" x14ac:dyDescent="0.2">
      <c r="A920" s="8" t="s">
        <v>234</v>
      </c>
      <c r="B920" s="57" t="s">
        <v>72</v>
      </c>
      <c r="C920" s="17" t="s">
        <v>150</v>
      </c>
      <c r="D920" s="17" t="s">
        <v>95</v>
      </c>
      <c r="E920" s="17" t="s">
        <v>229</v>
      </c>
      <c r="F920" s="17"/>
      <c r="G920" s="17"/>
      <c r="H920" s="16">
        <f t="shared" si="361"/>
        <v>30004846.73</v>
      </c>
      <c r="I920" s="16">
        <f t="shared" si="361"/>
        <v>0</v>
      </c>
      <c r="J920" s="16">
        <f t="shared" si="361"/>
        <v>0</v>
      </c>
    </row>
    <row r="921" spans="1:10" ht="22.5" x14ac:dyDescent="0.2">
      <c r="A921" s="56" t="s">
        <v>28</v>
      </c>
      <c r="B921" s="17" t="s">
        <v>72</v>
      </c>
      <c r="C921" s="17" t="s">
        <v>150</v>
      </c>
      <c r="D921" s="17" t="s">
        <v>95</v>
      </c>
      <c r="E921" s="17" t="s">
        <v>229</v>
      </c>
      <c r="F921" s="17" t="s">
        <v>254</v>
      </c>
      <c r="G921" s="17"/>
      <c r="H921" s="16">
        <v>30004846.73</v>
      </c>
      <c r="I921" s="16">
        <v>0</v>
      </c>
      <c r="J921" s="16">
        <v>0</v>
      </c>
    </row>
    <row r="922" spans="1:10" x14ac:dyDescent="0.2">
      <c r="A922" s="14" t="s">
        <v>173</v>
      </c>
      <c r="B922" s="17" t="s">
        <v>72</v>
      </c>
      <c r="C922" s="17" t="s">
        <v>150</v>
      </c>
      <c r="D922" s="17" t="s">
        <v>87</v>
      </c>
      <c r="E922" s="17"/>
      <c r="F922" s="17"/>
      <c r="G922" s="17"/>
      <c r="H922" s="16">
        <f>H923+H927</f>
        <v>36652600</v>
      </c>
      <c r="I922" s="16">
        <f t="shared" ref="I922:J922" si="362">I923+I927</f>
        <v>36652600</v>
      </c>
      <c r="J922" s="16">
        <f t="shared" si="362"/>
        <v>36652600</v>
      </c>
    </row>
    <row r="923" spans="1:10" ht="22.5" x14ac:dyDescent="0.2">
      <c r="A923" s="14" t="s">
        <v>453</v>
      </c>
      <c r="B923" s="17" t="s">
        <v>72</v>
      </c>
      <c r="C923" s="17" t="s">
        <v>150</v>
      </c>
      <c r="D923" s="17" t="s">
        <v>87</v>
      </c>
      <c r="E923" s="17" t="s">
        <v>250</v>
      </c>
      <c r="F923" s="17"/>
      <c r="G923" s="17"/>
      <c r="H923" s="16">
        <f t="shared" ref="H923:J925" si="363">H924</f>
        <v>23342800</v>
      </c>
      <c r="I923" s="16">
        <f t="shared" si="363"/>
        <v>23342800</v>
      </c>
      <c r="J923" s="16">
        <f t="shared" si="363"/>
        <v>23342800</v>
      </c>
    </row>
    <row r="924" spans="1:10" ht="23.25" customHeight="1" x14ac:dyDescent="0.2">
      <c r="A924" s="14" t="s">
        <v>245</v>
      </c>
      <c r="B924" s="17" t="s">
        <v>72</v>
      </c>
      <c r="C924" s="17" t="s">
        <v>150</v>
      </c>
      <c r="D924" s="17" t="s">
        <v>87</v>
      </c>
      <c r="E924" s="17" t="s">
        <v>280</v>
      </c>
      <c r="F924" s="17"/>
      <c r="G924" s="17"/>
      <c r="H924" s="16">
        <f t="shared" si="363"/>
        <v>23342800</v>
      </c>
      <c r="I924" s="16">
        <f t="shared" si="363"/>
        <v>23342800</v>
      </c>
      <c r="J924" s="16">
        <f t="shared" si="363"/>
        <v>23342800</v>
      </c>
    </row>
    <row r="925" spans="1:10" ht="33.75" x14ac:dyDescent="0.2">
      <c r="A925" s="1" t="s">
        <v>180</v>
      </c>
      <c r="B925" s="17" t="s">
        <v>72</v>
      </c>
      <c r="C925" s="17" t="s">
        <v>150</v>
      </c>
      <c r="D925" s="17" t="s">
        <v>87</v>
      </c>
      <c r="E925" s="17" t="s">
        <v>210</v>
      </c>
      <c r="F925" s="17"/>
      <c r="G925" s="17"/>
      <c r="H925" s="16">
        <f t="shared" si="363"/>
        <v>23342800</v>
      </c>
      <c r="I925" s="16">
        <f t="shared" si="363"/>
        <v>23342800</v>
      </c>
      <c r="J925" s="16">
        <f t="shared" si="363"/>
        <v>23342800</v>
      </c>
    </row>
    <row r="926" spans="1:10" ht="22.5" x14ac:dyDescent="0.2">
      <c r="A926" s="1" t="s">
        <v>176</v>
      </c>
      <c r="B926" s="17" t="s">
        <v>72</v>
      </c>
      <c r="C926" s="17" t="s">
        <v>150</v>
      </c>
      <c r="D926" s="17" t="s">
        <v>87</v>
      </c>
      <c r="E926" s="17" t="s">
        <v>210</v>
      </c>
      <c r="F926" s="17" t="s">
        <v>175</v>
      </c>
      <c r="G926" s="17" t="s">
        <v>202</v>
      </c>
      <c r="H926" s="37">
        <v>23342800</v>
      </c>
      <c r="I926" s="37">
        <v>23342800</v>
      </c>
      <c r="J926" s="37">
        <v>23342800</v>
      </c>
    </row>
    <row r="927" spans="1:10" ht="22.5" x14ac:dyDescent="0.2">
      <c r="A927" s="14" t="s">
        <v>452</v>
      </c>
      <c r="B927" s="17" t="s">
        <v>72</v>
      </c>
      <c r="C927" s="17" t="s">
        <v>150</v>
      </c>
      <c r="D927" s="17" t="s">
        <v>87</v>
      </c>
      <c r="E927" s="17" t="s">
        <v>251</v>
      </c>
      <c r="F927" s="17"/>
      <c r="G927" s="17"/>
      <c r="H927" s="16">
        <f>H928+H932</f>
        <v>13309800</v>
      </c>
      <c r="I927" s="16">
        <f t="shared" ref="I927:J927" si="364">I928+I932</f>
        <v>13309800</v>
      </c>
      <c r="J927" s="16">
        <f t="shared" si="364"/>
        <v>13309800</v>
      </c>
    </row>
    <row r="928" spans="1:10" x14ac:dyDescent="0.2">
      <c r="A928" s="8" t="s">
        <v>16</v>
      </c>
      <c r="B928" s="17" t="s">
        <v>72</v>
      </c>
      <c r="C928" s="17" t="s">
        <v>150</v>
      </c>
      <c r="D928" s="17" t="s">
        <v>87</v>
      </c>
      <c r="E928" s="17" t="s">
        <v>4</v>
      </c>
      <c r="F928" s="17"/>
      <c r="G928" s="17"/>
      <c r="H928" s="16">
        <f>H929</f>
        <v>13016390</v>
      </c>
      <c r="I928" s="16">
        <f t="shared" ref="I928:J928" si="365">I929</f>
        <v>13016390</v>
      </c>
      <c r="J928" s="16">
        <f t="shared" si="365"/>
        <v>13016390</v>
      </c>
    </row>
    <row r="929" spans="1:11" ht="45" x14ac:dyDescent="0.2">
      <c r="A929" s="12" t="s">
        <v>524</v>
      </c>
      <c r="B929" s="17" t="s">
        <v>72</v>
      </c>
      <c r="C929" s="17" t="s">
        <v>150</v>
      </c>
      <c r="D929" s="17" t="s">
        <v>87</v>
      </c>
      <c r="E929" s="17" t="s">
        <v>211</v>
      </c>
      <c r="F929" s="17"/>
      <c r="G929" s="17"/>
      <c r="H929" s="16">
        <f>H930+H931</f>
        <v>13016390</v>
      </c>
      <c r="I929" s="16">
        <f t="shared" ref="I929:J929" si="366">I930+I931</f>
        <v>13016390</v>
      </c>
      <c r="J929" s="16">
        <f t="shared" si="366"/>
        <v>13016390</v>
      </c>
    </row>
    <row r="930" spans="1:11" x14ac:dyDescent="0.2">
      <c r="A930" s="1" t="s">
        <v>406</v>
      </c>
      <c r="B930" s="17" t="s">
        <v>72</v>
      </c>
      <c r="C930" s="17" t="s">
        <v>150</v>
      </c>
      <c r="D930" s="17" t="s">
        <v>87</v>
      </c>
      <c r="E930" s="17" t="s">
        <v>211</v>
      </c>
      <c r="F930" s="19" t="s">
        <v>90</v>
      </c>
      <c r="G930" s="17" t="s">
        <v>202</v>
      </c>
      <c r="H930" s="37">
        <v>10703491.449999999</v>
      </c>
      <c r="I930" s="37">
        <f t="shared" ref="I930:J930" si="367">11787490-1056730</f>
        <v>10730760</v>
      </c>
      <c r="J930" s="37">
        <f t="shared" si="367"/>
        <v>10730760</v>
      </c>
    </row>
    <row r="931" spans="1:11" x14ac:dyDescent="0.2">
      <c r="A931" s="14" t="s">
        <v>158</v>
      </c>
      <c r="B931" s="17" t="s">
        <v>72</v>
      </c>
      <c r="C931" s="17" t="s">
        <v>150</v>
      </c>
      <c r="D931" s="17" t="s">
        <v>87</v>
      </c>
      <c r="E931" s="17" t="s">
        <v>211</v>
      </c>
      <c r="F931" s="19" t="s">
        <v>156</v>
      </c>
      <c r="G931" s="17" t="s">
        <v>202</v>
      </c>
      <c r="H931" s="37">
        <v>2312898.5499999998</v>
      </c>
      <c r="I931" s="37">
        <f t="shared" ref="I931:J931" si="368">1228900+1056730</f>
        <v>2285630</v>
      </c>
      <c r="J931" s="37">
        <f t="shared" si="368"/>
        <v>2285630</v>
      </c>
    </row>
    <row r="932" spans="1:11" ht="22.5" x14ac:dyDescent="0.2">
      <c r="A932" s="14" t="s">
        <v>7</v>
      </c>
      <c r="B932" s="17" t="s">
        <v>72</v>
      </c>
      <c r="C932" s="17" t="s">
        <v>150</v>
      </c>
      <c r="D932" s="17" t="s">
        <v>87</v>
      </c>
      <c r="E932" s="17" t="s">
        <v>5</v>
      </c>
      <c r="F932" s="17"/>
      <c r="G932" s="17"/>
      <c r="H932" s="16">
        <f>H933</f>
        <v>293410</v>
      </c>
      <c r="I932" s="16">
        <f t="shared" ref="I932:J933" si="369">I933</f>
        <v>293410</v>
      </c>
      <c r="J932" s="16">
        <f t="shared" si="369"/>
        <v>293410</v>
      </c>
    </row>
    <row r="933" spans="1:11" ht="45" x14ac:dyDescent="0.2">
      <c r="A933" s="12" t="s">
        <v>524</v>
      </c>
      <c r="B933" s="17" t="s">
        <v>72</v>
      </c>
      <c r="C933" s="17" t="s">
        <v>150</v>
      </c>
      <c r="D933" s="17" t="s">
        <v>87</v>
      </c>
      <c r="E933" s="17" t="s">
        <v>212</v>
      </c>
      <c r="F933" s="17"/>
      <c r="G933" s="17"/>
      <c r="H933" s="16">
        <f>H934</f>
        <v>293410</v>
      </c>
      <c r="I933" s="16">
        <f t="shared" si="369"/>
        <v>293410</v>
      </c>
      <c r="J933" s="16">
        <f t="shared" si="369"/>
        <v>293410</v>
      </c>
    </row>
    <row r="934" spans="1:11" ht="22.5" x14ac:dyDescent="0.2">
      <c r="A934" s="8" t="s">
        <v>563</v>
      </c>
      <c r="B934" s="17" t="s">
        <v>72</v>
      </c>
      <c r="C934" s="17" t="s">
        <v>150</v>
      </c>
      <c r="D934" s="17" t="s">
        <v>87</v>
      </c>
      <c r="E934" s="17" t="s">
        <v>212</v>
      </c>
      <c r="F934" s="19" t="s">
        <v>562</v>
      </c>
      <c r="G934" s="17" t="s">
        <v>202</v>
      </c>
      <c r="H934" s="37">
        <v>293410</v>
      </c>
      <c r="I934" s="37">
        <v>293410</v>
      </c>
      <c r="J934" s="37">
        <v>293410</v>
      </c>
    </row>
    <row r="935" spans="1:11" x14ac:dyDescent="0.2">
      <c r="A935" s="13" t="s">
        <v>113</v>
      </c>
      <c r="B935" s="17" t="s">
        <v>72</v>
      </c>
      <c r="C935" s="17" t="s">
        <v>112</v>
      </c>
      <c r="D935" s="17" t="s">
        <v>84</v>
      </c>
      <c r="E935" s="17"/>
      <c r="F935" s="17"/>
      <c r="G935" s="17"/>
      <c r="H935" s="16">
        <f>H936</f>
        <v>10753500</v>
      </c>
      <c r="I935" s="16">
        <f t="shared" ref="I935:J935" si="370">I936</f>
        <v>953500</v>
      </c>
      <c r="J935" s="16">
        <f t="shared" si="370"/>
        <v>880500</v>
      </c>
    </row>
    <row r="936" spans="1:11" ht="22.5" x14ac:dyDescent="0.2">
      <c r="A936" s="13" t="s">
        <v>684</v>
      </c>
      <c r="B936" s="17" t="s">
        <v>72</v>
      </c>
      <c r="C936" s="17" t="s">
        <v>112</v>
      </c>
      <c r="D936" s="17" t="s">
        <v>84</v>
      </c>
      <c r="E936" s="17" t="s">
        <v>415</v>
      </c>
      <c r="F936" s="17"/>
      <c r="G936" s="17"/>
      <c r="H936" s="16">
        <f>H939+H937</f>
        <v>10753500</v>
      </c>
      <c r="I936" s="16">
        <f t="shared" ref="I936:J936" si="371">I939+I937</f>
        <v>953500</v>
      </c>
      <c r="J936" s="16">
        <f t="shared" si="371"/>
        <v>880500</v>
      </c>
    </row>
    <row r="937" spans="1:11" ht="22.5" x14ac:dyDescent="0.2">
      <c r="A937" s="59" t="s">
        <v>793</v>
      </c>
      <c r="B937" s="17" t="s">
        <v>72</v>
      </c>
      <c r="C937" s="17" t="s">
        <v>112</v>
      </c>
      <c r="D937" s="17" t="s">
        <v>84</v>
      </c>
      <c r="E937" s="17" t="s">
        <v>792</v>
      </c>
      <c r="F937" s="17"/>
      <c r="G937" s="17"/>
      <c r="H937" s="16">
        <f>H938</f>
        <v>9800000</v>
      </c>
      <c r="I937" s="16">
        <f t="shared" ref="I937:J937" si="372">I938</f>
        <v>0</v>
      </c>
      <c r="J937" s="16">
        <f t="shared" si="372"/>
        <v>0</v>
      </c>
    </row>
    <row r="938" spans="1:11" x14ac:dyDescent="0.2">
      <c r="A938" s="13" t="s">
        <v>406</v>
      </c>
      <c r="B938" s="17" t="s">
        <v>72</v>
      </c>
      <c r="C938" s="17" t="s">
        <v>112</v>
      </c>
      <c r="D938" s="17" t="s">
        <v>84</v>
      </c>
      <c r="E938" s="17" t="s">
        <v>792</v>
      </c>
      <c r="F938" s="17" t="s">
        <v>90</v>
      </c>
      <c r="G938" s="17"/>
      <c r="H938" s="16">
        <v>9800000</v>
      </c>
      <c r="I938" s="16">
        <v>0</v>
      </c>
      <c r="J938" s="16">
        <v>0</v>
      </c>
    </row>
    <row r="939" spans="1:11" ht="22.5" x14ac:dyDescent="0.2">
      <c r="A939" s="8" t="s">
        <v>564</v>
      </c>
      <c r="B939" s="17" t="s">
        <v>72</v>
      </c>
      <c r="C939" s="17" t="s">
        <v>112</v>
      </c>
      <c r="D939" s="17" t="s">
        <v>84</v>
      </c>
      <c r="E939" s="19" t="s">
        <v>379</v>
      </c>
      <c r="F939" s="17"/>
      <c r="G939" s="17"/>
      <c r="H939" s="16">
        <f>H940+H941</f>
        <v>953500</v>
      </c>
      <c r="I939" s="16">
        <f t="shared" ref="I939:J939" si="373">I940+I941</f>
        <v>953500</v>
      </c>
      <c r="J939" s="16">
        <f t="shared" si="373"/>
        <v>880500</v>
      </c>
    </row>
    <row r="940" spans="1:11" x14ac:dyDescent="0.2">
      <c r="A940" s="13" t="s">
        <v>406</v>
      </c>
      <c r="B940" s="17" t="s">
        <v>72</v>
      </c>
      <c r="C940" s="17" t="s">
        <v>112</v>
      </c>
      <c r="D940" s="17" t="s">
        <v>84</v>
      </c>
      <c r="E940" s="19" t="s">
        <v>379</v>
      </c>
      <c r="F940" s="17" t="s">
        <v>90</v>
      </c>
      <c r="G940" s="17"/>
      <c r="H940" s="16">
        <v>73000</v>
      </c>
      <c r="I940" s="16">
        <v>73000</v>
      </c>
      <c r="J940" s="16">
        <v>0</v>
      </c>
    </row>
    <row r="941" spans="1:11" x14ac:dyDescent="0.2">
      <c r="A941" s="13" t="s">
        <v>406</v>
      </c>
      <c r="B941" s="17" t="s">
        <v>72</v>
      </c>
      <c r="C941" s="17" t="s">
        <v>112</v>
      </c>
      <c r="D941" s="17" t="s">
        <v>84</v>
      </c>
      <c r="E941" s="19" t="s">
        <v>379</v>
      </c>
      <c r="F941" s="17" t="s">
        <v>90</v>
      </c>
      <c r="G941" s="17" t="s">
        <v>202</v>
      </c>
      <c r="H941" s="37">
        <v>880500</v>
      </c>
      <c r="I941" s="37">
        <v>880500</v>
      </c>
      <c r="J941" s="37">
        <v>880500</v>
      </c>
    </row>
    <row r="942" spans="1:11" ht="22.5" x14ac:dyDescent="0.2">
      <c r="A942" s="1" t="s">
        <v>66</v>
      </c>
      <c r="B942" s="17" t="s">
        <v>73</v>
      </c>
      <c r="C942" s="4"/>
      <c r="D942" s="4"/>
      <c r="E942" s="4"/>
      <c r="F942" s="4"/>
      <c r="G942" s="4"/>
      <c r="H942" s="16">
        <f>+H943+H948+H954</f>
        <v>387891106.68999994</v>
      </c>
      <c r="I942" s="16">
        <f>+I943+I948+I954</f>
        <v>429045241</v>
      </c>
      <c r="J942" s="16">
        <f>+J943+J948+J954</f>
        <v>440138041</v>
      </c>
      <c r="K942" s="46"/>
    </row>
    <row r="943" spans="1:11" x14ac:dyDescent="0.2">
      <c r="A943" s="1" t="s">
        <v>83</v>
      </c>
      <c r="B943" s="17" t="s">
        <v>73</v>
      </c>
      <c r="C943" s="17" t="s">
        <v>81</v>
      </c>
      <c r="D943" s="17" t="s">
        <v>82</v>
      </c>
      <c r="E943" s="4"/>
      <c r="F943" s="4"/>
      <c r="G943" s="4"/>
      <c r="H943" s="16">
        <f>H944</f>
        <v>30516.400000000001</v>
      </c>
      <c r="I943" s="16">
        <f t="shared" ref="I943:J946" si="374">I944</f>
        <v>0</v>
      </c>
      <c r="J943" s="16">
        <f t="shared" si="374"/>
        <v>0</v>
      </c>
      <c r="K943" s="46"/>
    </row>
    <row r="944" spans="1:11" x14ac:dyDescent="0.2">
      <c r="A944" s="2" t="s">
        <v>96</v>
      </c>
      <c r="B944" s="17" t="s">
        <v>73</v>
      </c>
      <c r="C944" s="17" t="s">
        <v>81</v>
      </c>
      <c r="D944" s="17" t="s">
        <v>94</v>
      </c>
      <c r="E944" s="4"/>
      <c r="F944" s="4"/>
      <c r="G944" s="4"/>
      <c r="H944" s="16">
        <f>H945</f>
        <v>30516.400000000001</v>
      </c>
      <c r="I944" s="16">
        <f t="shared" si="374"/>
        <v>0</v>
      </c>
      <c r="J944" s="16">
        <f t="shared" si="374"/>
        <v>0</v>
      </c>
      <c r="K944" s="46"/>
    </row>
    <row r="945" spans="1:11" x14ac:dyDescent="0.2">
      <c r="A945" s="13" t="s">
        <v>408</v>
      </c>
      <c r="B945" s="17" t="s">
        <v>73</v>
      </c>
      <c r="C945" s="17" t="s">
        <v>81</v>
      </c>
      <c r="D945" s="17" t="s">
        <v>94</v>
      </c>
      <c r="E945" s="4" t="s">
        <v>248</v>
      </c>
      <c r="F945" s="4"/>
      <c r="G945" s="4"/>
      <c r="H945" s="16">
        <f>H946</f>
        <v>30516.400000000001</v>
      </c>
      <c r="I945" s="16">
        <f t="shared" si="374"/>
        <v>0</v>
      </c>
      <c r="J945" s="16">
        <f t="shared" si="374"/>
        <v>0</v>
      </c>
      <c r="K945" s="46"/>
    </row>
    <row r="946" spans="1:11" x14ac:dyDescent="0.2">
      <c r="A946" s="5" t="s">
        <v>686</v>
      </c>
      <c r="B946" s="17" t="s">
        <v>73</v>
      </c>
      <c r="C946" s="17" t="s">
        <v>81</v>
      </c>
      <c r="D946" s="17" t="s">
        <v>94</v>
      </c>
      <c r="E946" s="4" t="s">
        <v>812</v>
      </c>
      <c r="F946" s="4"/>
      <c r="G946" s="4"/>
      <c r="H946" s="16">
        <f>H947</f>
        <v>30516.400000000001</v>
      </c>
      <c r="I946" s="16">
        <f t="shared" si="374"/>
        <v>0</v>
      </c>
      <c r="J946" s="16">
        <f t="shared" si="374"/>
        <v>0</v>
      </c>
      <c r="K946" s="46"/>
    </row>
    <row r="947" spans="1:11" x14ac:dyDescent="0.2">
      <c r="A947" s="1" t="s">
        <v>98</v>
      </c>
      <c r="B947" s="17" t="s">
        <v>73</v>
      </c>
      <c r="C947" s="17" t="s">
        <v>81</v>
      </c>
      <c r="D947" s="17" t="s">
        <v>94</v>
      </c>
      <c r="E947" s="4" t="s">
        <v>812</v>
      </c>
      <c r="F947" s="61">
        <v>350</v>
      </c>
      <c r="G947" s="4"/>
      <c r="H947" s="16">
        <v>30516.400000000001</v>
      </c>
      <c r="I947" s="16">
        <v>0</v>
      </c>
      <c r="J947" s="16">
        <v>0</v>
      </c>
      <c r="K947" s="46"/>
    </row>
    <row r="948" spans="1:11" x14ac:dyDescent="0.2">
      <c r="A948" s="1" t="s">
        <v>166</v>
      </c>
      <c r="B948" s="17" t="s">
        <v>73</v>
      </c>
      <c r="C948" s="17" t="s">
        <v>108</v>
      </c>
      <c r="D948" s="17" t="s">
        <v>82</v>
      </c>
      <c r="E948" s="4"/>
      <c r="F948" s="4"/>
      <c r="G948" s="4"/>
      <c r="H948" s="16">
        <f>H949</f>
        <v>539000</v>
      </c>
      <c r="I948" s="16">
        <f t="shared" ref="I948:J948" si="375">I949</f>
        <v>0</v>
      </c>
      <c r="J948" s="16">
        <f t="shared" si="375"/>
        <v>0</v>
      </c>
      <c r="K948" s="46"/>
    </row>
    <row r="949" spans="1:11" x14ac:dyDescent="0.2">
      <c r="A949" s="1" t="s">
        <v>167</v>
      </c>
      <c r="B949" s="17" t="s">
        <v>73</v>
      </c>
      <c r="C949" s="17" t="s">
        <v>108</v>
      </c>
      <c r="D949" s="17" t="s">
        <v>84</v>
      </c>
      <c r="E949" s="4"/>
      <c r="F949" s="4"/>
      <c r="G949" s="4"/>
      <c r="H949" s="16">
        <f>H950</f>
        <v>539000</v>
      </c>
      <c r="I949" s="16">
        <f t="shared" ref="I949:J949" si="376">I950</f>
        <v>0</v>
      </c>
      <c r="J949" s="16">
        <f t="shared" si="376"/>
        <v>0</v>
      </c>
      <c r="K949" s="46"/>
    </row>
    <row r="950" spans="1:11" x14ac:dyDescent="0.2">
      <c r="A950" s="2" t="s">
        <v>449</v>
      </c>
      <c r="B950" s="17" t="s">
        <v>73</v>
      </c>
      <c r="C950" s="17" t="s">
        <v>108</v>
      </c>
      <c r="D950" s="17" t="s">
        <v>84</v>
      </c>
      <c r="E950" s="4" t="s">
        <v>277</v>
      </c>
      <c r="F950" s="4"/>
      <c r="G950" s="4"/>
      <c r="H950" s="16">
        <f>H951</f>
        <v>539000</v>
      </c>
      <c r="I950" s="16">
        <f t="shared" ref="I950:J950" si="377">I951</f>
        <v>0</v>
      </c>
      <c r="J950" s="16">
        <f t="shared" si="377"/>
        <v>0</v>
      </c>
      <c r="K950" s="46"/>
    </row>
    <row r="951" spans="1:11" x14ac:dyDescent="0.2">
      <c r="A951" s="1" t="s">
        <v>247</v>
      </c>
      <c r="B951" s="17" t="s">
        <v>73</v>
      </c>
      <c r="C951" s="17" t="s">
        <v>108</v>
      </c>
      <c r="D951" s="17" t="s">
        <v>84</v>
      </c>
      <c r="E951" s="4" t="s">
        <v>287</v>
      </c>
      <c r="F951" s="4"/>
      <c r="G951" s="4"/>
      <c r="H951" s="16">
        <f>H952</f>
        <v>539000</v>
      </c>
      <c r="I951" s="16">
        <f t="shared" ref="I951:J951" si="378">I952</f>
        <v>0</v>
      </c>
      <c r="J951" s="16">
        <f t="shared" si="378"/>
        <v>0</v>
      </c>
      <c r="K951" s="46"/>
    </row>
    <row r="952" spans="1:11" ht="22.5" x14ac:dyDescent="0.2">
      <c r="A952" s="59" t="s">
        <v>794</v>
      </c>
      <c r="B952" s="17" t="s">
        <v>73</v>
      </c>
      <c r="C952" s="17" t="s">
        <v>108</v>
      </c>
      <c r="D952" s="17" t="s">
        <v>84</v>
      </c>
      <c r="E952" s="4" t="s">
        <v>545</v>
      </c>
      <c r="F952" s="4"/>
      <c r="G952" s="4"/>
      <c r="H952" s="16">
        <f>H953</f>
        <v>539000</v>
      </c>
      <c r="I952" s="16">
        <f t="shared" ref="I952:J952" si="379">I953</f>
        <v>0</v>
      </c>
      <c r="J952" s="16">
        <f t="shared" si="379"/>
        <v>0</v>
      </c>
      <c r="K952" s="46"/>
    </row>
    <row r="953" spans="1:11" ht="33.75" x14ac:dyDescent="0.2">
      <c r="A953" s="1" t="s">
        <v>157</v>
      </c>
      <c r="B953" s="17" t="s">
        <v>73</v>
      </c>
      <c r="C953" s="17" t="s">
        <v>108</v>
      </c>
      <c r="D953" s="17" t="s">
        <v>84</v>
      </c>
      <c r="E953" s="4" t="s">
        <v>545</v>
      </c>
      <c r="F953" s="4">
        <v>611</v>
      </c>
      <c r="G953" s="4"/>
      <c r="H953" s="16">
        <v>539000</v>
      </c>
      <c r="I953" s="16">
        <v>0</v>
      </c>
      <c r="J953" s="16">
        <v>0</v>
      </c>
      <c r="K953" s="46"/>
    </row>
    <row r="954" spans="1:11" x14ac:dyDescent="0.2">
      <c r="A954" s="13" t="s">
        <v>151</v>
      </c>
      <c r="B954" s="17" t="s">
        <v>73</v>
      </c>
      <c r="C954" s="17" t="s">
        <v>150</v>
      </c>
      <c r="D954" s="17" t="s">
        <v>82</v>
      </c>
      <c r="E954" s="17"/>
      <c r="F954" s="17"/>
      <c r="G954" s="17"/>
      <c r="H954" s="16">
        <f>H961+H1036+H955+H1024</f>
        <v>387321590.28999996</v>
      </c>
      <c r="I954" s="16">
        <f>I961+I1036+I955+I1024</f>
        <v>429045241</v>
      </c>
      <c r="J954" s="16">
        <f>J961+J1036+J955+J1024</f>
        <v>440138041</v>
      </c>
    </row>
    <row r="955" spans="1:11" ht="22.5" x14ac:dyDescent="0.2">
      <c r="A955" s="13" t="s">
        <v>525</v>
      </c>
      <c r="B955" s="17" t="s">
        <v>73</v>
      </c>
      <c r="C955" s="17" t="s">
        <v>150</v>
      </c>
      <c r="D955" s="17" t="s">
        <v>84</v>
      </c>
      <c r="E955" s="17"/>
      <c r="F955" s="17"/>
      <c r="G955" s="17"/>
      <c r="H955" s="16">
        <f t="shared" ref="H955:J957" si="380">H956</f>
        <v>30066900</v>
      </c>
      <c r="I955" s="16">
        <f t="shared" si="380"/>
        <v>30296600</v>
      </c>
      <c r="J955" s="16">
        <f t="shared" si="380"/>
        <v>30398800</v>
      </c>
    </row>
    <row r="956" spans="1:11" ht="22.5" x14ac:dyDescent="0.2">
      <c r="A956" s="1" t="s">
        <v>450</v>
      </c>
      <c r="B956" s="17" t="s">
        <v>73</v>
      </c>
      <c r="C956" s="17" t="s">
        <v>150</v>
      </c>
      <c r="D956" s="17" t="s">
        <v>84</v>
      </c>
      <c r="E956" s="17" t="s">
        <v>276</v>
      </c>
      <c r="F956" s="17"/>
      <c r="G956" s="17"/>
      <c r="H956" s="16">
        <f t="shared" si="380"/>
        <v>30066900</v>
      </c>
      <c r="I956" s="16">
        <f t="shared" si="380"/>
        <v>30296600</v>
      </c>
      <c r="J956" s="16">
        <f t="shared" si="380"/>
        <v>30398800</v>
      </c>
    </row>
    <row r="957" spans="1:11" ht="22.5" x14ac:dyDescent="0.2">
      <c r="A957" s="1" t="s">
        <v>416</v>
      </c>
      <c r="B957" s="17" t="s">
        <v>73</v>
      </c>
      <c r="C957" s="17" t="s">
        <v>150</v>
      </c>
      <c r="D957" s="17" t="s">
        <v>84</v>
      </c>
      <c r="E957" s="17" t="s">
        <v>417</v>
      </c>
      <c r="F957" s="17"/>
      <c r="G957" s="17"/>
      <c r="H957" s="16">
        <f t="shared" si="380"/>
        <v>30066900</v>
      </c>
      <c r="I957" s="16">
        <f t="shared" si="380"/>
        <v>30296600</v>
      </c>
      <c r="J957" s="16">
        <f t="shared" si="380"/>
        <v>30398800</v>
      </c>
    </row>
    <row r="958" spans="1:11" ht="22.5" x14ac:dyDescent="0.2">
      <c r="A958" s="4" t="s">
        <v>525</v>
      </c>
      <c r="B958" s="17" t="s">
        <v>73</v>
      </c>
      <c r="C958" s="17" t="s">
        <v>150</v>
      </c>
      <c r="D958" s="17" t="s">
        <v>84</v>
      </c>
      <c r="E958" s="19" t="s">
        <v>213</v>
      </c>
      <c r="F958" s="17"/>
      <c r="G958" s="17"/>
      <c r="H958" s="16">
        <f>H959+H960</f>
        <v>30066900</v>
      </c>
      <c r="I958" s="16">
        <f t="shared" ref="I958:J958" si="381">I959+I960</f>
        <v>30296600</v>
      </c>
      <c r="J958" s="16">
        <f t="shared" si="381"/>
        <v>30398800</v>
      </c>
    </row>
    <row r="959" spans="1:11" ht="33.75" x14ac:dyDescent="0.2">
      <c r="A959" s="1" t="s">
        <v>157</v>
      </c>
      <c r="B959" s="17" t="s">
        <v>73</v>
      </c>
      <c r="C959" s="17" t="s">
        <v>150</v>
      </c>
      <c r="D959" s="17" t="s">
        <v>84</v>
      </c>
      <c r="E959" s="19" t="s">
        <v>213</v>
      </c>
      <c r="F959" s="17" t="s">
        <v>155</v>
      </c>
      <c r="G959" s="17" t="s">
        <v>202</v>
      </c>
      <c r="H959" s="43">
        <f>28222300+1644600</f>
        <v>29866900</v>
      </c>
      <c r="I959" s="43">
        <f>28452000+1644600</f>
        <v>30096600</v>
      </c>
      <c r="J959" s="43">
        <f>28554200+1644600</f>
        <v>30198800</v>
      </c>
    </row>
    <row r="960" spans="1:11" x14ac:dyDescent="0.2">
      <c r="A960" s="13" t="s">
        <v>158</v>
      </c>
      <c r="B960" s="17" t="s">
        <v>73</v>
      </c>
      <c r="C960" s="17" t="s">
        <v>150</v>
      </c>
      <c r="D960" s="17" t="s">
        <v>84</v>
      </c>
      <c r="E960" s="19" t="s">
        <v>213</v>
      </c>
      <c r="F960" s="17" t="s">
        <v>156</v>
      </c>
      <c r="G960" s="17" t="s">
        <v>202</v>
      </c>
      <c r="H960" s="43">
        <v>200000</v>
      </c>
      <c r="I960" s="43">
        <v>200000</v>
      </c>
      <c r="J960" s="43">
        <v>200000</v>
      </c>
    </row>
    <row r="961" spans="1:11" x14ac:dyDescent="0.2">
      <c r="A961" s="1" t="s">
        <v>152</v>
      </c>
      <c r="B961" s="17" t="s">
        <v>73</v>
      </c>
      <c r="C961" s="17" t="s">
        <v>150</v>
      </c>
      <c r="D961" s="17" t="s">
        <v>95</v>
      </c>
      <c r="E961" s="17"/>
      <c r="F961" s="17"/>
      <c r="G961" s="17"/>
      <c r="H961" s="16">
        <f>H962+H1017</f>
        <v>222690370.28999999</v>
      </c>
      <c r="I961" s="16">
        <f>I962+I1017</f>
        <v>264142741</v>
      </c>
      <c r="J961" s="16">
        <f>J962+J1017</f>
        <v>274193841</v>
      </c>
      <c r="K961" s="46"/>
    </row>
    <row r="962" spans="1:11" ht="22.5" x14ac:dyDescent="0.2">
      <c r="A962" s="1" t="s">
        <v>450</v>
      </c>
      <c r="B962" s="17" t="s">
        <v>73</v>
      </c>
      <c r="C962" s="17" t="s">
        <v>150</v>
      </c>
      <c r="D962" s="17" t="s">
        <v>95</v>
      </c>
      <c r="E962" s="17" t="s">
        <v>276</v>
      </c>
      <c r="F962" s="17"/>
      <c r="G962" s="17"/>
      <c r="H962" s="16">
        <f t="shared" ref="H962:J962" si="382">H963</f>
        <v>221515370.28999999</v>
      </c>
      <c r="I962" s="16">
        <f t="shared" si="382"/>
        <v>262967741</v>
      </c>
      <c r="J962" s="16">
        <f t="shared" si="382"/>
        <v>274193841</v>
      </c>
    </row>
    <row r="963" spans="1:11" ht="22.5" x14ac:dyDescent="0.2">
      <c r="A963" s="13" t="s">
        <v>451</v>
      </c>
      <c r="B963" s="17" t="s">
        <v>73</v>
      </c>
      <c r="C963" s="17" t="s">
        <v>150</v>
      </c>
      <c r="D963" s="17" t="s">
        <v>95</v>
      </c>
      <c r="E963" s="17" t="s">
        <v>418</v>
      </c>
      <c r="F963" s="17"/>
      <c r="G963" s="17"/>
      <c r="H963" s="16">
        <f>H1014+H964+H967+H970+H973+H976+H979+H982+H985+H988+H991+H994+H997+H1000+H1003+H1006+H1009+H1011</f>
        <v>221515370.28999999</v>
      </c>
      <c r="I963" s="16">
        <f>I1014+I964+I967+I970+I973+I976+I979+I982+I985+I988+I991+I994+I997+I1000+I1003+I1006+I1009+I1011</f>
        <v>262967741</v>
      </c>
      <c r="J963" s="16">
        <f>J1014+J964+J967+J970+J973+J976+J979+J982+J985+J988+J991+J994+J997+J1000+J1003+J1006+J1009+J1011</f>
        <v>274193841</v>
      </c>
    </row>
    <row r="964" spans="1:11" ht="45" x14ac:dyDescent="0.2">
      <c r="A964" s="1" t="s">
        <v>237</v>
      </c>
      <c r="B964" s="17" t="s">
        <v>73</v>
      </c>
      <c r="C964" s="17" t="s">
        <v>150</v>
      </c>
      <c r="D964" s="17" t="s">
        <v>95</v>
      </c>
      <c r="E964" s="17" t="s">
        <v>380</v>
      </c>
      <c r="F964" s="17"/>
      <c r="G964" s="17"/>
      <c r="H964" s="16">
        <f>H965+H966</f>
        <v>6727541</v>
      </c>
      <c r="I964" s="16">
        <f t="shared" ref="I964:J964" si="383">I965+I966</f>
        <v>6727541</v>
      </c>
      <c r="J964" s="16">
        <f t="shared" si="383"/>
        <v>6727541</v>
      </c>
    </row>
    <row r="965" spans="1:11" x14ac:dyDescent="0.2">
      <c r="A965" s="1" t="s">
        <v>406</v>
      </c>
      <c r="B965" s="17" t="s">
        <v>73</v>
      </c>
      <c r="C965" s="17" t="s">
        <v>150</v>
      </c>
      <c r="D965" s="17" t="s">
        <v>95</v>
      </c>
      <c r="E965" s="17" t="s">
        <v>380</v>
      </c>
      <c r="F965" s="17" t="s">
        <v>90</v>
      </c>
      <c r="G965" s="17"/>
      <c r="H965" s="16">
        <v>105000</v>
      </c>
      <c r="I965" s="16">
        <v>99422</v>
      </c>
      <c r="J965" s="16">
        <v>99422</v>
      </c>
    </row>
    <row r="966" spans="1:11" x14ac:dyDescent="0.2">
      <c r="A966" s="13" t="s">
        <v>583</v>
      </c>
      <c r="B966" s="17" t="s">
        <v>73</v>
      </c>
      <c r="C966" s="17" t="s">
        <v>150</v>
      </c>
      <c r="D966" s="17" t="s">
        <v>95</v>
      </c>
      <c r="E966" s="17" t="s">
        <v>380</v>
      </c>
      <c r="F966" s="17" t="s">
        <v>584</v>
      </c>
      <c r="G966" s="17"/>
      <c r="H966" s="16">
        <v>6622541</v>
      </c>
      <c r="I966" s="16">
        <v>6628119</v>
      </c>
      <c r="J966" s="16">
        <v>6628119</v>
      </c>
    </row>
    <row r="967" spans="1:11" ht="22.5" x14ac:dyDescent="0.2">
      <c r="A967" s="8" t="s">
        <v>526</v>
      </c>
      <c r="B967" s="17" t="s">
        <v>73</v>
      </c>
      <c r="C967" s="17" t="s">
        <v>150</v>
      </c>
      <c r="D967" s="17" t="s">
        <v>95</v>
      </c>
      <c r="E967" s="19" t="s">
        <v>218</v>
      </c>
      <c r="F967" s="17"/>
      <c r="G967" s="17"/>
      <c r="H967" s="16">
        <f>H968+H969</f>
        <v>32158200</v>
      </c>
      <c r="I967" s="16">
        <f t="shared" ref="I967:J967" si="384">I968+I969</f>
        <v>33444500</v>
      </c>
      <c r="J967" s="16">
        <f t="shared" si="384"/>
        <v>34782300</v>
      </c>
    </row>
    <row r="968" spans="1:11" x14ac:dyDescent="0.2">
      <c r="A968" s="1" t="s">
        <v>406</v>
      </c>
      <c r="B968" s="17" t="s">
        <v>73</v>
      </c>
      <c r="C968" s="17" t="s">
        <v>150</v>
      </c>
      <c r="D968" s="17" t="s">
        <v>95</v>
      </c>
      <c r="E968" s="19" t="s">
        <v>218</v>
      </c>
      <c r="F968" s="19" t="s">
        <v>90</v>
      </c>
      <c r="G968" s="17" t="s">
        <v>202</v>
      </c>
      <c r="H968" s="43">
        <v>510000</v>
      </c>
      <c r="I968" s="43">
        <v>500000</v>
      </c>
      <c r="J968" s="43">
        <v>500000</v>
      </c>
    </row>
    <row r="969" spans="1:11" ht="22.5" x14ac:dyDescent="0.2">
      <c r="A969" s="1" t="s">
        <v>176</v>
      </c>
      <c r="B969" s="17" t="s">
        <v>73</v>
      </c>
      <c r="C969" s="17" t="s">
        <v>150</v>
      </c>
      <c r="D969" s="17" t="s">
        <v>95</v>
      </c>
      <c r="E969" s="19" t="s">
        <v>218</v>
      </c>
      <c r="F969" s="19" t="s">
        <v>175</v>
      </c>
      <c r="G969" s="17" t="s">
        <v>202</v>
      </c>
      <c r="H969" s="43">
        <v>31648200</v>
      </c>
      <c r="I969" s="43">
        <v>32944500</v>
      </c>
      <c r="J969" s="43">
        <v>34282300</v>
      </c>
    </row>
    <row r="970" spans="1:11" ht="45" x14ac:dyDescent="0.2">
      <c r="A970" s="8" t="s">
        <v>527</v>
      </c>
      <c r="B970" s="17" t="s">
        <v>73</v>
      </c>
      <c r="C970" s="17" t="s">
        <v>150</v>
      </c>
      <c r="D970" s="17" t="s">
        <v>95</v>
      </c>
      <c r="E970" s="19" t="s">
        <v>219</v>
      </c>
      <c r="F970" s="17"/>
      <c r="G970" s="17"/>
      <c r="H970" s="16">
        <f>H971+H972</f>
        <v>13434800</v>
      </c>
      <c r="I970" s="16">
        <f t="shared" ref="I970:J970" si="385">I971+I972</f>
        <v>13972200</v>
      </c>
      <c r="J970" s="16">
        <f t="shared" si="385"/>
        <v>14531100</v>
      </c>
    </row>
    <row r="971" spans="1:11" x14ac:dyDescent="0.2">
      <c r="A971" s="1" t="s">
        <v>406</v>
      </c>
      <c r="B971" s="17" t="s">
        <v>73</v>
      </c>
      <c r="C971" s="17" t="s">
        <v>150</v>
      </c>
      <c r="D971" s="17" t="s">
        <v>95</v>
      </c>
      <c r="E971" s="19" t="s">
        <v>219</v>
      </c>
      <c r="F971" s="17" t="s">
        <v>90</v>
      </c>
      <c r="G971" s="17" t="s">
        <v>202</v>
      </c>
      <c r="H971" s="43">
        <v>231200</v>
      </c>
      <c r="I971" s="43">
        <v>174000</v>
      </c>
      <c r="J971" s="43">
        <v>174000</v>
      </c>
    </row>
    <row r="972" spans="1:11" ht="22.5" x14ac:dyDescent="0.2">
      <c r="A972" s="1" t="s">
        <v>176</v>
      </c>
      <c r="B972" s="17" t="s">
        <v>73</v>
      </c>
      <c r="C972" s="17" t="s">
        <v>150</v>
      </c>
      <c r="D972" s="17" t="s">
        <v>95</v>
      </c>
      <c r="E972" s="19" t="s">
        <v>219</v>
      </c>
      <c r="F972" s="17" t="s">
        <v>175</v>
      </c>
      <c r="G972" s="17" t="s">
        <v>202</v>
      </c>
      <c r="H972" s="43">
        <v>13203600</v>
      </c>
      <c r="I972" s="43">
        <v>13798200</v>
      </c>
      <c r="J972" s="43">
        <v>14357100</v>
      </c>
    </row>
    <row r="973" spans="1:11" ht="22.5" x14ac:dyDescent="0.2">
      <c r="A973" s="24" t="s">
        <v>506</v>
      </c>
      <c r="B973" s="17" t="s">
        <v>73</v>
      </c>
      <c r="C973" s="17" t="s">
        <v>150</v>
      </c>
      <c r="D973" s="17" t="s">
        <v>95</v>
      </c>
      <c r="E973" s="19" t="s">
        <v>220</v>
      </c>
      <c r="F973" s="17"/>
      <c r="G973" s="17"/>
      <c r="H973" s="16">
        <f>H974+H975</f>
        <v>33398600</v>
      </c>
      <c r="I973" s="16">
        <f t="shared" ref="I973:J973" si="386">I974+I975</f>
        <v>34542300</v>
      </c>
      <c r="J973" s="16">
        <f t="shared" si="386"/>
        <v>35924000</v>
      </c>
    </row>
    <row r="974" spans="1:11" x14ac:dyDescent="0.2">
      <c r="A974" s="1" t="s">
        <v>406</v>
      </c>
      <c r="B974" s="17" t="s">
        <v>73</v>
      </c>
      <c r="C974" s="17" t="s">
        <v>150</v>
      </c>
      <c r="D974" s="17" t="s">
        <v>95</v>
      </c>
      <c r="E974" s="19" t="s">
        <v>220</v>
      </c>
      <c r="F974" s="17" t="s">
        <v>90</v>
      </c>
      <c r="G974" s="17" t="s">
        <v>202</v>
      </c>
      <c r="H974" s="43">
        <v>560000</v>
      </c>
      <c r="I974" s="43">
        <v>560000</v>
      </c>
      <c r="J974" s="43">
        <v>560000</v>
      </c>
    </row>
    <row r="975" spans="1:11" ht="22.5" x14ac:dyDescent="0.2">
      <c r="A975" s="1" t="s">
        <v>176</v>
      </c>
      <c r="B975" s="17" t="s">
        <v>73</v>
      </c>
      <c r="C975" s="17" t="s">
        <v>150</v>
      </c>
      <c r="D975" s="17" t="s">
        <v>95</v>
      </c>
      <c r="E975" s="19" t="s">
        <v>220</v>
      </c>
      <c r="F975" s="17" t="s">
        <v>175</v>
      </c>
      <c r="G975" s="17" t="s">
        <v>202</v>
      </c>
      <c r="H975" s="43">
        <v>32838600</v>
      </c>
      <c r="I975" s="43">
        <v>33982300</v>
      </c>
      <c r="J975" s="43">
        <v>35364000</v>
      </c>
    </row>
    <row r="976" spans="1:11" ht="33.75" x14ac:dyDescent="0.2">
      <c r="A976" s="8" t="s">
        <v>221</v>
      </c>
      <c r="B976" s="17" t="s">
        <v>73</v>
      </c>
      <c r="C976" s="17" t="s">
        <v>150</v>
      </c>
      <c r="D976" s="17" t="s">
        <v>95</v>
      </c>
      <c r="E976" s="19" t="s">
        <v>222</v>
      </c>
      <c r="F976" s="17"/>
      <c r="G976" s="17"/>
      <c r="H976" s="16">
        <f>H977+H978</f>
        <v>3900000</v>
      </c>
      <c r="I976" s="16">
        <f t="shared" ref="I976:J976" si="387">I977+I978</f>
        <v>4026000</v>
      </c>
      <c r="J976" s="16">
        <f t="shared" si="387"/>
        <v>4157000</v>
      </c>
    </row>
    <row r="977" spans="1:10" x14ac:dyDescent="0.2">
      <c r="A977" s="1" t="s">
        <v>406</v>
      </c>
      <c r="B977" s="17" t="s">
        <v>73</v>
      </c>
      <c r="C977" s="17" t="s">
        <v>150</v>
      </c>
      <c r="D977" s="17" t="s">
        <v>95</v>
      </c>
      <c r="E977" s="19" t="s">
        <v>222</v>
      </c>
      <c r="F977" s="17" t="s">
        <v>90</v>
      </c>
      <c r="G977" s="17" t="s">
        <v>202</v>
      </c>
      <c r="H977" s="43">
        <v>52000</v>
      </c>
      <c r="I977" s="43">
        <v>52000</v>
      </c>
      <c r="J977" s="43">
        <v>52000</v>
      </c>
    </row>
    <row r="978" spans="1:10" ht="22.5" x14ac:dyDescent="0.2">
      <c r="A978" s="1" t="s">
        <v>176</v>
      </c>
      <c r="B978" s="17" t="s">
        <v>73</v>
      </c>
      <c r="C978" s="17" t="s">
        <v>150</v>
      </c>
      <c r="D978" s="17" t="s">
        <v>95</v>
      </c>
      <c r="E978" s="19" t="s">
        <v>222</v>
      </c>
      <c r="F978" s="17" t="s">
        <v>175</v>
      </c>
      <c r="G978" s="17" t="s">
        <v>202</v>
      </c>
      <c r="H978" s="43">
        <v>3848000</v>
      </c>
      <c r="I978" s="43">
        <v>3974000</v>
      </c>
      <c r="J978" s="43">
        <v>4105000</v>
      </c>
    </row>
    <row r="979" spans="1:10" ht="22.5" x14ac:dyDescent="0.2">
      <c r="A979" s="8" t="s">
        <v>40</v>
      </c>
      <c r="B979" s="17" t="s">
        <v>73</v>
      </c>
      <c r="C979" s="17" t="s">
        <v>150</v>
      </c>
      <c r="D979" s="17" t="s">
        <v>95</v>
      </c>
      <c r="E979" s="19" t="s">
        <v>223</v>
      </c>
      <c r="F979" s="17"/>
      <c r="G979" s="17"/>
      <c r="H979" s="16">
        <f>H980+H981</f>
        <v>29148600</v>
      </c>
      <c r="I979" s="16">
        <f t="shared" ref="I979:J979" si="388">I980+I981</f>
        <v>30279600</v>
      </c>
      <c r="J979" s="16">
        <f t="shared" si="388"/>
        <v>31455800</v>
      </c>
    </row>
    <row r="980" spans="1:10" x14ac:dyDescent="0.2">
      <c r="A980" s="1" t="s">
        <v>406</v>
      </c>
      <c r="B980" s="17" t="s">
        <v>73</v>
      </c>
      <c r="C980" s="17" t="s">
        <v>150</v>
      </c>
      <c r="D980" s="17" t="s">
        <v>95</v>
      </c>
      <c r="E980" s="19" t="s">
        <v>223</v>
      </c>
      <c r="F980" s="17" t="s">
        <v>90</v>
      </c>
      <c r="G980" s="17" t="s">
        <v>202</v>
      </c>
      <c r="H980" s="43">
        <v>465000</v>
      </c>
      <c r="I980" s="43">
        <v>435000</v>
      </c>
      <c r="J980" s="43">
        <v>435000</v>
      </c>
    </row>
    <row r="981" spans="1:10" ht="22.5" x14ac:dyDescent="0.2">
      <c r="A981" s="1" t="s">
        <v>176</v>
      </c>
      <c r="B981" s="17" t="s">
        <v>73</v>
      </c>
      <c r="C981" s="17" t="s">
        <v>150</v>
      </c>
      <c r="D981" s="17" t="s">
        <v>95</v>
      </c>
      <c r="E981" s="19" t="s">
        <v>223</v>
      </c>
      <c r="F981" s="17" t="s">
        <v>175</v>
      </c>
      <c r="G981" s="17" t="s">
        <v>202</v>
      </c>
      <c r="H981" s="43">
        <v>28683600</v>
      </c>
      <c r="I981" s="43">
        <v>29844600</v>
      </c>
      <c r="J981" s="43">
        <v>31020800</v>
      </c>
    </row>
    <row r="982" spans="1:10" ht="33.75" x14ac:dyDescent="0.2">
      <c r="A982" s="8" t="s">
        <v>224</v>
      </c>
      <c r="B982" s="17" t="s">
        <v>73</v>
      </c>
      <c r="C982" s="17" t="s">
        <v>150</v>
      </c>
      <c r="D982" s="17" t="s">
        <v>95</v>
      </c>
      <c r="E982" s="19" t="s">
        <v>225</v>
      </c>
      <c r="F982" s="17"/>
      <c r="G982" s="17"/>
      <c r="H982" s="16">
        <f>H983+H984</f>
        <v>101600</v>
      </c>
      <c r="I982" s="16">
        <f t="shared" ref="I982:J982" si="389">I983+I984</f>
        <v>105700</v>
      </c>
      <c r="J982" s="16">
        <f t="shared" si="389"/>
        <v>109900</v>
      </c>
    </row>
    <row r="983" spans="1:10" x14ac:dyDescent="0.2">
      <c r="A983" s="1" t="s">
        <v>406</v>
      </c>
      <c r="B983" s="17" t="s">
        <v>73</v>
      </c>
      <c r="C983" s="17" t="s">
        <v>150</v>
      </c>
      <c r="D983" s="17" t="s">
        <v>95</v>
      </c>
      <c r="E983" s="19" t="s">
        <v>225</v>
      </c>
      <c r="F983" s="17" t="s">
        <v>90</v>
      </c>
      <c r="G983" s="17" t="s">
        <v>202</v>
      </c>
      <c r="H983" s="43">
        <v>2000</v>
      </c>
      <c r="I983" s="43">
        <v>2000</v>
      </c>
      <c r="J983" s="43">
        <v>2000</v>
      </c>
    </row>
    <row r="984" spans="1:10" ht="22.5" x14ac:dyDescent="0.2">
      <c r="A984" s="13" t="s">
        <v>28</v>
      </c>
      <c r="B984" s="17" t="s">
        <v>73</v>
      </c>
      <c r="C984" s="17" t="s">
        <v>150</v>
      </c>
      <c r="D984" s="17" t="s">
        <v>95</v>
      </c>
      <c r="E984" s="19" t="s">
        <v>225</v>
      </c>
      <c r="F984" s="17" t="s">
        <v>254</v>
      </c>
      <c r="G984" s="17" t="s">
        <v>202</v>
      </c>
      <c r="H984" s="43">
        <v>99600</v>
      </c>
      <c r="I984" s="43">
        <v>103700</v>
      </c>
      <c r="J984" s="43">
        <v>107900</v>
      </c>
    </row>
    <row r="985" spans="1:10" ht="33.75" x14ac:dyDescent="0.2">
      <c r="A985" s="8" t="s">
        <v>43</v>
      </c>
      <c r="B985" s="17" t="s">
        <v>73</v>
      </c>
      <c r="C985" s="17" t="s">
        <v>150</v>
      </c>
      <c r="D985" s="17" t="s">
        <v>95</v>
      </c>
      <c r="E985" s="19" t="s">
        <v>226</v>
      </c>
      <c r="F985" s="17"/>
      <c r="G985" s="17"/>
      <c r="H985" s="16">
        <f>H986+H987</f>
        <v>12900</v>
      </c>
      <c r="I985" s="16">
        <f t="shared" ref="I985:J985" si="390">I986+I987</f>
        <v>12900</v>
      </c>
      <c r="J985" s="16">
        <f t="shared" si="390"/>
        <v>12900</v>
      </c>
    </row>
    <row r="986" spans="1:10" x14ac:dyDescent="0.2">
      <c r="A986" s="1" t="s">
        <v>406</v>
      </c>
      <c r="B986" s="17" t="s">
        <v>73</v>
      </c>
      <c r="C986" s="17" t="s">
        <v>150</v>
      </c>
      <c r="D986" s="17" t="s">
        <v>95</v>
      </c>
      <c r="E986" s="19" t="s">
        <v>226</v>
      </c>
      <c r="F986" s="17" t="s">
        <v>90</v>
      </c>
      <c r="G986" s="17" t="s">
        <v>202</v>
      </c>
      <c r="H986" s="43">
        <v>100.8</v>
      </c>
      <c r="I986" s="43">
        <v>100</v>
      </c>
      <c r="J986" s="43">
        <v>100</v>
      </c>
    </row>
    <row r="987" spans="1:10" ht="22.5" x14ac:dyDescent="0.2">
      <c r="A987" s="1" t="s">
        <v>176</v>
      </c>
      <c r="B987" s="17" t="s">
        <v>73</v>
      </c>
      <c r="C987" s="17" t="s">
        <v>150</v>
      </c>
      <c r="D987" s="17" t="s">
        <v>95</v>
      </c>
      <c r="E987" s="19" t="s">
        <v>226</v>
      </c>
      <c r="F987" s="17" t="s">
        <v>175</v>
      </c>
      <c r="G987" s="17" t="s">
        <v>202</v>
      </c>
      <c r="H987" s="43">
        <v>12799.2</v>
      </c>
      <c r="I987" s="43">
        <v>12800</v>
      </c>
      <c r="J987" s="43">
        <v>12800</v>
      </c>
    </row>
    <row r="988" spans="1:10" ht="45" x14ac:dyDescent="0.2">
      <c r="A988" s="8" t="s">
        <v>41</v>
      </c>
      <c r="B988" s="17" t="s">
        <v>73</v>
      </c>
      <c r="C988" s="17" t="s">
        <v>150</v>
      </c>
      <c r="D988" s="17" t="s">
        <v>95</v>
      </c>
      <c r="E988" s="19" t="s">
        <v>227</v>
      </c>
      <c r="F988" s="17"/>
      <c r="G988" s="17"/>
      <c r="H988" s="16">
        <f>H989+H990</f>
        <v>1890400</v>
      </c>
      <c r="I988" s="16">
        <f t="shared" ref="I988:J988" si="391">I989+I990</f>
        <v>1994200</v>
      </c>
      <c r="J988" s="16">
        <f t="shared" si="391"/>
        <v>2098100</v>
      </c>
    </row>
    <row r="989" spans="1:10" x14ac:dyDescent="0.2">
      <c r="A989" s="1" t="s">
        <v>406</v>
      </c>
      <c r="B989" s="17" t="s">
        <v>73</v>
      </c>
      <c r="C989" s="17" t="s">
        <v>150</v>
      </c>
      <c r="D989" s="17" t="s">
        <v>95</v>
      </c>
      <c r="E989" s="19" t="s">
        <v>227</v>
      </c>
      <c r="F989" s="17" t="s">
        <v>90</v>
      </c>
      <c r="G989" s="17" t="s">
        <v>202</v>
      </c>
      <c r="H989" s="43">
        <v>33291.589999999997</v>
      </c>
      <c r="I989" s="43">
        <v>10000</v>
      </c>
      <c r="J989" s="43">
        <v>10000</v>
      </c>
    </row>
    <row r="990" spans="1:10" ht="22.5" x14ac:dyDescent="0.2">
      <c r="A990" s="1" t="s">
        <v>176</v>
      </c>
      <c r="B990" s="17" t="s">
        <v>73</v>
      </c>
      <c r="C990" s="17" t="s">
        <v>150</v>
      </c>
      <c r="D990" s="17" t="s">
        <v>95</v>
      </c>
      <c r="E990" s="19" t="s">
        <v>227</v>
      </c>
      <c r="F990" s="17" t="s">
        <v>175</v>
      </c>
      <c r="G990" s="17" t="s">
        <v>202</v>
      </c>
      <c r="H990" s="43">
        <v>1857108.41</v>
      </c>
      <c r="I990" s="43">
        <v>1984200</v>
      </c>
      <c r="J990" s="43">
        <v>2088100</v>
      </c>
    </row>
    <row r="991" spans="1:10" ht="22.5" x14ac:dyDescent="0.2">
      <c r="A991" s="8" t="s">
        <v>67</v>
      </c>
      <c r="B991" s="17" t="s">
        <v>73</v>
      </c>
      <c r="C991" s="17" t="s">
        <v>150</v>
      </c>
      <c r="D991" s="17" t="s">
        <v>95</v>
      </c>
      <c r="E991" s="19" t="s">
        <v>228</v>
      </c>
      <c r="F991" s="17"/>
      <c r="G991" s="17"/>
      <c r="H991" s="16">
        <f>H992+H993</f>
        <v>26300000</v>
      </c>
      <c r="I991" s="16">
        <f t="shared" ref="I991:J991" si="392">I992+I993</f>
        <v>29595600</v>
      </c>
      <c r="J991" s="16">
        <f t="shared" si="392"/>
        <v>33455500</v>
      </c>
    </row>
    <row r="992" spans="1:10" x14ac:dyDescent="0.2">
      <c r="A992" s="1" t="s">
        <v>406</v>
      </c>
      <c r="B992" s="17" t="s">
        <v>73</v>
      </c>
      <c r="C992" s="17" t="s">
        <v>150</v>
      </c>
      <c r="D992" s="17" t="s">
        <v>95</v>
      </c>
      <c r="E992" s="19" t="s">
        <v>228</v>
      </c>
      <c r="F992" s="17" t="s">
        <v>90</v>
      </c>
      <c r="G992" s="17" t="s">
        <v>202</v>
      </c>
      <c r="H992" s="43">
        <v>556000</v>
      </c>
      <c r="I992" s="43">
        <v>400000</v>
      </c>
      <c r="J992" s="43">
        <v>400000</v>
      </c>
    </row>
    <row r="993" spans="1:10" ht="22.5" x14ac:dyDescent="0.2">
      <c r="A993" s="13" t="s">
        <v>28</v>
      </c>
      <c r="B993" s="17" t="s">
        <v>73</v>
      </c>
      <c r="C993" s="17" t="s">
        <v>150</v>
      </c>
      <c r="D993" s="17" t="s">
        <v>95</v>
      </c>
      <c r="E993" s="19" t="s">
        <v>228</v>
      </c>
      <c r="F993" s="17" t="s">
        <v>254</v>
      </c>
      <c r="G993" s="17" t="s">
        <v>202</v>
      </c>
      <c r="H993" s="43">
        <v>25744000</v>
      </c>
      <c r="I993" s="43">
        <v>29195600</v>
      </c>
      <c r="J993" s="43">
        <v>33055500</v>
      </c>
    </row>
    <row r="994" spans="1:10" ht="22.5" x14ac:dyDescent="0.2">
      <c r="A994" s="8" t="s">
        <v>234</v>
      </c>
      <c r="B994" s="17" t="s">
        <v>73</v>
      </c>
      <c r="C994" s="17" t="s">
        <v>150</v>
      </c>
      <c r="D994" s="17" t="s">
        <v>95</v>
      </c>
      <c r="E994" s="19" t="s">
        <v>229</v>
      </c>
      <c r="F994" s="17"/>
      <c r="G994" s="17"/>
      <c r="H994" s="16">
        <f>H995+H996</f>
        <v>28652429.289999999</v>
      </c>
      <c r="I994" s="16">
        <f t="shared" ref="I994:J994" si="393">I995+I996</f>
        <v>62832000</v>
      </c>
      <c r="J994" s="16">
        <f t="shared" si="393"/>
        <v>65345300</v>
      </c>
    </row>
    <row r="995" spans="1:10" x14ac:dyDescent="0.2">
      <c r="A995" s="1" t="s">
        <v>406</v>
      </c>
      <c r="B995" s="17" t="s">
        <v>73</v>
      </c>
      <c r="C995" s="17" t="s">
        <v>150</v>
      </c>
      <c r="D995" s="17" t="s">
        <v>95</v>
      </c>
      <c r="E995" s="19" t="s">
        <v>229</v>
      </c>
      <c r="F995" s="17" t="s">
        <v>90</v>
      </c>
      <c r="G995" s="17" t="s">
        <v>202</v>
      </c>
      <c r="H995" s="43">
        <v>400000</v>
      </c>
      <c r="I995" s="43">
        <v>400000</v>
      </c>
      <c r="J995" s="43">
        <v>400000</v>
      </c>
    </row>
    <row r="996" spans="1:10" ht="22.5" x14ac:dyDescent="0.2">
      <c r="A996" s="13" t="s">
        <v>28</v>
      </c>
      <c r="B996" s="17" t="s">
        <v>73</v>
      </c>
      <c r="C996" s="17" t="s">
        <v>150</v>
      </c>
      <c r="D996" s="17" t="s">
        <v>95</v>
      </c>
      <c r="E996" s="19" t="s">
        <v>229</v>
      </c>
      <c r="F996" s="17" t="s">
        <v>254</v>
      </c>
      <c r="G996" s="17" t="s">
        <v>202</v>
      </c>
      <c r="H996" s="43">
        <v>28252429.289999999</v>
      </c>
      <c r="I996" s="43">
        <v>62432000</v>
      </c>
      <c r="J996" s="43">
        <v>64945300</v>
      </c>
    </row>
    <row r="997" spans="1:10" ht="33.75" x14ac:dyDescent="0.2">
      <c r="A997" s="8" t="s">
        <v>528</v>
      </c>
      <c r="B997" s="17" t="s">
        <v>73</v>
      </c>
      <c r="C997" s="17" t="s">
        <v>150</v>
      </c>
      <c r="D997" s="17" t="s">
        <v>95</v>
      </c>
      <c r="E997" s="19" t="s">
        <v>230</v>
      </c>
      <c r="F997" s="17"/>
      <c r="G997" s="17"/>
      <c r="H997" s="16">
        <f>H998+H999</f>
        <v>887600</v>
      </c>
      <c r="I997" s="16">
        <f t="shared" ref="I997:J997" si="394">I998+I999</f>
        <v>887600</v>
      </c>
      <c r="J997" s="16">
        <f t="shared" si="394"/>
        <v>887600</v>
      </c>
    </row>
    <row r="998" spans="1:10" x14ac:dyDescent="0.2">
      <c r="A998" s="1" t="s">
        <v>406</v>
      </c>
      <c r="B998" s="17" t="s">
        <v>73</v>
      </c>
      <c r="C998" s="17" t="s">
        <v>150</v>
      </c>
      <c r="D998" s="17" t="s">
        <v>95</v>
      </c>
      <c r="E998" s="19" t="s">
        <v>230</v>
      </c>
      <c r="F998" s="17" t="s">
        <v>90</v>
      </c>
      <c r="G998" s="17" t="s">
        <v>202</v>
      </c>
      <c r="H998" s="43">
        <v>16000</v>
      </c>
      <c r="I998" s="43">
        <v>16000</v>
      </c>
      <c r="J998" s="43">
        <v>16000</v>
      </c>
    </row>
    <row r="999" spans="1:10" ht="22.5" x14ac:dyDescent="0.2">
      <c r="A999" s="1" t="s">
        <v>176</v>
      </c>
      <c r="B999" s="17" t="s">
        <v>73</v>
      </c>
      <c r="C999" s="17" t="s">
        <v>150</v>
      </c>
      <c r="D999" s="17" t="s">
        <v>95</v>
      </c>
      <c r="E999" s="19" t="s">
        <v>230</v>
      </c>
      <c r="F999" s="17" t="s">
        <v>175</v>
      </c>
      <c r="G999" s="17" t="s">
        <v>202</v>
      </c>
      <c r="H999" s="43">
        <v>871600</v>
      </c>
      <c r="I999" s="43">
        <v>871600</v>
      </c>
      <c r="J999" s="43">
        <v>871600</v>
      </c>
    </row>
    <row r="1000" spans="1:10" ht="45" x14ac:dyDescent="0.2">
      <c r="A1000" s="10" t="s">
        <v>529</v>
      </c>
      <c r="B1000" s="17" t="s">
        <v>73</v>
      </c>
      <c r="C1000" s="17" t="s">
        <v>150</v>
      </c>
      <c r="D1000" s="17" t="s">
        <v>95</v>
      </c>
      <c r="E1000" s="19" t="s">
        <v>231</v>
      </c>
      <c r="F1000" s="17"/>
      <c r="G1000" s="17"/>
      <c r="H1000" s="37">
        <f t="shared" ref="H1000" si="395">H1002+H1001</f>
        <v>2129700</v>
      </c>
      <c r="I1000" s="37">
        <f t="shared" ref="I1000:J1000" si="396">I1002+I1001</f>
        <v>2129700</v>
      </c>
      <c r="J1000" s="37">
        <f t="shared" si="396"/>
        <v>2129700</v>
      </c>
    </row>
    <row r="1001" spans="1:10" x14ac:dyDescent="0.2">
      <c r="A1001" s="1" t="s">
        <v>406</v>
      </c>
      <c r="B1001" s="17" t="s">
        <v>73</v>
      </c>
      <c r="C1001" s="17" t="s">
        <v>150</v>
      </c>
      <c r="D1001" s="17" t="s">
        <v>95</v>
      </c>
      <c r="E1001" s="19" t="s">
        <v>231</v>
      </c>
      <c r="F1001" s="17" t="s">
        <v>90</v>
      </c>
      <c r="G1001" s="17" t="s">
        <v>202</v>
      </c>
      <c r="H1001" s="43">
        <v>30800</v>
      </c>
      <c r="I1001" s="43">
        <v>30800</v>
      </c>
      <c r="J1001" s="43">
        <v>30800</v>
      </c>
    </row>
    <row r="1002" spans="1:10" ht="22.5" x14ac:dyDescent="0.2">
      <c r="A1002" s="1" t="s">
        <v>176</v>
      </c>
      <c r="B1002" s="17" t="s">
        <v>73</v>
      </c>
      <c r="C1002" s="17" t="s">
        <v>150</v>
      </c>
      <c r="D1002" s="17" t="s">
        <v>95</v>
      </c>
      <c r="E1002" s="19" t="s">
        <v>231</v>
      </c>
      <c r="F1002" s="17" t="s">
        <v>175</v>
      </c>
      <c r="G1002" s="17" t="s">
        <v>202</v>
      </c>
      <c r="H1002" s="43">
        <v>2098900</v>
      </c>
      <c r="I1002" s="43">
        <v>2098900</v>
      </c>
      <c r="J1002" s="43">
        <v>2098900</v>
      </c>
    </row>
    <row r="1003" spans="1:10" ht="33.75" x14ac:dyDescent="0.2">
      <c r="A1003" s="1" t="s">
        <v>531</v>
      </c>
      <c r="B1003" s="17" t="s">
        <v>73</v>
      </c>
      <c r="C1003" s="17" t="s">
        <v>150</v>
      </c>
      <c r="D1003" s="17" t="s">
        <v>95</v>
      </c>
      <c r="E1003" s="17" t="s">
        <v>215</v>
      </c>
      <c r="F1003" s="17"/>
      <c r="G1003" s="17"/>
      <c r="H1003" s="16">
        <f>H1004+H1005</f>
        <v>4257900</v>
      </c>
      <c r="I1003" s="16">
        <f t="shared" ref="I1003:J1003" si="397">I1004+I1005</f>
        <v>3981000</v>
      </c>
      <c r="J1003" s="16">
        <f t="shared" si="397"/>
        <v>4140200</v>
      </c>
    </row>
    <row r="1004" spans="1:10" x14ac:dyDescent="0.2">
      <c r="A1004" s="1" t="s">
        <v>406</v>
      </c>
      <c r="B1004" s="17" t="s">
        <v>73</v>
      </c>
      <c r="C1004" s="17" t="s">
        <v>150</v>
      </c>
      <c r="D1004" s="17" t="s">
        <v>95</v>
      </c>
      <c r="E1004" s="17" t="s">
        <v>215</v>
      </c>
      <c r="F1004" s="17" t="s">
        <v>90</v>
      </c>
      <c r="G1004" s="17" t="s">
        <v>466</v>
      </c>
      <c r="H1004" s="43">
        <v>62619.7</v>
      </c>
      <c r="I1004" s="43">
        <v>52200</v>
      </c>
      <c r="J1004" s="43">
        <v>52200</v>
      </c>
    </row>
    <row r="1005" spans="1:10" ht="22.5" x14ac:dyDescent="0.2">
      <c r="A1005" s="1" t="s">
        <v>176</v>
      </c>
      <c r="B1005" s="17" t="s">
        <v>73</v>
      </c>
      <c r="C1005" s="17" t="s">
        <v>150</v>
      </c>
      <c r="D1005" s="17" t="s">
        <v>95</v>
      </c>
      <c r="E1005" s="17" t="s">
        <v>215</v>
      </c>
      <c r="F1005" s="17" t="s">
        <v>175</v>
      </c>
      <c r="G1005" s="17" t="s">
        <v>466</v>
      </c>
      <c r="H1005" s="43">
        <v>4195280.3</v>
      </c>
      <c r="I1005" s="43">
        <v>3928800</v>
      </c>
      <c r="J1005" s="43">
        <v>4088000</v>
      </c>
    </row>
    <row r="1006" spans="1:10" ht="26.25" customHeight="1" x14ac:dyDescent="0.2">
      <c r="A1006" s="52" t="s">
        <v>692</v>
      </c>
      <c r="B1006" s="17" t="s">
        <v>73</v>
      </c>
      <c r="C1006" s="17" t="s">
        <v>150</v>
      </c>
      <c r="D1006" s="17" t="s">
        <v>95</v>
      </c>
      <c r="E1006" s="17" t="s">
        <v>216</v>
      </c>
      <c r="F1006" s="17"/>
      <c r="G1006" s="17"/>
      <c r="H1006" s="16">
        <f>H1007+H1008</f>
        <v>31598900</v>
      </c>
      <c r="I1006" s="16">
        <f t="shared" ref="I1006:J1006" si="398">I1007+I1008</f>
        <v>31594700</v>
      </c>
      <c r="J1006" s="16">
        <f t="shared" si="398"/>
        <v>31594700</v>
      </c>
    </row>
    <row r="1007" spans="1:10" x14ac:dyDescent="0.2">
      <c r="A1007" s="1" t="s">
        <v>406</v>
      </c>
      <c r="B1007" s="17" t="s">
        <v>73</v>
      </c>
      <c r="C1007" s="17" t="s">
        <v>150</v>
      </c>
      <c r="D1007" s="17" t="s">
        <v>95</v>
      </c>
      <c r="E1007" s="17" t="s">
        <v>216</v>
      </c>
      <c r="F1007" s="17" t="s">
        <v>90</v>
      </c>
      <c r="G1007" s="17" t="s">
        <v>466</v>
      </c>
      <c r="H1007" s="43">
        <v>440426.73</v>
      </c>
      <c r="I1007" s="43">
        <v>330000</v>
      </c>
      <c r="J1007" s="43">
        <v>330000</v>
      </c>
    </row>
    <row r="1008" spans="1:10" ht="22.5" x14ac:dyDescent="0.2">
      <c r="A1008" s="13" t="s">
        <v>28</v>
      </c>
      <c r="B1008" s="17" t="s">
        <v>73</v>
      </c>
      <c r="C1008" s="17" t="s">
        <v>150</v>
      </c>
      <c r="D1008" s="17" t="s">
        <v>95</v>
      </c>
      <c r="E1008" s="17" t="s">
        <v>216</v>
      </c>
      <c r="F1008" s="17" t="s">
        <v>254</v>
      </c>
      <c r="G1008" s="17" t="s">
        <v>466</v>
      </c>
      <c r="H1008" s="43">
        <v>31158473.27</v>
      </c>
      <c r="I1008" s="43">
        <v>31264700</v>
      </c>
      <c r="J1008" s="43">
        <v>31264700</v>
      </c>
    </row>
    <row r="1009" spans="1:10" ht="22.5" x14ac:dyDescent="0.2">
      <c r="A1009" s="1" t="s">
        <v>405</v>
      </c>
      <c r="B1009" s="17" t="s">
        <v>73</v>
      </c>
      <c r="C1009" s="17" t="s">
        <v>150</v>
      </c>
      <c r="D1009" s="17" t="s">
        <v>95</v>
      </c>
      <c r="E1009" s="17" t="s">
        <v>381</v>
      </c>
      <c r="F1009" s="17"/>
      <c r="G1009" s="17"/>
      <c r="H1009" s="16">
        <f>H1010</f>
        <v>1074000</v>
      </c>
      <c r="I1009" s="16">
        <f t="shared" ref="I1009:J1009" si="399">I1010</f>
        <v>1000000</v>
      </c>
      <c r="J1009" s="16">
        <f t="shared" si="399"/>
        <v>1000000</v>
      </c>
    </row>
    <row r="1010" spans="1:10" ht="22.5" x14ac:dyDescent="0.2">
      <c r="A1010" s="1" t="s">
        <v>176</v>
      </c>
      <c r="B1010" s="17" t="s">
        <v>73</v>
      </c>
      <c r="C1010" s="17" t="s">
        <v>150</v>
      </c>
      <c r="D1010" s="17" t="s">
        <v>95</v>
      </c>
      <c r="E1010" s="17" t="s">
        <v>381</v>
      </c>
      <c r="F1010" s="17" t="s">
        <v>175</v>
      </c>
      <c r="G1010" s="17"/>
      <c r="H1010" s="37">
        <v>1074000</v>
      </c>
      <c r="I1010" s="37">
        <v>1000000</v>
      </c>
      <c r="J1010" s="37">
        <v>1000000</v>
      </c>
    </row>
    <row r="1011" spans="1:10" ht="22.5" x14ac:dyDescent="0.2">
      <c r="A1011" s="1" t="s">
        <v>294</v>
      </c>
      <c r="B1011" s="17" t="s">
        <v>73</v>
      </c>
      <c r="C1011" s="17" t="s">
        <v>150</v>
      </c>
      <c r="D1011" s="17" t="s">
        <v>95</v>
      </c>
      <c r="E1011" s="17" t="s">
        <v>382</v>
      </c>
      <c r="F1011" s="17"/>
      <c r="G1011" s="17"/>
      <c r="H1011" s="16">
        <f>H1012</f>
        <v>400000</v>
      </c>
      <c r="I1011" s="16">
        <f t="shared" ref="I1011:J1011" si="400">I1012</f>
        <v>400000</v>
      </c>
      <c r="J1011" s="16">
        <f t="shared" si="400"/>
        <v>400000</v>
      </c>
    </row>
    <row r="1012" spans="1:10" ht="22.5" x14ac:dyDescent="0.2">
      <c r="A1012" s="1" t="s">
        <v>176</v>
      </c>
      <c r="B1012" s="17" t="s">
        <v>73</v>
      </c>
      <c r="C1012" s="17" t="s">
        <v>150</v>
      </c>
      <c r="D1012" s="17" t="s">
        <v>95</v>
      </c>
      <c r="E1012" s="17" t="s">
        <v>382</v>
      </c>
      <c r="F1012" s="17" t="s">
        <v>175</v>
      </c>
      <c r="G1012" s="17"/>
      <c r="H1012" s="16">
        <v>400000</v>
      </c>
      <c r="I1012" s="16">
        <v>400000</v>
      </c>
      <c r="J1012" s="16">
        <v>400000</v>
      </c>
    </row>
    <row r="1013" spans="1:10" x14ac:dyDescent="0.2">
      <c r="A1013" s="13" t="s">
        <v>585</v>
      </c>
      <c r="B1013" s="17" t="s">
        <v>73</v>
      </c>
      <c r="C1013" s="17" t="s">
        <v>150</v>
      </c>
      <c r="D1013" s="17" t="s">
        <v>95</v>
      </c>
      <c r="E1013" s="19" t="s">
        <v>52</v>
      </c>
      <c r="F1013" s="17"/>
      <c r="G1013" s="17"/>
      <c r="H1013" s="16">
        <f>H1014</f>
        <v>5442200</v>
      </c>
      <c r="I1013" s="16">
        <f t="shared" ref="I1013:J1013" si="401">I1014</f>
        <v>5442200</v>
      </c>
      <c r="J1013" s="16">
        <f t="shared" si="401"/>
        <v>5442200</v>
      </c>
    </row>
    <row r="1014" spans="1:10" ht="33.75" x14ac:dyDescent="0.2">
      <c r="A1014" s="8" t="s">
        <v>235</v>
      </c>
      <c r="B1014" s="17" t="s">
        <v>73</v>
      </c>
      <c r="C1014" s="17" t="s">
        <v>150</v>
      </c>
      <c r="D1014" s="17" t="s">
        <v>95</v>
      </c>
      <c r="E1014" s="19" t="s">
        <v>217</v>
      </c>
      <c r="F1014" s="17"/>
      <c r="G1014" s="17"/>
      <c r="H1014" s="16">
        <f>H1016+H1015</f>
        <v>5442200</v>
      </c>
      <c r="I1014" s="16">
        <f t="shared" ref="I1014:J1014" si="402">I1016+I1015</f>
        <v>5442200</v>
      </c>
      <c r="J1014" s="16">
        <f t="shared" si="402"/>
        <v>5442200</v>
      </c>
    </row>
    <row r="1015" spans="1:10" x14ac:dyDescent="0.2">
      <c r="A1015" s="1" t="s">
        <v>406</v>
      </c>
      <c r="B1015" s="17" t="s">
        <v>73</v>
      </c>
      <c r="C1015" s="17" t="s">
        <v>150</v>
      </c>
      <c r="D1015" s="17" t="s">
        <v>95</v>
      </c>
      <c r="E1015" s="19" t="s">
        <v>217</v>
      </c>
      <c r="F1015" s="17" t="s">
        <v>90</v>
      </c>
      <c r="G1015" s="17" t="s">
        <v>202</v>
      </c>
      <c r="H1015" s="43">
        <v>58000</v>
      </c>
      <c r="I1015" s="43">
        <v>58000</v>
      </c>
      <c r="J1015" s="43">
        <v>58000</v>
      </c>
    </row>
    <row r="1016" spans="1:10" ht="22.5" x14ac:dyDescent="0.2">
      <c r="A1016" s="1" t="s">
        <v>176</v>
      </c>
      <c r="B1016" s="17" t="s">
        <v>73</v>
      </c>
      <c r="C1016" s="17" t="s">
        <v>150</v>
      </c>
      <c r="D1016" s="17" t="s">
        <v>95</v>
      </c>
      <c r="E1016" s="19" t="s">
        <v>217</v>
      </c>
      <c r="F1016" s="17" t="s">
        <v>175</v>
      </c>
      <c r="G1016" s="17" t="s">
        <v>202</v>
      </c>
      <c r="H1016" s="43">
        <v>5384200</v>
      </c>
      <c r="I1016" s="43">
        <v>5384200</v>
      </c>
      <c r="J1016" s="43">
        <v>5384200</v>
      </c>
    </row>
    <row r="1017" spans="1:10" ht="33.75" x14ac:dyDescent="0.2">
      <c r="A1017" s="1" t="s">
        <v>473</v>
      </c>
      <c r="B1017" s="17" t="s">
        <v>73</v>
      </c>
      <c r="C1017" s="17" t="s">
        <v>150</v>
      </c>
      <c r="D1017" s="17" t="s">
        <v>95</v>
      </c>
      <c r="E1017" s="17" t="s">
        <v>475</v>
      </c>
      <c r="F1017" s="17"/>
      <c r="G1017" s="17"/>
      <c r="H1017" s="16">
        <f>H1020+H1022+H1018</f>
        <v>1175000</v>
      </c>
      <c r="I1017" s="16">
        <f>I1020+I1022+I1018</f>
        <v>1175000</v>
      </c>
      <c r="J1017" s="16">
        <f>J1020+J1022+J1018</f>
        <v>0</v>
      </c>
    </row>
    <row r="1018" spans="1:10" ht="33.75" x14ac:dyDescent="0.2">
      <c r="A1018" s="8" t="s">
        <v>675</v>
      </c>
      <c r="B1018" s="17" t="s">
        <v>73</v>
      </c>
      <c r="C1018" s="17" t="s">
        <v>150</v>
      </c>
      <c r="D1018" s="17" t="s">
        <v>95</v>
      </c>
      <c r="E1018" s="17" t="s">
        <v>677</v>
      </c>
      <c r="F1018" s="17"/>
      <c r="G1018" s="17"/>
      <c r="H1018" s="16">
        <f>H1019</f>
        <v>300000</v>
      </c>
      <c r="I1018" s="16">
        <f t="shared" ref="I1018:J1018" si="403">I1019</f>
        <v>300000</v>
      </c>
      <c r="J1018" s="16">
        <f t="shared" si="403"/>
        <v>0</v>
      </c>
    </row>
    <row r="1019" spans="1:10" ht="22.5" x14ac:dyDescent="0.2">
      <c r="A1019" s="8" t="s">
        <v>563</v>
      </c>
      <c r="B1019" s="17" t="s">
        <v>73</v>
      </c>
      <c r="C1019" s="17" t="s">
        <v>150</v>
      </c>
      <c r="D1019" s="17" t="s">
        <v>95</v>
      </c>
      <c r="E1019" s="17" t="s">
        <v>677</v>
      </c>
      <c r="F1019" s="17" t="s">
        <v>562</v>
      </c>
      <c r="G1019" s="17"/>
      <c r="H1019" s="16">
        <v>300000</v>
      </c>
      <c r="I1019" s="16">
        <v>300000</v>
      </c>
      <c r="J1019" s="16">
        <v>0</v>
      </c>
    </row>
    <row r="1020" spans="1:10" ht="22.5" x14ac:dyDescent="0.2">
      <c r="A1020" s="1" t="s">
        <v>680</v>
      </c>
      <c r="B1020" s="17" t="s">
        <v>73</v>
      </c>
      <c r="C1020" s="17" t="s">
        <v>150</v>
      </c>
      <c r="D1020" s="17" t="s">
        <v>95</v>
      </c>
      <c r="E1020" s="17" t="s">
        <v>474</v>
      </c>
      <c r="F1020" s="17"/>
      <c r="G1020" s="17"/>
      <c r="H1020" s="16">
        <f>H1021</f>
        <v>865000</v>
      </c>
      <c r="I1020" s="16">
        <f t="shared" ref="I1020:J1020" si="404">I1021</f>
        <v>865000</v>
      </c>
      <c r="J1020" s="16">
        <f t="shared" si="404"/>
        <v>0</v>
      </c>
    </row>
    <row r="1021" spans="1:10" ht="22.5" x14ac:dyDescent="0.2">
      <c r="A1021" s="8" t="s">
        <v>563</v>
      </c>
      <c r="B1021" s="17" t="s">
        <v>73</v>
      </c>
      <c r="C1021" s="17" t="s">
        <v>150</v>
      </c>
      <c r="D1021" s="17" t="s">
        <v>95</v>
      </c>
      <c r="E1021" s="17" t="s">
        <v>474</v>
      </c>
      <c r="F1021" s="17" t="s">
        <v>562</v>
      </c>
      <c r="G1021" s="17"/>
      <c r="H1021" s="16">
        <v>865000</v>
      </c>
      <c r="I1021" s="16">
        <v>865000</v>
      </c>
      <c r="J1021" s="16">
        <v>0</v>
      </c>
    </row>
    <row r="1022" spans="1:10" ht="22.5" x14ac:dyDescent="0.2">
      <c r="A1022" s="8" t="s">
        <v>591</v>
      </c>
      <c r="B1022" s="17" t="s">
        <v>73</v>
      </c>
      <c r="C1022" s="17" t="s">
        <v>150</v>
      </c>
      <c r="D1022" s="17" t="s">
        <v>95</v>
      </c>
      <c r="E1022" s="17" t="s">
        <v>590</v>
      </c>
      <c r="F1022" s="17"/>
      <c r="G1022" s="17"/>
      <c r="H1022" s="16">
        <f>H1023</f>
        <v>10000</v>
      </c>
      <c r="I1022" s="16">
        <f t="shared" ref="I1022:J1022" si="405">I1023</f>
        <v>10000</v>
      </c>
      <c r="J1022" s="16">
        <f t="shared" si="405"/>
        <v>0</v>
      </c>
    </row>
    <row r="1023" spans="1:10" ht="22.5" x14ac:dyDescent="0.2">
      <c r="A1023" s="8" t="s">
        <v>563</v>
      </c>
      <c r="B1023" s="17" t="s">
        <v>73</v>
      </c>
      <c r="C1023" s="17" t="s">
        <v>150</v>
      </c>
      <c r="D1023" s="17" t="s">
        <v>95</v>
      </c>
      <c r="E1023" s="17" t="s">
        <v>590</v>
      </c>
      <c r="F1023" s="17" t="s">
        <v>562</v>
      </c>
      <c r="G1023" s="17"/>
      <c r="H1023" s="16">
        <v>10000</v>
      </c>
      <c r="I1023" s="16">
        <v>10000</v>
      </c>
      <c r="J1023" s="16">
        <v>0</v>
      </c>
    </row>
    <row r="1024" spans="1:10" x14ac:dyDescent="0.2">
      <c r="A1024" s="14" t="s">
        <v>173</v>
      </c>
      <c r="B1024" s="20">
        <v>894</v>
      </c>
      <c r="C1024" s="17" t="s">
        <v>150</v>
      </c>
      <c r="D1024" s="17" t="s">
        <v>87</v>
      </c>
      <c r="E1024" s="17"/>
      <c r="F1024" s="17"/>
      <c r="G1024" s="17"/>
      <c r="H1024" s="16">
        <f>H1025</f>
        <v>108392920</v>
      </c>
      <c r="I1024" s="16">
        <f t="shared" ref="I1024:J1025" si="406">I1025</f>
        <v>109897200</v>
      </c>
      <c r="J1024" s="16">
        <f t="shared" si="406"/>
        <v>110936700</v>
      </c>
    </row>
    <row r="1025" spans="1:10" x14ac:dyDescent="0.2">
      <c r="A1025" s="1" t="s">
        <v>449</v>
      </c>
      <c r="B1025" s="17" t="s">
        <v>73</v>
      </c>
      <c r="C1025" s="17" t="s">
        <v>150</v>
      </c>
      <c r="D1025" s="17" t="s">
        <v>87</v>
      </c>
      <c r="E1025" s="17" t="s">
        <v>277</v>
      </c>
      <c r="F1025" s="17"/>
      <c r="G1025" s="17"/>
      <c r="H1025" s="16">
        <f>H1026</f>
        <v>108392920</v>
      </c>
      <c r="I1025" s="16">
        <f t="shared" si="406"/>
        <v>109897200</v>
      </c>
      <c r="J1025" s="16">
        <f t="shared" si="406"/>
        <v>110936700</v>
      </c>
    </row>
    <row r="1026" spans="1:10" x14ac:dyDescent="0.2">
      <c r="A1026" s="2" t="s">
        <v>247</v>
      </c>
      <c r="B1026" s="17" t="s">
        <v>73</v>
      </c>
      <c r="C1026" s="17" t="s">
        <v>150</v>
      </c>
      <c r="D1026" s="17" t="s">
        <v>87</v>
      </c>
      <c r="E1026" s="17" t="s">
        <v>287</v>
      </c>
      <c r="F1026" s="17"/>
      <c r="G1026" s="17"/>
      <c r="H1026" s="16">
        <f>H1027+H1030+H1034</f>
        <v>108392920</v>
      </c>
      <c r="I1026" s="16">
        <f t="shared" ref="I1026:J1026" si="407">I1027+I1030+I1034</f>
        <v>109897200</v>
      </c>
      <c r="J1026" s="16">
        <f t="shared" si="407"/>
        <v>110936700</v>
      </c>
    </row>
    <row r="1027" spans="1:10" ht="33.75" x14ac:dyDescent="0.2">
      <c r="A1027" s="8" t="s">
        <v>532</v>
      </c>
      <c r="B1027" s="17" t="s">
        <v>73</v>
      </c>
      <c r="C1027" s="17" t="s">
        <v>150</v>
      </c>
      <c r="D1027" s="17" t="s">
        <v>87</v>
      </c>
      <c r="E1027" s="17" t="s">
        <v>53</v>
      </c>
      <c r="F1027" s="17"/>
      <c r="G1027" s="17"/>
      <c r="H1027" s="16">
        <f>H1028+H1029</f>
        <v>58458020</v>
      </c>
      <c r="I1027" s="16">
        <f>I1028+I1029</f>
        <v>58977200</v>
      </c>
      <c r="J1027" s="16">
        <f>J1028+J1029</f>
        <v>59552800</v>
      </c>
    </row>
    <row r="1028" spans="1:10" ht="33.75" x14ac:dyDescent="0.2">
      <c r="A1028" s="1" t="s">
        <v>157</v>
      </c>
      <c r="B1028" s="17" t="s">
        <v>73</v>
      </c>
      <c r="C1028" s="17" t="s">
        <v>150</v>
      </c>
      <c r="D1028" s="17" t="s">
        <v>87</v>
      </c>
      <c r="E1028" s="17" t="s">
        <v>53</v>
      </c>
      <c r="F1028" s="17" t="s">
        <v>155</v>
      </c>
      <c r="G1028" s="17" t="s">
        <v>202</v>
      </c>
      <c r="H1028" s="43">
        <v>58058020</v>
      </c>
      <c r="I1028" s="43">
        <f>57333200-I1029+1644000</f>
        <v>58577200</v>
      </c>
      <c r="J1028" s="43">
        <f>57908800-J1029+1644000</f>
        <v>59152800</v>
      </c>
    </row>
    <row r="1029" spans="1:10" x14ac:dyDescent="0.2">
      <c r="A1029" s="14" t="s">
        <v>158</v>
      </c>
      <c r="B1029" s="17" t="s">
        <v>73</v>
      </c>
      <c r="C1029" s="17" t="s">
        <v>150</v>
      </c>
      <c r="D1029" s="17" t="s">
        <v>87</v>
      </c>
      <c r="E1029" s="17" t="s">
        <v>53</v>
      </c>
      <c r="F1029" s="17" t="s">
        <v>156</v>
      </c>
      <c r="G1029" s="17" t="s">
        <v>202</v>
      </c>
      <c r="H1029" s="43">
        <v>400000</v>
      </c>
      <c r="I1029" s="43">
        <v>400000</v>
      </c>
      <c r="J1029" s="43">
        <v>400000</v>
      </c>
    </row>
    <row r="1030" spans="1:10" ht="48.75" customHeight="1" x14ac:dyDescent="0.2">
      <c r="A1030" s="12" t="s">
        <v>236</v>
      </c>
      <c r="B1030" s="17" t="s">
        <v>73</v>
      </c>
      <c r="C1030" s="17" t="s">
        <v>150</v>
      </c>
      <c r="D1030" s="17" t="s">
        <v>87</v>
      </c>
      <c r="E1030" s="17" t="s">
        <v>214</v>
      </c>
      <c r="F1030" s="17"/>
      <c r="G1030" s="17"/>
      <c r="H1030" s="16">
        <f>H1031+H1032+H1033</f>
        <v>49934900</v>
      </c>
      <c r="I1030" s="16">
        <f>I1031+I1032+I1033</f>
        <v>50381000</v>
      </c>
      <c r="J1030" s="16">
        <f>J1031+J1032+J1033</f>
        <v>50844900</v>
      </c>
    </row>
    <row r="1031" spans="1:10" x14ac:dyDescent="0.2">
      <c r="A1031" s="1" t="s">
        <v>406</v>
      </c>
      <c r="B1031" s="17" t="s">
        <v>73</v>
      </c>
      <c r="C1031" s="17" t="s">
        <v>150</v>
      </c>
      <c r="D1031" s="17" t="s">
        <v>87</v>
      </c>
      <c r="E1031" s="17" t="s">
        <v>214</v>
      </c>
      <c r="F1031" s="17" t="s">
        <v>90</v>
      </c>
      <c r="G1031" s="17" t="s">
        <v>202</v>
      </c>
      <c r="H1031" s="43">
        <v>660400</v>
      </c>
      <c r="I1031" s="43">
        <v>660400</v>
      </c>
      <c r="J1031" s="43">
        <v>660400</v>
      </c>
    </row>
    <row r="1032" spans="1:10" ht="22.5" x14ac:dyDescent="0.2">
      <c r="A1032" s="1" t="s">
        <v>176</v>
      </c>
      <c r="B1032" s="17" t="s">
        <v>73</v>
      </c>
      <c r="C1032" s="17" t="s">
        <v>150</v>
      </c>
      <c r="D1032" s="17" t="s">
        <v>87</v>
      </c>
      <c r="E1032" s="17" t="s">
        <v>214</v>
      </c>
      <c r="F1032" s="17" t="s">
        <v>175</v>
      </c>
      <c r="G1032" s="17" t="s">
        <v>202</v>
      </c>
      <c r="H1032" s="43">
        <v>40000000</v>
      </c>
      <c r="I1032" s="43">
        <v>40000000</v>
      </c>
      <c r="J1032" s="43">
        <v>40000000</v>
      </c>
    </row>
    <row r="1033" spans="1:10" ht="22.5" x14ac:dyDescent="0.2">
      <c r="A1033" s="1" t="s">
        <v>2</v>
      </c>
      <c r="B1033" s="17" t="s">
        <v>73</v>
      </c>
      <c r="C1033" s="17" t="s">
        <v>150</v>
      </c>
      <c r="D1033" s="17" t="s">
        <v>87</v>
      </c>
      <c r="E1033" s="17" t="s">
        <v>214</v>
      </c>
      <c r="F1033" s="17" t="s">
        <v>1</v>
      </c>
      <c r="G1033" s="17" t="s">
        <v>202</v>
      </c>
      <c r="H1033" s="43">
        <v>9274500</v>
      </c>
      <c r="I1033" s="43">
        <v>9720600</v>
      </c>
      <c r="J1033" s="43">
        <v>10184500</v>
      </c>
    </row>
    <row r="1034" spans="1:10" ht="49.5" customHeight="1" x14ac:dyDescent="0.2">
      <c r="A1034" s="11" t="s">
        <v>544</v>
      </c>
      <c r="B1034" s="17" t="s">
        <v>73</v>
      </c>
      <c r="C1034" s="17" t="s">
        <v>150</v>
      </c>
      <c r="D1034" s="17" t="s">
        <v>87</v>
      </c>
      <c r="E1034" s="17" t="s">
        <v>545</v>
      </c>
      <c r="F1034" s="17"/>
      <c r="G1034" s="17"/>
      <c r="H1034" s="43">
        <f>H1035</f>
        <v>0</v>
      </c>
      <c r="I1034" s="43">
        <f t="shared" ref="I1034:J1034" si="408">I1035</f>
        <v>539000</v>
      </c>
      <c r="J1034" s="43">
        <f t="shared" si="408"/>
        <v>539000</v>
      </c>
    </row>
    <row r="1035" spans="1:10" ht="33.75" x14ac:dyDescent="0.2">
      <c r="A1035" s="1" t="s">
        <v>157</v>
      </c>
      <c r="B1035" s="17" t="s">
        <v>73</v>
      </c>
      <c r="C1035" s="17" t="s">
        <v>150</v>
      </c>
      <c r="D1035" s="17" t="s">
        <v>87</v>
      </c>
      <c r="E1035" s="17" t="s">
        <v>545</v>
      </c>
      <c r="F1035" s="17" t="s">
        <v>155</v>
      </c>
      <c r="G1035" s="17" t="s">
        <v>466</v>
      </c>
      <c r="H1035" s="43">
        <v>0</v>
      </c>
      <c r="I1035" s="43">
        <v>539000</v>
      </c>
      <c r="J1035" s="43">
        <v>539000</v>
      </c>
    </row>
    <row r="1036" spans="1:10" x14ac:dyDescent="0.2">
      <c r="A1036" s="1" t="s">
        <v>174</v>
      </c>
      <c r="B1036" s="17" t="s">
        <v>73</v>
      </c>
      <c r="C1036" s="17" t="s">
        <v>150</v>
      </c>
      <c r="D1036" s="17" t="s">
        <v>110</v>
      </c>
      <c r="E1036" s="17"/>
      <c r="F1036" s="17"/>
      <c r="G1036" s="17"/>
      <c r="H1036" s="16">
        <f>H1037+H1078+H1085</f>
        <v>26171400</v>
      </c>
      <c r="I1036" s="16">
        <f>I1037+I1078+I1085</f>
        <v>24708700</v>
      </c>
      <c r="J1036" s="16">
        <f>J1037+J1078+J1085</f>
        <v>24608700</v>
      </c>
    </row>
    <row r="1037" spans="1:10" ht="22.5" x14ac:dyDescent="0.2">
      <c r="A1037" s="1" t="s">
        <v>450</v>
      </c>
      <c r="B1037" s="17" t="s">
        <v>73</v>
      </c>
      <c r="C1037" s="17" t="s">
        <v>150</v>
      </c>
      <c r="D1037" s="17" t="s">
        <v>110</v>
      </c>
      <c r="E1037" s="17" t="s">
        <v>276</v>
      </c>
      <c r="F1037" s="17"/>
      <c r="G1037" s="17"/>
      <c r="H1037" s="41">
        <f>H1038+H1047+H1073</f>
        <v>25745800</v>
      </c>
      <c r="I1037" s="41">
        <f>I1038+I1047+I1073</f>
        <v>24283100</v>
      </c>
      <c r="J1037" s="41">
        <f>J1038+J1047+J1073</f>
        <v>24183100</v>
      </c>
    </row>
    <row r="1038" spans="1:10" ht="22.5" x14ac:dyDescent="0.2">
      <c r="A1038" s="13" t="s">
        <v>451</v>
      </c>
      <c r="B1038" s="17" t="s">
        <v>73</v>
      </c>
      <c r="C1038" s="17" t="s">
        <v>150</v>
      </c>
      <c r="D1038" s="17" t="s">
        <v>110</v>
      </c>
      <c r="E1038" s="17" t="s">
        <v>418</v>
      </c>
      <c r="F1038" s="17"/>
      <c r="G1038" s="17"/>
      <c r="H1038" s="16">
        <f>H1039+H1041+H1044</f>
        <v>900900</v>
      </c>
      <c r="I1038" s="16">
        <f t="shared" ref="I1038:J1038" si="409">I1039+I1041+I1044</f>
        <v>138700</v>
      </c>
      <c r="J1038" s="16">
        <f t="shared" si="409"/>
        <v>138700</v>
      </c>
    </row>
    <row r="1039" spans="1:10" ht="33.75" x14ac:dyDescent="0.2">
      <c r="A1039" s="1" t="s">
        <v>530</v>
      </c>
      <c r="B1039" s="17" t="s">
        <v>73</v>
      </c>
      <c r="C1039" s="17" t="s">
        <v>150</v>
      </c>
      <c r="D1039" s="17" t="s">
        <v>110</v>
      </c>
      <c r="E1039" s="19" t="s">
        <v>508</v>
      </c>
      <c r="F1039" s="17"/>
      <c r="G1039" s="17"/>
      <c r="H1039" s="16">
        <f>H1040</f>
        <v>63100</v>
      </c>
      <c r="I1039" s="16">
        <f t="shared" ref="I1039:J1039" si="410">I1040</f>
        <v>63100</v>
      </c>
      <c r="J1039" s="16">
        <f t="shared" si="410"/>
        <v>63100</v>
      </c>
    </row>
    <row r="1040" spans="1:10" ht="22.5" x14ac:dyDescent="0.2">
      <c r="A1040" s="1" t="s">
        <v>176</v>
      </c>
      <c r="B1040" s="17" t="s">
        <v>73</v>
      </c>
      <c r="C1040" s="17" t="s">
        <v>150</v>
      </c>
      <c r="D1040" s="17" t="s">
        <v>110</v>
      </c>
      <c r="E1040" s="19" t="s">
        <v>508</v>
      </c>
      <c r="F1040" s="17" t="s">
        <v>175</v>
      </c>
      <c r="G1040" s="17" t="s">
        <v>202</v>
      </c>
      <c r="H1040" s="16">
        <v>63100</v>
      </c>
      <c r="I1040" s="16">
        <v>63100</v>
      </c>
      <c r="J1040" s="16">
        <v>63100</v>
      </c>
    </row>
    <row r="1041" spans="1:10" ht="33.75" x14ac:dyDescent="0.2">
      <c r="A1041" s="1" t="s">
        <v>652</v>
      </c>
      <c r="B1041" s="17" t="s">
        <v>73</v>
      </c>
      <c r="C1041" s="17" t="s">
        <v>150</v>
      </c>
      <c r="D1041" s="17" t="s">
        <v>110</v>
      </c>
      <c r="E1041" s="19" t="s">
        <v>651</v>
      </c>
      <c r="F1041" s="17"/>
      <c r="G1041" s="17"/>
      <c r="H1041" s="43">
        <f>H1042+H1043</f>
        <v>75600</v>
      </c>
      <c r="I1041" s="43">
        <f t="shared" ref="I1041:J1041" si="411">I1042+I1043</f>
        <v>75600</v>
      </c>
      <c r="J1041" s="43">
        <f t="shared" si="411"/>
        <v>75600</v>
      </c>
    </row>
    <row r="1042" spans="1:10" x14ac:dyDescent="0.2">
      <c r="A1042" s="1" t="s">
        <v>406</v>
      </c>
      <c r="B1042" s="17" t="s">
        <v>73</v>
      </c>
      <c r="C1042" s="17" t="s">
        <v>150</v>
      </c>
      <c r="D1042" s="17" t="s">
        <v>110</v>
      </c>
      <c r="E1042" s="19" t="s">
        <v>651</v>
      </c>
      <c r="F1042" s="17" t="s">
        <v>90</v>
      </c>
      <c r="G1042" s="17" t="s">
        <v>202</v>
      </c>
      <c r="H1042" s="43">
        <v>7452.74</v>
      </c>
      <c r="I1042" s="43">
        <v>9000</v>
      </c>
      <c r="J1042" s="43">
        <v>9000</v>
      </c>
    </row>
    <row r="1043" spans="1:10" ht="22.5" x14ac:dyDescent="0.2">
      <c r="A1043" s="13" t="s">
        <v>28</v>
      </c>
      <c r="B1043" s="17" t="s">
        <v>73</v>
      </c>
      <c r="C1043" s="17" t="s">
        <v>150</v>
      </c>
      <c r="D1043" s="17" t="s">
        <v>110</v>
      </c>
      <c r="E1043" s="19" t="s">
        <v>651</v>
      </c>
      <c r="F1043" s="17" t="s">
        <v>254</v>
      </c>
      <c r="G1043" s="17" t="s">
        <v>202</v>
      </c>
      <c r="H1043" s="43">
        <v>68147.259999999995</v>
      </c>
      <c r="I1043" s="43">
        <f t="shared" ref="I1043:J1043" si="412">75600-I1042</f>
        <v>66600</v>
      </c>
      <c r="J1043" s="43">
        <f t="shared" si="412"/>
        <v>66600</v>
      </c>
    </row>
    <row r="1044" spans="1:10" x14ac:dyDescent="0.2">
      <c r="A1044" s="13" t="s">
        <v>731</v>
      </c>
      <c r="B1044" s="17" t="s">
        <v>73</v>
      </c>
      <c r="C1044" s="17" t="s">
        <v>150</v>
      </c>
      <c r="D1044" s="17" t="s">
        <v>110</v>
      </c>
      <c r="E1044" s="19" t="s">
        <v>729</v>
      </c>
      <c r="F1044" s="17"/>
      <c r="G1044" s="17"/>
      <c r="H1044" s="43">
        <f>H1045</f>
        <v>762200</v>
      </c>
      <c r="I1044" s="43">
        <f t="shared" ref="I1044:J1045" si="413">I1045</f>
        <v>0</v>
      </c>
      <c r="J1044" s="43">
        <f t="shared" si="413"/>
        <v>0</v>
      </c>
    </row>
    <row r="1045" spans="1:10" ht="45" x14ac:dyDescent="0.2">
      <c r="A1045" s="13" t="s">
        <v>732</v>
      </c>
      <c r="B1045" s="17" t="s">
        <v>73</v>
      </c>
      <c r="C1045" s="17" t="s">
        <v>150</v>
      </c>
      <c r="D1045" s="17" t="s">
        <v>110</v>
      </c>
      <c r="E1045" s="19" t="s">
        <v>730</v>
      </c>
      <c r="F1045" s="17"/>
      <c r="G1045" s="17"/>
      <c r="H1045" s="43">
        <f>H1046</f>
        <v>762200</v>
      </c>
      <c r="I1045" s="43">
        <f t="shared" si="413"/>
        <v>0</v>
      </c>
      <c r="J1045" s="43">
        <f t="shared" si="413"/>
        <v>0</v>
      </c>
    </row>
    <row r="1046" spans="1:10" ht="22.5" x14ac:dyDescent="0.2">
      <c r="A1046" s="1" t="s">
        <v>182</v>
      </c>
      <c r="B1046" s="17" t="s">
        <v>73</v>
      </c>
      <c r="C1046" s="17" t="s">
        <v>150</v>
      </c>
      <c r="D1046" s="17" t="s">
        <v>110</v>
      </c>
      <c r="E1046" s="19" t="s">
        <v>730</v>
      </c>
      <c r="F1046" s="17" t="s">
        <v>181</v>
      </c>
      <c r="G1046" s="17" t="s">
        <v>202</v>
      </c>
      <c r="H1046" s="43">
        <v>762200</v>
      </c>
      <c r="I1046" s="43">
        <v>0</v>
      </c>
      <c r="J1046" s="43">
        <v>0</v>
      </c>
    </row>
    <row r="1047" spans="1:10" ht="22.5" x14ac:dyDescent="0.2">
      <c r="A1047" s="1" t="s">
        <v>416</v>
      </c>
      <c r="B1047" s="17" t="s">
        <v>73</v>
      </c>
      <c r="C1047" s="17" t="s">
        <v>150</v>
      </c>
      <c r="D1047" s="17" t="s">
        <v>110</v>
      </c>
      <c r="E1047" s="17" t="s">
        <v>417</v>
      </c>
      <c r="F1047" s="17"/>
      <c r="G1047" s="17"/>
      <c r="H1047" s="16">
        <f>H1066+H1054+H1059+H1048</f>
        <v>24509900</v>
      </c>
      <c r="I1047" s="16">
        <f>I1066+I1054+I1059+I1048</f>
        <v>23859400</v>
      </c>
      <c r="J1047" s="16">
        <f>J1066+J1054+J1059+J1048</f>
        <v>23859400</v>
      </c>
    </row>
    <row r="1048" spans="1:10" x14ac:dyDescent="0.2">
      <c r="A1048" s="13" t="s">
        <v>275</v>
      </c>
      <c r="B1048" s="17" t="s">
        <v>73</v>
      </c>
      <c r="C1048" s="17" t="s">
        <v>150</v>
      </c>
      <c r="D1048" s="17" t="s">
        <v>110</v>
      </c>
      <c r="E1048" s="17" t="s">
        <v>383</v>
      </c>
      <c r="F1048" s="17"/>
      <c r="G1048" s="17"/>
      <c r="H1048" s="16">
        <f>H1049+H1050+H1052+H1053+H1051</f>
        <v>5535100</v>
      </c>
      <c r="I1048" s="16">
        <f t="shared" ref="I1048:J1048" si="414">I1049+I1050+I1052+I1053+I1051</f>
        <v>4884600</v>
      </c>
      <c r="J1048" s="16">
        <f t="shared" si="414"/>
        <v>4884600</v>
      </c>
    </row>
    <row r="1049" spans="1:10" x14ac:dyDescent="0.2">
      <c r="A1049" s="8" t="s">
        <v>396</v>
      </c>
      <c r="B1049" s="17" t="s">
        <v>73</v>
      </c>
      <c r="C1049" s="17" t="s">
        <v>150</v>
      </c>
      <c r="D1049" s="17" t="s">
        <v>110</v>
      </c>
      <c r="E1049" s="17" t="s">
        <v>383</v>
      </c>
      <c r="F1049" s="17" t="s">
        <v>86</v>
      </c>
      <c r="G1049" s="17"/>
      <c r="H1049" s="16">
        <v>4055259.83</v>
      </c>
      <c r="I1049" s="16">
        <v>3522000</v>
      </c>
      <c r="J1049" s="16">
        <v>3522000</v>
      </c>
    </row>
    <row r="1050" spans="1:10" ht="33.75" x14ac:dyDescent="0.2">
      <c r="A1050" s="8" t="s">
        <v>398</v>
      </c>
      <c r="B1050" s="17" t="s">
        <v>73</v>
      </c>
      <c r="C1050" s="17" t="s">
        <v>150</v>
      </c>
      <c r="D1050" s="17" t="s">
        <v>110</v>
      </c>
      <c r="E1050" s="17" t="s">
        <v>383</v>
      </c>
      <c r="F1050" s="17" t="s">
        <v>397</v>
      </c>
      <c r="G1050" s="17"/>
      <c r="H1050" s="16">
        <v>1180940.17</v>
      </c>
      <c r="I1050" s="16">
        <v>1063700</v>
      </c>
      <c r="J1050" s="16">
        <v>1063700</v>
      </c>
    </row>
    <row r="1051" spans="1:10" ht="22.5" x14ac:dyDescent="0.2">
      <c r="A1051" s="1" t="s">
        <v>182</v>
      </c>
      <c r="B1051" s="17" t="s">
        <v>73</v>
      </c>
      <c r="C1051" s="17" t="s">
        <v>150</v>
      </c>
      <c r="D1051" s="17" t="s">
        <v>110</v>
      </c>
      <c r="E1051" s="17" t="s">
        <v>383</v>
      </c>
      <c r="F1051" s="17" t="s">
        <v>181</v>
      </c>
      <c r="G1051" s="17"/>
      <c r="H1051" s="16">
        <v>36720</v>
      </c>
      <c r="I1051" s="16">
        <v>0</v>
      </c>
      <c r="J1051" s="16">
        <v>0</v>
      </c>
    </row>
    <row r="1052" spans="1:10" x14ac:dyDescent="0.2">
      <c r="A1052" s="1" t="s">
        <v>93</v>
      </c>
      <c r="B1052" s="17" t="s">
        <v>73</v>
      </c>
      <c r="C1052" s="17" t="s">
        <v>150</v>
      </c>
      <c r="D1052" s="17" t="s">
        <v>110</v>
      </c>
      <c r="E1052" s="17" t="s">
        <v>383</v>
      </c>
      <c r="F1052" s="17" t="s">
        <v>91</v>
      </c>
      <c r="G1052" s="17"/>
      <c r="H1052" s="16">
        <v>260280</v>
      </c>
      <c r="I1052" s="16">
        <v>297000</v>
      </c>
      <c r="J1052" s="16">
        <v>297000</v>
      </c>
    </row>
    <row r="1053" spans="1:10" x14ac:dyDescent="0.2">
      <c r="A1053" s="1" t="s">
        <v>293</v>
      </c>
      <c r="B1053" s="17" t="s">
        <v>73</v>
      </c>
      <c r="C1053" s="17" t="s">
        <v>150</v>
      </c>
      <c r="D1053" s="17" t="s">
        <v>110</v>
      </c>
      <c r="E1053" s="17" t="s">
        <v>383</v>
      </c>
      <c r="F1053" s="17" t="s">
        <v>92</v>
      </c>
      <c r="G1053" s="17"/>
      <c r="H1053" s="16">
        <v>1900</v>
      </c>
      <c r="I1053" s="16">
        <v>1900</v>
      </c>
      <c r="J1053" s="16">
        <v>1900</v>
      </c>
    </row>
    <row r="1054" spans="1:10" x14ac:dyDescent="0.2">
      <c r="A1054" s="14" t="s">
        <v>534</v>
      </c>
      <c r="B1054" s="17" t="s">
        <v>73</v>
      </c>
      <c r="C1054" s="17" t="s">
        <v>150</v>
      </c>
      <c r="D1054" s="17" t="s">
        <v>110</v>
      </c>
      <c r="E1054" s="19" t="s">
        <v>232</v>
      </c>
      <c r="F1054" s="17"/>
      <c r="G1054" s="17"/>
      <c r="H1054" s="16">
        <f>H1055+H1056+H1057+H1058</f>
        <v>3424099.9999999995</v>
      </c>
      <c r="I1054" s="16">
        <f t="shared" ref="I1054:J1054" si="415">I1055+I1056+I1057+I1058</f>
        <v>3424100</v>
      </c>
      <c r="J1054" s="16">
        <f t="shared" si="415"/>
        <v>3424100</v>
      </c>
    </row>
    <row r="1055" spans="1:10" x14ac:dyDescent="0.2">
      <c r="A1055" s="8" t="s">
        <v>396</v>
      </c>
      <c r="B1055" s="17" t="s">
        <v>73</v>
      </c>
      <c r="C1055" s="17" t="s">
        <v>150</v>
      </c>
      <c r="D1055" s="17" t="s">
        <v>110</v>
      </c>
      <c r="E1055" s="19" t="s">
        <v>232</v>
      </c>
      <c r="F1055" s="17" t="s">
        <v>86</v>
      </c>
      <c r="G1055" s="17" t="s">
        <v>202</v>
      </c>
      <c r="H1055" s="43">
        <v>2648109.0099999998</v>
      </c>
      <c r="I1055" s="43">
        <f t="shared" ref="I1055:J1055" si="416">2500000+148900</f>
        <v>2648900</v>
      </c>
      <c r="J1055" s="43">
        <f t="shared" si="416"/>
        <v>2648900</v>
      </c>
    </row>
    <row r="1056" spans="1:10" ht="33.75" x14ac:dyDescent="0.2">
      <c r="A1056" s="8" t="s">
        <v>398</v>
      </c>
      <c r="B1056" s="17" t="s">
        <v>73</v>
      </c>
      <c r="C1056" s="17" t="s">
        <v>150</v>
      </c>
      <c r="D1056" s="17" t="s">
        <v>110</v>
      </c>
      <c r="E1056" s="19" t="s">
        <v>232</v>
      </c>
      <c r="F1056" s="17" t="s">
        <v>397</v>
      </c>
      <c r="G1056" s="17" t="s">
        <v>202</v>
      </c>
      <c r="H1056" s="43">
        <v>720000</v>
      </c>
      <c r="I1056" s="43">
        <v>720000</v>
      </c>
      <c r="J1056" s="43">
        <v>720000</v>
      </c>
    </row>
    <row r="1057" spans="1:10" ht="22.5" x14ac:dyDescent="0.2">
      <c r="A1057" s="1" t="s">
        <v>182</v>
      </c>
      <c r="B1057" s="17" t="s">
        <v>73</v>
      </c>
      <c r="C1057" s="17" t="s">
        <v>150</v>
      </c>
      <c r="D1057" s="17" t="s">
        <v>110</v>
      </c>
      <c r="E1057" s="19" t="s">
        <v>232</v>
      </c>
      <c r="F1057" s="17" t="s">
        <v>181</v>
      </c>
      <c r="G1057" s="17" t="s">
        <v>202</v>
      </c>
      <c r="H1057" s="43">
        <v>12509.23</v>
      </c>
      <c r="I1057" s="43">
        <v>10000</v>
      </c>
      <c r="J1057" s="43">
        <v>10000</v>
      </c>
    </row>
    <row r="1058" spans="1:10" x14ac:dyDescent="0.2">
      <c r="A1058" s="1" t="s">
        <v>406</v>
      </c>
      <c r="B1058" s="17" t="s">
        <v>73</v>
      </c>
      <c r="C1058" s="17" t="s">
        <v>150</v>
      </c>
      <c r="D1058" s="17" t="s">
        <v>110</v>
      </c>
      <c r="E1058" s="19" t="s">
        <v>232</v>
      </c>
      <c r="F1058" s="17" t="s">
        <v>90</v>
      </c>
      <c r="G1058" s="17" t="s">
        <v>202</v>
      </c>
      <c r="H1058" s="43">
        <v>43481.760000000002</v>
      </c>
      <c r="I1058" s="43">
        <v>45200</v>
      </c>
      <c r="J1058" s="43">
        <v>45200</v>
      </c>
    </row>
    <row r="1059" spans="1:10" ht="22.5" x14ac:dyDescent="0.2">
      <c r="A1059" s="8" t="s">
        <v>67</v>
      </c>
      <c r="B1059" s="17" t="s">
        <v>73</v>
      </c>
      <c r="C1059" s="17" t="s">
        <v>150</v>
      </c>
      <c r="D1059" s="17" t="s">
        <v>95</v>
      </c>
      <c r="E1059" s="19" t="s">
        <v>233</v>
      </c>
      <c r="F1059" s="17"/>
      <c r="G1059" s="17"/>
      <c r="H1059" s="16">
        <f>H1060+H1061+H1062+H1063+H1064+H1065</f>
        <v>4099400.0000000005</v>
      </c>
      <c r="I1059" s="16">
        <f t="shared" ref="I1059:J1059" si="417">I1060+I1061+I1062+I1063+I1064+I1065</f>
        <v>4099400</v>
      </c>
      <c r="J1059" s="16">
        <f t="shared" si="417"/>
        <v>4099400</v>
      </c>
    </row>
    <row r="1060" spans="1:10" x14ac:dyDescent="0.2">
      <c r="A1060" s="8" t="s">
        <v>396</v>
      </c>
      <c r="B1060" s="17" t="s">
        <v>73</v>
      </c>
      <c r="C1060" s="17" t="s">
        <v>150</v>
      </c>
      <c r="D1060" s="17" t="s">
        <v>110</v>
      </c>
      <c r="E1060" s="19" t="s">
        <v>233</v>
      </c>
      <c r="F1060" s="17" t="s">
        <v>86</v>
      </c>
      <c r="G1060" s="17" t="s">
        <v>202</v>
      </c>
      <c r="H1060" s="43">
        <v>2878483.7</v>
      </c>
      <c r="I1060" s="43">
        <f>2800000+273900</f>
        <v>3073900</v>
      </c>
      <c r="J1060" s="43">
        <f>2800000+273900</f>
        <v>3073900</v>
      </c>
    </row>
    <row r="1061" spans="1:10" ht="22.5" x14ac:dyDescent="0.2">
      <c r="A1061" s="14" t="s">
        <v>89</v>
      </c>
      <c r="B1061" s="17" t="s">
        <v>73</v>
      </c>
      <c r="C1061" s="17" t="s">
        <v>150</v>
      </c>
      <c r="D1061" s="17" t="s">
        <v>110</v>
      </c>
      <c r="E1061" s="19" t="s">
        <v>233</v>
      </c>
      <c r="F1061" s="17" t="s">
        <v>88</v>
      </c>
      <c r="G1061" s="17" t="s">
        <v>202</v>
      </c>
      <c r="H1061" s="43">
        <v>1000</v>
      </c>
      <c r="I1061" s="43">
        <v>1000</v>
      </c>
      <c r="J1061" s="43">
        <v>1000</v>
      </c>
    </row>
    <row r="1062" spans="1:10" ht="33.75" x14ac:dyDescent="0.2">
      <c r="A1062" s="8" t="s">
        <v>398</v>
      </c>
      <c r="B1062" s="17" t="s">
        <v>73</v>
      </c>
      <c r="C1062" s="17" t="s">
        <v>150</v>
      </c>
      <c r="D1062" s="17" t="s">
        <v>110</v>
      </c>
      <c r="E1062" s="19" t="s">
        <v>233</v>
      </c>
      <c r="F1062" s="17" t="s">
        <v>397</v>
      </c>
      <c r="G1062" s="17" t="s">
        <v>202</v>
      </c>
      <c r="H1062" s="43">
        <v>806907.29</v>
      </c>
      <c r="I1062" s="43">
        <v>820000</v>
      </c>
      <c r="J1062" s="43">
        <v>820000</v>
      </c>
    </row>
    <row r="1063" spans="1:10" ht="22.5" x14ac:dyDescent="0.2">
      <c r="A1063" s="1" t="s">
        <v>182</v>
      </c>
      <c r="B1063" s="17" t="s">
        <v>73</v>
      </c>
      <c r="C1063" s="17" t="s">
        <v>150</v>
      </c>
      <c r="D1063" s="17" t="s">
        <v>110</v>
      </c>
      <c r="E1063" s="19" t="s">
        <v>233</v>
      </c>
      <c r="F1063" s="17" t="s">
        <v>181</v>
      </c>
      <c r="G1063" s="17" t="s">
        <v>202</v>
      </c>
      <c r="H1063" s="16">
        <v>137912.16</v>
      </c>
      <c r="I1063" s="16">
        <v>35500</v>
      </c>
      <c r="J1063" s="16">
        <v>35500</v>
      </c>
    </row>
    <row r="1064" spans="1:10" x14ac:dyDescent="0.2">
      <c r="A1064" s="1" t="s">
        <v>406</v>
      </c>
      <c r="B1064" s="17" t="s">
        <v>73</v>
      </c>
      <c r="C1064" s="17" t="s">
        <v>150</v>
      </c>
      <c r="D1064" s="17" t="s">
        <v>110</v>
      </c>
      <c r="E1064" s="19" t="s">
        <v>233</v>
      </c>
      <c r="F1064" s="17" t="s">
        <v>90</v>
      </c>
      <c r="G1064" s="17" t="s">
        <v>202</v>
      </c>
      <c r="H1064" s="16">
        <v>130295.47</v>
      </c>
      <c r="I1064" s="16">
        <v>29000</v>
      </c>
      <c r="J1064" s="16">
        <v>29000</v>
      </c>
    </row>
    <row r="1065" spans="1:10" x14ac:dyDescent="0.2">
      <c r="A1065" s="8" t="s">
        <v>426</v>
      </c>
      <c r="B1065" s="17" t="s">
        <v>73</v>
      </c>
      <c r="C1065" s="17" t="s">
        <v>150</v>
      </c>
      <c r="D1065" s="17" t="s">
        <v>110</v>
      </c>
      <c r="E1065" s="19" t="s">
        <v>233</v>
      </c>
      <c r="F1065" s="17" t="s">
        <v>425</v>
      </c>
      <c r="G1065" s="17" t="s">
        <v>202</v>
      </c>
      <c r="H1065" s="16">
        <v>144801.38</v>
      </c>
      <c r="I1065" s="16">
        <v>140000</v>
      </c>
      <c r="J1065" s="16">
        <v>140000</v>
      </c>
    </row>
    <row r="1066" spans="1:10" ht="22.5" x14ac:dyDescent="0.2">
      <c r="A1066" s="13" t="s">
        <v>533</v>
      </c>
      <c r="B1066" s="17" t="s">
        <v>73</v>
      </c>
      <c r="C1066" s="17" t="s">
        <v>150</v>
      </c>
      <c r="D1066" s="17" t="s">
        <v>110</v>
      </c>
      <c r="E1066" s="17" t="s">
        <v>507</v>
      </c>
      <c r="F1066" s="17"/>
      <c r="G1066" s="17"/>
      <c r="H1066" s="16">
        <f>H1067+H1068+H1069+H1070+H1071+H1072</f>
        <v>11451300</v>
      </c>
      <c r="I1066" s="16">
        <f>I1067+I1068+I1069+I1070+I1071+I1072</f>
        <v>11451300</v>
      </c>
      <c r="J1066" s="16">
        <f>J1067+J1068+J1069+J1070+J1071+J1072</f>
        <v>11451300</v>
      </c>
    </row>
    <row r="1067" spans="1:10" x14ac:dyDescent="0.2">
      <c r="A1067" s="8" t="s">
        <v>396</v>
      </c>
      <c r="B1067" s="17" t="s">
        <v>73</v>
      </c>
      <c r="C1067" s="17" t="s">
        <v>150</v>
      </c>
      <c r="D1067" s="17" t="s">
        <v>110</v>
      </c>
      <c r="E1067" s="17" t="s">
        <v>507</v>
      </c>
      <c r="F1067" s="17" t="s">
        <v>86</v>
      </c>
      <c r="G1067" s="17" t="s">
        <v>202</v>
      </c>
      <c r="H1067" s="16">
        <v>7314013.9199999999</v>
      </c>
      <c r="I1067" s="16">
        <f t="shared" ref="I1067:J1067" si="418">7200000+475200</f>
        <v>7675200</v>
      </c>
      <c r="J1067" s="16">
        <f t="shared" si="418"/>
        <v>7675200</v>
      </c>
    </row>
    <row r="1068" spans="1:10" ht="33.75" x14ac:dyDescent="0.2">
      <c r="A1068" s="8" t="s">
        <v>398</v>
      </c>
      <c r="B1068" s="17" t="s">
        <v>73</v>
      </c>
      <c r="C1068" s="17" t="s">
        <v>150</v>
      </c>
      <c r="D1068" s="17" t="s">
        <v>110</v>
      </c>
      <c r="E1068" s="17" t="s">
        <v>507</v>
      </c>
      <c r="F1068" s="17" t="s">
        <v>397</v>
      </c>
      <c r="G1068" s="17" t="s">
        <v>202</v>
      </c>
      <c r="H1068" s="16">
        <v>2280286.08</v>
      </c>
      <c r="I1068" s="16">
        <v>2350000</v>
      </c>
      <c r="J1068" s="16">
        <v>2350000</v>
      </c>
    </row>
    <row r="1069" spans="1:10" ht="22.5" x14ac:dyDescent="0.2">
      <c r="A1069" s="1" t="s">
        <v>182</v>
      </c>
      <c r="B1069" s="17" t="s">
        <v>73</v>
      </c>
      <c r="C1069" s="17" t="s">
        <v>150</v>
      </c>
      <c r="D1069" s="17" t="s">
        <v>110</v>
      </c>
      <c r="E1069" s="17" t="s">
        <v>507</v>
      </c>
      <c r="F1069" s="17" t="s">
        <v>181</v>
      </c>
      <c r="G1069" s="17" t="s">
        <v>202</v>
      </c>
      <c r="H1069" s="16">
        <v>599605.42000000004</v>
      </c>
      <c r="I1069" s="16">
        <v>500000</v>
      </c>
      <c r="J1069" s="16">
        <v>500000</v>
      </c>
    </row>
    <row r="1070" spans="1:10" x14ac:dyDescent="0.2">
      <c r="A1070" s="1" t="s">
        <v>406</v>
      </c>
      <c r="B1070" s="17" t="s">
        <v>73</v>
      </c>
      <c r="C1070" s="17" t="s">
        <v>150</v>
      </c>
      <c r="D1070" s="17" t="s">
        <v>110</v>
      </c>
      <c r="E1070" s="17" t="s">
        <v>507</v>
      </c>
      <c r="F1070" s="17" t="s">
        <v>90</v>
      </c>
      <c r="G1070" s="17" t="s">
        <v>202</v>
      </c>
      <c r="H1070" s="16">
        <v>812394.58</v>
      </c>
      <c r="I1070" s="16">
        <v>576100</v>
      </c>
      <c r="J1070" s="16">
        <v>576100</v>
      </c>
    </row>
    <row r="1071" spans="1:10" x14ac:dyDescent="0.2">
      <c r="A1071" s="8" t="s">
        <v>426</v>
      </c>
      <c r="B1071" s="17" t="s">
        <v>73</v>
      </c>
      <c r="C1071" s="17" t="s">
        <v>150</v>
      </c>
      <c r="D1071" s="17" t="s">
        <v>110</v>
      </c>
      <c r="E1071" s="17" t="s">
        <v>507</v>
      </c>
      <c r="F1071" s="17" t="s">
        <v>425</v>
      </c>
      <c r="G1071" s="17" t="s">
        <v>202</v>
      </c>
      <c r="H1071" s="16">
        <v>435000</v>
      </c>
      <c r="I1071" s="16">
        <v>340000</v>
      </c>
      <c r="J1071" s="16">
        <v>340000</v>
      </c>
    </row>
    <row r="1072" spans="1:10" x14ac:dyDescent="0.2">
      <c r="A1072" s="1" t="s">
        <v>93</v>
      </c>
      <c r="B1072" s="17" t="s">
        <v>73</v>
      </c>
      <c r="C1072" s="17" t="s">
        <v>150</v>
      </c>
      <c r="D1072" s="17" t="s">
        <v>110</v>
      </c>
      <c r="E1072" s="17" t="s">
        <v>507</v>
      </c>
      <c r="F1072" s="17" t="s">
        <v>91</v>
      </c>
      <c r="G1072" s="17"/>
      <c r="H1072" s="16">
        <v>10000</v>
      </c>
      <c r="I1072" s="16">
        <v>10000</v>
      </c>
      <c r="J1072" s="16">
        <v>10000</v>
      </c>
    </row>
    <row r="1073" spans="1:10" ht="22.5" x14ac:dyDescent="0.2">
      <c r="A1073" s="1" t="s">
        <v>412</v>
      </c>
      <c r="B1073" s="17" t="s">
        <v>73</v>
      </c>
      <c r="C1073" s="17" t="s">
        <v>150</v>
      </c>
      <c r="D1073" s="17" t="s">
        <v>110</v>
      </c>
      <c r="E1073" s="17" t="s">
        <v>413</v>
      </c>
      <c r="F1073" s="17"/>
      <c r="G1073" s="17"/>
      <c r="H1073" s="16">
        <f>H1076+H1074</f>
        <v>335000</v>
      </c>
      <c r="I1073" s="16">
        <f t="shared" ref="I1073:J1073" si="419">I1076+I1074</f>
        <v>285000</v>
      </c>
      <c r="J1073" s="16">
        <f t="shared" si="419"/>
        <v>185000</v>
      </c>
    </row>
    <row r="1074" spans="1:10" ht="22.5" x14ac:dyDescent="0.2">
      <c r="A1074" s="13" t="s">
        <v>653</v>
      </c>
      <c r="B1074" s="17" t="s">
        <v>73</v>
      </c>
      <c r="C1074" s="17" t="s">
        <v>150</v>
      </c>
      <c r="D1074" s="17" t="s">
        <v>110</v>
      </c>
      <c r="E1074" s="17" t="s">
        <v>654</v>
      </c>
      <c r="F1074" s="17"/>
      <c r="G1074" s="17"/>
      <c r="H1074" s="16">
        <f>H1075</f>
        <v>150000</v>
      </c>
      <c r="I1074" s="16">
        <f t="shared" ref="I1074:J1074" si="420">I1075</f>
        <v>100000</v>
      </c>
      <c r="J1074" s="16">
        <f t="shared" si="420"/>
        <v>0</v>
      </c>
    </row>
    <row r="1075" spans="1:10" x14ac:dyDescent="0.2">
      <c r="A1075" s="13" t="s">
        <v>158</v>
      </c>
      <c r="B1075" s="17" t="s">
        <v>73</v>
      </c>
      <c r="C1075" s="17" t="s">
        <v>150</v>
      </c>
      <c r="D1075" s="17" t="s">
        <v>110</v>
      </c>
      <c r="E1075" s="17" t="s">
        <v>654</v>
      </c>
      <c r="F1075" s="17" t="s">
        <v>156</v>
      </c>
      <c r="G1075" s="17" t="s">
        <v>202</v>
      </c>
      <c r="H1075" s="16">
        <v>150000</v>
      </c>
      <c r="I1075" s="16">
        <v>100000</v>
      </c>
      <c r="J1075" s="16">
        <v>0</v>
      </c>
    </row>
    <row r="1076" spans="1:10" ht="22.5" x14ac:dyDescent="0.2">
      <c r="A1076" s="13" t="s">
        <v>292</v>
      </c>
      <c r="B1076" s="17" t="s">
        <v>73</v>
      </c>
      <c r="C1076" s="17" t="s">
        <v>150</v>
      </c>
      <c r="D1076" s="17" t="s">
        <v>110</v>
      </c>
      <c r="E1076" s="17" t="s">
        <v>384</v>
      </c>
      <c r="F1076" s="17"/>
      <c r="G1076" s="17"/>
      <c r="H1076" s="16">
        <f t="shared" ref="H1076:J1076" si="421">H1077</f>
        <v>185000</v>
      </c>
      <c r="I1076" s="16">
        <f t="shared" si="421"/>
        <v>185000</v>
      </c>
      <c r="J1076" s="16">
        <f t="shared" si="421"/>
        <v>185000</v>
      </c>
    </row>
    <row r="1077" spans="1:10" x14ac:dyDescent="0.2">
      <c r="A1077" s="13" t="s">
        <v>158</v>
      </c>
      <c r="B1077" s="17" t="s">
        <v>73</v>
      </c>
      <c r="C1077" s="17" t="s">
        <v>150</v>
      </c>
      <c r="D1077" s="17" t="s">
        <v>110</v>
      </c>
      <c r="E1077" s="17" t="s">
        <v>384</v>
      </c>
      <c r="F1077" s="17" t="s">
        <v>156</v>
      </c>
      <c r="G1077" s="17"/>
      <c r="H1077" s="16">
        <v>185000</v>
      </c>
      <c r="I1077" s="16">
        <v>185000</v>
      </c>
      <c r="J1077" s="16">
        <v>185000</v>
      </c>
    </row>
    <row r="1078" spans="1:10" x14ac:dyDescent="0.2">
      <c r="A1078" s="1" t="s">
        <v>449</v>
      </c>
      <c r="B1078" s="17" t="s">
        <v>73</v>
      </c>
      <c r="C1078" s="17" t="s">
        <v>150</v>
      </c>
      <c r="D1078" s="17" t="s">
        <v>110</v>
      </c>
      <c r="E1078" s="17" t="s">
        <v>277</v>
      </c>
      <c r="F1078" s="17"/>
      <c r="G1078" s="17"/>
      <c r="H1078" s="16">
        <f>H1079+H1082</f>
        <v>90000</v>
      </c>
      <c r="I1078" s="16">
        <f t="shared" ref="I1078:J1078" si="422">I1079+I1082</f>
        <v>90000</v>
      </c>
      <c r="J1078" s="16">
        <f t="shared" si="422"/>
        <v>90000</v>
      </c>
    </row>
    <row r="1079" spans="1:10" x14ac:dyDescent="0.2">
      <c r="A1079" s="1" t="s">
        <v>246</v>
      </c>
      <c r="B1079" s="17" t="s">
        <v>73</v>
      </c>
      <c r="C1079" s="17" t="s">
        <v>150</v>
      </c>
      <c r="D1079" s="17" t="s">
        <v>110</v>
      </c>
      <c r="E1079" s="17" t="s">
        <v>278</v>
      </c>
      <c r="F1079" s="17"/>
      <c r="G1079" s="17"/>
      <c r="H1079" s="16">
        <f>H1080</f>
        <v>70000</v>
      </c>
      <c r="I1079" s="16">
        <f t="shared" ref="I1079:J1080" si="423">I1080</f>
        <v>70000</v>
      </c>
      <c r="J1079" s="16">
        <f t="shared" si="423"/>
        <v>70000</v>
      </c>
    </row>
    <row r="1080" spans="1:10" ht="22.5" x14ac:dyDescent="0.2">
      <c r="A1080" s="1" t="s">
        <v>541</v>
      </c>
      <c r="B1080" s="17" t="s">
        <v>73</v>
      </c>
      <c r="C1080" s="17" t="s">
        <v>150</v>
      </c>
      <c r="D1080" s="17" t="s">
        <v>110</v>
      </c>
      <c r="E1080" s="17" t="s">
        <v>385</v>
      </c>
      <c r="F1080" s="17"/>
      <c r="G1080" s="17"/>
      <c r="H1080" s="16">
        <f>H1081</f>
        <v>70000</v>
      </c>
      <c r="I1080" s="16">
        <f t="shared" si="423"/>
        <v>70000</v>
      </c>
      <c r="J1080" s="16">
        <f t="shared" si="423"/>
        <v>70000</v>
      </c>
    </row>
    <row r="1081" spans="1:10" x14ac:dyDescent="0.2">
      <c r="A1081" s="13" t="s">
        <v>158</v>
      </c>
      <c r="B1081" s="17" t="s">
        <v>73</v>
      </c>
      <c r="C1081" s="17" t="s">
        <v>150</v>
      </c>
      <c r="D1081" s="17" t="s">
        <v>110</v>
      </c>
      <c r="E1081" s="17" t="s">
        <v>385</v>
      </c>
      <c r="F1081" s="17" t="s">
        <v>156</v>
      </c>
      <c r="G1081" s="17"/>
      <c r="H1081" s="16">
        <v>70000</v>
      </c>
      <c r="I1081" s="16">
        <v>70000</v>
      </c>
      <c r="J1081" s="16">
        <v>70000</v>
      </c>
    </row>
    <row r="1082" spans="1:10" x14ac:dyDescent="0.2">
      <c r="A1082" s="1" t="s">
        <v>247</v>
      </c>
      <c r="B1082" s="17" t="s">
        <v>73</v>
      </c>
      <c r="C1082" s="17" t="s">
        <v>150</v>
      </c>
      <c r="D1082" s="17" t="s">
        <v>110</v>
      </c>
      <c r="E1082" s="17" t="s">
        <v>287</v>
      </c>
      <c r="F1082" s="17"/>
      <c r="G1082" s="17"/>
      <c r="H1082" s="16">
        <f>H1083</f>
        <v>20000</v>
      </c>
      <c r="I1082" s="16">
        <f t="shared" ref="I1082:J1083" si="424">I1083</f>
        <v>20000</v>
      </c>
      <c r="J1082" s="16">
        <f t="shared" si="424"/>
        <v>20000</v>
      </c>
    </row>
    <row r="1083" spans="1:10" ht="22.5" x14ac:dyDescent="0.2">
      <c r="A1083" s="1" t="s">
        <v>542</v>
      </c>
      <c r="B1083" s="17" t="s">
        <v>73</v>
      </c>
      <c r="C1083" s="17" t="s">
        <v>150</v>
      </c>
      <c r="D1083" s="17" t="s">
        <v>110</v>
      </c>
      <c r="E1083" s="17" t="s">
        <v>386</v>
      </c>
      <c r="F1083" s="17"/>
      <c r="G1083" s="17"/>
      <c r="H1083" s="16">
        <f>H1084</f>
        <v>20000</v>
      </c>
      <c r="I1083" s="16">
        <f t="shared" si="424"/>
        <v>20000</v>
      </c>
      <c r="J1083" s="16">
        <f t="shared" si="424"/>
        <v>20000</v>
      </c>
    </row>
    <row r="1084" spans="1:10" x14ac:dyDescent="0.2">
      <c r="A1084" s="13" t="s">
        <v>158</v>
      </c>
      <c r="B1084" s="17" t="s">
        <v>73</v>
      </c>
      <c r="C1084" s="17" t="s">
        <v>150</v>
      </c>
      <c r="D1084" s="17" t="s">
        <v>110</v>
      </c>
      <c r="E1084" s="17" t="s">
        <v>386</v>
      </c>
      <c r="F1084" s="17" t="s">
        <v>156</v>
      </c>
      <c r="G1084" s="17"/>
      <c r="H1084" s="16">
        <v>20000</v>
      </c>
      <c r="I1084" s="16">
        <v>20000</v>
      </c>
      <c r="J1084" s="16">
        <v>20000</v>
      </c>
    </row>
    <row r="1085" spans="1:10" ht="22.5" x14ac:dyDescent="0.2">
      <c r="A1085" s="1" t="s">
        <v>537</v>
      </c>
      <c r="B1085" s="17" t="s">
        <v>73</v>
      </c>
      <c r="C1085" s="17" t="s">
        <v>150</v>
      </c>
      <c r="D1085" s="17" t="s">
        <v>110</v>
      </c>
      <c r="E1085" s="17" t="s">
        <v>279</v>
      </c>
      <c r="F1085" s="17"/>
      <c r="G1085" s="17"/>
      <c r="H1085" s="16">
        <f>H1086+H1088</f>
        <v>335600</v>
      </c>
      <c r="I1085" s="16">
        <f t="shared" ref="I1085:J1085" si="425">I1086+I1088</f>
        <v>335600</v>
      </c>
      <c r="J1085" s="16">
        <f t="shared" si="425"/>
        <v>335600</v>
      </c>
    </row>
    <row r="1086" spans="1:10" ht="22.5" x14ac:dyDescent="0.2">
      <c r="A1086" s="1" t="s">
        <v>292</v>
      </c>
      <c r="B1086" s="17" t="s">
        <v>73</v>
      </c>
      <c r="C1086" s="17" t="s">
        <v>150</v>
      </c>
      <c r="D1086" s="17" t="s">
        <v>110</v>
      </c>
      <c r="E1086" s="17" t="s">
        <v>387</v>
      </c>
      <c r="F1086" s="17"/>
      <c r="G1086" s="17"/>
      <c r="H1086" s="16">
        <f>H1087</f>
        <v>262000</v>
      </c>
      <c r="I1086" s="16">
        <f t="shared" ref="I1086:J1086" si="426">I1087</f>
        <v>335600</v>
      </c>
      <c r="J1086" s="16">
        <f t="shared" si="426"/>
        <v>335600</v>
      </c>
    </row>
    <row r="1087" spans="1:10" x14ac:dyDescent="0.2">
      <c r="A1087" s="13" t="s">
        <v>158</v>
      </c>
      <c r="B1087" s="17" t="s">
        <v>73</v>
      </c>
      <c r="C1087" s="17" t="s">
        <v>150</v>
      </c>
      <c r="D1087" s="17" t="s">
        <v>110</v>
      </c>
      <c r="E1087" s="17" t="s">
        <v>387</v>
      </c>
      <c r="F1087" s="17" t="s">
        <v>156</v>
      </c>
      <c r="G1087" s="17"/>
      <c r="H1087" s="16">
        <v>262000</v>
      </c>
      <c r="I1087" s="16">
        <v>335600</v>
      </c>
      <c r="J1087" s="16">
        <v>335600</v>
      </c>
    </row>
    <row r="1088" spans="1:10" x14ac:dyDescent="0.2">
      <c r="A1088" s="13" t="s">
        <v>19</v>
      </c>
      <c r="B1088" s="17" t="s">
        <v>73</v>
      </c>
      <c r="C1088" s="17" t="s">
        <v>150</v>
      </c>
      <c r="D1088" s="17" t="s">
        <v>110</v>
      </c>
      <c r="E1088" s="17" t="s">
        <v>813</v>
      </c>
      <c r="F1088" s="17"/>
      <c r="G1088" s="17"/>
      <c r="H1088" s="16">
        <f>H1089</f>
        <v>73600</v>
      </c>
      <c r="I1088" s="16">
        <f t="shared" ref="I1088:J1088" si="427">I1089</f>
        <v>0</v>
      </c>
      <c r="J1088" s="16">
        <f t="shared" si="427"/>
        <v>0</v>
      </c>
    </row>
    <row r="1089" spans="1:10" x14ac:dyDescent="0.2">
      <c r="A1089" s="1" t="s">
        <v>406</v>
      </c>
      <c r="B1089" s="17" t="s">
        <v>73</v>
      </c>
      <c r="C1089" s="17" t="s">
        <v>150</v>
      </c>
      <c r="D1089" s="17" t="s">
        <v>110</v>
      </c>
      <c r="E1089" s="17" t="s">
        <v>813</v>
      </c>
      <c r="F1089" s="17" t="s">
        <v>90</v>
      </c>
      <c r="G1089" s="17"/>
      <c r="H1089" s="16">
        <v>73600</v>
      </c>
      <c r="I1089" s="16">
        <v>0</v>
      </c>
      <c r="J1089" s="16">
        <v>0</v>
      </c>
    </row>
    <row r="1090" spans="1:10" x14ac:dyDescent="0.2">
      <c r="A1090" s="1" t="s">
        <v>63</v>
      </c>
      <c r="B1090" s="17" t="s">
        <v>76</v>
      </c>
      <c r="C1090" s="4"/>
      <c r="D1090" s="4"/>
      <c r="E1090" s="4"/>
      <c r="F1090" s="4"/>
      <c r="G1090" s="4"/>
      <c r="H1090" s="16">
        <f>H1091</f>
        <v>9892804.5</v>
      </c>
      <c r="I1090" s="16">
        <f t="shared" ref="I1090:J1090" si="428">I1091</f>
        <v>6675023</v>
      </c>
      <c r="J1090" s="16">
        <f t="shared" si="428"/>
        <v>6675023</v>
      </c>
    </row>
    <row r="1091" spans="1:10" x14ac:dyDescent="0.2">
      <c r="A1091" s="1" t="s">
        <v>83</v>
      </c>
      <c r="B1091" s="17" t="s">
        <v>76</v>
      </c>
      <c r="C1091" s="17" t="s">
        <v>81</v>
      </c>
      <c r="D1091" s="17" t="s">
        <v>82</v>
      </c>
      <c r="E1091" s="17"/>
      <c r="F1091" s="4"/>
      <c r="G1091" s="4"/>
      <c r="H1091" s="16">
        <f>H1092+H1105</f>
        <v>9892804.5</v>
      </c>
      <c r="I1091" s="16">
        <f t="shared" ref="I1091:J1091" si="429">I1092+I1105</f>
        <v>6675023</v>
      </c>
      <c r="J1091" s="16">
        <f t="shared" si="429"/>
        <v>6675023</v>
      </c>
    </row>
    <row r="1092" spans="1:10" ht="33.75" x14ac:dyDescent="0.2">
      <c r="A1092" s="1" t="s">
        <v>147</v>
      </c>
      <c r="B1092" s="17" t="s">
        <v>76</v>
      </c>
      <c r="C1092" s="17" t="s">
        <v>81</v>
      </c>
      <c r="D1092" s="17" t="s">
        <v>95</v>
      </c>
      <c r="E1092" s="17"/>
      <c r="F1092" s="4"/>
      <c r="G1092" s="4"/>
      <c r="H1092" s="16">
        <f>H1093</f>
        <v>7889393.75</v>
      </c>
      <c r="I1092" s="16">
        <f t="shared" ref="I1092:J1092" si="430">I1093</f>
        <v>6275023</v>
      </c>
      <c r="J1092" s="16">
        <f t="shared" si="430"/>
        <v>6275023</v>
      </c>
    </row>
    <row r="1093" spans="1:10" x14ac:dyDescent="0.2">
      <c r="A1093" s="13" t="s">
        <v>408</v>
      </c>
      <c r="B1093" s="17" t="s">
        <v>76</v>
      </c>
      <c r="C1093" s="17" t="s">
        <v>81</v>
      </c>
      <c r="D1093" s="17" t="s">
        <v>95</v>
      </c>
      <c r="E1093" s="17" t="s">
        <v>248</v>
      </c>
      <c r="F1093" s="4"/>
      <c r="G1093" s="4"/>
      <c r="H1093" s="16">
        <f>H1094+H1102</f>
        <v>7889393.75</v>
      </c>
      <c r="I1093" s="16">
        <f t="shared" ref="I1093:J1093" si="431">I1094+I1102</f>
        <v>6275023</v>
      </c>
      <c r="J1093" s="16">
        <f t="shared" si="431"/>
        <v>6275023</v>
      </c>
    </row>
    <row r="1094" spans="1:10" x14ac:dyDescent="0.2">
      <c r="A1094" s="13" t="s">
        <v>275</v>
      </c>
      <c r="B1094" s="17" t="s">
        <v>76</v>
      </c>
      <c r="C1094" s="17" t="s">
        <v>81</v>
      </c>
      <c r="D1094" s="17" t="s">
        <v>95</v>
      </c>
      <c r="E1094" s="17" t="s">
        <v>298</v>
      </c>
      <c r="F1094" s="17"/>
      <c r="G1094" s="17"/>
      <c r="H1094" s="16">
        <f>H1095+H1096+H1097+H1098+H1099+H1100+H1101</f>
        <v>5082521.25</v>
      </c>
      <c r="I1094" s="16">
        <f t="shared" ref="I1094:J1094" si="432">I1095+I1096+I1097+I1098+I1099+I1100+I1101</f>
        <v>4326695</v>
      </c>
      <c r="J1094" s="16">
        <f t="shared" si="432"/>
        <v>4326695</v>
      </c>
    </row>
    <row r="1095" spans="1:10" x14ac:dyDescent="0.2">
      <c r="A1095" s="8" t="s">
        <v>396</v>
      </c>
      <c r="B1095" s="17" t="s">
        <v>76</v>
      </c>
      <c r="C1095" s="17" t="s">
        <v>81</v>
      </c>
      <c r="D1095" s="17" t="s">
        <v>95</v>
      </c>
      <c r="E1095" s="17" t="s">
        <v>298</v>
      </c>
      <c r="F1095" s="17" t="s">
        <v>86</v>
      </c>
      <c r="G1095" s="17"/>
      <c r="H1095" s="16">
        <v>2827438.77</v>
      </c>
      <c r="I1095" s="16">
        <f t="shared" ref="I1095:J1095" si="433">368902+541961+1333236</f>
        <v>2244099</v>
      </c>
      <c r="J1095" s="16">
        <f t="shared" si="433"/>
        <v>2244099</v>
      </c>
    </row>
    <row r="1096" spans="1:10" ht="22.5" x14ac:dyDescent="0.2">
      <c r="A1096" s="14" t="s">
        <v>89</v>
      </c>
      <c r="B1096" s="17" t="s">
        <v>76</v>
      </c>
      <c r="C1096" s="17" t="s">
        <v>81</v>
      </c>
      <c r="D1096" s="17" t="s">
        <v>95</v>
      </c>
      <c r="E1096" s="17" t="s">
        <v>298</v>
      </c>
      <c r="F1096" s="17" t="s">
        <v>88</v>
      </c>
      <c r="G1096" s="17"/>
      <c r="H1096" s="16">
        <v>7500</v>
      </c>
      <c r="I1096" s="16">
        <v>7500</v>
      </c>
      <c r="J1096" s="16">
        <v>7500</v>
      </c>
    </row>
    <row r="1097" spans="1:10" ht="33.75" x14ac:dyDescent="0.2">
      <c r="A1097" s="14" t="s">
        <v>34</v>
      </c>
      <c r="B1097" s="17" t="s">
        <v>76</v>
      </c>
      <c r="C1097" s="17" t="s">
        <v>81</v>
      </c>
      <c r="D1097" s="17" t="s">
        <v>95</v>
      </c>
      <c r="E1097" s="17" t="s">
        <v>298</v>
      </c>
      <c r="F1097" s="17" t="s">
        <v>33</v>
      </c>
      <c r="G1097" s="17"/>
      <c r="H1097" s="16">
        <v>42000</v>
      </c>
      <c r="I1097" s="16">
        <v>42000</v>
      </c>
      <c r="J1097" s="16">
        <v>42000</v>
      </c>
    </row>
    <row r="1098" spans="1:10" ht="33.75" x14ac:dyDescent="0.2">
      <c r="A1098" s="8" t="s">
        <v>398</v>
      </c>
      <c r="B1098" s="17" t="s">
        <v>76</v>
      </c>
      <c r="C1098" s="17" t="s">
        <v>81</v>
      </c>
      <c r="D1098" s="17" t="s">
        <v>95</v>
      </c>
      <c r="E1098" s="17" t="s">
        <v>298</v>
      </c>
      <c r="F1098" s="17" t="s">
        <v>397</v>
      </c>
      <c r="G1098" s="17"/>
      <c r="H1098" s="16">
        <v>853582.48</v>
      </c>
      <c r="I1098" s="16">
        <f t="shared" ref="I1098:J1098" si="434">111408+167051+402637</f>
        <v>681096</v>
      </c>
      <c r="J1098" s="16">
        <f t="shared" si="434"/>
        <v>681096</v>
      </c>
    </row>
    <row r="1099" spans="1:10" ht="22.5" x14ac:dyDescent="0.2">
      <c r="A1099" s="1" t="s">
        <v>182</v>
      </c>
      <c r="B1099" s="17" t="s">
        <v>76</v>
      </c>
      <c r="C1099" s="17" t="s">
        <v>81</v>
      </c>
      <c r="D1099" s="17" t="s">
        <v>95</v>
      </c>
      <c r="E1099" s="17" t="s">
        <v>298</v>
      </c>
      <c r="F1099" s="17" t="s">
        <v>181</v>
      </c>
      <c r="G1099" s="17"/>
      <c r="H1099" s="16">
        <f>103000+1000+35000+100000+80000</f>
        <v>319000</v>
      </c>
      <c r="I1099" s="16">
        <f t="shared" ref="I1099:J1099" si="435">103000+1000+35000+100000+80000</f>
        <v>319000</v>
      </c>
      <c r="J1099" s="16">
        <f t="shared" si="435"/>
        <v>319000</v>
      </c>
    </row>
    <row r="1100" spans="1:10" x14ac:dyDescent="0.2">
      <c r="A1100" s="1" t="s">
        <v>406</v>
      </c>
      <c r="B1100" s="17" t="s">
        <v>76</v>
      </c>
      <c r="C1100" s="17" t="s">
        <v>81</v>
      </c>
      <c r="D1100" s="17" t="s">
        <v>95</v>
      </c>
      <c r="E1100" s="17" t="s">
        <v>298</v>
      </c>
      <c r="F1100" s="17" t="s">
        <v>90</v>
      </c>
      <c r="G1100" s="17"/>
      <c r="H1100" s="16">
        <f>4000+250000+300000+7000+250000+120000+60000</f>
        <v>991000</v>
      </c>
      <c r="I1100" s="16">
        <f t="shared" ref="I1100:J1100" si="436">4000+250000+300000+7000+250000+120000+60000</f>
        <v>991000</v>
      </c>
      <c r="J1100" s="16">
        <f t="shared" si="436"/>
        <v>991000</v>
      </c>
    </row>
    <row r="1101" spans="1:10" x14ac:dyDescent="0.2">
      <c r="A1101" s="1" t="s">
        <v>293</v>
      </c>
      <c r="B1101" s="17" t="s">
        <v>76</v>
      </c>
      <c r="C1101" s="17" t="s">
        <v>81</v>
      </c>
      <c r="D1101" s="17" t="s">
        <v>95</v>
      </c>
      <c r="E1101" s="17" t="s">
        <v>298</v>
      </c>
      <c r="F1101" s="17" t="s">
        <v>92</v>
      </c>
      <c r="G1101" s="17"/>
      <c r="H1101" s="16">
        <v>42000</v>
      </c>
      <c r="I1101" s="16">
        <v>42000</v>
      </c>
      <c r="J1101" s="16">
        <v>42000</v>
      </c>
    </row>
    <row r="1102" spans="1:10" x14ac:dyDescent="0.2">
      <c r="A1102" s="1" t="s">
        <v>64</v>
      </c>
      <c r="B1102" s="17" t="s">
        <v>76</v>
      </c>
      <c r="C1102" s="17" t="s">
        <v>81</v>
      </c>
      <c r="D1102" s="17" t="s">
        <v>95</v>
      </c>
      <c r="E1102" s="17" t="s">
        <v>352</v>
      </c>
      <c r="F1102" s="17"/>
      <c r="G1102" s="17"/>
      <c r="H1102" s="16">
        <f>H1103+H1104</f>
        <v>2806872.5</v>
      </c>
      <c r="I1102" s="16">
        <f t="shared" ref="I1102:J1102" si="437">I1103+I1104</f>
        <v>1948328</v>
      </c>
      <c r="J1102" s="16">
        <f t="shared" si="437"/>
        <v>1948328</v>
      </c>
    </row>
    <row r="1103" spans="1:10" x14ac:dyDescent="0.2">
      <c r="A1103" s="8" t="s">
        <v>396</v>
      </c>
      <c r="B1103" s="17" t="s">
        <v>76</v>
      </c>
      <c r="C1103" s="17" t="s">
        <v>81</v>
      </c>
      <c r="D1103" s="17" t="s">
        <v>95</v>
      </c>
      <c r="E1103" s="17" t="s">
        <v>352</v>
      </c>
      <c r="F1103" s="17" t="s">
        <v>86</v>
      </c>
      <c r="G1103" s="17"/>
      <c r="H1103" s="16">
        <v>2152657.5699999998</v>
      </c>
      <c r="I1103" s="16">
        <f t="shared" ref="I1103:J1103" si="438">1496411</f>
        <v>1496411</v>
      </c>
      <c r="J1103" s="16">
        <f t="shared" si="438"/>
        <v>1496411</v>
      </c>
    </row>
    <row r="1104" spans="1:10" ht="33.75" x14ac:dyDescent="0.2">
      <c r="A1104" s="8" t="s">
        <v>398</v>
      </c>
      <c r="B1104" s="17" t="s">
        <v>76</v>
      </c>
      <c r="C1104" s="17" t="s">
        <v>81</v>
      </c>
      <c r="D1104" s="17" t="s">
        <v>95</v>
      </c>
      <c r="E1104" s="17" t="s">
        <v>352</v>
      </c>
      <c r="F1104" s="17" t="s">
        <v>397</v>
      </c>
      <c r="G1104" s="17"/>
      <c r="H1104" s="16">
        <v>654214.93000000005</v>
      </c>
      <c r="I1104" s="16">
        <v>451917</v>
      </c>
      <c r="J1104" s="16">
        <v>451917</v>
      </c>
    </row>
    <row r="1105" spans="1:10" x14ac:dyDescent="0.2">
      <c r="A1105" s="2" t="s">
        <v>96</v>
      </c>
      <c r="B1105" s="17" t="s">
        <v>76</v>
      </c>
      <c r="C1105" s="17" t="s">
        <v>81</v>
      </c>
      <c r="D1105" s="17" t="s">
        <v>94</v>
      </c>
      <c r="E1105" s="17"/>
      <c r="F1105" s="17"/>
      <c r="G1105" s="17"/>
      <c r="H1105" s="16">
        <f>H1106</f>
        <v>2003410.75</v>
      </c>
      <c r="I1105" s="16">
        <f t="shared" ref="I1105:J1105" si="439">I1106</f>
        <v>400000</v>
      </c>
      <c r="J1105" s="16">
        <f t="shared" si="439"/>
        <v>400000</v>
      </c>
    </row>
    <row r="1106" spans="1:10" x14ac:dyDescent="0.2">
      <c r="A1106" s="13" t="s">
        <v>408</v>
      </c>
      <c r="B1106" s="17" t="s">
        <v>76</v>
      </c>
      <c r="C1106" s="17" t="s">
        <v>81</v>
      </c>
      <c r="D1106" s="17" t="s">
        <v>94</v>
      </c>
      <c r="E1106" s="17" t="s">
        <v>248</v>
      </c>
      <c r="F1106" s="17"/>
      <c r="G1106" s="17"/>
      <c r="H1106" s="16">
        <f>H1107+H1109</f>
        <v>2003410.75</v>
      </c>
      <c r="I1106" s="16">
        <f t="shared" ref="I1106:J1106" si="440">I1107+I1109</f>
        <v>400000</v>
      </c>
      <c r="J1106" s="16">
        <f t="shared" si="440"/>
        <v>400000</v>
      </c>
    </row>
    <row r="1107" spans="1:10" x14ac:dyDescent="0.2">
      <c r="A1107" s="14" t="s">
        <v>189</v>
      </c>
      <c r="B1107" s="17" t="s">
        <v>76</v>
      </c>
      <c r="C1107" s="17" t="s">
        <v>81</v>
      </c>
      <c r="D1107" s="17" t="s">
        <v>94</v>
      </c>
      <c r="E1107" s="17" t="s">
        <v>353</v>
      </c>
      <c r="F1107" s="17"/>
      <c r="G1107" s="17"/>
      <c r="H1107" s="16">
        <f>H1108</f>
        <v>1603410.75</v>
      </c>
      <c r="I1107" s="16">
        <f t="shared" ref="I1107:J1107" si="441">I1108</f>
        <v>0</v>
      </c>
      <c r="J1107" s="16">
        <f t="shared" si="441"/>
        <v>0</v>
      </c>
    </row>
    <row r="1108" spans="1:10" x14ac:dyDescent="0.2">
      <c r="A1108" s="1" t="s">
        <v>406</v>
      </c>
      <c r="B1108" s="17" t="s">
        <v>76</v>
      </c>
      <c r="C1108" s="17" t="s">
        <v>81</v>
      </c>
      <c r="D1108" s="17" t="s">
        <v>94</v>
      </c>
      <c r="E1108" s="17" t="s">
        <v>353</v>
      </c>
      <c r="F1108" s="17" t="s">
        <v>90</v>
      </c>
      <c r="G1108" s="17"/>
      <c r="H1108" s="16">
        <v>1603410.75</v>
      </c>
      <c r="I1108" s="16">
        <v>0</v>
      </c>
      <c r="J1108" s="16">
        <v>0</v>
      </c>
    </row>
    <row r="1109" spans="1:10" x14ac:dyDescent="0.2">
      <c r="A1109" s="5" t="s">
        <v>686</v>
      </c>
      <c r="B1109" s="17" t="s">
        <v>76</v>
      </c>
      <c r="C1109" s="17" t="s">
        <v>81</v>
      </c>
      <c r="D1109" s="17" t="s">
        <v>94</v>
      </c>
      <c r="E1109" s="17" t="s">
        <v>308</v>
      </c>
      <c r="F1109" s="17"/>
      <c r="G1109" s="17"/>
      <c r="H1109" s="16">
        <f>H1110</f>
        <v>400000</v>
      </c>
      <c r="I1109" s="16">
        <f t="shared" ref="I1109:J1109" si="442">I1110</f>
        <v>400000</v>
      </c>
      <c r="J1109" s="16">
        <f t="shared" si="442"/>
        <v>400000</v>
      </c>
    </row>
    <row r="1110" spans="1:10" x14ac:dyDescent="0.2">
      <c r="A1110" s="1" t="s">
        <v>98</v>
      </c>
      <c r="B1110" s="17" t="s">
        <v>76</v>
      </c>
      <c r="C1110" s="17" t="s">
        <v>81</v>
      </c>
      <c r="D1110" s="17" t="s">
        <v>94</v>
      </c>
      <c r="E1110" s="17" t="s">
        <v>308</v>
      </c>
      <c r="F1110" s="17" t="s">
        <v>97</v>
      </c>
      <c r="G1110" s="17"/>
      <c r="H1110" s="16">
        <v>400000</v>
      </c>
      <c r="I1110" s="16">
        <v>400000</v>
      </c>
      <c r="J1110" s="16">
        <v>400000</v>
      </c>
    </row>
    <row r="1111" spans="1:10" x14ac:dyDescent="0.2">
      <c r="A1111" s="1" t="s">
        <v>60</v>
      </c>
      <c r="B1111" s="17" t="s">
        <v>75</v>
      </c>
      <c r="C1111" s="1"/>
      <c r="D1111" s="1"/>
      <c r="E1111" s="1"/>
      <c r="F1111" s="1"/>
      <c r="G1111" s="1"/>
      <c r="H1111" s="16">
        <f>H1113</f>
        <v>6314575.04</v>
      </c>
      <c r="I1111" s="16">
        <f t="shared" ref="I1111:J1111" si="443">I1113</f>
        <v>3820492</v>
      </c>
      <c r="J1111" s="16">
        <f t="shared" si="443"/>
        <v>3820492</v>
      </c>
    </row>
    <row r="1112" spans="1:10" x14ac:dyDescent="0.2">
      <c r="A1112" s="1" t="s">
        <v>83</v>
      </c>
      <c r="B1112" s="17" t="s">
        <v>75</v>
      </c>
      <c r="C1112" s="17" t="s">
        <v>81</v>
      </c>
      <c r="D1112" s="17" t="s">
        <v>82</v>
      </c>
      <c r="E1112" s="1"/>
      <c r="F1112" s="1"/>
      <c r="G1112" s="1"/>
      <c r="H1112" s="16">
        <f>H1113</f>
        <v>6314575.04</v>
      </c>
      <c r="I1112" s="16">
        <f t="shared" ref="I1112:J1113" si="444">I1113</f>
        <v>3820492</v>
      </c>
      <c r="J1112" s="16">
        <f t="shared" si="444"/>
        <v>3820492</v>
      </c>
    </row>
    <row r="1113" spans="1:10" ht="22.5" x14ac:dyDescent="0.2">
      <c r="A1113" s="1" t="s">
        <v>114</v>
      </c>
      <c r="B1113" s="17" t="s">
        <v>75</v>
      </c>
      <c r="C1113" s="17" t="s">
        <v>81</v>
      </c>
      <c r="D1113" s="17" t="s">
        <v>110</v>
      </c>
      <c r="E1113" s="17"/>
      <c r="F1113" s="17"/>
      <c r="G1113" s="17"/>
      <c r="H1113" s="16">
        <f>H1114</f>
        <v>6314575.04</v>
      </c>
      <c r="I1113" s="16">
        <f t="shared" si="444"/>
        <v>3820492</v>
      </c>
      <c r="J1113" s="16">
        <f t="shared" si="444"/>
        <v>3820492</v>
      </c>
    </row>
    <row r="1114" spans="1:10" x14ac:dyDescent="0.2">
      <c r="A1114" s="13" t="s">
        <v>408</v>
      </c>
      <c r="B1114" s="17" t="s">
        <v>75</v>
      </c>
      <c r="C1114" s="17" t="s">
        <v>81</v>
      </c>
      <c r="D1114" s="17" t="s">
        <v>110</v>
      </c>
      <c r="E1114" s="17" t="s">
        <v>248</v>
      </c>
      <c r="F1114" s="17"/>
      <c r="G1114" s="17"/>
      <c r="H1114" s="16">
        <f>H1115+H1122</f>
        <v>6314575.04</v>
      </c>
      <c r="I1114" s="16">
        <f t="shared" ref="I1114:J1114" si="445">I1115+I1122</f>
        <v>3820492</v>
      </c>
      <c r="J1114" s="16">
        <f t="shared" si="445"/>
        <v>3820492</v>
      </c>
    </row>
    <row r="1115" spans="1:10" x14ac:dyDescent="0.2">
      <c r="A1115" s="13" t="s">
        <v>275</v>
      </c>
      <c r="B1115" s="17" t="s">
        <v>75</v>
      </c>
      <c r="C1115" s="17" t="s">
        <v>81</v>
      </c>
      <c r="D1115" s="17" t="s">
        <v>110</v>
      </c>
      <c r="E1115" s="17" t="s">
        <v>298</v>
      </c>
      <c r="F1115" s="17"/>
      <c r="G1115" s="17"/>
      <c r="H1115" s="16">
        <f>H1116+H1117+H1118+H1119+H1120+H1121</f>
        <v>3832942.02</v>
      </c>
      <c r="I1115" s="16">
        <f t="shared" ref="I1115:J1115" si="446">I1116+I1117+I1118+I1119+I1120+I1121</f>
        <v>2598665</v>
      </c>
      <c r="J1115" s="16">
        <f t="shared" si="446"/>
        <v>2598665</v>
      </c>
    </row>
    <row r="1116" spans="1:10" x14ac:dyDescent="0.2">
      <c r="A1116" s="8" t="s">
        <v>396</v>
      </c>
      <c r="B1116" s="17" t="s">
        <v>75</v>
      </c>
      <c r="C1116" s="17" t="s">
        <v>81</v>
      </c>
      <c r="D1116" s="17" t="s">
        <v>110</v>
      </c>
      <c r="E1116" s="17" t="s">
        <v>298</v>
      </c>
      <c r="F1116" s="17" t="s">
        <v>86</v>
      </c>
      <c r="G1116" s="17"/>
      <c r="H1116" s="16">
        <v>2779469.66</v>
      </c>
      <c r="I1116" s="16">
        <f t="shared" ref="I1116:J1116" si="447">743100+1235300</f>
        <v>1978400</v>
      </c>
      <c r="J1116" s="16">
        <f t="shared" si="447"/>
        <v>1978400</v>
      </c>
    </row>
    <row r="1117" spans="1:10" ht="22.5" x14ac:dyDescent="0.2">
      <c r="A1117" s="1" t="s">
        <v>89</v>
      </c>
      <c r="B1117" s="17" t="s">
        <v>75</v>
      </c>
      <c r="C1117" s="17" t="s">
        <v>81</v>
      </c>
      <c r="D1117" s="17" t="s">
        <v>110</v>
      </c>
      <c r="E1117" s="17" t="s">
        <v>298</v>
      </c>
      <c r="F1117" s="17" t="s">
        <v>88</v>
      </c>
      <c r="G1117" s="17"/>
      <c r="H1117" s="16">
        <v>10000</v>
      </c>
      <c r="I1117" s="16">
        <v>10000</v>
      </c>
      <c r="J1117" s="16">
        <v>10000</v>
      </c>
    </row>
    <row r="1118" spans="1:10" ht="33.75" x14ac:dyDescent="0.2">
      <c r="A1118" s="8" t="s">
        <v>398</v>
      </c>
      <c r="B1118" s="17" t="s">
        <v>75</v>
      </c>
      <c r="C1118" s="17" t="s">
        <v>81</v>
      </c>
      <c r="D1118" s="17" t="s">
        <v>110</v>
      </c>
      <c r="E1118" s="17" t="s">
        <v>298</v>
      </c>
      <c r="F1118" s="17" t="s">
        <v>397</v>
      </c>
      <c r="G1118" s="17"/>
      <c r="H1118" s="16">
        <v>846871.36</v>
      </c>
      <c r="I1118" s="16">
        <f t="shared" ref="I1118:J1118" si="448">132432+281232</f>
        <v>413664</v>
      </c>
      <c r="J1118" s="16">
        <f t="shared" si="448"/>
        <v>413664</v>
      </c>
    </row>
    <row r="1119" spans="1:10" ht="22.5" x14ac:dyDescent="0.2">
      <c r="A1119" s="1" t="s">
        <v>182</v>
      </c>
      <c r="B1119" s="17" t="s">
        <v>75</v>
      </c>
      <c r="C1119" s="17" t="s">
        <v>81</v>
      </c>
      <c r="D1119" s="17" t="s">
        <v>110</v>
      </c>
      <c r="E1119" s="17" t="s">
        <v>298</v>
      </c>
      <c r="F1119" s="17" t="s">
        <v>181</v>
      </c>
      <c r="G1119" s="17"/>
      <c r="H1119" s="16">
        <v>92213</v>
      </c>
      <c r="I1119" s="16">
        <f t="shared" ref="I1119:J1119" si="449">21101+6000+38000</f>
        <v>65101</v>
      </c>
      <c r="J1119" s="16">
        <f t="shared" si="449"/>
        <v>65101</v>
      </c>
    </row>
    <row r="1120" spans="1:10" x14ac:dyDescent="0.2">
      <c r="A1120" s="1" t="s">
        <v>406</v>
      </c>
      <c r="B1120" s="17" t="s">
        <v>75</v>
      </c>
      <c r="C1120" s="17" t="s">
        <v>81</v>
      </c>
      <c r="D1120" s="17" t="s">
        <v>110</v>
      </c>
      <c r="E1120" s="17" t="s">
        <v>298</v>
      </c>
      <c r="F1120" s="17" t="s">
        <v>90</v>
      </c>
      <c r="G1120" s="17"/>
      <c r="H1120" s="16">
        <v>103388</v>
      </c>
      <c r="I1120" s="16">
        <f t="shared" ref="I1120:J1120" si="450">500+15000+12000+56000+27000+20000</f>
        <v>130500</v>
      </c>
      <c r="J1120" s="16">
        <f t="shared" si="450"/>
        <v>130500</v>
      </c>
    </row>
    <row r="1121" spans="1:10" x14ac:dyDescent="0.2">
      <c r="A1121" s="1" t="s">
        <v>293</v>
      </c>
      <c r="B1121" s="17" t="s">
        <v>75</v>
      </c>
      <c r="C1121" s="17" t="s">
        <v>81</v>
      </c>
      <c r="D1121" s="17" t="s">
        <v>110</v>
      </c>
      <c r="E1121" s="17" t="s">
        <v>298</v>
      </c>
      <c r="F1121" s="17" t="s">
        <v>92</v>
      </c>
      <c r="G1121" s="17"/>
      <c r="H1121" s="16">
        <v>1000</v>
      </c>
      <c r="I1121" s="16">
        <v>1000</v>
      </c>
      <c r="J1121" s="16">
        <v>1000</v>
      </c>
    </row>
    <row r="1122" spans="1:10" x14ac:dyDescent="0.2">
      <c r="A1122" s="1" t="s">
        <v>61</v>
      </c>
      <c r="B1122" s="17" t="s">
        <v>75</v>
      </c>
      <c r="C1122" s="17" t="s">
        <v>81</v>
      </c>
      <c r="D1122" s="17" t="s">
        <v>110</v>
      </c>
      <c r="E1122" s="17" t="s">
        <v>343</v>
      </c>
      <c r="F1122" s="17"/>
      <c r="G1122" s="17"/>
      <c r="H1122" s="16">
        <f>H1123+H1124</f>
        <v>2481633.02</v>
      </c>
      <c r="I1122" s="16">
        <f t="shared" ref="I1122:J1122" si="451">I1123+I1124</f>
        <v>1221827</v>
      </c>
      <c r="J1122" s="16">
        <f t="shared" si="451"/>
        <v>1221827</v>
      </c>
    </row>
    <row r="1123" spans="1:10" x14ac:dyDescent="0.2">
      <c r="A1123" s="8" t="s">
        <v>396</v>
      </c>
      <c r="B1123" s="17" t="s">
        <v>75</v>
      </c>
      <c r="C1123" s="17" t="s">
        <v>81</v>
      </c>
      <c r="D1123" s="17" t="s">
        <v>110</v>
      </c>
      <c r="E1123" s="17" t="s">
        <v>343</v>
      </c>
      <c r="F1123" s="17" t="s">
        <v>86</v>
      </c>
      <c r="G1123" s="17"/>
      <c r="H1123" s="16">
        <v>1906016.15</v>
      </c>
      <c r="I1123" s="16">
        <v>938423</v>
      </c>
      <c r="J1123" s="16">
        <v>938423</v>
      </c>
    </row>
    <row r="1124" spans="1:10" ht="33.75" x14ac:dyDescent="0.2">
      <c r="A1124" s="8" t="s">
        <v>398</v>
      </c>
      <c r="B1124" s="17" t="s">
        <v>75</v>
      </c>
      <c r="C1124" s="17" t="s">
        <v>81</v>
      </c>
      <c r="D1124" s="17" t="s">
        <v>110</v>
      </c>
      <c r="E1124" s="17" t="s">
        <v>343</v>
      </c>
      <c r="F1124" s="17" t="s">
        <v>397</v>
      </c>
      <c r="G1124" s="17"/>
      <c r="H1124" s="16">
        <v>575616.87</v>
      </c>
      <c r="I1124" s="16">
        <v>283404</v>
      </c>
      <c r="J1124" s="16">
        <v>283404</v>
      </c>
    </row>
    <row r="1125" spans="1:10" x14ac:dyDescent="0.2">
      <c r="B1125" s="6"/>
      <c r="C1125" s="6"/>
      <c r="D1125" s="6"/>
      <c r="E1125" s="6"/>
      <c r="F1125" s="6"/>
      <c r="G1125" s="6"/>
      <c r="J1125" s="47"/>
    </row>
    <row r="1126" spans="1:10" x14ac:dyDescent="0.2">
      <c r="B1126" s="6"/>
      <c r="C1126" s="6"/>
      <c r="D1126" s="6"/>
      <c r="E1126" s="6"/>
      <c r="F1126" s="6"/>
      <c r="G1126" s="6"/>
      <c r="H1126" s="46"/>
      <c r="I1126" s="46"/>
      <c r="J1126" s="46"/>
    </row>
    <row r="1127" spans="1:10" x14ac:dyDescent="0.2">
      <c r="B1127" s="6"/>
      <c r="C1127" s="6"/>
      <c r="D1127" s="6"/>
      <c r="E1127" s="6"/>
      <c r="F1127" s="6"/>
      <c r="G1127" s="6"/>
      <c r="H1127" s="46"/>
      <c r="I1127" s="46"/>
      <c r="J1127" s="46"/>
    </row>
    <row r="1128" spans="1:10" x14ac:dyDescent="0.2">
      <c r="B1128" s="6"/>
      <c r="C1128" s="6"/>
      <c r="D1128" s="6"/>
      <c r="E1128" s="6"/>
      <c r="F1128" s="6"/>
      <c r="G1128" s="6"/>
      <c r="H1128" s="47"/>
      <c r="I1128" s="47"/>
      <c r="J1128" s="47"/>
    </row>
    <row r="1129" spans="1:10" x14ac:dyDescent="0.2">
      <c r="B1129" s="6"/>
      <c r="C1129" s="6"/>
      <c r="D1129" s="6"/>
      <c r="E1129" s="6"/>
      <c r="F1129" s="6"/>
      <c r="G1129" s="6"/>
      <c r="H1129" s="46"/>
      <c r="I1129" s="46"/>
      <c r="J1129" s="46"/>
    </row>
    <row r="1130" spans="1:10" x14ac:dyDescent="0.2">
      <c r="B1130" s="6"/>
      <c r="C1130" s="6"/>
      <c r="D1130" s="6"/>
      <c r="E1130" s="6"/>
      <c r="F1130" s="6"/>
      <c r="G1130" s="6"/>
      <c r="H1130" s="46"/>
    </row>
    <row r="1131" spans="1:10" x14ac:dyDescent="0.2">
      <c r="B1131" s="6"/>
      <c r="C1131" s="6"/>
      <c r="D1131" s="6"/>
      <c r="E1131" s="6"/>
      <c r="F1131" s="6"/>
      <c r="G1131" s="6"/>
      <c r="H1131" s="46"/>
    </row>
    <row r="1132" spans="1:10" x14ac:dyDescent="0.2">
      <c r="B1132" s="6"/>
      <c r="C1132" s="6"/>
      <c r="D1132" s="6"/>
      <c r="E1132" s="6"/>
      <c r="F1132" s="6"/>
      <c r="G1132" s="6"/>
      <c r="H1132" s="47"/>
      <c r="I1132" s="47"/>
      <c r="J1132" s="47"/>
    </row>
    <row r="1133" spans="1:10" x14ac:dyDescent="0.2">
      <c r="B1133" s="6"/>
      <c r="C1133" s="6"/>
      <c r="D1133" s="6"/>
      <c r="E1133" s="6"/>
      <c r="F1133" s="6"/>
      <c r="G1133" s="6"/>
      <c r="H1133" s="50"/>
      <c r="I1133" s="50"/>
      <c r="J1133" s="50"/>
    </row>
    <row r="1134" spans="1:10" x14ac:dyDescent="0.2">
      <c r="B1134" s="6"/>
      <c r="C1134" s="6"/>
      <c r="D1134" s="6"/>
      <c r="E1134" s="6"/>
      <c r="F1134" s="6"/>
      <c r="G1134" s="6"/>
      <c r="H1134" s="51"/>
    </row>
    <row r="1135" spans="1:10" x14ac:dyDescent="0.2">
      <c r="B1135" s="6"/>
      <c r="C1135" s="6"/>
      <c r="D1135" s="6"/>
      <c r="E1135" s="6"/>
      <c r="F1135" s="6"/>
      <c r="G1135" s="6"/>
    </row>
    <row r="1136" spans="1:10" x14ac:dyDescent="0.2">
      <c r="B1136" s="6"/>
      <c r="C1136" s="6"/>
      <c r="D1136" s="6"/>
      <c r="E1136" s="6"/>
      <c r="F1136" s="6"/>
      <c r="G1136" s="6"/>
      <c r="H1136" s="51"/>
    </row>
    <row r="1137" spans="2:7" x14ac:dyDescent="0.2">
      <c r="B1137" s="6"/>
      <c r="C1137" s="6"/>
      <c r="D1137" s="6"/>
      <c r="E1137" s="6"/>
      <c r="F1137" s="6"/>
      <c r="G1137" s="6"/>
    </row>
    <row r="1138" spans="2:7" x14ac:dyDescent="0.2">
      <c r="B1138" s="6"/>
      <c r="C1138" s="6"/>
      <c r="D1138" s="6"/>
      <c r="E1138" s="6"/>
      <c r="F1138" s="6"/>
      <c r="G1138" s="6"/>
    </row>
    <row r="1139" spans="2:7" x14ac:dyDescent="0.2">
      <c r="B1139" s="6"/>
      <c r="C1139" s="6"/>
      <c r="D1139" s="6"/>
      <c r="E1139" s="6"/>
      <c r="F1139" s="6"/>
      <c r="G1139" s="6"/>
    </row>
    <row r="1140" spans="2:7" x14ac:dyDescent="0.2">
      <c r="B1140" s="6"/>
      <c r="C1140" s="6"/>
      <c r="D1140" s="6"/>
      <c r="E1140" s="6"/>
      <c r="F1140" s="6"/>
      <c r="G1140" s="6"/>
    </row>
    <row r="1141" spans="2:7" x14ac:dyDescent="0.2">
      <c r="B1141" s="6"/>
      <c r="C1141" s="6"/>
      <c r="D1141" s="6"/>
      <c r="E1141" s="6"/>
      <c r="F1141" s="6"/>
      <c r="G1141" s="6"/>
    </row>
    <row r="1142" spans="2:7" x14ac:dyDescent="0.2">
      <c r="B1142" s="6"/>
      <c r="C1142" s="6"/>
      <c r="D1142" s="6"/>
      <c r="E1142" s="6"/>
      <c r="F1142" s="6"/>
      <c r="G1142" s="6"/>
    </row>
    <row r="1143" spans="2:7" x14ac:dyDescent="0.2">
      <c r="B1143" s="6"/>
      <c r="C1143" s="6"/>
      <c r="D1143" s="6"/>
      <c r="E1143" s="6"/>
      <c r="F1143" s="6"/>
      <c r="G1143" s="6"/>
    </row>
    <row r="1144" spans="2:7" x14ac:dyDescent="0.2">
      <c r="B1144" s="6"/>
      <c r="C1144" s="6"/>
      <c r="D1144" s="6"/>
      <c r="E1144" s="6"/>
      <c r="F1144" s="6"/>
      <c r="G1144" s="6"/>
    </row>
    <row r="1145" spans="2:7" x14ac:dyDescent="0.2">
      <c r="B1145" s="6"/>
      <c r="C1145" s="6"/>
      <c r="D1145" s="6"/>
      <c r="E1145" s="6"/>
      <c r="F1145" s="6"/>
      <c r="G1145" s="6"/>
    </row>
    <row r="1146" spans="2:7" x14ac:dyDescent="0.2">
      <c r="B1146" s="6"/>
      <c r="C1146" s="6"/>
      <c r="D1146" s="6"/>
      <c r="E1146" s="6"/>
      <c r="F1146" s="6"/>
      <c r="G1146" s="6"/>
    </row>
    <row r="1147" spans="2:7" x14ac:dyDescent="0.2">
      <c r="B1147" s="6"/>
      <c r="C1147" s="6"/>
      <c r="D1147" s="6"/>
      <c r="E1147" s="6"/>
      <c r="F1147" s="6"/>
      <c r="G1147" s="6"/>
    </row>
    <row r="1148" spans="2:7" x14ac:dyDescent="0.2">
      <c r="B1148" s="6"/>
      <c r="C1148" s="6"/>
      <c r="D1148" s="6"/>
      <c r="E1148" s="6"/>
      <c r="F1148" s="6"/>
      <c r="G1148" s="6"/>
    </row>
    <row r="1149" spans="2:7" x14ac:dyDescent="0.2">
      <c r="B1149" s="6"/>
      <c r="C1149" s="6"/>
      <c r="D1149" s="6"/>
      <c r="E1149" s="6"/>
      <c r="F1149" s="6"/>
      <c r="G1149" s="6"/>
    </row>
    <row r="1150" spans="2:7" x14ac:dyDescent="0.2">
      <c r="B1150" s="6"/>
      <c r="C1150" s="6"/>
      <c r="D1150" s="6"/>
      <c r="E1150" s="6"/>
      <c r="F1150" s="6"/>
      <c r="G1150" s="6"/>
    </row>
    <row r="1151" spans="2:7" x14ac:dyDescent="0.2">
      <c r="B1151" s="6"/>
      <c r="C1151" s="6"/>
      <c r="D1151" s="6"/>
      <c r="E1151" s="6"/>
      <c r="F1151" s="6"/>
      <c r="G1151" s="6"/>
    </row>
    <row r="1152" spans="2:7" x14ac:dyDescent="0.2">
      <c r="B1152" s="6"/>
      <c r="C1152" s="6"/>
      <c r="D1152" s="6"/>
      <c r="E1152" s="6"/>
      <c r="F1152" s="6"/>
      <c r="G1152" s="6"/>
    </row>
    <row r="1153" spans="2:7" x14ac:dyDescent="0.2">
      <c r="B1153" s="6"/>
      <c r="C1153" s="6"/>
      <c r="D1153" s="6"/>
      <c r="E1153" s="6"/>
      <c r="F1153" s="6"/>
      <c r="G1153" s="6"/>
    </row>
    <row r="1154" spans="2:7" x14ac:dyDescent="0.2">
      <c r="B1154" s="6"/>
      <c r="C1154" s="6"/>
      <c r="D1154" s="6"/>
      <c r="E1154" s="6"/>
      <c r="F1154" s="6"/>
      <c r="G1154" s="6"/>
    </row>
    <row r="1155" spans="2:7" x14ac:dyDescent="0.2">
      <c r="B1155" s="6"/>
      <c r="C1155" s="6"/>
      <c r="D1155" s="6"/>
      <c r="E1155" s="6"/>
      <c r="F1155" s="6"/>
      <c r="G1155" s="6"/>
    </row>
    <row r="1156" spans="2:7" x14ac:dyDescent="0.2">
      <c r="B1156" s="6"/>
      <c r="C1156" s="6"/>
      <c r="D1156" s="6"/>
      <c r="E1156" s="6"/>
      <c r="F1156" s="6"/>
      <c r="G1156" s="6"/>
    </row>
    <row r="1157" spans="2:7" x14ac:dyDescent="0.2">
      <c r="B1157" s="6"/>
      <c r="C1157" s="6"/>
      <c r="D1157" s="6"/>
      <c r="E1157" s="6"/>
      <c r="F1157" s="6"/>
      <c r="G1157" s="6"/>
    </row>
    <row r="1158" spans="2:7" x14ac:dyDescent="0.2">
      <c r="B1158" s="6"/>
      <c r="C1158" s="6"/>
      <c r="D1158" s="6"/>
      <c r="E1158" s="6"/>
      <c r="F1158" s="6"/>
      <c r="G1158" s="6"/>
    </row>
    <row r="1159" spans="2:7" x14ac:dyDescent="0.2">
      <c r="B1159" s="6"/>
      <c r="C1159" s="6"/>
      <c r="D1159" s="6"/>
      <c r="E1159" s="6"/>
      <c r="F1159" s="6"/>
      <c r="G1159" s="6"/>
    </row>
    <row r="1160" spans="2:7" x14ac:dyDescent="0.2">
      <c r="B1160" s="6"/>
      <c r="C1160" s="6"/>
      <c r="D1160" s="6"/>
      <c r="E1160" s="6"/>
      <c r="F1160" s="6"/>
      <c r="G1160" s="6"/>
    </row>
    <row r="1161" spans="2:7" x14ac:dyDescent="0.2">
      <c r="B1161" s="6"/>
      <c r="C1161" s="6"/>
      <c r="D1161" s="6"/>
      <c r="E1161" s="6"/>
      <c r="F1161" s="6"/>
      <c r="G1161" s="6"/>
    </row>
    <row r="1162" spans="2:7" x14ac:dyDescent="0.2">
      <c r="B1162" s="6"/>
      <c r="C1162" s="6"/>
      <c r="D1162" s="6"/>
      <c r="E1162" s="6"/>
      <c r="F1162" s="6"/>
      <c r="G1162" s="6"/>
    </row>
    <row r="1163" spans="2:7" x14ac:dyDescent="0.2">
      <c r="B1163" s="6"/>
      <c r="C1163" s="6"/>
      <c r="D1163" s="6"/>
      <c r="E1163" s="6"/>
      <c r="F1163" s="6"/>
      <c r="G1163" s="6"/>
    </row>
    <row r="1164" spans="2:7" x14ac:dyDescent="0.2">
      <c r="B1164" s="6"/>
      <c r="C1164" s="6"/>
      <c r="D1164" s="6"/>
      <c r="E1164" s="6"/>
      <c r="F1164" s="6"/>
      <c r="G1164" s="6"/>
    </row>
    <row r="1165" spans="2:7" x14ac:dyDescent="0.2">
      <c r="B1165" s="6"/>
      <c r="C1165" s="6"/>
      <c r="D1165" s="6"/>
      <c r="E1165" s="6"/>
      <c r="F1165" s="6"/>
      <c r="G1165" s="6"/>
    </row>
    <row r="1166" spans="2:7" x14ac:dyDescent="0.2">
      <c r="B1166" s="6"/>
      <c r="C1166" s="6"/>
      <c r="D1166" s="6"/>
      <c r="E1166" s="6"/>
      <c r="F1166" s="6"/>
      <c r="G1166" s="6"/>
    </row>
    <row r="1167" spans="2:7" x14ac:dyDescent="0.2">
      <c r="B1167" s="6"/>
      <c r="C1167" s="6"/>
      <c r="D1167" s="6"/>
      <c r="E1167" s="6"/>
      <c r="F1167" s="6"/>
      <c r="G1167" s="6"/>
    </row>
    <row r="1168" spans="2:7" x14ac:dyDescent="0.2">
      <c r="B1168" s="6"/>
      <c r="C1168" s="6"/>
      <c r="D1168" s="6"/>
      <c r="E1168" s="6"/>
      <c r="F1168" s="6"/>
      <c r="G1168" s="6"/>
    </row>
    <row r="1169" spans="2:7" x14ac:dyDescent="0.2">
      <c r="B1169" s="6"/>
      <c r="C1169" s="6"/>
      <c r="D1169" s="6"/>
      <c r="E1169" s="6"/>
      <c r="F1169" s="6"/>
      <c r="G1169" s="6"/>
    </row>
    <row r="1170" spans="2:7" x14ac:dyDescent="0.2">
      <c r="B1170" s="6"/>
      <c r="C1170" s="6"/>
      <c r="D1170" s="6"/>
      <c r="E1170" s="6"/>
      <c r="F1170" s="6"/>
      <c r="G1170" s="6"/>
    </row>
    <row r="1171" spans="2:7" x14ac:dyDescent="0.2">
      <c r="B1171" s="6"/>
      <c r="C1171" s="6"/>
      <c r="D1171" s="6"/>
      <c r="E1171" s="6"/>
      <c r="F1171" s="6"/>
      <c r="G1171" s="6"/>
    </row>
    <row r="1172" spans="2:7" x14ac:dyDescent="0.2">
      <c r="B1172" s="6"/>
      <c r="C1172" s="6"/>
      <c r="D1172" s="6"/>
      <c r="E1172" s="6"/>
      <c r="F1172" s="6"/>
      <c r="G1172" s="6"/>
    </row>
    <row r="1173" spans="2:7" x14ac:dyDescent="0.2">
      <c r="B1173" s="6"/>
      <c r="C1173" s="6"/>
      <c r="D1173" s="6"/>
      <c r="E1173" s="6"/>
      <c r="F1173" s="6"/>
      <c r="G1173" s="6"/>
    </row>
    <row r="1174" spans="2:7" x14ac:dyDescent="0.2">
      <c r="B1174" s="6"/>
      <c r="C1174" s="6"/>
      <c r="D1174" s="6"/>
      <c r="E1174" s="6"/>
      <c r="F1174" s="6"/>
      <c r="G1174" s="6"/>
    </row>
    <row r="1175" spans="2:7" x14ac:dyDescent="0.2">
      <c r="B1175" s="6"/>
      <c r="C1175" s="6"/>
      <c r="D1175" s="6"/>
      <c r="E1175" s="6"/>
      <c r="F1175" s="6"/>
      <c r="G1175" s="6"/>
    </row>
    <row r="1176" spans="2:7" x14ac:dyDescent="0.2">
      <c r="B1176" s="6"/>
      <c r="C1176" s="6"/>
      <c r="D1176" s="6"/>
      <c r="E1176" s="6"/>
      <c r="F1176" s="6"/>
      <c r="G1176" s="6"/>
    </row>
    <row r="1177" spans="2:7" x14ac:dyDescent="0.2">
      <c r="B1177" s="6"/>
      <c r="C1177" s="6"/>
      <c r="D1177" s="6"/>
      <c r="E1177" s="6"/>
      <c r="F1177" s="6"/>
      <c r="G1177" s="6"/>
    </row>
    <row r="1178" spans="2:7" x14ac:dyDescent="0.2">
      <c r="B1178" s="6"/>
      <c r="C1178" s="6"/>
      <c r="D1178" s="6"/>
      <c r="E1178" s="6"/>
      <c r="F1178" s="6"/>
      <c r="G1178" s="6"/>
    </row>
    <row r="1179" spans="2:7" x14ac:dyDescent="0.2">
      <c r="B1179" s="6"/>
      <c r="C1179" s="6"/>
      <c r="D1179" s="6"/>
      <c r="E1179" s="6"/>
      <c r="F1179" s="6"/>
      <c r="G1179" s="6"/>
    </row>
    <row r="1180" spans="2:7" x14ac:dyDescent="0.2">
      <c r="B1180" s="6"/>
      <c r="C1180" s="6"/>
      <c r="D1180" s="6"/>
      <c r="E1180" s="6"/>
      <c r="F1180" s="6"/>
      <c r="G1180" s="6"/>
    </row>
    <row r="1181" spans="2:7" x14ac:dyDescent="0.2">
      <c r="B1181" s="6"/>
      <c r="C1181" s="6"/>
      <c r="D1181" s="6"/>
      <c r="E1181" s="6"/>
      <c r="F1181" s="6"/>
      <c r="G1181" s="6"/>
    </row>
    <row r="1182" spans="2:7" x14ac:dyDescent="0.2">
      <c r="B1182" s="6"/>
      <c r="C1182" s="6"/>
      <c r="D1182" s="6"/>
      <c r="E1182" s="6"/>
      <c r="F1182" s="6"/>
      <c r="G1182" s="6"/>
    </row>
    <row r="1183" spans="2:7" x14ac:dyDescent="0.2">
      <c r="B1183" s="6"/>
      <c r="C1183" s="6"/>
      <c r="D1183" s="6"/>
      <c r="E1183" s="6"/>
      <c r="F1183" s="6"/>
      <c r="G1183" s="6"/>
    </row>
    <row r="1184" spans="2:7" x14ac:dyDescent="0.2">
      <c r="B1184" s="6"/>
      <c r="C1184" s="6"/>
      <c r="D1184" s="6"/>
      <c r="E1184" s="6"/>
      <c r="F1184" s="6"/>
      <c r="G1184" s="6"/>
    </row>
    <row r="1185" spans="2:7" x14ac:dyDescent="0.2">
      <c r="B1185" s="6"/>
      <c r="C1185" s="6"/>
      <c r="D1185" s="6"/>
      <c r="E1185" s="6"/>
      <c r="F1185" s="6"/>
      <c r="G1185" s="6"/>
    </row>
    <row r="1186" spans="2:7" x14ac:dyDescent="0.2">
      <c r="B1186" s="6"/>
      <c r="C1186" s="6"/>
      <c r="D1186" s="6"/>
      <c r="E1186" s="6"/>
      <c r="F1186" s="6"/>
      <c r="G1186" s="6"/>
    </row>
    <row r="1187" spans="2:7" x14ac:dyDescent="0.2">
      <c r="B1187" s="6"/>
      <c r="C1187" s="6"/>
      <c r="D1187" s="6"/>
      <c r="E1187" s="6"/>
      <c r="F1187" s="6"/>
      <c r="G1187" s="6"/>
    </row>
    <row r="1188" spans="2:7" x14ac:dyDescent="0.2">
      <c r="B1188" s="6"/>
      <c r="C1188" s="6"/>
      <c r="D1188" s="6"/>
      <c r="E1188" s="6"/>
      <c r="F1188" s="6"/>
      <c r="G1188" s="6"/>
    </row>
    <row r="1189" spans="2:7" x14ac:dyDescent="0.2">
      <c r="B1189" s="6"/>
      <c r="C1189" s="6"/>
      <c r="D1189" s="6"/>
      <c r="E1189" s="6"/>
      <c r="F1189" s="6"/>
      <c r="G1189" s="6"/>
    </row>
    <row r="1190" spans="2:7" x14ac:dyDescent="0.2">
      <c r="B1190" s="6"/>
      <c r="C1190" s="6"/>
      <c r="D1190" s="6"/>
      <c r="E1190" s="6"/>
      <c r="F1190" s="6"/>
      <c r="G1190" s="6"/>
    </row>
    <row r="1191" spans="2:7" x14ac:dyDescent="0.2">
      <c r="B1191" s="6"/>
      <c r="C1191" s="6"/>
      <c r="D1191" s="6"/>
      <c r="E1191" s="6"/>
      <c r="F1191" s="6"/>
      <c r="G1191" s="6"/>
    </row>
    <row r="1192" spans="2:7" x14ac:dyDescent="0.2">
      <c r="B1192" s="6"/>
      <c r="C1192" s="6"/>
      <c r="D1192" s="6"/>
      <c r="E1192" s="6"/>
      <c r="F1192" s="6"/>
      <c r="G1192" s="6"/>
    </row>
    <row r="1193" spans="2:7" x14ac:dyDescent="0.2">
      <c r="B1193" s="6"/>
      <c r="C1193" s="6"/>
      <c r="D1193" s="6"/>
      <c r="E1193" s="6"/>
      <c r="F1193" s="6"/>
      <c r="G1193" s="6"/>
    </row>
    <row r="1194" spans="2:7" x14ac:dyDescent="0.2">
      <c r="B1194" s="6"/>
      <c r="C1194" s="6"/>
      <c r="D1194" s="6"/>
      <c r="E1194" s="6"/>
      <c r="F1194" s="6"/>
      <c r="G1194" s="6"/>
    </row>
    <row r="1195" spans="2:7" x14ac:dyDescent="0.2">
      <c r="B1195" s="6"/>
      <c r="C1195" s="6"/>
      <c r="D1195" s="6"/>
      <c r="E1195" s="6"/>
      <c r="F1195" s="6"/>
      <c r="G1195" s="6"/>
    </row>
    <row r="1196" spans="2:7" x14ac:dyDescent="0.2">
      <c r="B1196" s="6"/>
      <c r="C1196" s="6"/>
      <c r="D1196" s="6"/>
      <c r="E1196" s="6"/>
      <c r="F1196" s="6"/>
      <c r="G1196" s="6"/>
    </row>
    <row r="1197" spans="2:7" x14ac:dyDescent="0.2">
      <c r="B1197" s="6"/>
      <c r="C1197" s="6"/>
      <c r="D1197" s="6"/>
      <c r="E1197" s="6"/>
      <c r="F1197" s="6"/>
      <c r="G1197" s="6"/>
    </row>
    <row r="1198" spans="2:7" x14ac:dyDescent="0.2">
      <c r="B1198" s="6"/>
      <c r="C1198" s="6"/>
      <c r="D1198" s="6"/>
      <c r="E1198" s="6"/>
      <c r="F1198" s="6"/>
      <c r="G1198" s="6"/>
    </row>
    <row r="1199" spans="2:7" x14ac:dyDescent="0.2">
      <c r="B1199" s="6"/>
      <c r="C1199" s="6"/>
      <c r="D1199" s="6"/>
      <c r="E1199" s="6"/>
      <c r="F1199" s="6"/>
      <c r="G1199" s="6"/>
    </row>
    <row r="1200" spans="2:7" x14ac:dyDescent="0.2">
      <c r="B1200" s="6"/>
      <c r="C1200" s="6"/>
      <c r="D1200" s="6"/>
      <c r="E1200" s="6"/>
      <c r="F1200" s="6"/>
      <c r="G1200" s="6"/>
    </row>
    <row r="1201" spans="2:7" x14ac:dyDescent="0.2">
      <c r="B1201" s="6"/>
      <c r="C1201" s="6"/>
      <c r="D1201" s="6"/>
      <c r="E1201" s="6"/>
      <c r="F1201" s="6"/>
      <c r="G1201" s="6"/>
    </row>
    <row r="1202" spans="2:7" x14ac:dyDescent="0.2">
      <c r="B1202" s="6"/>
      <c r="C1202" s="6"/>
      <c r="D1202" s="6"/>
      <c r="E1202" s="6"/>
      <c r="F1202" s="6"/>
      <c r="G1202" s="6"/>
    </row>
    <row r="1203" spans="2:7" x14ac:dyDescent="0.2">
      <c r="B1203" s="6"/>
      <c r="C1203" s="6"/>
      <c r="D1203" s="6"/>
      <c r="E1203" s="6"/>
      <c r="F1203" s="6"/>
      <c r="G1203" s="6"/>
    </row>
    <row r="1204" spans="2:7" x14ac:dyDescent="0.2">
      <c r="B1204" s="6"/>
      <c r="C1204" s="6"/>
      <c r="D1204" s="6"/>
      <c r="E1204" s="6"/>
      <c r="F1204" s="6"/>
      <c r="G1204" s="6"/>
    </row>
    <row r="1205" spans="2:7" x14ac:dyDescent="0.2">
      <c r="B1205" s="6"/>
      <c r="C1205" s="6"/>
      <c r="D1205" s="6"/>
      <c r="E1205" s="6"/>
      <c r="F1205" s="6"/>
      <c r="G1205" s="6"/>
    </row>
    <row r="1206" spans="2:7" x14ac:dyDescent="0.2">
      <c r="B1206" s="6"/>
      <c r="C1206" s="6"/>
      <c r="D1206" s="6"/>
      <c r="E1206" s="6"/>
      <c r="F1206" s="6"/>
      <c r="G1206" s="6"/>
    </row>
    <row r="1207" spans="2:7" x14ac:dyDescent="0.2">
      <c r="B1207" s="6"/>
      <c r="C1207" s="6"/>
      <c r="D1207" s="6"/>
      <c r="E1207" s="6"/>
      <c r="F1207" s="6"/>
      <c r="G1207" s="6"/>
    </row>
    <row r="1208" spans="2:7" x14ac:dyDescent="0.2">
      <c r="B1208" s="6"/>
      <c r="C1208" s="6"/>
      <c r="D1208" s="6"/>
      <c r="E1208" s="6"/>
      <c r="F1208" s="6"/>
      <c r="G1208" s="6"/>
    </row>
    <row r="1209" spans="2:7" x14ac:dyDescent="0.2">
      <c r="B1209" s="6"/>
      <c r="C1209" s="6"/>
      <c r="D1209" s="6"/>
      <c r="E1209" s="6"/>
      <c r="F1209" s="6"/>
      <c r="G1209" s="6"/>
    </row>
    <row r="1210" spans="2:7" x14ac:dyDescent="0.2">
      <c r="B1210" s="6"/>
      <c r="C1210" s="6"/>
      <c r="D1210" s="6"/>
      <c r="E1210" s="6"/>
      <c r="F1210" s="6"/>
      <c r="G1210" s="6"/>
    </row>
    <row r="1211" spans="2:7" x14ac:dyDescent="0.2">
      <c r="B1211" s="6"/>
      <c r="C1211" s="6"/>
      <c r="D1211" s="6"/>
      <c r="E1211" s="6"/>
      <c r="F1211" s="6"/>
      <c r="G1211" s="6"/>
    </row>
    <row r="1212" spans="2:7" x14ac:dyDescent="0.2">
      <c r="B1212" s="6"/>
      <c r="C1212" s="6"/>
      <c r="D1212" s="6"/>
      <c r="E1212" s="6"/>
      <c r="F1212" s="6"/>
      <c r="G1212" s="6"/>
    </row>
    <row r="1213" spans="2:7" x14ac:dyDescent="0.2">
      <c r="B1213" s="6"/>
      <c r="C1213" s="6"/>
      <c r="D1213" s="6"/>
      <c r="E1213" s="6"/>
      <c r="F1213" s="6"/>
      <c r="G1213" s="6"/>
    </row>
    <row r="1214" spans="2:7" x14ac:dyDescent="0.2">
      <c r="B1214" s="6"/>
      <c r="C1214" s="6"/>
      <c r="D1214" s="6"/>
      <c r="E1214" s="6"/>
      <c r="F1214" s="6"/>
      <c r="G1214" s="6"/>
    </row>
    <row r="1215" spans="2:7" x14ac:dyDescent="0.2">
      <c r="B1215" s="6"/>
      <c r="C1215" s="6"/>
      <c r="D1215" s="6"/>
      <c r="E1215" s="6"/>
      <c r="F1215" s="6"/>
      <c r="G1215" s="6"/>
    </row>
    <row r="1216" spans="2:7" x14ac:dyDescent="0.2">
      <c r="B1216" s="6"/>
      <c r="C1216" s="6"/>
      <c r="D1216" s="6"/>
      <c r="E1216" s="6"/>
      <c r="F1216" s="6"/>
      <c r="G1216" s="6"/>
    </row>
    <row r="1217" spans="2:7" x14ac:dyDescent="0.2">
      <c r="B1217" s="6"/>
      <c r="C1217" s="6"/>
      <c r="D1217" s="6"/>
      <c r="E1217" s="6"/>
      <c r="F1217" s="6"/>
      <c r="G1217" s="6"/>
    </row>
    <row r="1218" spans="2:7" x14ac:dyDescent="0.2">
      <c r="B1218" s="6"/>
      <c r="C1218" s="6"/>
      <c r="D1218" s="6"/>
      <c r="E1218" s="6"/>
      <c r="F1218" s="6"/>
      <c r="G1218" s="6"/>
    </row>
    <row r="1219" spans="2:7" x14ac:dyDescent="0.2">
      <c r="B1219" s="6"/>
      <c r="C1219" s="6"/>
      <c r="D1219" s="6"/>
      <c r="E1219" s="6"/>
      <c r="F1219" s="6"/>
      <c r="G1219" s="6"/>
    </row>
    <row r="1220" spans="2:7" x14ac:dyDescent="0.2">
      <c r="B1220" s="6"/>
      <c r="C1220" s="6"/>
      <c r="D1220" s="6"/>
      <c r="E1220" s="6"/>
      <c r="F1220" s="6"/>
      <c r="G1220" s="6"/>
    </row>
    <row r="1221" spans="2:7" x14ac:dyDescent="0.2">
      <c r="B1221" s="6"/>
      <c r="C1221" s="6"/>
      <c r="D1221" s="6"/>
      <c r="E1221" s="6"/>
      <c r="F1221" s="6"/>
      <c r="G1221" s="6"/>
    </row>
    <row r="1222" spans="2:7" x14ac:dyDescent="0.2">
      <c r="B1222" s="6"/>
      <c r="C1222" s="6"/>
      <c r="D1222" s="6"/>
      <c r="E1222" s="6"/>
      <c r="F1222" s="6"/>
      <c r="G1222" s="6"/>
    </row>
    <row r="1223" spans="2:7" x14ac:dyDescent="0.2">
      <c r="B1223" s="6"/>
      <c r="C1223" s="6"/>
      <c r="D1223" s="6"/>
      <c r="E1223" s="6"/>
      <c r="F1223" s="6"/>
      <c r="G1223" s="6"/>
    </row>
    <row r="1224" spans="2:7" x14ac:dyDescent="0.2">
      <c r="B1224" s="6"/>
      <c r="C1224" s="6"/>
      <c r="D1224" s="6"/>
      <c r="E1224" s="6"/>
      <c r="F1224" s="6"/>
      <c r="G1224" s="6"/>
    </row>
    <row r="1225" spans="2:7" x14ac:dyDescent="0.2">
      <c r="B1225" s="6"/>
      <c r="C1225" s="6"/>
      <c r="D1225" s="6"/>
      <c r="E1225" s="6"/>
      <c r="F1225" s="6"/>
      <c r="G1225" s="6"/>
    </row>
    <row r="1226" spans="2:7" x14ac:dyDescent="0.2">
      <c r="B1226" s="6"/>
      <c r="C1226" s="6"/>
      <c r="D1226" s="6"/>
      <c r="E1226" s="6"/>
      <c r="F1226" s="6"/>
      <c r="G1226" s="6"/>
    </row>
    <row r="1227" spans="2:7" x14ac:dyDescent="0.2">
      <c r="B1227" s="6"/>
      <c r="C1227" s="6"/>
      <c r="D1227" s="6"/>
      <c r="E1227" s="6"/>
      <c r="F1227" s="6"/>
      <c r="G1227" s="6"/>
    </row>
    <row r="1228" spans="2:7" x14ac:dyDescent="0.2">
      <c r="B1228" s="6"/>
      <c r="C1228" s="6"/>
      <c r="D1228" s="6"/>
      <c r="E1228" s="6"/>
      <c r="F1228" s="6"/>
      <c r="G1228" s="6"/>
    </row>
    <row r="1229" spans="2:7" x14ac:dyDescent="0.2">
      <c r="B1229" s="6"/>
      <c r="C1229" s="6"/>
      <c r="D1229" s="6"/>
      <c r="E1229" s="6"/>
      <c r="F1229" s="6"/>
      <c r="G1229" s="6"/>
    </row>
    <row r="1230" spans="2:7" x14ac:dyDescent="0.2">
      <c r="B1230" s="6"/>
      <c r="C1230" s="6"/>
      <c r="D1230" s="6"/>
      <c r="E1230" s="6"/>
      <c r="F1230" s="6"/>
      <c r="G1230" s="6"/>
    </row>
    <row r="1231" spans="2:7" x14ac:dyDescent="0.2">
      <c r="B1231" s="6"/>
      <c r="C1231" s="6"/>
      <c r="D1231" s="6"/>
      <c r="E1231" s="6"/>
      <c r="F1231" s="6"/>
      <c r="G1231" s="6"/>
    </row>
    <row r="1232" spans="2:7" x14ac:dyDescent="0.2">
      <c r="B1232" s="6"/>
      <c r="C1232" s="6"/>
      <c r="D1232" s="6"/>
      <c r="E1232" s="6"/>
      <c r="F1232" s="6"/>
      <c r="G1232" s="6"/>
    </row>
    <row r="1233" spans="2:7" x14ac:dyDescent="0.2">
      <c r="B1233" s="6"/>
      <c r="C1233" s="6"/>
      <c r="D1233" s="6"/>
      <c r="E1233" s="6"/>
      <c r="F1233" s="6"/>
      <c r="G1233" s="6"/>
    </row>
    <row r="1234" spans="2:7" x14ac:dyDescent="0.2">
      <c r="B1234" s="6"/>
      <c r="C1234" s="6"/>
      <c r="D1234" s="6"/>
      <c r="E1234" s="6"/>
      <c r="F1234" s="6"/>
      <c r="G1234" s="6"/>
    </row>
    <row r="1235" spans="2:7" x14ac:dyDescent="0.2">
      <c r="B1235" s="6"/>
      <c r="C1235" s="6"/>
      <c r="D1235" s="6"/>
      <c r="E1235" s="6"/>
      <c r="F1235" s="6"/>
      <c r="G1235" s="6"/>
    </row>
    <row r="1236" spans="2:7" x14ac:dyDescent="0.2">
      <c r="B1236" s="6"/>
      <c r="C1236" s="6"/>
      <c r="D1236" s="6"/>
      <c r="E1236" s="6"/>
      <c r="F1236" s="6"/>
      <c r="G1236" s="6"/>
    </row>
    <row r="1237" spans="2:7" x14ac:dyDescent="0.2">
      <c r="B1237" s="6"/>
      <c r="C1237" s="6"/>
      <c r="D1237" s="6"/>
      <c r="E1237" s="6"/>
      <c r="F1237" s="6"/>
      <c r="G1237" s="6"/>
    </row>
    <row r="1238" spans="2:7" x14ac:dyDescent="0.2">
      <c r="B1238" s="6"/>
      <c r="C1238" s="6"/>
      <c r="D1238" s="6"/>
      <c r="E1238" s="6"/>
      <c r="F1238" s="6"/>
      <c r="G1238" s="6"/>
    </row>
    <row r="1239" spans="2:7" x14ac:dyDescent="0.2">
      <c r="B1239" s="6"/>
      <c r="C1239" s="6"/>
      <c r="D1239" s="6"/>
      <c r="E1239" s="6"/>
      <c r="F1239" s="6"/>
      <c r="G1239" s="6"/>
    </row>
    <row r="1240" spans="2:7" x14ac:dyDescent="0.2">
      <c r="B1240" s="6"/>
      <c r="C1240" s="6"/>
      <c r="D1240" s="6"/>
      <c r="E1240" s="6"/>
      <c r="F1240" s="6"/>
      <c r="G1240" s="6"/>
    </row>
    <row r="1241" spans="2:7" x14ac:dyDescent="0.2">
      <c r="B1241" s="6"/>
      <c r="C1241" s="6"/>
      <c r="D1241" s="6"/>
      <c r="E1241" s="6"/>
      <c r="F1241" s="6"/>
      <c r="G1241" s="6"/>
    </row>
    <row r="1242" spans="2:7" x14ac:dyDescent="0.2">
      <c r="B1242" s="6"/>
      <c r="C1242" s="6"/>
      <c r="D1242" s="6"/>
      <c r="E1242" s="6"/>
      <c r="F1242" s="6"/>
      <c r="G1242" s="6"/>
    </row>
    <row r="1243" spans="2:7" x14ac:dyDescent="0.2">
      <c r="B1243" s="6"/>
      <c r="C1243" s="6"/>
      <c r="D1243" s="6"/>
      <c r="E1243" s="6"/>
      <c r="F1243" s="6"/>
      <c r="G1243" s="6"/>
    </row>
    <row r="1244" spans="2:7" x14ac:dyDescent="0.2">
      <c r="B1244" s="6"/>
      <c r="C1244" s="6"/>
      <c r="D1244" s="6"/>
      <c r="E1244" s="6"/>
      <c r="F1244" s="6"/>
      <c r="G1244" s="6"/>
    </row>
    <row r="1245" spans="2:7" x14ac:dyDescent="0.2">
      <c r="B1245" s="6"/>
      <c r="C1245" s="6"/>
      <c r="D1245" s="6"/>
      <c r="E1245" s="6"/>
      <c r="F1245" s="6"/>
      <c r="G1245" s="6"/>
    </row>
    <row r="1246" spans="2:7" x14ac:dyDescent="0.2">
      <c r="B1246" s="6"/>
      <c r="C1246" s="6"/>
      <c r="D1246" s="6"/>
      <c r="E1246" s="6"/>
      <c r="F1246" s="6"/>
      <c r="G1246" s="6"/>
    </row>
    <row r="1247" spans="2:7" x14ac:dyDescent="0.2">
      <c r="B1247" s="6"/>
      <c r="C1247" s="6"/>
      <c r="D1247" s="6"/>
      <c r="E1247" s="6"/>
      <c r="F1247" s="6"/>
      <c r="G1247" s="6"/>
    </row>
    <row r="1248" spans="2:7" x14ac:dyDescent="0.2">
      <c r="B1248" s="6"/>
      <c r="C1248" s="6"/>
      <c r="D1248" s="6"/>
      <c r="E1248" s="6"/>
      <c r="F1248" s="6"/>
      <c r="G1248" s="6"/>
    </row>
    <row r="1249" spans="2:7" s="29" customFormat="1" x14ac:dyDescent="0.2"/>
    <row r="1250" spans="2:7" x14ac:dyDescent="0.2">
      <c r="B1250" s="6"/>
      <c r="C1250" s="6"/>
      <c r="D1250" s="6"/>
      <c r="E1250" s="6"/>
      <c r="F1250" s="6"/>
      <c r="G1250" s="6"/>
    </row>
    <row r="1251" spans="2:7" x14ac:dyDescent="0.2">
      <c r="B1251" s="6"/>
      <c r="C1251" s="6"/>
      <c r="D1251" s="6"/>
      <c r="E1251" s="6"/>
      <c r="F1251" s="6"/>
      <c r="G1251" s="6"/>
    </row>
    <row r="1252" spans="2:7" x14ac:dyDescent="0.2">
      <c r="B1252" s="6"/>
      <c r="C1252" s="6"/>
      <c r="D1252" s="6"/>
      <c r="E1252" s="6"/>
      <c r="F1252" s="6"/>
      <c r="G1252" s="6"/>
    </row>
    <row r="1253" spans="2:7" x14ac:dyDescent="0.2">
      <c r="B1253" s="6"/>
      <c r="C1253" s="6"/>
      <c r="D1253" s="6"/>
      <c r="E1253" s="6"/>
      <c r="F1253" s="6"/>
      <c r="G1253" s="6"/>
    </row>
    <row r="1254" spans="2:7" x14ac:dyDescent="0.2">
      <c r="B1254" s="6"/>
      <c r="C1254" s="6"/>
      <c r="D1254" s="6"/>
      <c r="E1254" s="6"/>
      <c r="F1254" s="6"/>
      <c r="G1254" s="6"/>
    </row>
    <row r="1255" spans="2:7" x14ac:dyDescent="0.2">
      <c r="B1255" s="6"/>
      <c r="C1255" s="6"/>
      <c r="D1255" s="6"/>
      <c r="E1255" s="6"/>
      <c r="F1255" s="6"/>
      <c r="G1255" s="6"/>
    </row>
    <row r="1256" spans="2:7" x14ac:dyDescent="0.2">
      <c r="B1256" s="6"/>
      <c r="C1256" s="6"/>
      <c r="D1256" s="6"/>
      <c r="E1256" s="6"/>
      <c r="F1256" s="6"/>
      <c r="G1256" s="6"/>
    </row>
    <row r="1257" spans="2:7" x14ac:dyDescent="0.2">
      <c r="B1257" s="6"/>
      <c r="C1257" s="6"/>
      <c r="D1257" s="6"/>
      <c r="E1257" s="6"/>
      <c r="F1257" s="6"/>
      <c r="G1257" s="6"/>
    </row>
    <row r="1258" spans="2:7" x14ac:dyDescent="0.2">
      <c r="B1258" s="6"/>
      <c r="C1258" s="6"/>
      <c r="D1258" s="6"/>
      <c r="E1258" s="6"/>
      <c r="F1258" s="6"/>
      <c r="G1258" s="6"/>
    </row>
    <row r="1259" spans="2:7" x14ac:dyDescent="0.2">
      <c r="B1259" s="6"/>
      <c r="C1259" s="6"/>
      <c r="D1259" s="6"/>
      <c r="E1259" s="6"/>
      <c r="F1259" s="6"/>
      <c r="G1259" s="6"/>
    </row>
    <row r="1260" spans="2:7" x14ac:dyDescent="0.2">
      <c r="B1260" s="6"/>
      <c r="C1260" s="6"/>
      <c r="D1260" s="6"/>
      <c r="E1260" s="6"/>
      <c r="F1260" s="6"/>
      <c r="G1260" s="6"/>
    </row>
    <row r="1261" spans="2:7" x14ac:dyDescent="0.2">
      <c r="B1261" s="6"/>
      <c r="C1261" s="6"/>
      <c r="D1261" s="6"/>
      <c r="E1261" s="6"/>
      <c r="F1261" s="6"/>
      <c r="G1261" s="6"/>
    </row>
    <row r="1262" spans="2:7" x14ac:dyDescent="0.2">
      <c r="B1262" s="6"/>
      <c r="C1262" s="6"/>
      <c r="D1262" s="6"/>
      <c r="E1262" s="6"/>
      <c r="F1262" s="6"/>
      <c r="G1262" s="6"/>
    </row>
    <row r="1263" spans="2:7" x14ac:dyDescent="0.2">
      <c r="B1263" s="6"/>
      <c r="C1263" s="6"/>
      <c r="D1263" s="6"/>
      <c r="E1263" s="6"/>
      <c r="F1263" s="6"/>
      <c r="G1263" s="6"/>
    </row>
    <row r="1264" spans="2:7" x14ac:dyDescent="0.2">
      <c r="B1264" s="6"/>
      <c r="C1264" s="6"/>
      <c r="D1264" s="6"/>
      <c r="E1264" s="6"/>
      <c r="F1264" s="6"/>
      <c r="G1264" s="6"/>
    </row>
    <row r="1265" spans="2:7" x14ac:dyDescent="0.2">
      <c r="B1265" s="6"/>
      <c r="C1265" s="6"/>
      <c r="D1265" s="6"/>
      <c r="E1265" s="6"/>
      <c r="F1265" s="6"/>
      <c r="G1265" s="6"/>
    </row>
    <row r="1266" spans="2:7" x14ac:dyDescent="0.2">
      <c r="B1266" s="6"/>
      <c r="C1266" s="6"/>
      <c r="D1266" s="6"/>
      <c r="E1266" s="6"/>
      <c r="F1266" s="6"/>
      <c r="G1266" s="6"/>
    </row>
    <row r="1267" spans="2:7" x14ac:dyDescent="0.2">
      <c r="B1267" s="6"/>
      <c r="C1267" s="6"/>
      <c r="D1267" s="6"/>
      <c r="E1267" s="6"/>
      <c r="F1267" s="6"/>
      <c r="G1267" s="6"/>
    </row>
    <row r="1268" spans="2:7" x14ac:dyDescent="0.2">
      <c r="B1268" s="6"/>
      <c r="C1268" s="6"/>
      <c r="D1268" s="6"/>
      <c r="E1268" s="6"/>
      <c r="F1268" s="6"/>
      <c r="G1268" s="6"/>
    </row>
    <row r="1269" spans="2:7" x14ac:dyDescent="0.2">
      <c r="B1269" s="6"/>
      <c r="C1269" s="6"/>
      <c r="D1269" s="6"/>
      <c r="E1269" s="6"/>
      <c r="F1269" s="6"/>
      <c r="G1269" s="6"/>
    </row>
    <row r="1270" spans="2:7" x14ac:dyDescent="0.2">
      <c r="B1270" s="6"/>
      <c r="C1270" s="6"/>
      <c r="D1270" s="6"/>
      <c r="E1270" s="6"/>
      <c r="F1270" s="6"/>
      <c r="G1270" s="6"/>
    </row>
    <row r="1271" spans="2:7" x14ac:dyDescent="0.2">
      <c r="B1271" s="6"/>
      <c r="C1271" s="6"/>
      <c r="D1271" s="6"/>
      <c r="E1271" s="6"/>
      <c r="F1271" s="6"/>
      <c r="G1271" s="6"/>
    </row>
    <row r="1272" spans="2:7" x14ac:dyDescent="0.2">
      <c r="B1272" s="6"/>
      <c r="C1272" s="6"/>
      <c r="D1272" s="6"/>
      <c r="E1272" s="6"/>
      <c r="F1272" s="6"/>
      <c r="G1272" s="6"/>
    </row>
    <row r="1273" spans="2:7" x14ac:dyDescent="0.2">
      <c r="B1273" s="6"/>
      <c r="C1273" s="6"/>
      <c r="D1273" s="6"/>
      <c r="E1273" s="6"/>
      <c r="F1273" s="6"/>
      <c r="G1273" s="6"/>
    </row>
    <row r="1274" spans="2:7" x14ac:dyDescent="0.2">
      <c r="B1274" s="6"/>
      <c r="C1274" s="6"/>
      <c r="D1274" s="6"/>
      <c r="E1274" s="6"/>
      <c r="F1274" s="6"/>
      <c r="G1274" s="6"/>
    </row>
    <row r="1275" spans="2:7" x14ac:dyDescent="0.2">
      <c r="B1275" s="6"/>
      <c r="C1275" s="6"/>
      <c r="D1275" s="6"/>
      <c r="E1275" s="6"/>
      <c r="F1275" s="6"/>
      <c r="G1275" s="6"/>
    </row>
    <row r="1276" spans="2:7" x14ac:dyDescent="0.2">
      <c r="B1276" s="6"/>
      <c r="C1276" s="6"/>
      <c r="D1276" s="6"/>
      <c r="E1276" s="6"/>
      <c r="F1276" s="6"/>
      <c r="G1276" s="6"/>
    </row>
    <row r="1277" spans="2:7" x14ac:dyDescent="0.2">
      <c r="B1277" s="6"/>
      <c r="C1277" s="6"/>
      <c r="D1277" s="6"/>
      <c r="E1277" s="6"/>
      <c r="F1277" s="6"/>
      <c r="G1277" s="6"/>
    </row>
    <row r="1278" spans="2:7" x14ac:dyDescent="0.2">
      <c r="B1278" s="6"/>
      <c r="C1278" s="6"/>
      <c r="D1278" s="6"/>
      <c r="E1278" s="6"/>
      <c r="F1278" s="6"/>
      <c r="G1278" s="6"/>
    </row>
    <row r="1279" spans="2:7" x14ac:dyDescent="0.2">
      <c r="B1279" s="6"/>
      <c r="C1279" s="6"/>
      <c r="D1279" s="6"/>
      <c r="E1279" s="6"/>
      <c r="F1279" s="6"/>
      <c r="G1279" s="6"/>
    </row>
    <row r="1280" spans="2:7" x14ac:dyDescent="0.2">
      <c r="B1280" s="6"/>
      <c r="C1280" s="6"/>
      <c r="D1280" s="6"/>
      <c r="E1280" s="6"/>
      <c r="F1280" s="6"/>
      <c r="G1280" s="6"/>
    </row>
    <row r="1281" spans="2:7" x14ac:dyDescent="0.2">
      <c r="B1281" s="6"/>
      <c r="C1281" s="6"/>
      <c r="D1281" s="6"/>
      <c r="E1281" s="6"/>
      <c r="F1281" s="6"/>
      <c r="G1281" s="6"/>
    </row>
    <row r="1282" spans="2:7" x14ac:dyDescent="0.2">
      <c r="B1282" s="6"/>
      <c r="C1282" s="6"/>
      <c r="D1282" s="6"/>
      <c r="E1282" s="6"/>
      <c r="F1282" s="6"/>
      <c r="G1282" s="6"/>
    </row>
    <row r="1283" spans="2:7" x14ac:dyDescent="0.2">
      <c r="B1283" s="6"/>
      <c r="C1283" s="6"/>
      <c r="D1283" s="6"/>
      <c r="E1283" s="6"/>
      <c r="F1283" s="6"/>
      <c r="G1283" s="6"/>
    </row>
    <row r="1284" spans="2:7" x14ac:dyDescent="0.2">
      <c r="B1284" s="6"/>
      <c r="C1284" s="6"/>
      <c r="D1284" s="6"/>
      <c r="E1284" s="6"/>
      <c r="F1284" s="6"/>
      <c r="G1284" s="6"/>
    </row>
    <row r="1285" spans="2:7" x14ac:dyDescent="0.2">
      <c r="B1285" s="6"/>
      <c r="C1285" s="6"/>
      <c r="D1285" s="6"/>
      <c r="E1285" s="6"/>
      <c r="F1285" s="6"/>
      <c r="G1285" s="6"/>
    </row>
    <row r="1286" spans="2:7" x14ac:dyDescent="0.2">
      <c r="B1286" s="6"/>
      <c r="C1286" s="6"/>
      <c r="D1286" s="6"/>
      <c r="E1286" s="6"/>
      <c r="F1286" s="6"/>
      <c r="G1286" s="6"/>
    </row>
    <row r="1287" spans="2:7" x14ac:dyDescent="0.2">
      <c r="B1287" s="6"/>
      <c r="C1287" s="6"/>
      <c r="D1287" s="6"/>
      <c r="E1287" s="6"/>
      <c r="F1287" s="6"/>
      <c r="G1287" s="6"/>
    </row>
    <row r="1288" spans="2:7" x14ac:dyDescent="0.2">
      <c r="B1288" s="6"/>
      <c r="C1288" s="6"/>
      <c r="D1288" s="6"/>
      <c r="E1288" s="6"/>
      <c r="F1288" s="6"/>
      <c r="G1288" s="6"/>
    </row>
    <row r="1289" spans="2:7" x14ac:dyDescent="0.2">
      <c r="B1289" s="6"/>
      <c r="C1289" s="6"/>
      <c r="D1289" s="6"/>
      <c r="E1289" s="6"/>
      <c r="F1289" s="6"/>
      <c r="G1289" s="6"/>
    </row>
    <row r="1290" spans="2:7" x14ac:dyDescent="0.2">
      <c r="B1290" s="6"/>
      <c r="C1290" s="6"/>
      <c r="D1290" s="6"/>
      <c r="E1290" s="6"/>
      <c r="F1290" s="6"/>
      <c r="G1290" s="6"/>
    </row>
    <row r="1291" spans="2:7" x14ac:dyDescent="0.2">
      <c r="B1291" s="6"/>
      <c r="C1291" s="6"/>
      <c r="D1291" s="6"/>
      <c r="E1291" s="6"/>
      <c r="F1291" s="6"/>
      <c r="G1291" s="6"/>
    </row>
    <row r="1292" spans="2:7" x14ac:dyDescent="0.2">
      <c r="B1292" s="6"/>
      <c r="C1292" s="6"/>
      <c r="D1292" s="6"/>
      <c r="E1292" s="6"/>
      <c r="F1292" s="6"/>
      <c r="G1292" s="6"/>
    </row>
    <row r="1293" spans="2:7" x14ac:dyDescent="0.2">
      <c r="B1293" s="6"/>
      <c r="C1293" s="6"/>
      <c r="D1293" s="6"/>
      <c r="E1293" s="6"/>
      <c r="F1293" s="6"/>
      <c r="G1293" s="6"/>
    </row>
    <row r="1294" spans="2:7" x14ac:dyDescent="0.2">
      <c r="B1294" s="6"/>
      <c r="C1294" s="6"/>
      <c r="D1294" s="6"/>
      <c r="E1294" s="6"/>
      <c r="F1294" s="6"/>
      <c r="G1294" s="6"/>
    </row>
    <row r="1295" spans="2:7" x14ac:dyDescent="0.2">
      <c r="B1295" s="6"/>
      <c r="C1295" s="6"/>
      <c r="D1295" s="6"/>
      <c r="E1295" s="6"/>
      <c r="F1295" s="6"/>
      <c r="G1295" s="6"/>
    </row>
    <row r="1296" spans="2:7" x14ac:dyDescent="0.2">
      <c r="B1296" s="6"/>
      <c r="C1296" s="6"/>
      <c r="D1296" s="6"/>
      <c r="E1296" s="6"/>
      <c r="F1296" s="6"/>
      <c r="G1296" s="6"/>
    </row>
    <row r="1297" spans="2:7" x14ac:dyDescent="0.2">
      <c r="B1297" s="6"/>
      <c r="C1297" s="6"/>
      <c r="D1297" s="6"/>
      <c r="E1297" s="6"/>
      <c r="F1297" s="6"/>
      <c r="G1297" s="6"/>
    </row>
    <row r="1298" spans="2:7" x14ac:dyDescent="0.2">
      <c r="B1298" s="6"/>
      <c r="C1298" s="6"/>
      <c r="D1298" s="6"/>
      <c r="E1298" s="6"/>
      <c r="F1298" s="6"/>
      <c r="G1298" s="6"/>
    </row>
    <row r="1299" spans="2:7" x14ac:dyDescent="0.2">
      <c r="B1299" s="6"/>
      <c r="C1299" s="6"/>
      <c r="D1299" s="6"/>
      <c r="E1299" s="6"/>
      <c r="F1299" s="6"/>
      <c r="G1299" s="6"/>
    </row>
    <row r="1300" spans="2:7" x14ac:dyDescent="0.2">
      <c r="B1300" s="6"/>
      <c r="C1300" s="6"/>
      <c r="D1300" s="6"/>
      <c r="E1300" s="6"/>
      <c r="F1300" s="6"/>
      <c r="G1300" s="6"/>
    </row>
    <row r="1301" spans="2:7" x14ac:dyDescent="0.2">
      <c r="B1301" s="6"/>
      <c r="C1301" s="6"/>
      <c r="D1301" s="6"/>
      <c r="E1301" s="6"/>
      <c r="F1301" s="6"/>
      <c r="G1301" s="6"/>
    </row>
    <row r="1302" spans="2:7" x14ac:dyDescent="0.2">
      <c r="B1302" s="6"/>
      <c r="C1302" s="6"/>
      <c r="D1302" s="6"/>
      <c r="E1302" s="6"/>
      <c r="F1302" s="6"/>
      <c r="G1302" s="6"/>
    </row>
    <row r="1303" spans="2:7" x14ac:dyDescent="0.2">
      <c r="B1303" s="6"/>
      <c r="C1303" s="6"/>
      <c r="D1303" s="6"/>
      <c r="E1303" s="6"/>
      <c r="F1303" s="6"/>
      <c r="G1303" s="6"/>
    </row>
    <row r="1304" spans="2:7" x14ac:dyDescent="0.2">
      <c r="B1304" s="6"/>
      <c r="C1304" s="6"/>
      <c r="D1304" s="6"/>
      <c r="E1304" s="6"/>
      <c r="F1304" s="6"/>
      <c r="G1304" s="6"/>
    </row>
    <row r="1305" spans="2:7" x14ac:dyDescent="0.2">
      <c r="B1305" s="6"/>
      <c r="C1305" s="6"/>
      <c r="D1305" s="6"/>
      <c r="E1305" s="6"/>
      <c r="F1305" s="6"/>
      <c r="G1305" s="6"/>
    </row>
    <row r="1306" spans="2:7" x14ac:dyDescent="0.2">
      <c r="B1306" s="6"/>
      <c r="C1306" s="6"/>
      <c r="D1306" s="6"/>
      <c r="E1306" s="6"/>
      <c r="F1306" s="6"/>
      <c r="G1306" s="6"/>
    </row>
    <row r="1307" spans="2:7" x14ac:dyDescent="0.2">
      <c r="B1307" s="6"/>
      <c r="C1307" s="6"/>
      <c r="D1307" s="6"/>
      <c r="E1307" s="6"/>
      <c r="F1307" s="6"/>
      <c r="G1307" s="6"/>
    </row>
    <row r="1308" spans="2:7" x14ac:dyDescent="0.2">
      <c r="B1308" s="6"/>
      <c r="C1308" s="6"/>
      <c r="D1308" s="6"/>
      <c r="E1308" s="6"/>
      <c r="F1308" s="6"/>
      <c r="G1308" s="6"/>
    </row>
    <row r="1309" spans="2:7" x14ac:dyDescent="0.2">
      <c r="B1309" s="6"/>
      <c r="C1309" s="6"/>
      <c r="D1309" s="6"/>
      <c r="E1309" s="6"/>
      <c r="F1309" s="6"/>
      <c r="G1309" s="6"/>
    </row>
    <row r="1310" spans="2:7" x14ac:dyDescent="0.2">
      <c r="B1310" s="6"/>
      <c r="C1310" s="6"/>
      <c r="D1310" s="6"/>
      <c r="E1310" s="6"/>
      <c r="F1310" s="6"/>
      <c r="G1310" s="6"/>
    </row>
    <row r="1311" spans="2:7" x14ac:dyDescent="0.2">
      <c r="B1311" s="6"/>
      <c r="C1311" s="6"/>
      <c r="D1311" s="6"/>
      <c r="E1311" s="6"/>
      <c r="F1311" s="6"/>
      <c r="G1311" s="6"/>
    </row>
    <row r="1312" spans="2:7" x14ac:dyDescent="0.2">
      <c r="B1312" s="6"/>
      <c r="C1312" s="6"/>
      <c r="D1312" s="6"/>
      <c r="E1312" s="6"/>
      <c r="F1312" s="6"/>
      <c r="G1312" s="6"/>
    </row>
    <row r="1313" spans="2:7" x14ac:dyDescent="0.2">
      <c r="B1313" s="6"/>
      <c r="C1313" s="6"/>
      <c r="D1313" s="6"/>
      <c r="E1313" s="6"/>
      <c r="F1313" s="6"/>
      <c r="G1313" s="6"/>
    </row>
    <row r="1314" spans="2:7" x14ac:dyDescent="0.2">
      <c r="B1314" s="6"/>
      <c r="C1314" s="6"/>
      <c r="D1314" s="6"/>
      <c r="E1314" s="6"/>
      <c r="F1314" s="6"/>
      <c r="G1314" s="6"/>
    </row>
    <row r="1315" spans="2:7" x14ac:dyDescent="0.2">
      <c r="B1315" s="6"/>
      <c r="C1315" s="6"/>
      <c r="D1315" s="6"/>
      <c r="E1315" s="6"/>
      <c r="F1315" s="6"/>
      <c r="G1315" s="6"/>
    </row>
    <row r="1316" spans="2:7" x14ac:dyDescent="0.2">
      <c r="B1316" s="6"/>
      <c r="C1316" s="6"/>
      <c r="D1316" s="6"/>
      <c r="E1316" s="6"/>
      <c r="F1316" s="6"/>
      <c r="G1316" s="6"/>
    </row>
    <row r="1317" spans="2:7" x14ac:dyDescent="0.2">
      <c r="B1317" s="6"/>
      <c r="C1317" s="6"/>
      <c r="D1317" s="6"/>
      <c r="E1317" s="6"/>
      <c r="F1317" s="6"/>
      <c r="G1317" s="6"/>
    </row>
    <row r="1318" spans="2:7" x14ac:dyDescent="0.2">
      <c r="B1318" s="6"/>
      <c r="C1318" s="6"/>
      <c r="D1318" s="6"/>
      <c r="E1318" s="6"/>
      <c r="F1318" s="6"/>
      <c r="G1318" s="6"/>
    </row>
    <row r="1319" spans="2:7" x14ac:dyDescent="0.2">
      <c r="B1319" s="6"/>
      <c r="C1319" s="6"/>
      <c r="D1319" s="6"/>
      <c r="E1319" s="6"/>
      <c r="F1319" s="6"/>
      <c r="G1319" s="6"/>
    </row>
    <row r="1320" spans="2:7" x14ac:dyDescent="0.2">
      <c r="B1320" s="6"/>
      <c r="C1320" s="6"/>
      <c r="D1320" s="6"/>
      <c r="E1320" s="6"/>
      <c r="F1320" s="6"/>
      <c r="G1320" s="6"/>
    </row>
    <row r="1321" spans="2:7" x14ac:dyDescent="0.2">
      <c r="B1321" s="6"/>
      <c r="C1321" s="6"/>
      <c r="D1321" s="6"/>
      <c r="E1321" s="6"/>
      <c r="F1321" s="6"/>
      <c r="G1321" s="6"/>
    </row>
    <row r="1322" spans="2:7" x14ac:dyDescent="0.2">
      <c r="B1322" s="6"/>
      <c r="C1322" s="6"/>
      <c r="D1322" s="6"/>
      <c r="E1322" s="6"/>
      <c r="F1322" s="6"/>
      <c r="G1322" s="6"/>
    </row>
    <row r="1323" spans="2:7" x14ac:dyDescent="0.2">
      <c r="B1323" s="6"/>
      <c r="C1323" s="6"/>
      <c r="D1323" s="6"/>
      <c r="E1323" s="6"/>
      <c r="F1323" s="6"/>
      <c r="G1323" s="6"/>
    </row>
    <row r="1324" spans="2:7" x14ac:dyDescent="0.2">
      <c r="B1324" s="6"/>
      <c r="C1324" s="6"/>
      <c r="D1324" s="6"/>
      <c r="E1324" s="6"/>
      <c r="F1324" s="6"/>
      <c r="G1324" s="6"/>
    </row>
    <row r="1325" spans="2:7" x14ac:dyDescent="0.2">
      <c r="B1325" s="6"/>
      <c r="C1325" s="6"/>
      <c r="D1325" s="6"/>
      <c r="E1325" s="6"/>
      <c r="F1325" s="6"/>
      <c r="G1325" s="6"/>
    </row>
    <row r="1326" spans="2:7" x14ac:dyDescent="0.2">
      <c r="B1326" s="6"/>
      <c r="C1326" s="6"/>
      <c r="D1326" s="6"/>
      <c r="E1326" s="6"/>
      <c r="F1326" s="6"/>
      <c r="G1326" s="6"/>
    </row>
    <row r="1327" spans="2:7" x14ac:dyDescent="0.2">
      <c r="B1327" s="6"/>
      <c r="C1327" s="6"/>
      <c r="D1327" s="6"/>
      <c r="E1327" s="6"/>
      <c r="F1327" s="6"/>
      <c r="G1327" s="6"/>
    </row>
    <row r="1328" spans="2:7" x14ac:dyDescent="0.2">
      <c r="B1328" s="6"/>
      <c r="C1328" s="6"/>
      <c r="D1328" s="6"/>
      <c r="E1328" s="6"/>
      <c r="F1328" s="6"/>
      <c r="G1328" s="6"/>
    </row>
    <row r="1329" spans="2:7" x14ac:dyDescent="0.2">
      <c r="B1329" s="6"/>
      <c r="C1329" s="6"/>
      <c r="D1329" s="6"/>
      <c r="E1329" s="6"/>
      <c r="F1329" s="6"/>
      <c r="G1329" s="6"/>
    </row>
    <row r="1330" spans="2:7" x14ac:dyDescent="0.2">
      <c r="B1330" s="6"/>
      <c r="C1330" s="6"/>
      <c r="D1330" s="6"/>
      <c r="E1330" s="6"/>
      <c r="F1330" s="6"/>
      <c r="G1330" s="6"/>
    </row>
    <row r="1331" spans="2:7" x14ac:dyDescent="0.2">
      <c r="B1331" s="6"/>
      <c r="C1331" s="6"/>
      <c r="D1331" s="6"/>
      <c r="E1331" s="6"/>
      <c r="F1331" s="6"/>
      <c r="G1331" s="6"/>
    </row>
    <row r="1332" spans="2:7" x14ac:dyDescent="0.2">
      <c r="B1332" s="6"/>
      <c r="C1332" s="6"/>
      <c r="D1332" s="6"/>
      <c r="E1332" s="6"/>
      <c r="F1332" s="6"/>
      <c r="G1332" s="6"/>
    </row>
    <row r="1333" spans="2:7" x14ac:dyDescent="0.2">
      <c r="B1333" s="6"/>
      <c r="C1333" s="6"/>
      <c r="D1333" s="6"/>
      <c r="E1333" s="6"/>
      <c r="F1333" s="6"/>
      <c r="G1333" s="6"/>
    </row>
    <row r="1334" spans="2:7" x14ac:dyDescent="0.2">
      <c r="B1334" s="6"/>
      <c r="C1334" s="6"/>
      <c r="D1334" s="6"/>
      <c r="E1334" s="6"/>
      <c r="F1334" s="6"/>
      <c r="G1334" s="6"/>
    </row>
    <row r="1335" spans="2:7" x14ac:dyDescent="0.2">
      <c r="B1335" s="6"/>
      <c r="C1335" s="6"/>
      <c r="D1335" s="6"/>
      <c r="E1335" s="6"/>
      <c r="F1335" s="6"/>
      <c r="G1335" s="6"/>
    </row>
    <row r="1336" spans="2:7" x14ac:dyDescent="0.2">
      <c r="B1336" s="6"/>
      <c r="C1336" s="6"/>
      <c r="D1336" s="6"/>
      <c r="E1336" s="6"/>
      <c r="F1336" s="6"/>
      <c r="G1336" s="6"/>
    </row>
    <row r="1337" spans="2:7" x14ac:dyDescent="0.2">
      <c r="B1337" s="6"/>
      <c r="C1337" s="6"/>
      <c r="D1337" s="6"/>
      <c r="E1337" s="6"/>
      <c r="F1337" s="6"/>
      <c r="G1337" s="6"/>
    </row>
    <row r="1338" spans="2:7" x14ac:dyDescent="0.2">
      <c r="B1338" s="6"/>
      <c r="C1338" s="6"/>
      <c r="D1338" s="6"/>
      <c r="E1338" s="6"/>
      <c r="F1338" s="6"/>
      <c r="G1338" s="6"/>
    </row>
    <row r="1339" spans="2:7" x14ac:dyDescent="0.2">
      <c r="B1339" s="6"/>
      <c r="C1339" s="6"/>
      <c r="D1339" s="6"/>
      <c r="E1339" s="6"/>
      <c r="F1339" s="6"/>
      <c r="G1339" s="6"/>
    </row>
    <row r="1340" spans="2:7" x14ac:dyDescent="0.2">
      <c r="B1340" s="6"/>
      <c r="C1340" s="6"/>
      <c r="D1340" s="6"/>
      <c r="E1340" s="6"/>
      <c r="F1340" s="6"/>
      <c r="G1340" s="6"/>
    </row>
    <row r="1341" spans="2:7" x14ac:dyDescent="0.2">
      <c r="B1341" s="6"/>
      <c r="C1341" s="6"/>
      <c r="D1341" s="6"/>
      <c r="E1341" s="6"/>
      <c r="F1341" s="6"/>
      <c r="G1341" s="6"/>
    </row>
    <row r="1342" spans="2:7" x14ac:dyDescent="0.2">
      <c r="B1342" s="6"/>
      <c r="C1342" s="6"/>
      <c r="D1342" s="6"/>
      <c r="E1342" s="6"/>
      <c r="F1342" s="6"/>
      <c r="G1342" s="6"/>
    </row>
    <row r="1343" spans="2:7" x14ac:dyDescent="0.2">
      <c r="B1343" s="6"/>
      <c r="C1343" s="6"/>
      <c r="D1343" s="6"/>
      <c r="E1343" s="6"/>
      <c r="F1343" s="6"/>
      <c r="G1343" s="6"/>
    </row>
    <row r="1344" spans="2:7" x14ac:dyDescent="0.2">
      <c r="B1344" s="6"/>
      <c r="C1344" s="6"/>
      <c r="D1344" s="6"/>
      <c r="E1344" s="6"/>
      <c r="F1344" s="6"/>
      <c r="G1344" s="6"/>
    </row>
    <row r="1345" spans="2:7" x14ac:dyDescent="0.2">
      <c r="B1345" s="6"/>
      <c r="C1345" s="6"/>
      <c r="D1345" s="6"/>
      <c r="E1345" s="6"/>
      <c r="F1345" s="6"/>
      <c r="G1345" s="6"/>
    </row>
    <row r="1346" spans="2:7" x14ac:dyDescent="0.2">
      <c r="B1346" s="6"/>
      <c r="C1346" s="6"/>
      <c r="D1346" s="6"/>
      <c r="E1346" s="6"/>
      <c r="F1346" s="6"/>
      <c r="G1346" s="6"/>
    </row>
    <row r="1347" spans="2:7" x14ac:dyDescent="0.2">
      <c r="B1347" s="6"/>
      <c r="C1347" s="6"/>
      <c r="D1347" s="6"/>
      <c r="E1347" s="6"/>
      <c r="F1347" s="6"/>
      <c r="G1347" s="6"/>
    </row>
    <row r="1348" spans="2:7" x14ac:dyDescent="0.2">
      <c r="B1348" s="6"/>
      <c r="C1348" s="6"/>
      <c r="D1348" s="6"/>
      <c r="E1348" s="6"/>
      <c r="F1348" s="6"/>
      <c r="G1348" s="6"/>
    </row>
    <row r="1349" spans="2:7" x14ac:dyDescent="0.2">
      <c r="B1349" s="6"/>
      <c r="C1349" s="6"/>
      <c r="D1349" s="6"/>
      <c r="E1349" s="6"/>
      <c r="F1349" s="6"/>
      <c r="G1349" s="6"/>
    </row>
    <row r="1350" spans="2:7" x14ac:dyDescent="0.2">
      <c r="B1350" s="6"/>
      <c r="C1350" s="6"/>
      <c r="D1350" s="6"/>
      <c r="E1350" s="6"/>
      <c r="F1350" s="6"/>
      <c r="G1350" s="6"/>
    </row>
    <row r="1351" spans="2:7" x14ac:dyDescent="0.2">
      <c r="B1351" s="6"/>
      <c r="C1351" s="6"/>
      <c r="D1351" s="6"/>
      <c r="E1351" s="6"/>
      <c r="F1351" s="6"/>
      <c r="G1351" s="6"/>
    </row>
    <row r="1352" spans="2:7" x14ac:dyDescent="0.2">
      <c r="B1352" s="6"/>
      <c r="C1352" s="6"/>
      <c r="D1352" s="6"/>
      <c r="E1352" s="6"/>
      <c r="F1352" s="6"/>
      <c r="G1352" s="6"/>
    </row>
    <row r="1353" spans="2:7" x14ac:dyDescent="0.2">
      <c r="B1353" s="6"/>
      <c r="C1353" s="6"/>
      <c r="D1353" s="6"/>
      <c r="E1353" s="6"/>
      <c r="F1353" s="6"/>
      <c r="G1353" s="6"/>
    </row>
    <row r="1354" spans="2:7" x14ac:dyDescent="0.2">
      <c r="B1354" s="6"/>
      <c r="C1354" s="6"/>
      <c r="D1354" s="6"/>
      <c r="E1354" s="6"/>
      <c r="F1354" s="6"/>
      <c r="G1354" s="6"/>
    </row>
    <row r="1355" spans="2:7" x14ac:dyDescent="0.2">
      <c r="B1355" s="6"/>
      <c r="C1355" s="6"/>
      <c r="D1355" s="6"/>
      <c r="E1355" s="6"/>
      <c r="F1355" s="6"/>
      <c r="G1355" s="6"/>
    </row>
    <row r="1356" spans="2:7" x14ac:dyDescent="0.2">
      <c r="B1356" s="6"/>
      <c r="C1356" s="6"/>
      <c r="D1356" s="6"/>
      <c r="E1356" s="6"/>
      <c r="F1356" s="6"/>
      <c r="G1356" s="6"/>
    </row>
    <row r="1357" spans="2:7" x14ac:dyDescent="0.2">
      <c r="B1357" s="6"/>
      <c r="C1357" s="6"/>
      <c r="D1357" s="6"/>
      <c r="E1357" s="6"/>
      <c r="F1357" s="6"/>
      <c r="G1357" s="6"/>
    </row>
    <row r="1358" spans="2:7" x14ac:dyDescent="0.2">
      <c r="B1358" s="6"/>
      <c r="C1358" s="6"/>
      <c r="D1358" s="6"/>
      <c r="E1358" s="6"/>
      <c r="F1358" s="6"/>
      <c r="G1358" s="6"/>
    </row>
    <row r="1359" spans="2:7" x14ac:dyDescent="0.2">
      <c r="B1359" s="6"/>
      <c r="C1359" s="6"/>
      <c r="D1359" s="6"/>
      <c r="E1359" s="6"/>
      <c r="F1359" s="6"/>
      <c r="G1359" s="6"/>
    </row>
    <row r="1360" spans="2:7" x14ac:dyDescent="0.2">
      <c r="B1360" s="6"/>
      <c r="C1360" s="6"/>
      <c r="D1360" s="6"/>
      <c r="E1360" s="6"/>
      <c r="F1360" s="6"/>
      <c r="G1360" s="6"/>
    </row>
    <row r="1361" spans="2:7" x14ac:dyDescent="0.2">
      <c r="B1361" s="6"/>
      <c r="C1361" s="6"/>
      <c r="D1361" s="6"/>
      <c r="E1361" s="6"/>
      <c r="F1361" s="6"/>
      <c r="G1361" s="6"/>
    </row>
    <row r="1362" spans="2:7" x14ac:dyDescent="0.2">
      <c r="B1362" s="6"/>
      <c r="C1362" s="6"/>
      <c r="D1362" s="6"/>
      <c r="E1362" s="6"/>
      <c r="F1362" s="6"/>
      <c r="G1362" s="6"/>
    </row>
    <row r="1363" spans="2:7" x14ac:dyDescent="0.2">
      <c r="B1363" s="6"/>
      <c r="C1363" s="6"/>
      <c r="D1363" s="6"/>
      <c r="E1363" s="6"/>
      <c r="F1363" s="6"/>
      <c r="G1363" s="6"/>
    </row>
    <row r="1364" spans="2:7" x14ac:dyDescent="0.2">
      <c r="B1364" s="6"/>
      <c r="C1364" s="6"/>
      <c r="D1364" s="6"/>
      <c r="E1364" s="6"/>
      <c r="F1364" s="6"/>
      <c r="G1364" s="6"/>
    </row>
    <row r="1365" spans="2:7" x14ac:dyDescent="0.2">
      <c r="B1365" s="6"/>
      <c r="C1365" s="6"/>
      <c r="D1365" s="6"/>
      <c r="E1365" s="6"/>
      <c r="F1365" s="6"/>
      <c r="G1365" s="6"/>
    </row>
    <row r="1366" spans="2:7" x14ac:dyDescent="0.2">
      <c r="B1366" s="6"/>
      <c r="C1366" s="6"/>
      <c r="D1366" s="6"/>
      <c r="E1366" s="6"/>
      <c r="F1366" s="6"/>
      <c r="G1366" s="6"/>
    </row>
    <row r="1367" spans="2:7" x14ac:dyDescent="0.2">
      <c r="B1367" s="6"/>
      <c r="C1367" s="6"/>
      <c r="D1367" s="6"/>
      <c r="E1367" s="6"/>
      <c r="F1367" s="6"/>
      <c r="G1367" s="6"/>
    </row>
    <row r="1368" spans="2:7" x14ac:dyDescent="0.2">
      <c r="B1368" s="6"/>
      <c r="C1368" s="6"/>
      <c r="D1368" s="6"/>
      <c r="E1368" s="6"/>
      <c r="F1368" s="6"/>
      <c r="G1368" s="6"/>
    </row>
    <row r="1369" spans="2:7" x14ac:dyDescent="0.2">
      <c r="B1369" s="6"/>
      <c r="C1369" s="6"/>
      <c r="D1369" s="6"/>
      <c r="E1369" s="6"/>
      <c r="F1369" s="6"/>
      <c r="G1369" s="6"/>
    </row>
    <row r="1370" spans="2:7" x14ac:dyDescent="0.2">
      <c r="B1370" s="6"/>
      <c r="C1370" s="6"/>
      <c r="D1370" s="6"/>
      <c r="E1370" s="6"/>
      <c r="F1370" s="6"/>
      <c r="G1370" s="6"/>
    </row>
    <row r="1371" spans="2:7" x14ac:dyDescent="0.2">
      <c r="B1371" s="6"/>
      <c r="C1371" s="6"/>
      <c r="D1371" s="6"/>
      <c r="E1371" s="6"/>
      <c r="F1371" s="6"/>
      <c r="G1371" s="6"/>
    </row>
    <row r="1372" spans="2:7" x14ac:dyDescent="0.2">
      <c r="B1372" s="6"/>
      <c r="C1372" s="6"/>
      <c r="D1372" s="6"/>
      <c r="E1372" s="6"/>
      <c r="F1372" s="6"/>
      <c r="G1372" s="6"/>
    </row>
    <row r="1373" spans="2:7" x14ac:dyDescent="0.2">
      <c r="B1373" s="6"/>
      <c r="C1373" s="6"/>
      <c r="D1373" s="6"/>
      <c r="E1373" s="6"/>
      <c r="F1373" s="6"/>
      <c r="G1373" s="6"/>
    </row>
    <row r="1374" spans="2:7" x14ac:dyDescent="0.2">
      <c r="B1374" s="6"/>
      <c r="C1374" s="6"/>
      <c r="D1374" s="6"/>
      <c r="E1374" s="6"/>
      <c r="F1374" s="6"/>
      <c r="G1374" s="6"/>
    </row>
    <row r="1375" spans="2:7" x14ac:dyDescent="0.2">
      <c r="B1375" s="6"/>
      <c r="C1375" s="6"/>
      <c r="D1375" s="6"/>
      <c r="E1375" s="6"/>
      <c r="F1375" s="6"/>
      <c r="G1375" s="6"/>
    </row>
    <row r="1376" spans="2:7" x14ac:dyDescent="0.2">
      <c r="B1376" s="6"/>
      <c r="C1376" s="6"/>
      <c r="D1376" s="6"/>
      <c r="E1376" s="6"/>
      <c r="F1376" s="6"/>
      <c r="G1376" s="6"/>
    </row>
    <row r="1377" spans="2:7" x14ac:dyDescent="0.2">
      <c r="B1377" s="6"/>
      <c r="C1377" s="6"/>
      <c r="D1377" s="6"/>
      <c r="E1377" s="6"/>
      <c r="F1377" s="6"/>
      <c r="G1377" s="6"/>
    </row>
    <row r="1378" spans="2:7" x14ac:dyDescent="0.2">
      <c r="B1378" s="6"/>
      <c r="C1378" s="6"/>
      <c r="D1378" s="6"/>
      <c r="E1378" s="6"/>
      <c r="F1378" s="6"/>
      <c r="G1378" s="6"/>
    </row>
    <row r="1379" spans="2:7" x14ac:dyDescent="0.2">
      <c r="B1379" s="6"/>
      <c r="C1379" s="6"/>
      <c r="D1379" s="6"/>
      <c r="E1379" s="6"/>
      <c r="F1379" s="6"/>
      <c r="G1379" s="6"/>
    </row>
    <row r="1380" spans="2:7" x14ac:dyDescent="0.2">
      <c r="B1380" s="6"/>
      <c r="C1380" s="6"/>
      <c r="D1380" s="6"/>
      <c r="E1380" s="6"/>
      <c r="F1380" s="6"/>
      <c r="G1380" s="6"/>
    </row>
    <row r="1381" spans="2:7" x14ac:dyDescent="0.2">
      <c r="B1381" s="6"/>
      <c r="C1381" s="6"/>
      <c r="D1381" s="6"/>
      <c r="E1381" s="6"/>
      <c r="F1381" s="6"/>
      <c r="G1381" s="6"/>
    </row>
    <row r="1382" spans="2:7" x14ac:dyDescent="0.2">
      <c r="B1382" s="6"/>
      <c r="C1382" s="6"/>
      <c r="D1382" s="6"/>
      <c r="E1382" s="6"/>
      <c r="F1382" s="6"/>
      <c r="G1382" s="6"/>
    </row>
    <row r="1383" spans="2:7" x14ac:dyDescent="0.2">
      <c r="B1383" s="6"/>
      <c r="C1383" s="6"/>
      <c r="D1383" s="6"/>
      <c r="E1383" s="6"/>
      <c r="F1383" s="6"/>
      <c r="G1383" s="6"/>
    </row>
    <row r="1384" spans="2:7" x14ac:dyDescent="0.2">
      <c r="B1384" s="6"/>
      <c r="C1384" s="6"/>
      <c r="D1384" s="6"/>
      <c r="E1384" s="6"/>
      <c r="F1384" s="6"/>
      <c r="G1384" s="6"/>
    </row>
    <row r="1385" spans="2:7" x14ac:dyDescent="0.2">
      <c r="B1385" s="6"/>
      <c r="C1385" s="6"/>
      <c r="D1385" s="6"/>
      <c r="E1385" s="6"/>
      <c r="F1385" s="6"/>
      <c r="G1385" s="6"/>
    </row>
    <row r="1386" spans="2:7" x14ac:dyDescent="0.2">
      <c r="B1386" s="6"/>
      <c r="C1386" s="6"/>
      <c r="D1386" s="6"/>
      <c r="E1386" s="6"/>
      <c r="F1386" s="6"/>
      <c r="G1386" s="6"/>
    </row>
    <row r="1387" spans="2:7" x14ac:dyDescent="0.2">
      <c r="B1387" s="6"/>
      <c r="C1387" s="6"/>
      <c r="D1387" s="6"/>
      <c r="E1387" s="6"/>
      <c r="F1387" s="6"/>
      <c r="G1387" s="6"/>
    </row>
    <row r="1388" spans="2:7" x14ac:dyDescent="0.2">
      <c r="B1388" s="6"/>
      <c r="C1388" s="6"/>
      <c r="D1388" s="6"/>
      <c r="E1388" s="6"/>
      <c r="F1388" s="6"/>
      <c r="G1388" s="6"/>
    </row>
    <row r="1389" spans="2:7" x14ac:dyDescent="0.2">
      <c r="B1389" s="6"/>
      <c r="C1389" s="6"/>
      <c r="D1389" s="6"/>
      <c r="E1389" s="6"/>
      <c r="F1389" s="6"/>
      <c r="G1389" s="6"/>
    </row>
    <row r="1390" spans="2:7" x14ac:dyDescent="0.2">
      <c r="B1390" s="6"/>
      <c r="C1390" s="6"/>
      <c r="D1390" s="6"/>
      <c r="E1390" s="6"/>
      <c r="F1390" s="6"/>
      <c r="G1390" s="6"/>
    </row>
    <row r="1391" spans="2:7" x14ac:dyDescent="0.2">
      <c r="B1391" s="6"/>
      <c r="C1391" s="6"/>
      <c r="D1391" s="6"/>
      <c r="E1391" s="6"/>
      <c r="F1391" s="6"/>
      <c r="G1391" s="6"/>
    </row>
    <row r="1392" spans="2:7" x14ac:dyDescent="0.2">
      <c r="B1392" s="6"/>
      <c r="C1392" s="6"/>
      <c r="D1392" s="6"/>
      <c r="E1392" s="6"/>
      <c r="F1392" s="6"/>
      <c r="G1392" s="6"/>
    </row>
    <row r="1393" spans="2:7" x14ac:dyDescent="0.2">
      <c r="B1393" s="6"/>
      <c r="C1393" s="6"/>
      <c r="D1393" s="6"/>
      <c r="E1393" s="6"/>
      <c r="F1393" s="6"/>
      <c r="G1393" s="6"/>
    </row>
    <row r="1394" spans="2:7" x14ac:dyDescent="0.2">
      <c r="B1394" s="6"/>
      <c r="C1394" s="6"/>
      <c r="D1394" s="6"/>
      <c r="E1394" s="6"/>
      <c r="F1394" s="6"/>
      <c r="G1394" s="6"/>
    </row>
    <row r="1395" spans="2:7" x14ac:dyDescent="0.2">
      <c r="B1395" s="6"/>
      <c r="C1395" s="6"/>
      <c r="D1395" s="6"/>
      <c r="E1395" s="6"/>
      <c r="F1395" s="6"/>
      <c r="G1395" s="6"/>
    </row>
    <row r="1396" spans="2:7" x14ac:dyDescent="0.2">
      <c r="B1396" s="6"/>
      <c r="C1396" s="6"/>
      <c r="D1396" s="6"/>
      <c r="E1396" s="6"/>
      <c r="F1396" s="6"/>
      <c r="G1396" s="6"/>
    </row>
    <row r="1397" spans="2:7" x14ac:dyDescent="0.2">
      <c r="B1397" s="6"/>
      <c r="C1397" s="6"/>
      <c r="D1397" s="6"/>
      <c r="E1397" s="6"/>
      <c r="F1397" s="6"/>
      <c r="G1397" s="6"/>
    </row>
    <row r="1398" spans="2:7" x14ac:dyDescent="0.2">
      <c r="B1398" s="6"/>
      <c r="C1398" s="6"/>
      <c r="D1398" s="6"/>
      <c r="E1398" s="6"/>
      <c r="F1398" s="6"/>
      <c r="G1398" s="6"/>
    </row>
    <row r="1399" spans="2:7" x14ac:dyDescent="0.2">
      <c r="B1399" s="6"/>
      <c r="C1399" s="6"/>
      <c r="D1399" s="6"/>
      <c r="E1399" s="6"/>
      <c r="F1399" s="6"/>
      <c r="G1399" s="6"/>
    </row>
    <row r="1400" spans="2:7" x14ac:dyDescent="0.2">
      <c r="B1400" s="6"/>
      <c r="C1400" s="6"/>
      <c r="D1400" s="6"/>
      <c r="E1400" s="6"/>
      <c r="F1400" s="6"/>
      <c r="G1400" s="6"/>
    </row>
    <row r="1401" spans="2:7" x14ac:dyDescent="0.2">
      <c r="B1401" s="6"/>
      <c r="C1401" s="6"/>
      <c r="D1401" s="6"/>
      <c r="E1401" s="6"/>
      <c r="F1401" s="6"/>
      <c r="G1401" s="6"/>
    </row>
    <row r="1402" spans="2:7" x14ac:dyDescent="0.2">
      <c r="B1402" s="6"/>
      <c r="C1402" s="6"/>
      <c r="D1402" s="6"/>
      <c r="E1402" s="6"/>
      <c r="F1402" s="6"/>
      <c r="G1402" s="6"/>
    </row>
    <row r="1403" spans="2:7" x14ac:dyDescent="0.2">
      <c r="B1403" s="6"/>
      <c r="C1403" s="6"/>
      <c r="D1403" s="6"/>
      <c r="E1403" s="6"/>
      <c r="F1403" s="6"/>
      <c r="G1403" s="6"/>
    </row>
    <row r="1404" spans="2:7" x14ac:dyDescent="0.2">
      <c r="B1404" s="6"/>
      <c r="C1404" s="6"/>
      <c r="D1404" s="6"/>
      <c r="E1404" s="6"/>
      <c r="F1404" s="6"/>
      <c r="G1404" s="6"/>
    </row>
    <row r="1405" spans="2:7" x14ac:dyDescent="0.2">
      <c r="B1405" s="6"/>
      <c r="C1405" s="6"/>
      <c r="D1405" s="6"/>
      <c r="E1405" s="6"/>
      <c r="F1405" s="6"/>
      <c r="G1405" s="6"/>
    </row>
    <row r="1406" spans="2:7" x14ac:dyDescent="0.2">
      <c r="B1406" s="6"/>
      <c r="C1406" s="6"/>
      <c r="D1406" s="6"/>
      <c r="E1406" s="6"/>
      <c r="F1406" s="6"/>
      <c r="G1406" s="6"/>
    </row>
    <row r="1407" spans="2:7" x14ac:dyDescent="0.2">
      <c r="B1407" s="6"/>
      <c r="C1407" s="6"/>
      <c r="D1407" s="6"/>
      <c r="E1407" s="6"/>
      <c r="F1407" s="6"/>
      <c r="G1407" s="6"/>
    </row>
    <row r="1408" spans="2:7" x14ac:dyDescent="0.2">
      <c r="B1408" s="6"/>
      <c r="C1408" s="6"/>
      <c r="D1408" s="6"/>
      <c r="E1408" s="6"/>
      <c r="F1408" s="6"/>
      <c r="G1408" s="6"/>
    </row>
    <row r="1409" spans="2:7" x14ac:dyDescent="0.2">
      <c r="B1409" s="6"/>
      <c r="C1409" s="6"/>
      <c r="D1409" s="6"/>
      <c r="E1409" s="6"/>
      <c r="F1409" s="6"/>
      <c r="G1409" s="6"/>
    </row>
    <row r="1410" spans="2:7" x14ac:dyDescent="0.2">
      <c r="B1410" s="6"/>
      <c r="C1410" s="6"/>
      <c r="D1410" s="6"/>
      <c r="E1410" s="6"/>
      <c r="F1410" s="6"/>
      <c r="G1410" s="6"/>
    </row>
    <row r="1411" spans="2:7" x14ac:dyDescent="0.2">
      <c r="B1411" s="6"/>
      <c r="C1411" s="6"/>
      <c r="D1411" s="6"/>
      <c r="E1411" s="6"/>
      <c r="F1411" s="6"/>
      <c r="G1411" s="6"/>
    </row>
    <row r="1412" spans="2:7" x14ac:dyDescent="0.2">
      <c r="B1412" s="6"/>
      <c r="C1412" s="6"/>
      <c r="D1412" s="6"/>
      <c r="E1412" s="6"/>
      <c r="F1412" s="6"/>
      <c r="G1412" s="6"/>
    </row>
    <row r="1413" spans="2:7" x14ac:dyDescent="0.2">
      <c r="B1413" s="6"/>
      <c r="C1413" s="6"/>
      <c r="D1413" s="6"/>
      <c r="E1413" s="6"/>
      <c r="F1413" s="6"/>
      <c r="G1413" s="6"/>
    </row>
    <row r="1414" spans="2:7" x14ac:dyDescent="0.2">
      <c r="B1414" s="6"/>
      <c r="C1414" s="6"/>
      <c r="D1414" s="6"/>
      <c r="E1414" s="6"/>
      <c r="F1414" s="6"/>
      <c r="G1414" s="6"/>
    </row>
    <row r="1415" spans="2:7" x14ac:dyDescent="0.2">
      <c r="B1415" s="6"/>
      <c r="C1415" s="6"/>
      <c r="D1415" s="6"/>
      <c r="E1415" s="6"/>
      <c r="F1415" s="6"/>
      <c r="G1415" s="6"/>
    </row>
    <row r="1416" spans="2:7" x14ac:dyDescent="0.2">
      <c r="B1416" s="6"/>
      <c r="C1416" s="6"/>
      <c r="D1416" s="6"/>
      <c r="E1416" s="6"/>
      <c r="F1416" s="6"/>
      <c r="G1416" s="6"/>
    </row>
    <row r="1417" spans="2:7" x14ac:dyDescent="0.2">
      <c r="B1417" s="6"/>
      <c r="C1417" s="6"/>
      <c r="D1417" s="6"/>
      <c r="E1417" s="6"/>
      <c r="F1417" s="6"/>
      <c r="G1417" s="6"/>
    </row>
    <row r="1418" spans="2:7" x14ac:dyDescent="0.2">
      <c r="B1418" s="6"/>
      <c r="C1418" s="6"/>
      <c r="D1418" s="6"/>
      <c r="E1418" s="6"/>
      <c r="F1418" s="6"/>
      <c r="G1418" s="6"/>
    </row>
    <row r="1419" spans="2:7" x14ac:dyDescent="0.2">
      <c r="B1419" s="6"/>
      <c r="C1419" s="6"/>
      <c r="D1419" s="6"/>
      <c r="E1419" s="6"/>
      <c r="F1419" s="6"/>
      <c r="G1419" s="6"/>
    </row>
    <row r="1420" spans="2:7" x14ac:dyDescent="0.2">
      <c r="B1420" s="6"/>
      <c r="C1420" s="6"/>
      <c r="D1420" s="6"/>
      <c r="E1420" s="6"/>
      <c r="F1420" s="6"/>
      <c r="G1420" s="6"/>
    </row>
    <row r="1421" spans="2:7" x14ac:dyDescent="0.2">
      <c r="B1421" s="6"/>
      <c r="C1421" s="6"/>
      <c r="D1421" s="6"/>
      <c r="E1421" s="6"/>
      <c r="F1421" s="6"/>
      <c r="G1421" s="6"/>
    </row>
    <row r="1422" spans="2:7" x14ac:dyDescent="0.2">
      <c r="B1422" s="6"/>
      <c r="C1422" s="6"/>
      <c r="D1422" s="6"/>
      <c r="E1422" s="6"/>
      <c r="F1422" s="6"/>
      <c r="G1422" s="6"/>
    </row>
    <row r="1423" spans="2:7" x14ac:dyDescent="0.2">
      <c r="B1423" s="6"/>
      <c r="C1423" s="6"/>
      <c r="D1423" s="6"/>
      <c r="E1423" s="6"/>
      <c r="F1423" s="6"/>
      <c r="G1423" s="6"/>
    </row>
    <row r="1424" spans="2:7" x14ac:dyDescent="0.2">
      <c r="B1424" s="6"/>
      <c r="C1424" s="6"/>
      <c r="D1424" s="6"/>
      <c r="E1424" s="6"/>
      <c r="F1424" s="6"/>
      <c r="G1424" s="6"/>
    </row>
    <row r="1425" spans="2:7" x14ac:dyDescent="0.2">
      <c r="B1425" s="6"/>
      <c r="C1425" s="6"/>
      <c r="D1425" s="6"/>
      <c r="E1425" s="6"/>
      <c r="F1425" s="6"/>
      <c r="G1425" s="6"/>
    </row>
    <row r="1426" spans="2:7" x14ac:dyDescent="0.2">
      <c r="B1426" s="6"/>
      <c r="C1426" s="6"/>
      <c r="D1426" s="6"/>
      <c r="E1426" s="6"/>
      <c r="F1426" s="6"/>
      <c r="G1426" s="6"/>
    </row>
    <row r="1427" spans="2:7" x14ac:dyDescent="0.2">
      <c r="B1427" s="6"/>
      <c r="C1427" s="6"/>
      <c r="D1427" s="6"/>
      <c r="E1427" s="6"/>
      <c r="F1427" s="6"/>
      <c r="G1427" s="6"/>
    </row>
    <row r="1428" spans="2:7" x14ac:dyDescent="0.2">
      <c r="B1428" s="6"/>
      <c r="C1428" s="6"/>
      <c r="D1428" s="6"/>
      <c r="E1428" s="6"/>
      <c r="F1428" s="6"/>
      <c r="G1428" s="6"/>
    </row>
    <row r="1429" spans="2:7" x14ac:dyDescent="0.2">
      <c r="B1429" s="6"/>
      <c r="C1429" s="6"/>
      <c r="D1429" s="6"/>
      <c r="E1429" s="6"/>
      <c r="F1429" s="6"/>
      <c r="G1429" s="6"/>
    </row>
    <row r="1430" spans="2:7" x14ac:dyDescent="0.2">
      <c r="B1430" s="6"/>
      <c r="C1430" s="6"/>
      <c r="D1430" s="6"/>
      <c r="E1430" s="6"/>
      <c r="F1430" s="6"/>
      <c r="G1430" s="6"/>
    </row>
    <row r="1431" spans="2:7" x14ac:dyDescent="0.2">
      <c r="B1431" s="6"/>
      <c r="C1431" s="6"/>
      <c r="D1431" s="6"/>
      <c r="E1431" s="6"/>
      <c r="F1431" s="6"/>
      <c r="G1431" s="6"/>
    </row>
    <row r="1432" spans="2:7" x14ac:dyDescent="0.2">
      <c r="B1432" s="6"/>
      <c r="C1432" s="6"/>
      <c r="D1432" s="6"/>
      <c r="E1432" s="6"/>
      <c r="F1432" s="6"/>
      <c r="G1432" s="6"/>
    </row>
    <row r="1433" spans="2:7" x14ac:dyDescent="0.2">
      <c r="B1433" s="6"/>
      <c r="C1433" s="6"/>
      <c r="D1433" s="6"/>
      <c r="E1433" s="6"/>
      <c r="F1433" s="6"/>
      <c r="G1433" s="6"/>
    </row>
    <row r="1434" spans="2:7" x14ac:dyDescent="0.2">
      <c r="B1434" s="6"/>
      <c r="C1434" s="6"/>
      <c r="D1434" s="6"/>
      <c r="E1434" s="6"/>
      <c r="F1434" s="6"/>
      <c r="G1434" s="6"/>
    </row>
    <row r="1435" spans="2:7" x14ac:dyDescent="0.2">
      <c r="B1435" s="6"/>
      <c r="C1435" s="6"/>
      <c r="D1435" s="6"/>
      <c r="E1435" s="6"/>
      <c r="F1435" s="6"/>
      <c r="G1435" s="6"/>
    </row>
    <row r="1436" spans="2:7" x14ac:dyDescent="0.2">
      <c r="B1436" s="6"/>
      <c r="C1436" s="6"/>
      <c r="D1436" s="6"/>
      <c r="E1436" s="6"/>
      <c r="F1436" s="6"/>
      <c r="G1436" s="6"/>
    </row>
    <row r="1437" spans="2:7" x14ac:dyDescent="0.2">
      <c r="B1437" s="6"/>
      <c r="C1437" s="6"/>
      <c r="D1437" s="6"/>
      <c r="E1437" s="6"/>
      <c r="F1437" s="6"/>
      <c r="G1437" s="6"/>
    </row>
    <row r="1438" spans="2:7" x14ac:dyDescent="0.2">
      <c r="B1438" s="6"/>
      <c r="C1438" s="6"/>
      <c r="D1438" s="6"/>
      <c r="E1438" s="6"/>
      <c r="F1438" s="6"/>
      <c r="G1438" s="6"/>
    </row>
    <row r="1439" spans="2:7" x14ac:dyDescent="0.2">
      <c r="B1439" s="6"/>
      <c r="C1439" s="6"/>
      <c r="D1439" s="6"/>
      <c r="E1439" s="6"/>
      <c r="F1439" s="6"/>
      <c r="G1439" s="6"/>
    </row>
    <row r="1440" spans="2:7" x14ac:dyDescent="0.2">
      <c r="B1440" s="6"/>
      <c r="C1440" s="6"/>
      <c r="D1440" s="6"/>
      <c r="E1440" s="6"/>
      <c r="F1440" s="6"/>
      <c r="G1440" s="6"/>
    </row>
    <row r="1441" spans="2:7" x14ac:dyDescent="0.2">
      <c r="B1441" s="6"/>
      <c r="C1441" s="6"/>
      <c r="D1441" s="6"/>
      <c r="E1441" s="6"/>
      <c r="F1441" s="6"/>
      <c r="G1441" s="6"/>
    </row>
    <row r="1442" spans="2:7" x14ac:dyDescent="0.2">
      <c r="B1442" s="6"/>
      <c r="C1442" s="6"/>
      <c r="D1442" s="6"/>
      <c r="E1442" s="6"/>
      <c r="F1442" s="6"/>
      <c r="G1442" s="6"/>
    </row>
    <row r="1443" spans="2:7" x14ac:dyDescent="0.2">
      <c r="B1443" s="6"/>
      <c r="C1443" s="6"/>
      <c r="D1443" s="6"/>
      <c r="E1443" s="6"/>
      <c r="F1443" s="6"/>
      <c r="G1443" s="6"/>
    </row>
    <row r="1444" spans="2:7" x14ac:dyDescent="0.2">
      <c r="B1444" s="6"/>
      <c r="C1444" s="6"/>
      <c r="D1444" s="6"/>
      <c r="E1444" s="6"/>
      <c r="F1444" s="6"/>
      <c r="G1444" s="6"/>
    </row>
    <row r="1445" spans="2:7" x14ac:dyDescent="0.2">
      <c r="B1445" s="6"/>
      <c r="C1445" s="6"/>
      <c r="D1445" s="6"/>
      <c r="E1445" s="6"/>
      <c r="F1445" s="6"/>
      <c r="G1445" s="6"/>
    </row>
    <row r="1446" spans="2:7" x14ac:dyDescent="0.2">
      <c r="B1446" s="6"/>
      <c r="C1446" s="6"/>
      <c r="D1446" s="6"/>
      <c r="E1446" s="6"/>
      <c r="F1446" s="6"/>
      <c r="G1446" s="6"/>
    </row>
    <row r="1447" spans="2:7" x14ac:dyDescent="0.2">
      <c r="B1447" s="6"/>
      <c r="C1447" s="6"/>
      <c r="D1447" s="6"/>
      <c r="E1447" s="6"/>
      <c r="F1447" s="6"/>
      <c r="G1447" s="6"/>
    </row>
    <row r="1448" spans="2:7" x14ac:dyDescent="0.2">
      <c r="B1448" s="6"/>
      <c r="C1448" s="6"/>
      <c r="D1448" s="6"/>
      <c r="E1448" s="6"/>
      <c r="F1448" s="6"/>
      <c r="G1448" s="6"/>
    </row>
    <row r="1449" spans="2:7" x14ac:dyDescent="0.2">
      <c r="B1449" s="6"/>
      <c r="C1449" s="6"/>
      <c r="D1449" s="6"/>
      <c r="E1449" s="6"/>
      <c r="F1449" s="6"/>
      <c r="G1449" s="6"/>
    </row>
    <row r="1450" spans="2:7" x14ac:dyDescent="0.2">
      <c r="B1450" s="6"/>
      <c r="C1450" s="6"/>
      <c r="D1450" s="6"/>
      <c r="E1450" s="6"/>
      <c r="F1450" s="6"/>
      <c r="G1450" s="6"/>
    </row>
    <row r="1451" spans="2:7" x14ac:dyDescent="0.2">
      <c r="B1451" s="6"/>
      <c r="C1451" s="6"/>
      <c r="D1451" s="6"/>
      <c r="E1451" s="6"/>
      <c r="F1451" s="6"/>
      <c r="G1451" s="6"/>
    </row>
    <row r="1452" spans="2:7" x14ac:dyDescent="0.2">
      <c r="B1452" s="6"/>
      <c r="C1452" s="6"/>
      <c r="D1452" s="6"/>
      <c r="E1452" s="6"/>
      <c r="F1452" s="6"/>
      <c r="G1452" s="6"/>
    </row>
    <row r="1453" spans="2:7" x14ac:dyDescent="0.2">
      <c r="B1453" s="6"/>
      <c r="C1453" s="6"/>
      <c r="D1453" s="6"/>
      <c r="E1453" s="6"/>
      <c r="F1453" s="6"/>
      <c r="G1453" s="6"/>
    </row>
    <row r="1454" spans="2:7" x14ac:dyDescent="0.2">
      <c r="B1454" s="6"/>
      <c r="C1454" s="6"/>
      <c r="D1454" s="6"/>
      <c r="E1454" s="6"/>
      <c r="F1454" s="6"/>
      <c r="G1454" s="6"/>
    </row>
    <row r="1455" spans="2:7" x14ac:dyDescent="0.2">
      <c r="B1455" s="6"/>
      <c r="C1455" s="6"/>
      <c r="D1455" s="6"/>
      <c r="E1455" s="6"/>
      <c r="F1455" s="6"/>
      <c r="G1455" s="6"/>
    </row>
    <row r="1456" spans="2:7" x14ac:dyDescent="0.2">
      <c r="B1456" s="6"/>
      <c r="C1456" s="6"/>
      <c r="D1456" s="6"/>
      <c r="E1456" s="6"/>
      <c r="F1456" s="6"/>
      <c r="G1456" s="6"/>
    </row>
    <row r="1457" spans="2:7" x14ac:dyDescent="0.2">
      <c r="B1457" s="6"/>
      <c r="C1457" s="6"/>
      <c r="D1457" s="6"/>
      <c r="E1457" s="6"/>
      <c r="F1457" s="6"/>
      <c r="G1457" s="6"/>
    </row>
    <row r="1458" spans="2:7" x14ac:dyDescent="0.2">
      <c r="B1458" s="6"/>
      <c r="C1458" s="6"/>
      <c r="D1458" s="6"/>
      <c r="E1458" s="6"/>
      <c r="F1458" s="6"/>
      <c r="G1458" s="6"/>
    </row>
    <row r="1459" spans="2:7" x14ac:dyDescent="0.2">
      <c r="B1459" s="6"/>
      <c r="C1459" s="6"/>
      <c r="D1459" s="6"/>
      <c r="E1459" s="6"/>
      <c r="F1459" s="6"/>
      <c r="G1459" s="6"/>
    </row>
    <row r="1460" spans="2:7" x14ac:dyDescent="0.2">
      <c r="B1460" s="6"/>
      <c r="C1460" s="6"/>
      <c r="D1460" s="6"/>
      <c r="E1460" s="6"/>
      <c r="F1460" s="6"/>
      <c r="G1460" s="6"/>
    </row>
    <row r="1461" spans="2:7" x14ac:dyDescent="0.2">
      <c r="B1461" s="6"/>
      <c r="C1461" s="6"/>
      <c r="D1461" s="6"/>
      <c r="E1461" s="6"/>
      <c r="F1461" s="6"/>
      <c r="G1461" s="6"/>
    </row>
    <row r="1462" spans="2:7" x14ac:dyDescent="0.2">
      <c r="B1462" s="6"/>
      <c r="C1462" s="6"/>
      <c r="D1462" s="6"/>
      <c r="E1462" s="6"/>
      <c r="F1462" s="6"/>
      <c r="G1462" s="6"/>
    </row>
    <row r="1463" spans="2:7" x14ac:dyDescent="0.2">
      <c r="B1463" s="6"/>
      <c r="C1463" s="6"/>
      <c r="D1463" s="6"/>
      <c r="E1463" s="6"/>
      <c r="F1463" s="6"/>
      <c r="G1463" s="6"/>
    </row>
    <row r="1464" spans="2:7" x14ac:dyDescent="0.2">
      <c r="B1464" s="6"/>
      <c r="C1464" s="6"/>
      <c r="D1464" s="6"/>
      <c r="E1464" s="6"/>
      <c r="F1464" s="6"/>
      <c r="G1464" s="6"/>
    </row>
    <row r="1465" spans="2:7" x14ac:dyDescent="0.2">
      <c r="B1465" s="6"/>
      <c r="C1465" s="6"/>
      <c r="D1465" s="6"/>
      <c r="E1465" s="6"/>
      <c r="F1465" s="6"/>
      <c r="G1465" s="6"/>
    </row>
    <row r="1466" spans="2:7" x14ac:dyDescent="0.2">
      <c r="B1466" s="6"/>
      <c r="C1466" s="6"/>
      <c r="D1466" s="6"/>
      <c r="E1466" s="6"/>
      <c r="F1466" s="6"/>
      <c r="G1466" s="6"/>
    </row>
    <row r="1467" spans="2:7" x14ac:dyDescent="0.2">
      <c r="B1467" s="6"/>
      <c r="C1467" s="6"/>
      <c r="D1467" s="6"/>
      <c r="E1467" s="6"/>
      <c r="F1467" s="6"/>
      <c r="G1467" s="6"/>
    </row>
    <row r="1468" spans="2:7" x14ac:dyDescent="0.2">
      <c r="B1468" s="6"/>
      <c r="C1468" s="6"/>
      <c r="D1468" s="6"/>
      <c r="E1468" s="6"/>
      <c r="F1468" s="6"/>
      <c r="G1468" s="6"/>
    </row>
    <row r="1469" spans="2:7" x14ac:dyDescent="0.2">
      <c r="B1469" s="6"/>
      <c r="C1469" s="6"/>
      <c r="D1469" s="6"/>
      <c r="E1469" s="6"/>
      <c r="F1469" s="6"/>
      <c r="G1469" s="6"/>
    </row>
    <row r="1470" spans="2:7" x14ac:dyDescent="0.2">
      <c r="B1470" s="6"/>
      <c r="C1470" s="6"/>
      <c r="D1470" s="6"/>
      <c r="E1470" s="6"/>
      <c r="F1470" s="6"/>
      <c r="G1470" s="6"/>
    </row>
    <row r="1471" spans="2:7" x14ac:dyDescent="0.2">
      <c r="B1471" s="6"/>
      <c r="C1471" s="6"/>
      <c r="D1471" s="6"/>
      <c r="E1471" s="6"/>
      <c r="F1471" s="6"/>
      <c r="G1471" s="6"/>
    </row>
    <row r="1472" spans="2:7" x14ac:dyDescent="0.2">
      <c r="B1472" s="6"/>
      <c r="C1472" s="6"/>
      <c r="D1472" s="6"/>
      <c r="E1472" s="6"/>
      <c r="F1472" s="6"/>
      <c r="G1472" s="6"/>
    </row>
    <row r="1473" spans="2:7" x14ac:dyDescent="0.2">
      <c r="B1473" s="6"/>
      <c r="C1473" s="6"/>
      <c r="D1473" s="6"/>
      <c r="E1473" s="6"/>
      <c r="F1473" s="6"/>
      <c r="G1473" s="6"/>
    </row>
    <row r="1474" spans="2:7" x14ac:dyDescent="0.2">
      <c r="B1474" s="6"/>
      <c r="C1474" s="6"/>
      <c r="D1474" s="6"/>
      <c r="E1474" s="6"/>
      <c r="F1474" s="6"/>
      <c r="G1474" s="6"/>
    </row>
    <row r="1475" spans="2:7" x14ac:dyDescent="0.2">
      <c r="B1475" s="6"/>
      <c r="C1475" s="6"/>
      <c r="D1475" s="6"/>
      <c r="E1475" s="6"/>
      <c r="F1475" s="6"/>
      <c r="G1475" s="6"/>
    </row>
    <row r="1476" spans="2:7" x14ac:dyDescent="0.2">
      <c r="B1476" s="6"/>
      <c r="C1476" s="6"/>
      <c r="D1476" s="6"/>
      <c r="E1476" s="6"/>
      <c r="F1476" s="6"/>
      <c r="G1476" s="6"/>
    </row>
    <row r="1477" spans="2:7" x14ac:dyDescent="0.2">
      <c r="B1477" s="6"/>
      <c r="C1477" s="6"/>
      <c r="D1477" s="6"/>
      <c r="E1477" s="6"/>
      <c r="F1477" s="6"/>
      <c r="G1477" s="6"/>
    </row>
    <row r="1478" spans="2:7" x14ac:dyDescent="0.2">
      <c r="B1478" s="6"/>
      <c r="C1478" s="6"/>
      <c r="D1478" s="6"/>
      <c r="E1478" s="6"/>
      <c r="F1478" s="6"/>
      <c r="G1478" s="6"/>
    </row>
    <row r="1479" spans="2:7" x14ac:dyDescent="0.2">
      <c r="B1479" s="6"/>
      <c r="C1479" s="6"/>
      <c r="D1479" s="6"/>
      <c r="E1479" s="6"/>
      <c r="F1479" s="6"/>
      <c r="G1479" s="6"/>
    </row>
    <row r="1480" spans="2:7" x14ac:dyDescent="0.2">
      <c r="B1480" s="6"/>
      <c r="C1480" s="6"/>
      <c r="D1480" s="6"/>
      <c r="E1480" s="6"/>
      <c r="F1480" s="6"/>
      <c r="G1480" s="6"/>
    </row>
    <row r="1481" spans="2:7" x14ac:dyDescent="0.2">
      <c r="B1481" s="6"/>
      <c r="C1481" s="6"/>
      <c r="D1481" s="6"/>
      <c r="E1481" s="6"/>
      <c r="F1481" s="6"/>
      <c r="G1481" s="6"/>
    </row>
    <row r="1482" spans="2:7" x14ac:dyDescent="0.2">
      <c r="B1482" s="6"/>
      <c r="C1482" s="6"/>
      <c r="D1482" s="6"/>
      <c r="E1482" s="6"/>
      <c r="F1482" s="6"/>
      <c r="G1482" s="6"/>
    </row>
    <row r="1483" spans="2:7" x14ac:dyDescent="0.2">
      <c r="B1483" s="6"/>
      <c r="C1483" s="6"/>
      <c r="D1483" s="6"/>
      <c r="E1483" s="6"/>
      <c r="F1483" s="6"/>
      <c r="G1483" s="6"/>
    </row>
    <row r="1484" spans="2:7" x14ac:dyDescent="0.2">
      <c r="B1484" s="6"/>
      <c r="C1484" s="6"/>
      <c r="D1484" s="6"/>
      <c r="E1484" s="6"/>
      <c r="F1484" s="6"/>
      <c r="G1484" s="6"/>
    </row>
    <row r="1485" spans="2:7" x14ac:dyDescent="0.2">
      <c r="B1485" s="6"/>
      <c r="C1485" s="6"/>
      <c r="D1485" s="6"/>
      <c r="E1485" s="6"/>
      <c r="F1485" s="6"/>
      <c r="G1485" s="6"/>
    </row>
    <row r="1486" spans="2:7" x14ac:dyDescent="0.2">
      <c r="B1486" s="6"/>
      <c r="C1486" s="6"/>
      <c r="D1486" s="6"/>
      <c r="E1486" s="6"/>
      <c r="F1486" s="6"/>
      <c r="G1486" s="6"/>
    </row>
    <row r="1487" spans="2:7" x14ac:dyDescent="0.2">
      <c r="B1487" s="6"/>
      <c r="C1487" s="6"/>
      <c r="D1487" s="6"/>
      <c r="E1487" s="6"/>
      <c r="F1487" s="6"/>
      <c r="G1487" s="6"/>
    </row>
    <row r="1488" spans="2:7" x14ac:dyDescent="0.2">
      <c r="B1488" s="6"/>
      <c r="C1488" s="6"/>
      <c r="D1488" s="6"/>
      <c r="E1488" s="6"/>
      <c r="F1488" s="6"/>
      <c r="G1488" s="6"/>
    </row>
    <row r="1489" spans="2:7" x14ac:dyDescent="0.2">
      <c r="B1489" s="6"/>
      <c r="C1489" s="6"/>
      <c r="D1489" s="6"/>
      <c r="E1489" s="6"/>
      <c r="F1489" s="6"/>
      <c r="G1489" s="6"/>
    </row>
    <row r="1490" spans="2:7" x14ac:dyDescent="0.2">
      <c r="B1490" s="6"/>
      <c r="C1490" s="6"/>
      <c r="D1490" s="6"/>
      <c r="E1490" s="6"/>
      <c r="F1490" s="6"/>
      <c r="G1490" s="6"/>
    </row>
    <row r="1491" spans="2:7" x14ac:dyDescent="0.2">
      <c r="B1491" s="6"/>
      <c r="C1491" s="6"/>
      <c r="D1491" s="6"/>
      <c r="E1491" s="6"/>
      <c r="F1491" s="6"/>
      <c r="G1491" s="6"/>
    </row>
    <row r="1492" spans="2:7" x14ac:dyDescent="0.2">
      <c r="B1492" s="6"/>
      <c r="C1492" s="6"/>
      <c r="D1492" s="6"/>
      <c r="E1492" s="6"/>
      <c r="F1492" s="6"/>
      <c r="G1492" s="6"/>
    </row>
    <row r="1493" spans="2:7" x14ac:dyDescent="0.2">
      <c r="B1493" s="6"/>
      <c r="C1493" s="6"/>
      <c r="D1493" s="6"/>
      <c r="E1493" s="6"/>
      <c r="F1493" s="6"/>
      <c r="G1493" s="6"/>
    </row>
    <row r="1494" spans="2:7" x14ac:dyDescent="0.2">
      <c r="B1494" s="6"/>
      <c r="C1494" s="6"/>
      <c r="D1494" s="6"/>
      <c r="E1494" s="6"/>
      <c r="F1494" s="6"/>
      <c r="G1494" s="6"/>
    </row>
    <row r="1495" spans="2:7" x14ac:dyDescent="0.2">
      <c r="B1495" s="6"/>
      <c r="C1495" s="6"/>
      <c r="D1495" s="6"/>
      <c r="E1495" s="6"/>
      <c r="F1495" s="6"/>
      <c r="G1495" s="6"/>
    </row>
    <row r="1496" spans="2:7" x14ac:dyDescent="0.2">
      <c r="B1496" s="6"/>
      <c r="C1496" s="6"/>
      <c r="D1496" s="6"/>
      <c r="E1496" s="6"/>
      <c r="F1496" s="6"/>
      <c r="G1496" s="6"/>
    </row>
    <row r="1497" spans="2:7" x14ac:dyDescent="0.2">
      <c r="B1497" s="6"/>
      <c r="C1497" s="6"/>
      <c r="D1497" s="6"/>
      <c r="E1497" s="6"/>
      <c r="F1497" s="6"/>
      <c r="G1497" s="6"/>
    </row>
    <row r="1498" spans="2:7" x14ac:dyDescent="0.2">
      <c r="B1498" s="6"/>
      <c r="C1498" s="6"/>
      <c r="D1498" s="6"/>
      <c r="E1498" s="6"/>
      <c r="F1498" s="6"/>
      <c r="G1498" s="6"/>
    </row>
    <row r="1499" spans="2:7" x14ac:dyDescent="0.2">
      <c r="B1499" s="6"/>
      <c r="C1499" s="6"/>
      <c r="D1499" s="6"/>
      <c r="E1499" s="6"/>
      <c r="F1499" s="6"/>
      <c r="G1499" s="6"/>
    </row>
    <row r="1500" spans="2:7" x14ac:dyDescent="0.2">
      <c r="B1500" s="6"/>
      <c r="C1500" s="6"/>
      <c r="D1500" s="6"/>
      <c r="E1500" s="6"/>
      <c r="F1500" s="6"/>
      <c r="G1500" s="6"/>
    </row>
    <row r="1501" spans="2:7" x14ac:dyDescent="0.2">
      <c r="B1501" s="6"/>
      <c r="C1501" s="6"/>
      <c r="D1501" s="6"/>
      <c r="E1501" s="6"/>
      <c r="F1501" s="6"/>
      <c r="G1501" s="6"/>
    </row>
    <row r="1502" spans="2:7" x14ac:dyDescent="0.2">
      <c r="B1502" s="6"/>
      <c r="C1502" s="6"/>
      <c r="D1502" s="6"/>
      <c r="E1502" s="6"/>
      <c r="F1502" s="6"/>
      <c r="G1502" s="6"/>
    </row>
    <row r="1503" spans="2:7" x14ac:dyDescent="0.2">
      <c r="B1503" s="6"/>
      <c r="C1503" s="6"/>
      <c r="D1503" s="6"/>
      <c r="E1503" s="6"/>
      <c r="F1503" s="6"/>
      <c r="G1503" s="6"/>
    </row>
    <row r="1504" spans="2:7" x14ac:dyDescent="0.2">
      <c r="B1504" s="6"/>
      <c r="C1504" s="6"/>
      <c r="D1504" s="6"/>
      <c r="E1504" s="6"/>
      <c r="F1504" s="6"/>
      <c r="G1504" s="6"/>
    </row>
    <row r="1505" spans="2:7" x14ac:dyDescent="0.2">
      <c r="B1505" s="6"/>
      <c r="C1505" s="6"/>
      <c r="D1505" s="6"/>
      <c r="E1505" s="6"/>
      <c r="F1505" s="6"/>
      <c r="G1505" s="6"/>
    </row>
    <row r="1506" spans="2:7" x14ac:dyDescent="0.2">
      <c r="B1506" s="6"/>
      <c r="C1506" s="6"/>
      <c r="D1506" s="6"/>
      <c r="E1506" s="6"/>
      <c r="F1506" s="6"/>
      <c r="G1506" s="6"/>
    </row>
    <row r="1507" spans="2:7" x14ac:dyDescent="0.2">
      <c r="B1507" s="6"/>
      <c r="C1507" s="6"/>
      <c r="D1507" s="6"/>
      <c r="E1507" s="6"/>
      <c r="F1507" s="6"/>
      <c r="G1507" s="6"/>
    </row>
    <row r="1508" spans="2:7" x14ac:dyDescent="0.2">
      <c r="B1508" s="6"/>
      <c r="C1508" s="6"/>
      <c r="D1508" s="6"/>
      <c r="E1508" s="6"/>
      <c r="F1508" s="6"/>
      <c r="G1508" s="6"/>
    </row>
    <row r="1509" spans="2:7" x14ac:dyDescent="0.2">
      <c r="B1509" s="6"/>
      <c r="C1509" s="6"/>
      <c r="D1509" s="6"/>
      <c r="E1509" s="6"/>
      <c r="F1509" s="6"/>
      <c r="G1509" s="6"/>
    </row>
    <row r="1510" spans="2:7" x14ac:dyDescent="0.2">
      <c r="B1510" s="6"/>
      <c r="C1510" s="6"/>
      <c r="D1510" s="6"/>
      <c r="E1510" s="6"/>
      <c r="F1510" s="6"/>
      <c r="G1510" s="6"/>
    </row>
    <row r="1511" spans="2:7" x14ac:dyDescent="0.2">
      <c r="B1511" s="6"/>
      <c r="C1511" s="6"/>
      <c r="D1511" s="6"/>
      <c r="E1511" s="6"/>
      <c r="F1511" s="6"/>
      <c r="G1511" s="6"/>
    </row>
    <row r="1512" spans="2:7" x14ac:dyDescent="0.2">
      <c r="B1512" s="6"/>
      <c r="C1512" s="6"/>
      <c r="D1512" s="6"/>
      <c r="E1512" s="6"/>
      <c r="F1512" s="6"/>
      <c r="G1512" s="6"/>
    </row>
    <row r="1513" spans="2:7" x14ac:dyDescent="0.2">
      <c r="B1513" s="6"/>
      <c r="C1513" s="6"/>
      <c r="D1513" s="6"/>
      <c r="E1513" s="6"/>
      <c r="F1513" s="6"/>
      <c r="G1513" s="6"/>
    </row>
    <row r="1514" spans="2:7" x14ac:dyDescent="0.2">
      <c r="B1514" s="6"/>
      <c r="C1514" s="6"/>
      <c r="D1514" s="6"/>
      <c r="E1514" s="6"/>
      <c r="F1514" s="6"/>
      <c r="G1514" s="6"/>
    </row>
    <row r="1515" spans="2:7" x14ac:dyDescent="0.2">
      <c r="B1515" s="6"/>
      <c r="C1515" s="6"/>
      <c r="D1515" s="6"/>
      <c r="E1515" s="6"/>
      <c r="F1515" s="6"/>
      <c r="G1515" s="6"/>
    </row>
    <row r="1516" spans="2:7" x14ac:dyDescent="0.2">
      <c r="B1516" s="6"/>
      <c r="C1516" s="6"/>
      <c r="D1516" s="6"/>
      <c r="E1516" s="6"/>
      <c r="F1516" s="6"/>
      <c r="G1516" s="6"/>
    </row>
    <row r="1517" spans="2:7" x14ac:dyDescent="0.2">
      <c r="B1517" s="6"/>
      <c r="C1517" s="6"/>
      <c r="D1517" s="6"/>
      <c r="E1517" s="6"/>
      <c r="F1517" s="6"/>
      <c r="G1517" s="6"/>
    </row>
    <row r="1518" spans="2:7" x14ac:dyDescent="0.2">
      <c r="B1518" s="6"/>
      <c r="C1518" s="6"/>
      <c r="D1518" s="6"/>
      <c r="E1518" s="6"/>
      <c r="F1518" s="6"/>
      <c r="G1518" s="6"/>
    </row>
    <row r="1519" spans="2:7" x14ac:dyDescent="0.2">
      <c r="B1519" s="6"/>
      <c r="C1519" s="6"/>
      <c r="D1519" s="6"/>
      <c r="E1519" s="6"/>
      <c r="F1519" s="6"/>
      <c r="G1519" s="6"/>
    </row>
    <row r="1520" spans="2:7" x14ac:dyDescent="0.2">
      <c r="B1520" s="6"/>
      <c r="C1520" s="6"/>
      <c r="D1520" s="6"/>
      <c r="E1520" s="6"/>
      <c r="F1520" s="6"/>
      <c r="G1520" s="6"/>
    </row>
    <row r="1521" spans="2:7" x14ac:dyDescent="0.2">
      <c r="B1521" s="6"/>
      <c r="C1521" s="6"/>
      <c r="D1521" s="6"/>
      <c r="E1521" s="6"/>
      <c r="F1521" s="6"/>
      <c r="G1521" s="6"/>
    </row>
    <row r="1522" spans="2:7" x14ac:dyDescent="0.2">
      <c r="B1522" s="6"/>
      <c r="C1522" s="6"/>
      <c r="D1522" s="6"/>
      <c r="E1522" s="6"/>
      <c r="F1522" s="6"/>
      <c r="G1522" s="6"/>
    </row>
    <row r="1523" spans="2:7" x14ac:dyDescent="0.2">
      <c r="B1523" s="6"/>
      <c r="C1523" s="6"/>
      <c r="D1523" s="6"/>
      <c r="E1523" s="6"/>
      <c r="F1523" s="6"/>
      <c r="G1523" s="6"/>
    </row>
    <row r="1524" spans="2:7" x14ac:dyDescent="0.2">
      <c r="B1524" s="6"/>
      <c r="C1524" s="6"/>
      <c r="D1524" s="6"/>
      <c r="E1524" s="6"/>
      <c r="F1524" s="6"/>
      <c r="G1524" s="6"/>
    </row>
    <row r="1525" spans="2:7" x14ac:dyDescent="0.2">
      <c r="B1525" s="6"/>
      <c r="C1525" s="6"/>
      <c r="D1525" s="6"/>
      <c r="E1525" s="6"/>
      <c r="F1525" s="6"/>
      <c r="G1525" s="6"/>
    </row>
    <row r="1526" spans="2:7" x14ac:dyDescent="0.2">
      <c r="B1526" s="6"/>
      <c r="C1526" s="6"/>
      <c r="D1526" s="6"/>
      <c r="E1526" s="6"/>
      <c r="F1526" s="6"/>
      <c r="G1526" s="6"/>
    </row>
    <row r="1527" spans="2:7" x14ac:dyDescent="0.2">
      <c r="B1527" s="6"/>
      <c r="C1527" s="6"/>
      <c r="D1527" s="6"/>
      <c r="E1527" s="6"/>
      <c r="F1527" s="6"/>
      <c r="G1527" s="6"/>
    </row>
    <row r="1528" spans="2:7" x14ac:dyDescent="0.2">
      <c r="B1528" s="6"/>
      <c r="C1528" s="6"/>
      <c r="D1528" s="6"/>
      <c r="E1528" s="6"/>
      <c r="F1528" s="6"/>
      <c r="G1528" s="6"/>
    </row>
    <row r="1529" spans="2:7" x14ac:dyDescent="0.2">
      <c r="B1529" s="6"/>
      <c r="C1529" s="6"/>
      <c r="D1529" s="6"/>
      <c r="E1529" s="6"/>
      <c r="F1529" s="6"/>
      <c r="G1529" s="6"/>
    </row>
    <row r="1530" spans="2:7" x14ac:dyDescent="0.2">
      <c r="B1530" s="6"/>
      <c r="C1530" s="6"/>
      <c r="D1530" s="6"/>
      <c r="E1530" s="6"/>
      <c r="F1530" s="6"/>
      <c r="G1530" s="6"/>
    </row>
    <row r="1531" spans="2:7" x14ac:dyDescent="0.2">
      <c r="B1531" s="6"/>
      <c r="C1531" s="6"/>
      <c r="D1531" s="6"/>
      <c r="E1531" s="6"/>
      <c r="F1531" s="6"/>
      <c r="G1531" s="6"/>
    </row>
    <row r="1532" spans="2:7" x14ac:dyDescent="0.2">
      <c r="B1532" s="6"/>
      <c r="C1532" s="6"/>
      <c r="D1532" s="6"/>
      <c r="E1532" s="6"/>
      <c r="F1532" s="6"/>
      <c r="G1532" s="6"/>
    </row>
    <row r="1533" spans="2:7" x14ac:dyDescent="0.2">
      <c r="B1533" s="6"/>
      <c r="C1533" s="6"/>
      <c r="D1533" s="6"/>
      <c r="E1533" s="6"/>
      <c r="F1533" s="6"/>
      <c r="G1533" s="6"/>
    </row>
    <row r="1534" spans="2:7" x14ac:dyDescent="0.2">
      <c r="B1534" s="6"/>
      <c r="C1534" s="6"/>
      <c r="D1534" s="6"/>
      <c r="E1534" s="6"/>
      <c r="F1534" s="6"/>
      <c r="G1534" s="6"/>
    </row>
    <row r="1535" spans="2:7" x14ac:dyDescent="0.2">
      <c r="B1535" s="6"/>
      <c r="C1535" s="6"/>
      <c r="D1535" s="6"/>
      <c r="E1535" s="6"/>
      <c r="F1535" s="6"/>
      <c r="G1535" s="6"/>
    </row>
    <row r="1536" spans="2:7" x14ac:dyDescent="0.2">
      <c r="B1536" s="6"/>
      <c r="C1536" s="6"/>
      <c r="D1536" s="6"/>
      <c r="E1536" s="6"/>
      <c r="F1536" s="6"/>
      <c r="G1536" s="6"/>
    </row>
    <row r="1537" spans="2:7" x14ac:dyDescent="0.2">
      <c r="B1537" s="6"/>
      <c r="C1537" s="6"/>
      <c r="D1537" s="6"/>
      <c r="E1537" s="6"/>
      <c r="F1537" s="6"/>
      <c r="G1537" s="6"/>
    </row>
    <row r="1538" spans="2:7" x14ac:dyDescent="0.2">
      <c r="B1538" s="6"/>
      <c r="C1538" s="6"/>
      <c r="D1538" s="6"/>
      <c r="E1538" s="6"/>
      <c r="F1538" s="6"/>
      <c r="G1538" s="6"/>
    </row>
    <row r="1539" spans="2:7" x14ac:dyDescent="0.2">
      <c r="B1539" s="6"/>
      <c r="C1539" s="6"/>
      <c r="D1539" s="6"/>
      <c r="E1539" s="6"/>
      <c r="F1539" s="6"/>
      <c r="G1539" s="6"/>
    </row>
    <row r="1540" spans="2:7" x14ac:dyDescent="0.2">
      <c r="B1540" s="6"/>
      <c r="C1540" s="6"/>
      <c r="D1540" s="6"/>
      <c r="E1540" s="6"/>
      <c r="F1540" s="6"/>
      <c r="G1540" s="6"/>
    </row>
    <row r="1541" spans="2:7" x14ac:dyDescent="0.2">
      <c r="B1541" s="6"/>
      <c r="C1541" s="6"/>
      <c r="D1541" s="6"/>
      <c r="E1541" s="6"/>
      <c r="F1541" s="6"/>
      <c r="G1541" s="6"/>
    </row>
    <row r="1542" spans="2:7" x14ac:dyDescent="0.2">
      <c r="B1542" s="6"/>
      <c r="C1542" s="6"/>
      <c r="D1542" s="6"/>
      <c r="E1542" s="6"/>
      <c r="F1542" s="6"/>
      <c r="G1542" s="6"/>
    </row>
    <row r="1543" spans="2:7" x14ac:dyDescent="0.2">
      <c r="B1543" s="6"/>
      <c r="C1543" s="6"/>
      <c r="D1543" s="6"/>
      <c r="E1543" s="6"/>
      <c r="F1543" s="6"/>
      <c r="G1543" s="6"/>
    </row>
    <row r="1544" spans="2:7" x14ac:dyDescent="0.2">
      <c r="B1544" s="6"/>
      <c r="C1544" s="6"/>
      <c r="D1544" s="6"/>
      <c r="E1544" s="6"/>
      <c r="F1544" s="6"/>
      <c r="G1544" s="6"/>
    </row>
    <row r="1545" spans="2:7" x14ac:dyDescent="0.2">
      <c r="B1545" s="6"/>
      <c r="C1545" s="6"/>
      <c r="D1545" s="6"/>
      <c r="E1545" s="6"/>
      <c r="F1545" s="6"/>
      <c r="G1545" s="6"/>
    </row>
    <row r="1546" spans="2:7" x14ac:dyDescent="0.2">
      <c r="B1546" s="6"/>
      <c r="C1546" s="6"/>
      <c r="D1546" s="6"/>
      <c r="E1546" s="6"/>
      <c r="F1546" s="6"/>
      <c r="G1546" s="6"/>
    </row>
    <row r="1547" spans="2:7" x14ac:dyDescent="0.2">
      <c r="B1547" s="6"/>
      <c r="C1547" s="6"/>
      <c r="D1547" s="6"/>
      <c r="E1547" s="6"/>
      <c r="F1547" s="6"/>
      <c r="G1547" s="6"/>
    </row>
    <row r="1548" spans="2:7" x14ac:dyDescent="0.2">
      <c r="B1548" s="6"/>
      <c r="C1548" s="6"/>
      <c r="D1548" s="6"/>
      <c r="E1548" s="6"/>
      <c r="F1548" s="6"/>
      <c r="G1548" s="6"/>
    </row>
    <row r="1549" spans="2:7" x14ac:dyDescent="0.2">
      <c r="B1549" s="6"/>
      <c r="C1549" s="6"/>
      <c r="D1549" s="6"/>
      <c r="E1549" s="6"/>
      <c r="F1549" s="6"/>
      <c r="G1549" s="6"/>
    </row>
    <row r="1550" spans="2:7" x14ac:dyDescent="0.2">
      <c r="B1550" s="6"/>
      <c r="C1550" s="6"/>
      <c r="D1550" s="6"/>
      <c r="E1550" s="6"/>
      <c r="F1550" s="6"/>
      <c r="G1550" s="6"/>
    </row>
    <row r="1551" spans="2:7" x14ac:dyDescent="0.2">
      <c r="B1551" s="6"/>
      <c r="C1551" s="6"/>
      <c r="D1551" s="6"/>
      <c r="E1551" s="6"/>
      <c r="F1551" s="6"/>
      <c r="G1551" s="6"/>
    </row>
    <row r="1552" spans="2:7" x14ac:dyDescent="0.2">
      <c r="B1552" s="6"/>
      <c r="C1552" s="6"/>
      <c r="D1552" s="6"/>
      <c r="E1552" s="6"/>
      <c r="F1552" s="6"/>
      <c r="G1552" s="6"/>
    </row>
    <row r="1553" spans="2:7" x14ac:dyDescent="0.2">
      <c r="B1553" s="6"/>
      <c r="C1553" s="6"/>
      <c r="D1553" s="6"/>
      <c r="E1553" s="6"/>
      <c r="F1553" s="6"/>
      <c r="G1553" s="6"/>
    </row>
    <row r="1554" spans="2:7" x14ac:dyDescent="0.2">
      <c r="B1554" s="6"/>
      <c r="C1554" s="6"/>
      <c r="D1554" s="6"/>
      <c r="E1554" s="6"/>
      <c r="F1554" s="6"/>
      <c r="G1554" s="6"/>
    </row>
    <row r="1555" spans="2:7" x14ac:dyDescent="0.2">
      <c r="B1555" s="6"/>
      <c r="C1555" s="6"/>
      <c r="D1555" s="6"/>
      <c r="E1555" s="6"/>
      <c r="F1555" s="6"/>
      <c r="G1555" s="6"/>
    </row>
    <row r="1556" spans="2:7" x14ac:dyDescent="0.2">
      <c r="B1556" s="6"/>
      <c r="C1556" s="6"/>
      <c r="D1556" s="6"/>
      <c r="E1556" s="6"/>
      <c r="F1556" s="6"/>
      <c r="G1556" s="6"/>
    </row>
    <row r="1557" spans="2:7" x14ac:dyDescent="0.2">
      <c r="B1557" s="6"/>
      <c r="C1557" s="6"/>
      <c r="D1557" s="6"/>
      <c r="E1557" s="6"/>
      <c r="F1557" s="6"/>
      <c r="G1557" s="6"/>
    </row>
    <row r="1558" spans="2:7" x14ac:dyDescent="0.2">
      <c r="B1558" s="6"/>
      <c r="C1558" s="6"/>
      <c r="D1558" s="6"/>
      <c r="E1558" s="6"/>
      <c r="F1558" s="6"/>
      <c r="G1558" s="6"/>
    </row>
    <row r="1559" spans="2:7" x14ac:dyDescent="0.2">
      <c r="B1559" s="6"/>
      <c r="C1559" s="6"/>
      <c r="D1559" s="6"/>
      <c r="E1559" s="6"/>
      <c r="F1559" s="6"/>
      <c r="G1559" s="6"/>
    </row>
    <row r="1560" spans="2:7" x14ac:dyDescent="0.2">
      <c r="B1560" s="6"/>
      <c r="C1560" s="6"/>
      <c r="D1560" s="6"/>
      <c r="E1560" s="6"/>
      <c r="F1560" s="6"/>
      <c r="G1560" s="6"/>
    </row>
    <row r="1561" spans="2:7" x14ac:dyDescent="0.2">
      <c r="B1561" s="6"/>
      <c r="C1561" s="6"/>
      <c r="D1561" s="6"/>
      <c r="E1561" s="6"/>
      <c r="F1561" s="6"/>
      <c r="G1561" s="6"/>
    </row>
    <row r="1562" spans="2:7" x14ac:dyDescent="0.2">
      <c r="B1562" s="6"/>
      <c r="C1562" s="6"/>
      <c r="D1562" s="6"/>
      <c r="E1562" s="6"/>
      <c r="F1562" s="6"/>
      <c r="G1562" s="6"/>
    </row>
    <row r="1563" spans="2:7" x14ac:dyDescent="0.2">
      <c r="B1563" s="6"/>
      <c r="C1563" s="6"/>
      <c r="D1563" s="6"/>
      <c r="E1563" s="6"/>
      <c r="F1563" s="6"/>
      <c r="G1563" s="6"/>
    </row>
    <row r="1564" spans="2:7" x14ac:dyDescent="0.2">
      <c r="B1564" s="6"/>
      <c r="C1564" s="6"/>
      <c r="D1564" s="6"/>
      <c r="E1564" s="6"/>
      <c r="F1564" s="6"/>
      <c r="G1564" s="6"/>
    </row>
    <row r="1565" spans="2:7" x14ac:dyDescent="0.2">
      <c r="B1565" s="6"/>
      <c r="C1565" s="6"/>
      <c r="D1565" s="6"/>
      <c r="E1565" s="6"/>
      <c r="F1565" s="6"/>
      <c r="G1565" s="6"/>
    </row>
    <row r="1566" spans="2:7" x14ac:dyDescent="0.2">
      <c r="B1566" s="6"/>
      <c r="C1566" s="6"/>
      <c r="D1566" s="6"/>
      <c r="E1566" s="6"/>
      <c r="F1566" s="6"/>
      <c r="G1566" s="6"/>
    </row>
    <row r="1567" spans="2:7" x14ac:dyDescent="0.2">
      <c r="B1567" s="6"/>
      <c r="C1567" s="6"/>
      <c r="D1567" s="6"/>
      <c r="E1567" s="6"/>
      <c r="F1567" s="6"/>
      <c r="G1567" s="6"/>
    </row>
    <row r="1568" spans="2:7" x14ac:dyDescent="0.2">
      <c r="B1568" s="6"/>
      <c r="C1568" s="6"/>
      <c r="D1568" s="6"/>
      <c r="E1568" s="6"/>
      <c r="F1568" s="6"/>
      <c r="G1568" s="6"/>
    </row>
    <row r="1569" spans="2:7" x14ac:dyDescent="0.2">
      <c r="B1569" s="6"/>
      <c r="C1569" s="6"/>
      <c r="D1569" s="6"/>
      <c r="E1569" s="6"/>
      <c r="F1569" s="6"/>
      <c r="G1569" s="6"/>
    </row>
    <row r="1570" spans="2:7" x14ac:dyDescent="0.2">
      <c r="B1570" s="6"/>
      <c r="C1570" s="6"/>
      <c r="D1570" s="6"/>
      <c r="E1570" s="6"/>
      <c r="F1570" s="6"/>
      <c r="G1570" s="6"/>
    </row>
    <row r="1571" spans="2:7" x14ac:dyDescent="0.2">
      <c r="B1571" s="6"/>
      <c r="C1571" s="6"/>
      <c r="D1571" s="6"/>
      <c r="E1571" s="6"/>
      <c r="F1571" s="6"/>
      <c r="G1571" s="6"/>
    </row>
    <row r="1572" spans="2:7" x14ac:dyDescent="0.2">
      <c r="B1572" s="6"/>
      <c r="C1572" s="6"/>
      <c r="D1572" s="6"/>
      <c r="E1572" s="6"/>
      <c r="F1572" s="6"/>
      <c r="G1572" s="6"/>
    </row>
    <row r="1573" spans="2:7" x14ac:dyDescent="0.2">
      <c r="B1573" s="6"/>
      <c r="C1573" s="6"/>
      <c r="D1573" s="6"/>
      <c r="E1573" s="6"/>
      <c r="F1573" s="6"/>
      <c r="G1573" s="6"/>
    </row>
    <row r="1574" spans="2:7" x14ac:dyDescent="0.2">
      <c r="B1574" s="6"/>
      <c r="C1574" s="6"/>
      <c r="D1574" s="6"/>
      <c r="E1574" s="6"/>
      <c r="F1574" s="6"/>
      <c r="G1574" s="6"/>
    </row>
    <row r="1575" spans="2:7" x14ac:dyDescent="0.2">
      <c r="B1575" s="6"/>
      <c r="C1575" s="6"/>
      <c r="D1575" s="6"/>
      <c r="E1575" s="6"/>
      <c r="F1575" s="6"/>
      <c r="G1575" s="6"/>
    </row>
    <row r="1576" spans="2:7" x14ac:dyDescent="0.2">
      <c r="B1576" s="6"/>
      <c r="C1576" s="6"/>
      <c r="D1576" s="6"/>
      <c r="E1576" s="6"/>
      <c r="F1576" s="6"/>
      <c r="G1576" s="6"/>
    </row>
    <row r="1577" spans="2:7" x14ac:dyDescent="0.2">
      <c r="B1577" s="6"/>
      <c r="C1577" s="6"/>
      <c r="D1577" s="6"/>
      <c r="E1577" s="6"/>
      <c r="F1577" s="6"/>
      <c r="G1577" s="6"/>
    </row>
    <row r="1578" spans="2:7" x14ac:dyDescent="0.2">
      <c r="B1578" s="6"/>
      <c r="C1578" s="6"/>
      <c r="D1578" s="6"/>
      <c r="E1578" s="6"/>
      <c r="F1578" s="6"/>
      <c r="G1578" s="6"/>
    </row>
    <row r="1579" spans="2:7" x14ac:dyDescent="0.2">
      <c r="B1579" s="6"/>
      <c r="C1579" s="6"/>
      <c r="D1579" s="6"/>
      <c r="E1579" s="6"/>
      <c r="F1579" s="6"/>
      <c r="G1579" s="6"/>
    </row>
    <row r="1580" spans="2:7" x14ac:dyDescent="0.2">
      <c r="B1580" s="6"/>
      <c r="C1580" s="6"/>
      <c r="D1580" s="6"/>
      <c r="E1580" s="6"/>
      <c r="F1580" s="6"/>
      <c r="G1580" s="6"/>
    </row>
    <row r="1581" spans="2:7" x14ac:dyDescent="0.2">
      <c r="B1581" s="6"/>
      <c r="C1581" s="6"/>
      <c r="D1581" s="6"/>
      <c r="E1581" s="6"/>
      <c r="F1581" s="6"/>
      <c r="G1581" s="6"/>
    </row>
    <row r="1582" spans="2:7" x14ac:dyDescent="0.2">
      <c r="B1582" s="6"/>
      <c r="C1582" s="6"/>
      <c r="D1582" s="6"/>
      <c r="E1582" s="6"/>
      <c r="F1582" s="6"/>
      <c r="G1582" s="6"/>
    </row>
    <row r="1583" spans="2:7" x14ac:dyDescent="0.2">
      <c r="B1583" s="6"/>
      <c r="C1583" s="6"/>
      <c r="D1583" s="6"/>
      <c r="E1583" s="6"/>
      <c r="F1583" s="6"/>
      <c r="G1583" s="6"/>
    </row>
    <row r="1584" spans="2:7" x14ac:dyDescent="0.2">
      <c r="B1584" s="6"/>
      <c r="C1584" s="6"/>
      <c r="D1584" s="6"/>
      <c r="E1584" s="6"/>
      <c r="F1584" s="6"/>
      <c r="G1584" s="6"/>
    </row>
    <row r="1585" spans="2:7" x14ac:dyDescent="0.2">
      <c r="B1585" s="6"/>
      <c r="C1585" s="6"/>
      <c r="D1585" s="6"/>
      <c r="E1585" s="6"/>
      <c r="F1585" s="6"/>
      <c r="G1585" s="6"/>
    </row>
    <row r="1586" spans="2:7" x14ac:dyDescent="0.2">
      <c r="B1586" s="6"/>
      <c r="C1586" s="6"/>
      <c r="D1586" s="6"/>
      <c r="E1586" s="6"/>
      <c r="F1586" s="6"/>
      <c r="G1586" s="6"/>
    </row>
    <row r="1587" spans="2:7" x14ac:dyDescent="0.2">
      <c r="B1587" s="6"/>
      <c r="C1587" s="6"/>
      <c r="D1587" s="6"/>
      <c r="E1587" s="6"/>
      <c r="F1587" s="6"/>
      <c r="G1587" s="6"/>
    </row>
    <row r="1588" spans="2:7" x14ac:dyDescent="0.2">
      <c r="B1588" s="6"/>
      <c r="C1588" s="6"/>
      <c r="D1588" s="6"/>
      <c r="E1588" s="6"/>
      <c r="F1588" s="6"/>
      <c r="G1588" s="6"/>
    </row>
    <row r="1589" spans="2:7" x14ac:dyDescent="0.2">
      <c r="B1589" s="6"/>
      <c r="C1589" s="6"/>
      <c r="D1589" s="6"/>
      <c r="E1589" s="6"/>
      <c r="F1589" s="6"/>
      <c r="G1589" s="6"/>
    </row>
    <row r="1590" spans="2:7" x14ac:dyDescent="0.2">
      <c r="B1590" s="6"/>
      <c r="C1590" s="6"/>
      <c r="D1590" s="6"/>
      <c r="E1590" s="6"/>
      <c r="F1590" s="6"/>
      <c r="G1590" s="6"/>
    </row>
    <row r="1591" spans="2:7" x14ac:dyDescent="0.2">
      <c r="B1591" s="6"/>
      <c r="C1591" s="6"/>
      <c r="D1591" s="6"/>
      <c r="E1591" s="6"/>
      <c r="F1591" s="6"/>
      <c r="G1591" s="6"/>
    </row>
    <row r="1592" spans="2:7" x14ac:dyDescent="0.2">
      <c r="B1592" s="6"/>
      <c r="C1592" s="6"/>
      <c r="D1592" s="6"/>
      <c r="E1592" s="6"/>
      <c r="F1592" s="6"/>
      <c r="G1592" s="6"/>
    </row>
    <row r="1593" spans="2:7" x14ac:dyDescent="0.2">
      <c r="B1593" s="6"/>
      <c r="C1593" s="6"/>
      <c r="D1593" s="6"/>
      <c r="E1593" s="6"/>
      <c r="F1593" s="6"/>
      <c r="G1593" s="6"/>
    </row>
    <row r="1594" spans="2:7" x14ac:dyDescent="0.2">
      <c r="B1594" s="6"/>
      <c r="C1594" s="6"/>
      <c r="D1594" s="6"/>
      <c r="E1594" s="6"/>
      <c r="F1594" s="6"/>
      <c r="G1594" s="6"/>
    </row>
    <row r="1595" spans="2:7" x14ac:dyDescent="0.2">
      <c r="B1595" s="6"/>
      <c r="C1595" s="6"/>
      <c r="D1595" s="6"/>
      <c r="E1595" s="6"/>
      <c r="F1595" s="6"/>
      <c r="G1595" s="6"/>
    </row>
    <row r="1596" spans="2:7" x14ac:dyDescent="0.2">
      <c r="B1596" s="6"/>
      <c r="C1596" s="6"/>
      <c r="D1596" s="6"/>
      <c r="E1596" s="6"/>
      <c r="F1596" s="6"/>
      <c r="G1596" s="6"/>
    </row>
    <row r="1597" spans="2:7" x14ac:dyDescent="0.2">
      <c r="B1597" s="6"/>
      <c r="C1597" s="6"/>
      <c r="D1597" s="6"/>
      <c r="E1597" s="6"/>
      <c r="F1597" s="6"/>
      <c r="G1597" s="6"/>
    </row>
    <row r="1598" spans="2:7" x14ac:dyDescent="0.2">
      <c r="B1598" s="6"/>
      <c r="C1598" s="6"/>
      <c r="D1598" s="6"/>
      <c r="E1598" s="6"/>
      <c r="F1598" s="6"/>
      <c r="G1598" s="6"/>
    </row>
    <row r="1599" spans="2:7" x14ac:dyDescent="0.2">
      <c r="B1599" s="6"/>
      <c r="C1599" s="6"/>
      <c r="D1599" s="6"/>
      <c r="E1599" s="6"/>
      <c r="F1599" s="6"/>
      <c r="G1599" s="6"/>
    </row>
    <row r="1600" spans="2:7" x14ac:dyDescent="0.2">
      <c r="B1600" s="6"/>
      <c r="C1600" s="6"/>
      <c r="D1600" s="6"/>
      <c r="E1600" s="6"/>
      <c r="F1600" s="6"/>
      <c r="G1600" s="6"/>
    </row>
    <row r="1601" spans="2:7" x14ac:dyDescent="0.2">
      <c r="B1601" s="6"/>
      <c r="C1601" s="6"/>
      <c r="D1601" s="6"/>
      <c r="E1601" s="6"/>
      <c r="F1601" s="6"/>
      <c r="G1601" s="6"/>
    </row>
    <row r="1602" spans="2:7" x14ac:dyDescent="0.2">
      <c r="B1602" s="6"/>
      <c r="C1602" s="6"/>
      <c r="D1602" s="6"/>
      <c r="E1602" s="6"/>
      <c r="F1602" s="6"/>
      <c r="G1602" s="6"/>
    </row>
    <row r="1603" spans="2:7" x14ac:dyDescent="0.2">
      <c r="B1603" s="6"/>
      <c r="C1603" s="6"/>
      <c r="D1603" s="6"/>
      <c r="E1603" s="6"/>
      <c r="F1603" s="6"/>
      <c r="G1603" s="6"/>
    </row>
    <row r="1604" spans="2:7" x14ac:dyDescent="0.2">
      <c r="B1604" s="6"/>
      <c r="C1604" s="6"/>
      <c r="D1604" s="6"/>
      <c r="E1604" s="6"/>
      <c r="F1604" s="6"/>
      <c r="G1604" s="6"/>
    </row>
    <row r="1605" spans="2:7" x14ac:dyDescent="0.2">
      <c r="B1605" s="6"/>
      <c r="C1605" s="6"/>
      <c r="D1605" s="6"/>
      <c r="E1605" s="6"/>
      <c r="F1605" s="6"/>
      <c r="G1605" s="6"/>
    </row>
    <row r="1606" spans="2:7" x14ac:dyDescent="0.2">
      <c r="B1606" s="6"/>
      <c r="C1606" s="6"/>
      <c r="D1606" s="6"/>
      <c r="E1606" s="6"/>
      <c r="F1606" s="6"/>
      <c r="G1606" s="6"/>
    </row>
    <row r="1607" spans="2:7" x14ac:dyDescent="0.2">
      <c r="B1607" s="6"/>
      <c r="C1607" s="6"/>
      <c r="D1607" s="6"/>
      <c r="E1607" s="6"/>
      <c r="F1607" s="6"/>
      <c r="G1607" s="6"/>
    </row>
    <row r="1608" spans="2:7" x14ac:dyDescent="0.2">
      <c r="B1608" s="6"/>
      <c r="C1608" s="6"/>
      <c r="D1608" s="6"/>
      <c r="E1608" s="6"/>
      <c r="F1608" s="6"/>
      <c r="G1608" s="6"/>
    </row>
    <row r="1609" spans="2:7" x14ac:dyDescent="0.2">
      <c r="B1609" s="6"/>
      <c r="C1609" s="6"/>
      <c r="D1609" s="6"/>
      <c r="E1609" s="6"/>
      <c r="F1609" s="6"/>
      <c r="G1609" s="6"/>
    </row>
    <row r="1610" spans="2:7" x14ac:dyDescent="0.2">
      <c r="B1610" s="6"/>
      <c r="C1610" s="6"/>
      <c r="D1610" s="6"/>
      <c r="E1610" s="6"/>
      <c r="F1610" s="6"/>
      <c r="G1610" s="6"/>
    </row>
    <row r="1611" spans="2:7" x14ac:dyDescent="0.2">
      <c r="B1611" s="6"/>
      <c r="C1611" s="6"/>
      <c r="D1611" s="6"/>
      <c r="E1611" s="6"/>
      <c r="F1611" s="6"/>
      <c r="G1611" s="6"/>
    </row>
    <row r="1612" spans="2:7" x14ac:dyDescent="0.2">
      <c r="B1612" s="6"/>
      <c r="C1612" s="6"/>
      <c r="D1612" s="6"/>
      <c r="E1612" s="6"/>
      <c r="F1612" s="6"/>
      <c r="G1612" s="6"/>
    </row>
    <row r="1613" spans="2:7" x14ac:dyDescent="0.2">
      <c r="B1613" s="6"/>
      <c r="C1613" s="6"/>
      <c r="D1613" s="6"/>
      <c r="E1613" s="6"/>
      <c r="F1613" s="6"/>
      <c r="G1613" s="6"/>
    </row>
    <row r="1614" spans="2:7" x14ac:dyDescent="0.2">
      <c r="B1614" s="6"/>
      <c r="C1614" s="6"/>
      <c r="D1614" s="6"/>
      <c r="E1614" s="6"/>
      <c r="F1614" s="6"/>
      <c r="G1614" s="6"/>
    </row>
    <row r="1615" spans="2:7" x14ac:dyDescent="0.2">
      <c r="B1615" s="6"/>
      <c r="C1615" s="6"/>
      <c r="D1615" s="6"/>
      <c r="E1615" s="6"/>
      <c r="F1615" s="6"/>
      <c r="G1615" s="6"/>
    </row>
    <row r="1616" spans="2:7" x14ac:dyDescent="0.2">
      <c r="B1616" s="6"/>
      <c r="C1616" s="6"/>
      <c r="D1616" s="6"/>
      <c r="E1616" s="6"/>
      <c r="F1616" s="6"/>
      <c r="G1616" s="6"/>
    </row>
    <row r="1617" spans="2:7" x14ac:dyDescent="0.2">
      <c r="B1617" s="6"/>
      <c r="C1617" s="6"/>
      <c r="D1617" s="6"/>
      <c r="E1617" s="6"/>
      <c r="F1617" s="6"/>
      <c r="G1617" s="6"/>
    </row>
    <row r="1618" spans="2:7" x14ac:dyDescent="0.2">
      <c r="B1618" s="6"/>
      <c r="C1618" s="6"/>
      <c r="D1618" s="6"/>
      <c r="E1618" s="6"/>
      <c r="F1618" s="6"/>
      <c r="G1618" s="6"/>
    </row>
    <row r="1619" spans="2:7" x14ac:dyDescent="0.2">
      <c r="B1619" s="6"/>
      <c r="C1619" s="6"/>
      <c r="D1619" s="6"/>
      <c r="E1619" s="6"/>
      <c r="F1619" s="6"/>
      <c r="G1619" s="6"/>
    </row>
    <row r="1620" spans="2:7" x14ac:dyDescent="0.2">
      <c r="B1620" s="6"/>
      <c r="C1620" s="6"/>
      <c r="D1620" s="6"/>
      <c r="E1620" s="6"/>
      <c r="F1620" s="6"/>
      <c r="G1620" s="6"/>
    </row>
    <row r="1621" spans="2:7" x14ac:dyDescent="0.2">
      <c r="B1621" s="6"/>
      <c r="C1621" s="6"/>
      <c r="D1621" s="6"/>
      <c r="E1621" s="6"/>
      <c r="F1621" s="6"/>
      <c r="G1621" s="6"/>
    </row>
    <row r="1622" spans="2:7" x14ac:dyDescent="0.2">
      <c r="B1622" s="6"/>
      <c r="C1622" s="6"/>
      <c r="D1622" s="6"/>
      <c r="E1622" s="6"/>
      <c r="F1622" s="6"/>
      <c r="G1622" s="6"/>
    </row>
    <row r="1623" spans="2:7" x14ac:dyDescent="0.2">
      <c r="B1623" s="6"/>
      <c r="C1623" s="6"/>
      <c r="D1623" s="6"/>
      <c r="E1623" s="6"/>
      <c r="F1623" s="6"/>
      <c r="G1623" s="6"/>
    </row>
    <row r="1624" spans="2:7" x14ac:dyDescent="0.2">
      <c r="B1624" s="6"/>
      <c r="C1624" s="6"/>
      <c r="D1624" s="6"/>
      <c r="E1624" s="6"/>
      <c r="F1624" s="6"/>
      <c r="G1624" s="6"/>
    </row>
    <row r="1625" spans="2:7" x14ac:dyDescent="0.2">
      <c r="B1625" s="6"/>
      <c r="C1625" s="6"/>
      <c r="D1625" s="6"/>
      <c r="E1625" s="6"/>
      <c r="F1625" s="6"/>
      <c r="G1625" s="6"/>
    </row>
    <row r="1626" spans="2:7" x14ac:dyDescent="0.2">
      <c r="B1626" s="6"/>
      <c r="C1626" s="6"/>
      <c r="D1626" s="6"/>
      <c r="E1626" s="6"/>
      <c r="F1626" s="6"/>
      <c r="G1626" s="6"/>
    </row>
    <row r="1627" spans="2:7" x14ac:dyDescent="0.2">
      <c r="B1627" s="6"/>
      <c r="C1627" s="6"/>
      <c r="D1627" s="6"/>
      <c r="E1627" s="6"/>
      <c r="F1627" s="6"/>
      <c r="G1627" s="6"/>
    </row>
    <row r="1628" spans="2:7" x14ac:dyDescent="0.2">
      <c r="B1628" s="6"/>
      <c r="C1628" s="6"/>
      <c r="D1628" s="6"/>
      <c r="E1628" s="6"/>
      <c r="F1628" s="6"/>
      <c r="G1628" s="6"/>
    </row>
    <row r="1629" spans="2:7" x14ac:dyDescent="0.2">
      <c r="B1629" s="6"/>
      <c r="C1629" s="6"/>
      <c r="D1629" s="6"/>
      <c r="E1629" s="6"/>
      <c r="F1629" s="6"/>
      <c r="G1629" s="6"/>
    </row>
    <row r="1630" spans="2:7" x14ac:dyDescent="0.2">
      <c r="B1630" s="6"/>
      <c r="C1630" s="6"/>
      <c r="D1630" s="6"/>
      <c r="E1630" s="6"/>
      <c r="F1630" s="6"/>
      <c r="G1630" s="6"/>
    </row>
    <row r="1631" spans="2:7" x14ac:dyDescent="0.2">
      <c r="B1631" s="6"/>
      <c r="C1631" s="6"/>
      <c r="D1631" s="6"/>
      <c r="E1631" s="6"/>
      <c r="F1631" s="6"/>
      <c r="G1631" s="6"/>
    </row>
    <row r="1632" spans="2:7" x14ac:dyDescent="0.2">
      <c r="B1632" s="6"/>
      <c r="C1632" s="6"/>
      <c r="D1632" s="6"/>
      <c r="E1632" s="6"/>
      <c r="F1632" s="6"/>
      <c r="G1632" s="6"/>
    </row>
    <row r="1633" spans="2:7" x14ac:dyDescent="0.2">
      <c r="B1633" s="6"/>
      <c r="C1633" s="6"/>
      <c r="D1633" s="6"/>
      <c r="E1633" s="6"/>
      <c r="F1633" s="6"/>
      <c r="G1633" s="6"/>
    </row>
    <row r="1634" spans="2:7" x14ac:dyDescent="0.2">
      <c r="B1634" s="6"/>
      <c r="C1634" s="6"/>
      <c r="D1634" s="6"/>
      <c r="E1634" s="6"/>
      <c r="F1634" s="6"/>
      <c r="G1634" s="6"/>
    </row>
    <row r="1635" spans="2:7" x14ac:dyDescent="0.2">
      <c r="B1635" s="6"/>
      <c r="C1635" s="6"/>
      <c r="D1635" s="6"/>
      <c r="E1635" s="6"/>
      <c r="F1635" s="6"/>
      <c r="G1635" s="6"/>
    </row>
    <row r="1636" spans="2:7" x14ac:dyDescent="0.2">
      <c r="B1636" s="6"/>
      <c r="C1636" s="6"/>
      <c r="D1636" s="6"/>
      <c r="E1636" s="6"/>
      <c r="F1636" s="6"/>
      <c r="G1636" s="6"/>
    </row>
    <row r="1637" spans="2:7" x14ac:dyDescent="0.2">
      <c r="B1637" s="6"/>
      <c r="C1637" s="6"/>
      <c r="D1637" s="6"/>
      <c r="E1637" s="6"/>
      <c r="F1637" s="6"/>
      <c r="G1637" s="6"/>
    </row>
    <row r="1638" spans="2:7" x14ac:dyDescent="0.2">
      <c r="B1638" s="6"/>
      <c r="C1638" s="6"/>
      <c r="D1638" s="6"/>
      <c r="E1638" s="6"/>
      <c r="F1638" s="6"/>
      <c r="G1638" s="6"/>
    </row>
    <row r="1639" spans="2:7" x14ac:dyDescent="0.2">
      <c r="B1639" s="6"/>
      <c r="C1639" s="6"/>
      <c r="D1639" s="6"/>
      <c r="E1639" s="6"/>
      <c r="F1639" s="6"/>
      <c r="G1639" s="6"/>
    </row>
    <row r="1640" spans="2:7" x14ac:dyDescent="0.2">
      <c r="B1640" s="6"/>
      <c r="C1640" s="6"/>
      <c r="D1640" s="6"/>
      <c r="E1640" s="6"/>
      <c r="F1640" s="6"/>
      <c r="G1640" s="6"/>
    </row>
    <row r="1641" spans="2:7" x14ac:dyDescent="0.2">
      <c r="B1641" s="6"/>
      <c r="C1641" s="6"/>
      <c r="D1641" s="6"/>
      <c r="E1641" s="6"/>
      <c r="F1641" s="6"/>
      <c r="G1641" s="6"/>
    </row>
    <row r="1642" spans="2:7" x14ac:dyDescent="0.2">
      <c r="B1642" s="6"/>
      <c r="C1642" s="6"/>
      <c r="D1642" s="6"/>
      <c r="E1642" s="6"/>
      <c r="F1642" s="6"/>
      <c r="G1642" s="6"/>
    </row>
    <row r="1643" spans="2:7" x14ac:dyDescent="0.2">
      <c r="B1643" s="6"/>
      <c r="C1643" s="6"/>
      <c r="D1643" s="6"/>
      <c r="E1643" s="6"/>
      <c r="F1643" s="6"/>
      <c r="G1643" s="6"/>
    </row>
    <row r="1644" spans="2:7" x14ac:dyDescent="0.2">
      <c r="B1644" s="6"/>
      <c r="C1644" s="6"/>
      <c r="D1644" s="6"/>
      <c r="E1644" s="6"/>
      <c r="F1644" s="6"/>
      <c r="G1644" s="6"/>
    </row>
    <row r="1645" spans="2:7" x14ac:dyDescent="0.2">
      <c r="B1645" s="6"/>
      <c r="C1645" s="6"/>
      <c r="D1645" s="6"/>
      <c r="E1645" s="6"/>
      <c r="F1645" s="6"/>
      <c r="G1645" s="6"/>
    </row>
    <row r="1646" spans="2:7" x14ac:dyDescent="0.2">
      <c r="B1646" s="6"/>
      <c r="C1646" s="6"/>
      <c r="D1646" s="6"/>
      <c r="E1646" s="6"/>
      <c r="F1646" s="6"/>
      <c r="G1646" s="6"/>
    </row>
    <row r="1647" spans="2:7" x14ac:dyDescent="0.2">
      <c r="B1647" s="6"/>
      <c r="C1647" s="6"/>
      <c r="D1647" s="6"/>
      <c r="E1647" s="6"/>
      <c r="F1647" s="6"/>
      <c r="G1647" s="6"/>
    </row>
    <row r="1648" spans="2:7" x14ac:dyDescent="0.2">
      <c r="B1648" s="6"/>
      <c r="C1648" s="6"/>
      <c r="D1648" s="6"/>
      <c r="E1648" s="6"/>
      <c r="F1648" s="6"/>
      <c r="G1648" s="6"/>
    </row>
    <row r="1649" spans="2:7" x14ac:dyDescent="0.2">
      <c r="B1649" s="6"/>
      <c r="C1649" s="6"/>
      <c r="D1649" s="6"/>
      <c r="E1649" s="6"/>
      <c r="F1649" s="6"/>
      <c r="G1649" s="6"/>
    </row>
    <row r="1650" spans="2:7" x14ac:dyDescent="0.2">
      <c r="B1650" s="6"/>
      <c r="C1650" s="6"/>
      <c r="D1650" s="6"/>
      <c r="E1650" s="6"/>
      <c r="F1650" s="6"/>
      <c r="G1650" s="6"/>
    </row>
    <row r="1651" spans="2:7" x14ac:dyDescent="0.2">
      <c r="B1651" s="6"/>
      <c r="C1651" s="6"/>
      <c r="D1651" s="6"/>
      <c r="E1651" s="6"/>
      <c r="F1651" s="6"/>
      <c r="G1651" s="6"/>
    </row>
    <row r="1652" spans="2:7" x14ac:dyDescent="0.2">
      <c r="B1652" s="6"/>
      <c r="C1652" s="6"/>
      <c r="D1652" s="6"/>
      <c r="E1652" s="6"/>
      <c r="F1652" s="6"/>
      <c r="G1652" s="6"/>
    </row>
    <row r="1653" spans="2:7" x14ac:dyDescent="0.2">
      <c r="B1653" s="6"/>
      <c r="C1653" s="6"/>
      <c r="D1653" s="6"/>
      <c r="E1653" s="6"/>
      <c r="F1653" s="6"/>
      <c r="G1653" s="6"/>
    </row>
    <row r="1654" spans="2:7" x14ac:dyDescent="0.2">
      <c r="B1654" s="6"/>
      <c r="C1654" s="6"/>
      <c r="D1654" s="6"/>
      <c r="E1654" s="6"/>
      <c r="F1654" s="6"/>
      <c r="G1654" s="6"/>
    </row>
    <row r="1655" spans="2:7" x14ac:dyDescent="0.2">
      <c r="B1655" s="6"/>
      <c r="C1655" s="6"/>
      <c r="D1655" s="6"/>
      <c r="E1655" s="6"/>
      <c r="F1655" s="6"/>
      <c r="G1655" s="6"/>
    </row>
    <row r="1656" spans="2:7" x14ac:dyDescent="0.2">
      <c r="B1656" s="6"/>
      <c r="C1656" s="6"/>
      <c r="D1656" s="6"/>
      <c r="E1656" s="6"/>
      <c r="F1656" s="6"/>
      <c r="G1656" s="6"/>
    </row>
    <row r="1657" spans="2:7" x14ac:dyDescent="0.2">
      <c r="B1657" s="6"/>
      <c r="C1657" s="6"/>
      <c r="D1657" s="6"/>
      <c r="E1657" s="6"/>
      <c r="F1657" s="6"/>
      <c r="G1657" s="6"/>
    </row>
    <row r="1658" spans="2:7" x14ac:dyDescent="0.2">
      <c r="B1658" s="6"/>
      <c r="C1658" s="6"/>
      <c r="D1658" s="6"/>
      <c r="E1658" s="6"/>
      <c r="F1658" s="6"/>
      <c r="G1658" s="6"/>
    </row>
    <row r="1659" spans="2:7" x14ac:dyDescent="0.2">
      <c r="B1659" s="6"/>
      <c r="C1659" s="6"/>
      <c r="D1659" s="6"/>
      <c r="E1659" s="6"/>
      <c r="F1659" s="6"/>
      <c r="G1659" s="6"/>
    </row>
    <row r="1660" spans="2:7" x14ac:dyDescent="0.2">
      <c r="B1660" s="6"/>
      <c r="C1660" s="6"/>
      <c r="D1660" s="6"/>
      <c r="E1660" s="6"/>
      <c r="F1660" s="6"/>
      <c r="G1660" s="6"/>
    </row>
    <row r="1661" spans="2:7" x14ac:dyDescent="0.2">
      <c r="B1661" s="6"/>
      <c r="C1661" s="6"/>
      <c r="D1661" s="6"/>
      <c r="E1661" s="6"/>
      <c r="F1661" s="6"/>
      <c r="G1661" s="6"/>
    </row>
    <row r="1662" spans="2:7" x14ac:dyDescent="0.2">
      <c r="B1662" s="6"/>
      <c r="C1662" s="6"/>
      <c r="D1662" s="6"/>
      <c r="E1662" s="6"/>
      <c r="F1662" s="6"/>
      <c r="G1662" s="6"/>
    </row>
    <row r="1663" spans="2:7" x14ac:dyDescent="0.2">
      <c r="B1663" s="6"/>
      <c r="C1663" s="6"/>
      <c r="D1663" s="6"/>
      <c r="E1663" s="6"/>
      <c r="F1663" s="6"/>
      <c r="G1663" s="6"/>
    </row>
    <row r="1664" spans="2:7" x14ac:dyDescent="0.2">
      <c r="B1664" s="6"/>
      <c r="C1664" s="6"/>
      <c r="D1664" s="6"/>
      <c r="E1664" s="6"/>
      <c r="F1664" s="6"/>
      <c r="G1664" s="6"/>
    </row>
    <row r="1665" spans="2:7" x14ac:dyDescent="0.2">
      <c r="B1665" s="6"/>
      <c r="C1665" s="6"/>
      <c r="D1665" s="6"/>
      <c r="E1665" s="6"/>
      <c r="F1665" s="6"/>
      <c r="G1665" s="6"/>
    </row>
    <row r="1666" spans="2:7" x14ac:dyDescent="0.2">
      <c r="B1666" s="6"/>
      <c r="C1666" s="6"/>
      <c r="D1666" s="6"/>
      <c r="E1666" s="6"/>
      <c r="F1666" s="6"/>
      <c r="G1666" s="6"/>
    </row>
    <row r="1667" spans="2:7" x14ac:dyDescent="0.2">
      <c r="B1667" s="6"/>
      <c r="C1667" s="6"/>
      <c r="D1667" s="6"/>
      <c r="E1667" s="6"/>
      <c r="F1667" s="6"/>
      <c r="G1667" s="6"/>
    </row>
    <row r="1668" spans="2:7" x14ac:dyDescent="0.2">
      <c r="B1668" s="6"/>
      <c r="C1668" s="6"/>
      <c r="D1668" s="6"/>
      <c r="E1668" s="6"/>
      <c r="F1668" s="6"/>
      <c r="G1668" s="6"/>
    </row>
    <row r="1669" spans="2:7" x14ac:dyDescent="0.2">
      <c r="B1669" s="6"/>
      <c r="C1669" s="6"/>
      <c r="D1669" s="6"/>
      <c r="E1669" s="6"/>
      <c r="F1669" s="6"/>
      <c r="G1669" s="6"/>
    </row>
    <row r="1670" spans="2:7" x14ac:dyDescent="0.2">
      <c r="B1670" s="6"/>
      <c r="C1670" s="6"/>
      <c r="D1670" s="6"/>
      <c r="E1670" s="6"/>
      <c r="F1670" s="6"/>
      <c r="G1670" s="6"/>
    </row>
    <row r="1671" spans="2:7" x14ac:dyDescent="0.2">
      <c r="B1671" s="6"/>
      <c r="C1671" s="6"/>
      <c r="D1671" s="6"/>
      <c r="E1671" s="6"/>
      <c r="F1671" s="6"/>
      <c r="G1671" s="6"/>
    </row>
    <row r="1672" spans="2:7" x14ac:dyDescent="0.2">
      <c r="B1672" s="6"/>
      <c r="C1672" s="6"/>
      <c r="D1672" s="6"/>
      <c r="E1672" s="6"/>
      <c r="F1672" s="6"/>
      <c r="G1672" s="6"/>
    </row>
    <row r="1673" spans="2:7" x14ac:dyDescent="0.2">
      <c r="B1673" s="6"/>
      <c r="C1673" s="6"/>
      <c r="D1673" s="6"/>
      <c r="E1673" s="6"/>
      <c r="F1673" s="6"/>
      <c r="G1673" s="6"/>
    </row>
    <row r="1674" spans="2:7" x14ac:dyDescent="0.2">
      <c r="B1674" s="6"/>
      <c r="C1674" s="6"/>
      <c r="D1674" s="6"/>
      <c r="E1674" s="6"/>
      <c r="F1674" s="6"/>
      <c r="G1674" s="6"/>
    </row>
    <row r="1675" spans="2:7" x14ac:dyDescent="0.2">
      <c r="B1675" s="6"/>
      <c r="C1675" s="6"/>
      <c r="D1675" s="6"/>
      <c r="E1675" s="6"/>
      <c r="F1675" s="6"/>
      <c r="G1675" s="6"/>
    </row>
    <row r="1676" spans="2:7" x14ac:dyDescent="0.2">
      <c r="B1676" s="6"/>
      <c r="C1676" s="6"/>
      <c r="D1676" s="6"/>
      <c r="E1676" s="6"/>
      <c r="F1676" s="6"/>
      <c r="G1676" s="6"/>
    </row>
    <row r="1677" spans="2:7" x14ac:dyDescent="0.2">
      <c r="B1677" s="6"/>
      <c r="C1677" s="6"/>
      <c r="D1677" s="6"/>
      <c r="E1677" s="6"/>
      <c r="F1677" s="6"/>
      <c r="G1677" s="6"/>
    </row>
    <row r="1678" spans="2:7" x14ac:dyDescent="0.2">
      <c r="B1678" s="6"/>
      <c r="C1678" s="6"/>
      <c r="D1678" s="6"/>
      <c r="E1678" s="6"/>
      <c r="F1678" s="6"/>
      <c r="G1678" s="6"/>
    </row>
    <row r="1679" spans="2:7" x14ac:dyDescent="0.2">
      <c r="B1679" s="6"/>
      <c r="C1679" s="6"/>
      <c r="D1679" s="6"/>
      <c r="E1679" s="6"/>
      <c r="F1679" s="6"/>
      <c r="G1679" s="6"/>
    </row>
    <row r="1680" spans="2:7" x14ac:dyDescent="0.2">
      <c r="B1680" s="6"/>
      <c r="C1680" s="6"/>
      <c r="D1680" s="6"/>
      <c r="E1680" s="6"/>
      <c r="F1680" s="6"/>
      <c r="G1680" s="6"/>
    </row>
    <row r="1681" spans="2:7" x14ac:dyDescent="0.2">
      <c r="B1681" s="6"/>
      <c r="C1681" s="6"/>
      <c r="D1681" s="6"/>
      <c r="E1681" s="6"/>
      <c r="F1681" s="6"/>
      <c r="G1681" s="6"/>
    </row>
    <row r="1682" spans="2:7" x14ac:dyDescent="0.2">
      <c r="B1682" s="6"/>
      <c r="C1682" s="6"/>
      <c r="D1682" s="6"/>
      <c r="E1682" s="6"/>
      <c r="F1682" s="6"/>
      <c r="G1682" s="6"/>
    </row>
    <row r="1683" spans="2:7" x14ac:dyDescent="0.2">
      <c r="B1683" s="6"/>
      <c r="C1683" s="6"/>
      <c r="D1683" s="6"/>
      <c r="E1683" s="6"/>
      <c r="F1683" s="6"/>
      <c r="G1683" s="6"/>
    </row>
    <row r="1684" spans="2:7" x14ac:dyDescent="0.2">
      <c r="B1684" s="6"/>
      <c r="C1684" s="6"/>
      <c r="D1684" s="6"/>
      <c r="E1684" s="6"/>
      <c r="F1684" s="6"/>
      <c r="G1684" s="6"/>
    </row>
    <row r="1685" spans="2:7" x14ac:dyDescent="0.2">
      <c r="B1685" s="6"/>
      <c r="C1685" s="6"/>
      <c r="D1685" s="6"/>
      <c r="E1685" s="6"/>
      <c r="F1685" s="6"/>
      <c r="G1685" s="6"/>
    </row>
    <row r="1686" spans="2:7" x14ac:dyDescent="0.2">
      <c r="B1686" s="6"/>
      <c r="C1686" s="6"/>
      <c r="D1686" s="6"/>
      <c r="E1686" s="6"/>
      <c r="F1686" s="6"/>
      <c r="G1686" s="6"/>
    </row>
    <row r="1687" spans="2:7" x14ac:dyDescent="0.2">
      <c r="B1687" s="6"/>
      <c r="C1687" s="6"/>
      <c r="D1687" s="6"/>
      <c r="E1687" s="6"/>
      <c r="F1687" s="6"/>
      <c r="G1687" s="6"/>
    </row>
    <row r="1688" spans="2:7" x14ac:dyDescent="0.2">
      <c r="B1688" s="6"/>
      <c r="C1688" s="6"/>
      <c r="D1688" s="6"/>
      <c r="E1688" s="6"/>
      <c r="F1688" s="6"/>
      <c r="G1688" s="6"/>
    </row>
    <row r="1689" spans="2:7" x14ac:dyDescent="0.2">
      <c r="B1689" s="6"/>
      <c r="C1689" s="6"/>
      <c r="D1689" s="6"/>
      <c r="E1689" s="6"/>
      <c r="F1689" s="6"/>
      <c r="G1689" s="6"/>
    </row>
    <row r="1690" spans="2:7" x14ac:dyDescent="0.2">
      <c r="B1690" s="6"/>
      <c r="C1690" s="6"/>
      <c r="D1690" s="6"/>
      <c r="E1690" s="6"/>
      <c r="F1690" s="6"/>
      <c r="G1690" s="6"/>
    </row>
    <row r="1691" spans="2:7" x14ac:dyDescent="0.2">
      <c r="B1691" s="6"/>
      <c r="C1691" s="6"/>
      <c r="D1691" s="6"/>
      <c r="E1691" s="6"/>
      <c r="F1691" s="6"/>
      <c r="G1691" s="6"/>
    </row>
    <row r="1692" spans="2:7" x14ac:dyDescent="0.2">
      <c r="B1692" s="6"/>
      <c r="C1692" s="6"/>
      <c r="D1692" s="6"/>
      <c r="E1692" s="6"/>
      <c r="F1692" s="6"/>
      <c r="G1692" s="6"/>
    </row>
    <row r="1693" spans="2:7" x14ac:dyDescent="0.2">
      <c r="B1693" s="6"/>
      <c r="C1693" s="6"/>
      <c r="D1693" s="6"/>
      <c r="E1693" s="6"/>
      <c r="F1693" s="6"/>
      <c r="G1693" s="6"/>
    </row>
    <row r="1694" spans="2:7" x14ac:dyDescent="0.2">
      <c r="B1694" s="6"/>
      <c r="C1694" s="6"/>
      <c r="D1694" s="6"/>
      <c r="E1694" s="6"/>
      <c r="F1694" s="6"/>
      <c r="G1694" s="6"/>
    </row>
    <row r="1695" spans="2:7" x14ac:dyDescent="0.2">
      <c r="B1695" s="6"/>
      <c r="C1695" s="6"/>
      <c r="D1695" s="6"/>
      <c r="E1695" s="6"/>
      <c r="F1695" s="6"/>
      <c r="G1695" s="6"/>
    </row>
    <row r="1696" spans="2:7" x14ac:dyDescent="0.2">
      <c r="B1696" s="6"/>
      <c r="C1696" s="6"/>
      <c r="D1696" s="6"/>
      <c r="E1696" s="6"/>
      <c r="F1696" s="6"/>
      <c r="G1696" s="6"/>
    </row>
    <row r="1697" spans="2:7" x14ac:dyDescent="0.2">
      <c r="B1697" s="6"/>
      <c r="C1697" s="6"/>
      <c r="D1697" s="6"/>
      <c r="E1697" s="6"/>
      <c r="F1697" s="6"/>
      <c r="G1697" s="6"/>
    </row>
    <row r="1698" spans="2:7" x14ac:dyDescent="0.2">
      <c r="B1698" s="6"/>
      <c r="C1698" s="6"/>
      <c r="D1698" s="6"/>
      <c r="E1698" s="6"/>
      <c r="F1698" s="6"/>
      <c r="G1698" s="6"/>
    </row>
    <row r="1699" spans="2:7" x14ac:dyDescent="0.2">
      <c r="B1699" s="6"/>
      <c r="C1699" s="6"/>
      <c r="D1699" s="6"/>
      <c r="E1699" s="6"/>
      <c r="F1699" s="6"/>
      <c r="G1699" s="6"/>
    </row>
    <row r="1700" spans="2:7" x14ac:dyDescent="0.2">
      <c r="B1700" s="6"/>
      <c r="C1700" s="6"/>
      <c r="D1700" s="6"/>
      <c r="E1700" s="6"/>
      <c r="F1700" s="6"/>
      <c r="G1700" s="6"/>
    </row>
    <row r="1701" spans="2:7" x14ac:dyDescent="0.2">
      <c r="B1701" s="6"/>
      <c r="C1701" s="6"/>
      <c r="D1701" s="6"/>
      <c r="E1701" s="6"/>
      <c r="F1701" s="6"/>
      <c r="G1701" s="6"/>
    </row>
    <row r="1702" spans="2:7" x14ac:dyDescent="0.2">
      <c r="B1702" s="6"/>
      <c r="C1702" s="6"/>
      <c r="D1702" s="6"/>
      <c r="E1702" s="6"/>
      <c r="F1702" s="6"/>
      <c r="G1702" s="6"/>
    </row>
    <row r="1703" spans="2:7" x14ac:dyDescent="0.2">
      <c r="B1703" s="6"/>
      <c r="C1703" s="6"/>
      <c r="D1703" s="6"/>
      <c r="E1703" s="6"/>
      <c r="F1703" s="6"/>
      <c r="G1703" s="6"/>
    </row>
    <row r="1704" spans="2:7" x14ac:dyDescent="0.2">
      <c r="B1704" s="6"/>
      <c r="C1704" s="6"/>
      <c r="D1704" s="6"/>
      <c r="E1704" s="6"/>
      <c r="F1704" s="6"/>
      <c r="G1704" s="6"/>
    </row>
    <row r="1705" spans="2:7" x14ac:dyDescent="0.2">
      <c r="B1705" s="6"/>
      <c r="C1705" s="6"/>
      <c r="D1705" s="6"/>
      <c r="E1705" s="6"/>
      <c r="F1705" s="6"/>
      <c r="G1705" s="6"/>
    </row>
    <row r="1706" spans="2:7" x14ac:dyDescent="0.2">
      <c r="B1706" s="6"/>
      <c r="C1706" s="6"/>
      <c r="D1706" s="6"/>
      <c r="E1706" s="6"/>
      <c r="F1706" s="6"/>
      <c r="G1706" s="6"/>
    </row>
    <row r="1707" spans="2:7" x14ac:dyDescent="0.2">
      <c r="B1707" s="6"/>
      <c r="C1707" s="6"/>
      <c r="D1707" s="6"/>
      <c r="E1707" s="6"/>
      <c r="F1707" s="6"/>
      <c r="G1707" s="6"/>
    </row>
    <row r="1708" spans="2:7" x14ac:dyDescent="0.2">
      <c r="B1708" s="6"/>
      <c r="C1708" s="6"/>
      <c r="D1708" s="6"/>
      <c r="E1708" s="6"/>
      <c r="F1708" s="6"/>
      <c r="G1708" s="6"/>
    </row>
    <row r="1709" spans="2:7" x14ac:dyDescent="0.2">
      <c r="B1709" s="6"/>
      <c r="C1709" s="6"/>
      <c r="D1709" s="6"/>
      <c r="E1709" s="6"/>
      <c r="F1709" s="6"/>
      <c r="G1709" s="6"/>
    </row>
    <row r="1710" spans="2:7" x14ac:dyDescent="0.2">
      <c r="B1710" s="6"/>
      <c r="C1710" s="6"/>
      <c r="D1710" s="6"/>
      <c r="E1710" s="6"/>
      <c r="F1710" s="6"/>
      <c r="G1710" s="6"/>
    </row>
    <row r="1711" spans="2:7" x14ac:dyDescent="0.2">
      <c r="B1711" s="6"/>
      <c r="C1711" s="6"/>
      <c r="D1711" s="6"/>
      <c r="E1711" s="6"/>
      <c r="F1711" s="6"/>
      <c r="G1711" s="6"/>
    </row>
    <row r="1712" spans="2:7" x14ac:dyDescent="0.2">
      <c r="B1712" s="6"/>
      <c r="C1712" s="6"/>
      <c r="D1712" s="6"/>
      <c r="E1712" s="6"/>
      <c r="F1712" s="6"/>
      <c r="G1712" s="6"/>
    </row>
    <row r="1713" spans="1:7" x14ac:dyDescent="0.2">
      <c r="B1713" s="6"/>
      <c r="C1713" s="6"/>
      <c r="D1713" s="6"/>
      <c r="E1713" s="6"/>
      <c r="F1713" s="6"/>
      <c r="G1713" s="6"/>
    </row>
    <row r="1714" spans="1:7" ht="16.5" x14ac:dyDescent="0.25">
      <c r="A1714" s="44"/>
      <c r="B1714" s="6"/>
      <c r="C1714" s="6"/>
      <c r="D1714" s="6"/>
      <c r="E1714" s="6"/>
      <c r="F1714" s="6"/>
      <c r="G1714" s="6"/>
    </row>
    <row r="1715" spans="1:7" x14ac:dyDescent="0.2">
      <c r="B1715" s="6"/>
      <c r="C1715" s="6"/>
      <c r="D1715" s="6"/>
      <c r="E1715" s="6"/>
      <c r="F1715" s="6"/>
      <c r="G1715" s="6"/>
    </row>
    <row r="1716" spans="1:7" x14ac:dyDescent="0.2">
      <c r="B1716" s="6"/>
      <c r="C1716" s="6"/>
      <c r="D1716" s="6"/>
      <c r="E1716" s="6"/>
      <c r="F1716" s="6"/>
      <c r="G1716" s="6"/>
    </row>
    <row r="1717" spans="1:7" x14ac:dyDescent="0.2">
      <c r="B1717" s="6"/>
      <c r="C1717" s="6"/>
      <c r="D1717" s="6"/>
      <c r="E1717" s="6"/>
      <c r="F1717" s="6"/>
    </row>
  </sheetData>
  <mergeCells count="11">
    <mergeCell ref="A16:J16"/>
    <mergeCell ref="H1:J1"/>
    <mergeCell ref="E2:J2"/>
    <mergeCell ref="H3:J3"/>
    <mergeCell ref="H5:J5"/>
    <mergeCell ref="I8:J8"/>
    <mergeCell ref="H9:J9"/>
    <mergeCell ref="H10:J10"/>
    <mergeCell ref="H11:J11"/>
    <mergeCell ref="G12:J12"/>
    <mergeCell ref="G13:J13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2022-03-02T05:51:07Z</cp:lastPrinted>
  <dcterms:created xsi:type="dcterms:W3CDTF">1996-10-08T23:32:33Z</dcterms:created>
  <dcterms:modified xsi:type="dcterms:W3CDTF">2022-09-21T11:37:11Z</dcterms:modified>
</cp:coreProperties>
</file>