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tabRatio="601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<sst xmlns="http://schemas.openxmlformats.org/spreadsheetml/2006/main" count="1989" uniqueCount="413">
  <si>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</si>
  <si>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</si>
  <si>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</si>
  <si>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</si>
  <si>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</si>
  <si>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</si>
  <si>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</si>
  <si>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</si>
  <si>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</si>
  <si>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</si>
  <si>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</si>
  <si>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</si>
  <si>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</si>
  <si>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</si>
  <si>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</si>
  <si>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</si>
  <si>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</si>
  <si>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</si>
  <si>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</si>
  <si>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</si>
  <si>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>Обеспечение деятельности финансовых , налоговыхи таможенных органов и оргнов финансового (финасново-бюджетного)надзора</t>
  </si>
  <si>
    <t>06</t>
  </si>
  <si>
    <t>12</t>
  </si>
  <si>
    <t xml:space="preserve">000 00 00 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</si>
  <si>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</si>
  <si>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</si>
  <si>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</si>
  <si>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001 38 00</t>
  </si>
  <si>
    <t>Выполнение функций бюджетными учреждениями</t>
  </si>
  <si>
    <t>001</t>
  </si>
  <si>
    <t>Национальная безопасность и правоохранительная деятельность</t>
  </si>
  <si>
    <t>Социальные выплаты</t>
  </si>
  <si>
    <t>005</t>
  </si>
  <si>
    <t>795 00 00</t>
  </si>
  <si>
    <t>Национальная экономика</t>
  </si>
  <si>
    <t>Сельское хозяйство и рыболовство</t>
  </si>
  <si>
    <t>08</t>
  </si>
  <si>
    <t>Целевые программы муниципальных образований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</si>
  <si>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</si>
  <si>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</si>
  <si>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</si>
  <si>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</si>
  <si>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</si>
  <si>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</si>
  <si>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</si>
  <si>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</si>
  <si>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</si>
  <si>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</si>
  <si>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</si>
  <si>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Стационараная медицинска помощь</t>
  </si>
  <si>
    <t>Амбулаторная помощь</t>
  </si>
  <si>
    <t>Физическая культура и спорт</t>
  </si>
  <si>
    <t>10</t>
  </si>
  <si>
    <t>Социальная политика</t>
  </si>
  <si>
    <t>491 01 00</t>
  </si>
  <si>
    <t>Социальное обслуживание населения</t>
  </si>
  <si>
    <t>Социальное обеспечение населения</t>
  </si>
  <si>
    <t>505 29 01</t>
  </si>
  <si>
    <t xml:space="preserve"> 005</t>
  </si>
  <si>
    <t>505 46 00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</si>
  <si>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</si>
  <si>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</si>
  <si>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</si>
  <si>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</si>
  <si>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Фонд финансовой поддержки</t>
  </si>
  <si>
    <t>008</t>
  </si>
  <si>
    <t>001 36 00</t>
  </si>
  <si>
    <t>Фонд компенсаций</t>
  </si>
  <si>
    <t>009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</si>
  <si>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</si>
  <si>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</si>
  <si>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</si>
  <si>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520 09 00</t>
  </si>
  <si>
    <t>500</t>
  </si>
  <si>
    <t>002 11 00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</si>
  <si>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</si>
  <si>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 xml:space="preserve">02 </t>
  </si>
  <si>
    <t>505 22 05</t>
  </si>
  <si>
    <t>Расходы за счет субвенции  из областного бюджета  на выплату социального пособия  на погребение и оказание услуг по погребению, согласно гарантированному  перечню этих услуг за умерших,получивших пенсиюи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</si>
  <si>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</si>
  <si>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909</t>
  </si>
  <si>
    <t>Выплата денежных средств на реализацию права бесплатного проезда и содержание детей , находящихся под опекой (попечительством), а также на оплату труда приемного родителя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</si>
  <si>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</si>
  <si>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</si>
  <si>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</si>
  <si>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Организация комиссий  по делам  несовершеннолетних и защите их прав</t>
  </si>
  <si>
    <t>002 04 46</t>
  </si>
  <si>
    <t>Осуществление  органами  самоуправления  государственных полномочий в области  охраны окружающей среды</t>
  </si>
  <si>
    <t>Жилищно-коммунальное хозяйство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</si>
  <si>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</si>
  <si>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007</t>
  </si>
  <si>
    <t>Прочие дотации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</si>
  <si>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</si>
  <si>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505 48 00</t>
  </si>
  <si>
    <t>340 03 00</t>
  </si>
  <si>
    <t xml:space="preserve"> 000</t>
  </si>
  <si>
    <t>512 97 00</t>
  </si>
  <si>
    <t>505 36 94</t>
  </si>
  <si>
    <t>013</t>
  </si>
  <si>
    <t>Комплектование книжных фондов библиотек муниципальных образований</t>
  </si>
  <si>
    <t>Прочие расходы</t>
  </si>
  <si>
    <t>002 04 58</t>
  </si>
  <si>
    <t>002 04 78</t>
  </si>
  <si>
    <t>002 04 86</t>
  </si>
  <si>
    <t>002 04 60</t>
  </si>
  <si>
    <t>002 04 57</t>
  </si>
  <si>
    <t>442 99 70</t>
  </si>
  <si>
    <t>508 99 80</t>
  </si>
  <si>
    <t>505 55 10</t>
  </si>
  <si>
    <t>520 10 41</t>
  </si>
  <si>
    <t>520 13 11</t>
  </si>
  <si>
    <t>002 04 74</t>
  </si>
  <si>
    <t>517 02 00</t>
  </si>
  <si>
    <t>Субсидия  на организацию работы  органов управления  социальной защиты населения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</si>
  <si>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</si>
  <si>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Организация работы финансовых органов  муниципальных образований  за счет субсидии областного бюджета</t>
  </si>
  <si>
    <t>Субвенция на организацию воспитания и обучения детей -инвалидов на дому и дошкольных учреждениях</t>
  </si>
  <si>
    <t>Выплата  библиотечным работникам  лечебного пособия  и ежемесячной  надбавки  к заработной плате  за выслугу лет</t>
  </si>
  <si>
    <t>Ежемесячное денежное вознаграждение за классное руководство</t>
  </si>
  <si>
    <t>Субвенции  по социальному обслуживанию населения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</si>
  <si>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</si>
  <si>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</si>
  <si>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Расходы за счет субвенции  из областного  бюджета  на организацию и осуществление  деятельности  по опеке и попечительству</t>
  </si>
  <si>
    <t>Осуществление первичного воинского учета на территориях, где отсутствуют военные комиссариаты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</si>
  <si>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</si>
  <si>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</si>
  <si>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Обеспечение продуктами питания детей из малообеспеченных семей и детей с нарушенем здоровья,обучающихся в МОУ за счет субсидии областного бюджета</t>
  </si>
  <si>
    <t xml:space="preserve">Ежемесячное пособие на ребенка </t>
  </si>
  <si>
    <t>002 25 00</t>
  </si>
  <si>
    <t>795 00 17</t>
  </si>
  <si>
    <t xml:space="preserve">795 00 00 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</si>
  <si>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</si>
  <si>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</si>
  <si>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</si>
  <si>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</si>
  <si>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</si>
  <si>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795 00 08</t>
  </si>
  <si>
    <t>795 00 01</t>
  </si>
  <si>
    <t>795 00 03</t>
  </si>
  <si>
    <t>795 00 04</t>
  </si>
  <si>
    <t>795 00 10</t>
  </si>
  <si>
    <t>795 00 11</t>
  </si>
  <si>
    <t>795 00 13</t>
  </si>
  <si>
    <t>795 00 14</t>
  </si>
  <si>
    <t>795 00 15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</si>
  <si>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</si>
  <si>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</si>
  <si>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</si>
  <si>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505 33 53</t>
  </si>
  <si>
    <t>505 33 72</t>
  </si>
  <si>
    <t>505 02 11</t>
  </si>
  <si>
    <t>505 33 41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</si>
  <si>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</si>
  <si>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</si>
  <si>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</si>
  <si>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</si>
  <si>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</si>
  <si>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520 13 12</t>
  </si>
  <si>
    <t xml:space="preserve">10  </t>
  </si>
  <si>
    <t>520 13 20</t>
  </si>
  <si>
    <t>Расходы за счет субвенции из областного бюджета на оплату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</si>
  <si>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</si>
  <si>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505 55 25</t>
  </si>
  <si>
    <t>505 55 35</t>
  </si>
  <si>
    <t>Другие вопросы в области охраны окружающей среды</t>
  </si>
  <si>
    <t>13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</si>
  <si>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</si>
  <si>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</si>
  <si>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065 03 00</t>
  </si>
  <si>
    <t>Процентные платежи по муниципальному долгу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</si>
  <si>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</si>
  <si>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</si>
  <si>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</si>
  <si>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</si>
  <si>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Бюджетные инвестиции</t>
  </si>
  <si>
    <t>910</t>
  </si>
  <si>
    <t>002 04 98</t>
  </si>
  <si>
    <t>795 00 06</t>
  </si>
  <si>
    <t>Массовый спорт</t>
  </si>
  <si>
    <t>Лицензирование розничной продажи алкогольной продукции</t>
  </si>
  <si>
    <t>002 03 00</t>
  </si>
  <si>
    <t>Другие вопросы в области жилищно-комунального хозяйста</t>
  </si>
  <si>
    <t>Расходы за счет субвенции из областного бюджета на выплаты приемной семье на содержание подопечных детей</t>
  </si>
  <si>
    <t>Мероприятия в области спорта и физической культуры</t>
  </si>
  <si>
    <t>516 01 02</t>
  </si>
  <si>
    <t>516 01 01</t>
  </si>
  <si>
    <t>Районная целевая программа "Поддержка и развитие малого и среднего предпринимательства в Сосновском муниципальном районе "</t>
  </si>
  <si>
    <t xml:space="preserve">Районная целевая программа "Дети Сосновского района" </t>
  </si>
  <si>
    <t>420 82 00</t>
  </si>
  <si>
    <t>Предоставление субсидий бюджетным учреждениям</t>
  </si>
  <si>
    <t>420 82 67</t>
  </si>
  <si>
    <t>421 82 00</t>
  </si>
  <si>
    <t>421 82 59</t>
  </si>
  <si>
    <t>421 82 70</t>
  </si>
  <si>
    <t>421 82 88</t>
  </si>
  <si>
    <t>422 82 70</t>
  </si>
  <si>
    <t>422 82 75</t>
  </si>
  <si>
    <t>423 82 00</t>
  </si>
  <si>
    <t>452 82 00</t>
  </si>
  <si>
    <t>440 82 00</t>
  </si>
  <si>
    <t xml:space="preserve">440 82 00 </t>
  </si>
  <si>
    <t>Обеспечение деятельности подведомственных казенных учреждений</t>
  </si>
  <si>
    <t>Выполнение функций казенными учреждениями</t>
  </si>
  <si>
    <t>019</t>
  </si>
  <si>
    <t>022</t>
  </si>
  <si>
    <t>470 82 00</t>
  </si>
  <si>
    <t>471 82 00</t>
  </si>
  <si>
    <t>508 82 80</t>
  </si>
  <si>
    <t>795 00 23</t>
  </si>
  <si>
    <t xml:space="preserve">Районная целевая программа "Организация отдыха, оздоровления,и занятости детей и подростков в каниулярное время на 2012-2016 г.г." </t>
  </si>
  <si>
    <t>795 00 25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</si>
  <si>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</si>
  <si>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целевая программа по реализации национального проекта "Доступное и комфортное жилье гражданам России в Сосновском муниципальном районе"</t>
  </si>
  <si>
    <t>Муниципальная целевая программа "Молодежная политика Сосновского муниципального района на 2012-2014 г.г."</t>
  </si>
  <si>
    <t xml:space="preserve">Районная целевая программа "Поддержка и развитие дошкольного образования в Сосновском муниципальном районе на 2010-2014 г.г. " </t>
  </si>
  <si>
    <t xml:space="preserve">Районная целевая программа"Безопасность образовательных учреждений на 2012-2014 годы" </t>
  </si>
  <si>
    <t>505 55 32</t>
  </si>
  <si>
    <t>505 02 13</t>
  </si>
  <si>
    <t>Расходы на обеспечение мер социальной поддержки граждан,имеющих звание "Ветеран труда ЧО"(компенсационные выплаты за использование услугами связи)</t>
  </si>
  <si>
    <t>Общеэкономические вопросы</t>
  </si>
  <si>
    <t>Расходы по Закону ЧО "О дополнительных мерах социальной защиты ветеранов в ЧО"(компенсация расходов на оплату жилых помещений и коммунальных услуг)</t>
  </si>
  <si>
    <t>002 0401</t>
  </si>
  <si>
    <t>795 00 21</t>
  </si>
  <si>
    <t xml:space="preserve">Комплексная программа Сосновского муниципального района по профилактике преступлений и правонарушений на 2013-2014 годы </t>
  </si>
  <si>
    <t>795 00 20</t>
  </si>
  <si>
    <t xml:space="preserve">04 </t>
  </si>
  <si>
    <t>Районная целевая программа "Развитие сети автомобильных дорог в Сосновском муниципальном района на 2012-2016 годы"</t>
  </si>
  <si>
    <t>Жилищное хозяйство</t>
  </si>
  <si>
    <t>102 01 02</t>
  </si>
  <si>
    <t>003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</si>
  <si>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</si>
  <si>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</si>
  <si>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</si>
  <si>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006</t>
  </si>
  <si>
    <t>Субсидии юридическим лицам</t>
  </si>
  <si>
    <t>Районная целевая программа по поведению ремонтных работ и оснащению оборудованием, мебелью подразделений МБУЗ "Сосновская ЦРБ"</t>
  </si>
  <si>
    <t>Районная целевая программа "Вакцинопрофилактика населения Сосновского муниципального района на 2013-2015 годы"</t>
  </si>
  <si>
    <t>Районная целевая программа "Неотложные меры по борьбе с туберкулезом в Сосновском муниципальном районе на 2013-2015 годы""</t>
  </si>
  <si>
    <t>Районная целевая программа "Развитие донорского движения в Сосновском мунципальном районе на 2011-2013 гг. "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</si>
  <si>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</si>
  <si>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</si>
  <si>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</si>
  <si>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</si>
  <si>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бюджетным учреждениям за счет средств муниципального района</t>
  </si>
  <si>
    <t>Субсидии бюджетным учреждениям на иные цели (капитальный ремонт)</t>
  </si>
  <si>
    <t>Обеспечение деятельности подведомственных учреждений</t>
  </si>
  <si>
    <t>Выполнение функций подведомственными казенными учреждениями</t>
  </si>
  <si>
    <t>Центральный аппарат (местный аппарат)</t>
  </si>
  <si>
    <t>Районная целевая программа "Нестационарное обслуживание досуга населения Сосновского муниципального района "Живи село"на 20013-2018 г.г."</t>
  </si>
  <si>
    <t>Районная целевая программа " Пожарная безопасность муниципальных учреждений культуры Сосновского муниципального района на 2013-2017 г.г."</t>
  </si>
  <si>
    <t>Субсидии бюджетным учреждениям на иные цели (приобретение основных средств )</t>
  </si>
  <si>
    <t>420 82 10</t>
  </si>
  <si>
    <t>Предоставление субсидий бюджетным учреждениям за счет средств субъекта РФ</t>
  </si>
  <si>
    <t xml:space="preserve">Субсидия на софинансирование дополнительных расходов в связи с доведением средней заработной платы педагогических работников МДОУ до средней заработной платы в сфере общего образования </t>
  </si>
  <si>
    <t>421 82 10</t>
  </si>
  <si>
    <t xml:space="preserve"> 07</t>
  </si>
  <si>
    <t>795 00 19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</si>
  <si>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</si>
  <si>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514 05 01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</si>
  <si>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</si>
  <si>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Районная целевая программа "Социальная поддержка инвалидов  в Сосновском муниципальном районе" на 2013-2016 годы </t>
  </si>
  <si>
    <t>795 00 29</t>
  </si>
  <si>
    <t>Дорожное хозяйство (дорожные фонды)</t>
  </si>
  <si>
    <t>Поддержка мер по обеспечению сбалансированности бюджетов</t>
  </si>
  <si>
    <t>Культура и кинематография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</si>
  <si>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здоровья,обучающихся в МОУ за счет средств муниципального района)</t>
  </si>
  <si>
    <t xml:space="preserve">Районная целевая программа "Развитие бибилиотечного дела в Сосновском муниципальном районе в 2013-2017 г.г. " </t>
  </si>
  <si>
    <t>421 82 01</t>
  </si>
  <si>
    <t>421 82 03</t>
  </si>
  <si>
    <t>505 55 22</t>
  </si>
  <si>
    <t>Расходы на обеспечение мер социальной поддержки граждан,имеющих звание "Ветеран труда ЧО"(ежемесячная денежная выплата)</t>
  </si>
  <si>
    <t>505 02 14</t>
  </si>
  <si>
    <t>795 00 31</t>
  </si>
  <si>
    <t>Районная целевая программа "Укрепление материально-технической базы учреждений культуры Сосновского муниципального района на 2013-2015 годы"</t>
  </si>
  <si>
    <t>440 02 00</t>
  </si>
  <si>
    <t>600 02 00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</si>
  <si>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</si>
  <si>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098 01 04</t>
  </si>
  <si>
    <t>098 02 04</t>
  </si>
  <si>
    <t>Коммунальное хозяйство</t>
  </si>
  <si>
    <t>351 05 00</t>
  </si>
  <si>
    <t xml:space="preserve">05 </t>
  </si>
  <si>
    <t>522 35 00</t>
  </si>
  <si>
    <t>Мероприятия в области коммунального хозяйства</t>
  </si>
  <si>
    <t>Областная целевая программа "Повышение энергетической эффективности экономики Челябинской области и сокращения энергетических издержек в бюджетном секторе на 2010-2020 года"</t>
  </si>
  <si>
    <t>420 82 02</t>
  </si>
  <si>
    <t xml:space="preserve">420 82 02 </t>
  </si>
  <si>
    <t>Субсидии бюджетным учреждениям на иные цели (текущий ремонт)</t>
  </si>
  <si>
    <t>522 15 00</t>
  </si>
  <si>
    <t>Областная целевая программа "Развитите дошкольного образования"</t>
  </si>
  <si>
    <t>421 82 02</t>
  </si>
  <si>
    <t>423 82 03</t>
  </si>
  <si>
    <t>Субсидии бюджетным учреждениям на иные цели (приобретение основных средств)</t>
  </si>
  <si>
    <t>026</t>
  </si>
  <si>
    <t>Предоставление субсидий бюджетным учреждениям за счет средств федерального бюджета</t>
  </si>
  <si>
    <t>Районная целевая программа " Пожарная безопасность муниципальных учреждений культуры Сосновского муниципального района на 2013-2017 годы"</t>
  </si>
  <si>
    <t>Муниципальная целевая Программа развития образования  в Сосновском муниципальном районе на 2013-2015 годы</t>
  </si>
  <si>
    <t>440 82 03</t>
  </si>
  <si>
    <t>478 82 03</t>
  </si>
  <si>
    <t>Скорая медицинская помощь</t>
  </si>
  <si>
    <t xml:space="preserve">09 </t>
  </si>
  <si>
    <t>Субсидии гражданам на приобретение жилья</t>
  </si>
  <si>
    <t>795 00 18</t>
  </si>
  <si>
    <t>322</t>
  </si>
  <si>
    <t>517 02 01</t>
  </si>
  <si>
    <t>Поддержка мер по обеспечению сбалансированности бюджетов (пожарная безопасность)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</si>
  <si>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</si>
  <si>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План</t>
  </si>
  <si>
    <t>Расходы бюджета  по разделам и подразделам  классификации расходов бюджетов</t>
  </si>
  <si>
    <t>070 04 00</t>
  </si>
  <si>
    <t>Резервные фонды иполнительных органов государственной власти субъектов Российской Федерации</t>
  </si>
  <si>
    <t>002 04 99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</si>
  <si>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</si>
  <si>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</si>
  <si>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315 06 00</t>
  </si>
  <si>
    <t>Содержание и ремонт автомобильных дорог общего пользования местного значения</t>
  </si>
  <si>
    <t>098 01 01</t>
  </si>
  <si>
    <t>Субсидии в виде имущественного взноса в Федеральный фонд содействия развитию жилищного строительства</t>
  </si>
  <si>
    <t>098 02 01</t>
  </si>
  <si>
    <t>350 03 00</t>
  </si>
  <si>
    <t>Мероприятия в области жилищного хозяйства</t>
  </si>
  <si>
    <t>522 19 00</t>
  </si>
  <si>
    <t>Областная целевая программа"Доступное и комфортное жилье- гражданам России" в Челябинской области на 2008-2012 годы</t>
  </si>
  <si>
    <t>420 82 03</t>
  </si>
  <si>
    <t>420 82 30</t>
  </si>
  <si>
    <t>Доведение средней заработной платы медицинских работников МДОУ до средней заработной платы в Челябинской области</t>
  </si>
  <si>
    <t>522 54 00</t>
  </si>
  <si>
    <t>421 82 04</t>
  </si>
  <si>
    <t>Субсидия на иные цели (инвестиции в объекты капитального строительства)</t>
  </si>
  <si>
    <t>421 82 20</t>
  </si>
  <si>
    <t>Доведение средней заработной платы медицинских работников МОУ до средней заработной платы в Челябинской области</t>
  </si>
  <si>
    <t>436 21 00</t>
  </si>
  <si>
    <t xml:space="preserve"> 436 21 00</t>
  </si>
  <si>
    <t>Модернизация системы общего образования</t>
  </si>
  <si>
    <t>Субсидия на выплату ежемесячной надбавки к заработной плате молодым специалистам образовательных учреждений</t>
  </si>
  <si>
    <t>521 01 39</t>
  </si>
  <si>
    <t>521 01 80</t>
  </si>
  <si>
    <t xml:space="preserve">521 01 80 </t>
  </si>
  <si>
    <t>522 46 00</t>
  </si>
  <si>
    <t>Организация и осуществление мероприятий с детьми и молодежью</t>
  </si>
  <si>
    <t>Субсидия на организацию отдыха детей в каникулярное время</t>
  </si>
  <si>
    <t>Областная целевая программа "Патриотическое воспитание молодых граждан Челябинской области" на 2012-2015 годы</t>
  </si>
  <si>
    <t xml:space="preserve">795 00 23 </t>
  </si>
  <si>
    <t>Предоставление субсидий  учреждениям за счет средств федерального бюджета</t>
  </si>
  <si>
    <t>Предоставление субсидий учреждениям за счет средств федерального бюджета</t>
  </si>
  <si>
    <t>440 82 02</t>
  </si>
  <si>
    <t>Субсидии бюджетным учреждениям на иные цели ( текущий ремонт)</t>
  </si>
  <si>
    <t>522 53 00</t>
  </si>
  <si>
    <t>Областная целевая программа "Укрепление материально-технической базы учреждений культуры муниципальных образований Челябинской области на 2013-2015 годы"</t>
  </si>
  <si>
    <t>096 01 01</t>
  </si>
  <si>
    <t>Межбюджетные трансферты на укрепление материально-технической базы муниципальных учреждений здравоохранения по ОЦП "Модернизация"</t>
  </si>
  <si>
    <t>508 82 82</t>
  </si>
  <si>
    <t>Субсидия на иные цели социальное обслуживание населения  (текущий ремонт)</t>
  </si>
  <si>
    <t>508 82 83</t>
  </si>
  <si>
    <t>Субсидия на иные цели социальное обслуживание населения  (приобретение основных средств)</t>
  </si>
  <si>
    <t>522 08 00</t>
  </si>
  <si>
    <t xml:space="preserve"> 522 08 00</t>
  </si>
  <si>
    <t>Областная целевая программа "Развитие физической культуры и спорта в Челябинской области на 2012-2014 годы"</t>
  </si>
  <si>
    <t>092 34 00</t>
  </si>
  <si>
    <t>010</t>
  </si>
  <si>
    <t>Проведение энергетических обследований муниципальных учреждений</t>
  </si>
  <si>
    <t>Фонд софинансирования</t>
  </si>
  <si>
    <t>100 88 20</t>
  </si>
  <si>
    <t>Субсидии гражданам на приобритение жилья</t>
  </si>
  <si>
    <t>Подпрограмма "Обеспечение жильем молодых семей "ФЦП"Жилище"на 2011-2015 г.г., подпрограмма "Оказание молодым семьям гос.поддержки для улучшения жилищных условий"ОЦП"Доступное и комфортное жилье-гражданам России" в Челябинской области</t>
  </si>
  <si>
    <t>Дотация на выравнивание  бюджетной  обеспеченности бюджетов поселений за счет субвенции  бюджетам муниципальных районов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</si>
  <si>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</si>
  <si>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Центральный аппарат ( местный бюджет)</t>
  </si>
  <si>
    <t>Руководитель контрольно-счетной палаты</t>
  </si>
  <si>
    <t>Реализация переданных государственных полномочий в области охраны труда</t>
  </si>
  <si>
    <t>Обеспечение государственных гарантий прав граждан в сфере образования (бюджетные учреждения)</t>
  </si>
  <si>
    <t>Районная целевая программа "Оснащение музыкальными инструментами и сопутствующим оборудованием образовательных учреждений культуры и искусства в Сосновском муниципальном районе"</t>
  </si>
  <si>
    <t>Районная целевая программа "Профилактика  наркомании, токсикомании, алкоголизма и их социальных последствий на 2013-2015 годы"</t>
  </si>
  <si>
    <t>Ежемесячная денежная выплата на оплату жилья и коммунальных услуг многодетной семье</t>
  </si>
  <si>
    <t>Осуществление мер социальной поддержки граждан, работающих и проживающих в сельских населенных пунктах и рабочих поселках ЧО</t>
  </si>
  <si>
    <t>Выплата областного единовременного пособия при рождении ребенка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</si>
  <si>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</si>
  <si>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Ежемесячные денежные выплаты по Закону Челябинской области " Омерах социальной поддержки ветеранов в Челябинской области"</t>
  </si>
  <si>
    <t>Выплатыпо Закону Челябинской области "О мерах социальной поддержки ветеранов в Челябинской области" (компенсация расходов на оплату жилых помещений и комунальных услуг)</t>
  </si>
  <si>
    <t>Ежемесячные денежные выплаты жертвам политических репрессий</t>
  </si>
  <si>
    <t>Выплаты по Закону ЧО " О мерах соц.поддержки жертв политическихрепрессий в ЧО" (компенсация расходов на оплату жилых помещений и коммунальных услуг)</t>
  </si>
  <si>
    <t>Дотация на выравнивание бюджетной обеспеченности бюджетов поселений за счет  субвенций бюджетам муниципальных районов, собственных средств бюджета муниципального района</t>
  </si>
  <si>
    <t>Муниципальная комплексаня медико-социальная и психолого педагогическая профилактическая программа " Крепкая семья" на 2011-2013 г.г.</t>
  </si>
  <si>
    <t>522 23 00</t>
  </si>
  <si>
    <t>345 01 00</t>
  </si>
  <si>
    <t>436 27 00</t>
  </si>
  <si>
    <t>470 82 01</t>
  </si>
  <si>
    <t>ОЦП строительства и реконструкции автомобильных дорог общего пользования в Челябинской области на 2012-2015г.г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</si>
  <si>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</si>
  <si>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Модернизация региональных систем дошкольного образования</t>
  </si>
  <si>
    <t>505 33 56</t>
  </si>
  <si>
    <t>Выплата  единовременного социального пособия гражданам, находящихся в трудной жизненной ситуации</t>
  </si>
  <si>
    <t>подраздел</t>
  </si>
  <si>
    <t>070 03 01</t>
  </si>
  <si>
    <t>Финансовое обеспечечение мероприятий, связанных с ликвидацией последствий падения метеорита</t>
  </si>
  <si>
    <t>471 82 03</t>
  </si>
  <si>
    <t>100 89 99</t>
  </si>
  <si>
    <t>440 09 00</t>
  </si>
  <si>
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</si>
  <si>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440 16 01</t>
  </si>
  <si>
    <t>440 16 02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</si>
  <si>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</si>
  <si>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</si>
  <si>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470 82 03</t>
  </si>
  <si>
    <t>Субсидия бюджетным учреждениям на иные цели (приобретение основных средств)</t>
  </si>
  <si>
    <t>478 82 00</t>
  </si>
  <si>
    <t>505 21 04</t>
  </si>
  <si>
    <t>Обеспечение предоставления жилых помещений детям-сиротам и детям,оставшихся без попечения родителей, лицам из их числа по договорам найма специализированных жилых помещений</t>
  </si>
  <si>
    <t>Исполнено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</si>
  <si>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</si>
  <si>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местного бюджетов</t>
  </si>
  <si>
    <t>795 0018</t>
  </si>
  <si>
    <t xml:space="preserve">Приложение № 4                                                                                                                         к решению Собрания депутатов                                                                                                              от 16.04.2014 года № 758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</si>
</sst>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3"/>
  <sheetViews>
    <sheetView tabSelected="1" view="pageLayout" zoomScaleNormal="93" workbookViewId="0" topLeftCell="A1">
      <selection activeCell="L3" sqref="L3"/>
    </sheetView>
  </sheetViews>
  <sheetFormatPr defaultColWidth="9.00390625" defaultRowHeight="12.75"/>
  <cols>
    <col min="1" max="1" width="67.625" style="0" customWidth="1"/>
    <col min="2" max="2" width="6.125" style="0" customWidth="1"/>
    <col min="3" max="3" width="6.375" style="0" customWidth="1"/>
    <col min="4" max="4" width="11.375" style="0" customWidth="1"/>
    <col min="5" max="5" width="6.25390625" style="0" customWidth="1"/>
    <col min="6" max="6" width="15.875" style="0" customWidth="1"/>
    <col min="7" max="7" width="16.125" style="0" customWidth="1"/>
    <col min="8" max="8" width="13.125" style="0" bestFit="1" customWidth="1"/>
  </cols>
  <sheetData>
    <row r="1" spans="1:8" ht="42" customHeight="1">
      <c r="A1" s="50"/>
      <c r="B1" s="50"/>
      <c r="C1" s="68" t="s">
        <v>412</v>
      </c>
      <c r="D1" s="68"/>
      <c r="E1" s="68"/>
      <c r="F1" s="68"/>
      <c r="G1" s="69"/>
      <c r="H1" s="53"/>
    </row>
    <row r="2" spans="1:8" ht="18.75" customHeight="1">
      <c r="A2" s="72" t="s">
        <v>308</v>
      </c>
      <c r="B2" s="73"/>
      <c r="C2" s="73"/>
      <c r="D2" s="73"/>
      <c r="E2" s="73"/>
      <c r="F2" s="73"/>
      <c r="G2" s="53"/>
      <c r="H2" s="53"/>
    </row>
    <row r="3" spans="1:8" ht="12.75" customHeight="1">
      <c r="A3" s="77"/>
      <c r="B3" s="78"/>
      <c r="C3" s="78"/>
      <c r="D3" s="78"/>
      <c r="E3" s="78"/>
      <c r="F3" s="51"/>
      <c r="G3" s="52"/>
      <c r="H3" s="52"/>
    </row>
    <row r="4" spans="1:7" ht="15.75" customHeight="1">
      <c r="A4" s="74" t="s">
        <v>0</v>
      </c>
      <c r="B4" s="76" t="s">
        <v>1</v>
      </c>
      <c r="C4" s="76"/>
      <c r="D4" s="76"/>
      <c r="E4" s="76"/>
      <c r="F4" s="70" t="s">
        <v>307</v>
      </c>
      <c r="G4" s="70" t="s">
        <v>408</v>
      </c>
    </row>
    <row r="5" spans="1:7" ht="41.25" customHeight="1">
      <c r="A5" s="75"/>
      <c r="B5" s="60" t="s">
        <v>4</v>
      </c>
      <c r="C5" s="61" t="s">
        <v>392</v>
      </c>
      <c r="D5" s="61" t="s">
        <v>5</v>
      </c>
      <c r="E5" s="61" t="s">
        <v>6</v>
      </c>
      <c r="F5" s="71"/>
      <c r="G5" s="71"/>
    </row>
    <row r="6" spans="1:7" ht="12.75">
      <c r="A6" s="44" t="s">
        <v>3</v>
      </c>
      <c r="B6" s="1" t="s">
        <v>8</v>
      </c>
      <c r="C6" s="1" t="s">
        <v>9</v>
      </c>
      <c r="D6" s="1" t="s">
        <v>7</v>
      </c>
      <c r="E6" s="1" t="s">
        <v>10</v>
      </c>
      <c r="F6" s="64">
        <f>F7+F10+F15+F26+F33</f>
        <v>58656708.16</v>
      </c>
      <c r="G6" s="64">
        <f>G7+G10+G15+G26+G33</f>
        <v>58575463.47</v>
      </c>
    </row>
    <row r="7" spans="1:7" ht="22.5">
      <c r="A7" s="30" t="s">
        <v>11</v>
      </c>
      <c r="B7" s="2" t="s">
        <v>8</v>
      </c>
      <c r="C7" s="2" t="s">
        <v>12</v>
      </c>
      <c r="D7" s="2" t="s">
        <v>7</v>
      </c>
      <c r="E7" s="2" t="s">
        <v>10</v>
      </c>
      <c r="F7" s="65">
        <f>F8</f>
        <v>1439664.91</v>
      </c>
      <c r="G7" s="65">
        <f>G8</f>
        <v>1439664.9100000001</v>
      </c>
    </row>
    <row r="8" spans="1:7" ht="12.75">
      <c r="A8" s="20" t="s">
        <v>13</v>
      </c>
      <c r="B8" s="3" t="s">
        <v>8</v>
      </c>
      <c r="C8" s="3" t="s">
        <v>12</v>
      </c>
      <c r="D8" s="3" t="s">
        <v>180</v>
      </c>
      <c r="E8" s="3" t="s">
        <v>10</v>
      </c>
      <c r="F8" s="55">
        <f>F9</f>
        <v>1439664.91</v>
      </c>
      <c r="G8" s="55">
        <f>G9</f>
        <v>1439664.9100000001</v>
      </c>
    </row>
    <row r="9" spans="1:7" ht="12.75">
      <c r="A9" s="20" t="s">
        <v>14</v>
      </c>
      <c r="B9" s="3" t="s">
        <v>8</v>
      </c>
      <c r="C9" s="3" t="s">
        <v>12</v>
      </c>
      <c r="D9" s="3" t="s">
        <v>180</v>
      </c>
      <c r="E9" s="3" t="s">
        <v>73</v>
      </c>
      <c r="F9" s="55">
        <v>1439664.91</v>
      </c>
      <c r="G9" s="55">
        <f>1187940.58+251724.33</f>
        <v>1439664.9100000001</v>
      </c>
    </row>
    <row r="10" spans="1:7" ht="22.5">
      <c r="A10" s="30" t="s">
        <v>92</v>
      </c>
      <c r="B10" s="2" t="s">
        <v>8</v>
      </c>
      <c r="C10" s="2" t="s">
        <v>15</v>
      </c>
      <c r="D10" s="2" t="s">
        <v>7</v>
      </c>
      <c r="E10" s="2" t="s">
        <v>10</v>
      </c>
      <c r="F10" s="65">
        <f>F11+F13</f>
        <v>3399442.2800000003</v>
      </c>
      <c r="G10" s="65">
        <f>G11+G13</f>
        <v>3352536.2800000003</v>
      </c>
    </row>
    <row r="11" spans="1:7" ht="12.75">
      <c r="A11" s="20" t="s">
        <v>367</v>
      </c>
      <c r="B11" s="3" t="s">
        <v>8</v>
      </c>
      <c r="C11" s="3" t="s">
        <v>15</v>
      </c>
      <c r="D11" s="3" t="s">
        <v>145</v>
      </c>
      <c r="E11" s="3" t="s">
        <v>10</v>
      </c>
      <c r="F11" s="55">
        <f>F12</f>
        <v>2268550.25</v>
      </c>
      <c r="G11" s="55">
        <f>G12</f>
        <v>2221644.25</v>
      </c>
    </row>
    <row r="12" spans="1:7" ht="12.75">
      <c r="A12" s="20" t="s">
        <v>14</v>
      </c>
      <c r="B12" s="3" t="s">
        <v>16</v>
      </c>
      <c r="C12" s="3" t="s">
        <v>15</v>
      </c>
      <c r="D12" s="3" t="s">
        <v>145</v>
      </c>
      <c r="E12" s="3" t="s">
        <v>73</v>
      </c>
      <c r="F12" s="55">
        <v>2268550.25</v>
      </c>
      <c r="G12" s="55">
        <f>781920.57+30267.79+272413.02+54027.41+20000+210057+307383.53+271335+22440+251799.93</f>
        <v>2221644.25</v>
      </c>
    </row>
    <row r="13" spans="1:7" ht="12.75">
      <c r="A13" s="20" t="s">
        <v>84</v>
      </c>
      <c r="B13" s="3" t="s">
        <v>8</v>
      </c>
      <c r="C13" s="3" t="s">
        <v>15</v>
      </c>
      <c r="D13" s="3" t="s">
        <v>74</v>
      </c>
      <c r="E13" s="3" t="s">
        <v>10</v>
      </c>
      <c r="F13" s="55">
        <f>F14</f>
        <v>1130892.03</v>
      </c>
      <c r="G13" s="55">
        <f>G14</f>
        <v>1130892.03</v>
      </c>
    </row>
    <row r="14" spans="1:7" ht="12.75">
      <c r="A14" s="20" t="s">
        <v>14</v>
      </c>
      <c r="B14" s="3" t="s">
        <v>8</v>
      </c>
      <c r="C14" s="3" t="s">
        <v>15</v>
      </c>
      <c r="D14" s="3" t="s">
        <v>74</v>
      </c>
      <c r="E14" s="3" t="s">
        <v>73</v>
      </c>
      <c r="F14" s="55">
        <v>1130892.03</v>
      </c>
      <c r="G14" s="55">
        <f>934263.94+196628.09</f>
        <v>1130892.03</v>
      </c>
    </row>
    <row r="15" spans="1:7" ht="33.75">
      <c r="A15" s="30" t="s">
        <v>17</v>
      </c>
      <c r="B15" s="2" t="s">
        <v>16</v>
      </c>
      <c r="C15" s="2" t="s">
        <v>18</v>
      </c>
      <c r="D15" s="2" t="s">
        <v>7</v>
      </c>
      <c r="E15" s="2" t="s">
        <v>10</v>
      </c>
      <c r="F15" s="65">
        <f>F16+F18+F20+F22+F24</f>
        <v>35770532.38</v>
      </c>
      <c r="G15" s="65">
        <f>G16+G18+G20+G22+G24</f>
        <v>35737194.74</v>
      </c>
    </row>
    <row r="16" spans="1:7" ht="12.75">
      <c r="A16" s="20" t="s">
        <v>173</v>
      </c>
      <c r="B16" s="3" t="s">
        <v>8</v>
      </c>
      <c r="C16" s="3" t="s">
        <v>18</v>
      </c>
      <c r="D16" s="3" t="s">
        <v>145</v>
      </c>
      <c r="E16" s="3" t="s">
        <v>10</v>
      </c>
      <c r="F16" s="55">
        <f>F17</f>
        <v>34766632.38</v>
      </c>
      <c r="G16" s="55">
        <f>G17</f>
        <v>34733294.74</v>
      </c>
    </row>
    <row r="17" spans="1:7" s="4" customFormat="1" ht="12.75">
      <c r="A17" s="21" t="s">
        <v>14</v>
      </c>
      <c r="B17" s="10" t="s">
        <v>8</v>
      </c>
      <c r="C17" s="10" t="s">
        <v>18</v>
      </c>
      <c r="D17" s="10" t="s">
        <v>145</v>
      </c>
      <c r="E17" s="10" t="s">
        <v>73</v>
      </c>
      <c r="F17" s="55">
        <v>34766632.38</v>
      </c>
      <c r="G17" s="55">
        <f>19034659.45+29750+5279549.16+925294.57+37327+1103142.52+178452+1183516.58+3540658.39+386026.54+786298+2248620.53</f>
        <v>34733294.74</v>
      </c>
    </row>
    <row r="18" spans="1:7" s="4" customFormat="1" ht="12.75">
      <c r="A18" s="21" t="s">
        <v>85</v>
      </c>
      <c r="B18" s="10" t="s">
        <v>8</v>
      </c>
      <c r="C18" s="10" t="s">
        <v>18</v>
      </c>
      <c r="D18" s="10" t="s">
        <v>101</v>
      </c>
      <c r="E18" s="10" t="s">
        <v>10</v>
      </c>
      <c r="F18" s="55">
        <f>F19</f>
        <v>573900</v>
      </c>
      <c r="G18" s="55">
        <f>G19</f>
        <v>573900</v>
      </c>
    </row>
    <row r="19" spans="1:7" s="4" customFormat="1" ht="12.75">
      <c r="A19" s="21" t="s">
        <v>14</v>
      </c>
      <c r="B19" s="10" t="s">
        <v>8</v>
      </c>
      <c r="C19" s="10" t="s">
        <v>18</v>
      </c>
      <c r="D19" s="10" t="s">
        <v>101</v>
      </c>
      <c r="E19" s="10" t="s">
        <v>73</v>
      </c>
      <c r="F19" s="55">
        <v>573900</v>
      </c>
      <c r="G19" s="55">
        <f>401922.67+118964.63+1235+15000+36777.7</f>
        <v>573900</v>
      </c>
    </row>
    <row r="20" spans="1:7" s="4" customFormat="1" ht="22.5">
      <c r="A20" s="21" t="s">
        <v>87</v>
      </c>
      <c r="B20" s="10" t="s">
        <v>8</v>
      </c>
      <c r="C20" s="10" t="s">
        <v>18</v>
      </c>
      <c r="D20" s="10" t="s">
        <v>102</v>
      </c>
      <c r="E20" s="10" t="s">
        <v>10</v>
      </c>
      <c r="F20" s="55">
        <f>F21</f>
        <v>290400</v>
      </c>
      <c r="G20" s="55">
        <f>G21</f>
        <v>290400</v>
      </c>
    </row>
    <row r="21" spans="1:7" s="4" customFormat="1" ht="12.75">
      <c r="A21" s="21" t="s">
        <v>14</v>
      </c>
      <c r="B21" s="10" t="s">
        <v>8</v>
      </c>
      <c r="C21" s="10" t="s">
        <v>18</v>
      </c>
      <c r="D21" s="10" t="s">
        <v>102</v>
      </c>
      <c r="E21" s="10" t="s">
        <v>73</v>
      </c>
      <c r="F21" s="55">
        <v>290400</v>
      </c>
      <c r="G21" s="55">
        <f>199379+75583.21+15437.79</f>
        <v>290400</v>
      </c>
    </row>
    <row r="22" spans="1:7" s="4" customFormat="1" ht="22.5">
      <c r="A22" s="21" t="s">
        <v>114</v>
      </c>
      <c r="B22" s="10" t="s">
        <v>8</v>
      </c>
      <c r="C22" s="10" t="s">
        <v>18</v>
      </c>
      <c r="D22" s="10" t="s">
        <v>103</v>
      </c>
      <c r="E22" s="10" t="s">
        <v>10</v>
      </c>
      <c r="F22" s="55">
        <f>F23</f>
        <v>47100</v>
      </c>
      <c r="G22" s="55">
        <f>G23</f>
        <v>47100</v>
      </c>
    </row>
    <row r="23" spans="1:7" s="4" customFormat="1" ht="12.75">
      <c r="A23" s="21" t="s">
        <v>14</v>
      </c>
      <c r="B23" s="10" t="s">
        <v>8</v>
      </c>
      <c r="C23" s="10" t="s">
        <v>18</v>
      </c>
      <c r="D23" s="10" t="s">
        <v>103</v>
      </c>
      <c r="E23" s="10" t="s">
        <v>73</v>
      </c>
      <c r="F23" s="55">
        <v>47100</v>
      </c>
      <c r="G23" s="55">
        <f>850+41258.5+4991.5</f>
        <v>47100</v>
      </c>
    </row>
    <row r="24" spans="1:7" s="4" customFormat="1" ht="22.5">
      <c r="A24" s="21" t="s">
        <v>147</v>
      </c>
      <c r="B24" s="10" t="s">
        <v>8</v>
      </c>
      <c r="C24" s="10" t="s">
        <v>18</v>
      </c>
      <c r="D24" s="10" t="s">
        <v>146</v>
      </c>
      <c r="E24" s="10" t="s">
        <v>10</v>
      </c>
      <c r="F24" s="55">
        <f>F25</f>
        <v>92500</v>
      </c>
      <c r="G24" s="55">
        <f>G25</f>
        <v>92500</v>
      </c>
    </row>
    <row r="25" spans="1:7" s="4" customFormat="1" ht="12.75">
      <c r="A25" s="21" t="s">
        <v>14</v>
      </c>
      <c r="B25" s="10" t="s">
        <v>8</v>
      </c>
      <c r="C25" s="10" t="s">
        <v>18</v>
      </c>
      <c r="D25" s="10" t="s">
        <v>146</v>
      </c>
      <c r="E25" s="10" t="s">
        <v>73</v>
      </c>
      <c r="F25" s="55">
        <v>92500</v>
      </c>
      <c r="G25" s="55">
        <f>30000+8130+54370</f>
        <v>92500</v>
      </c>
    </row>
    <row r="26" spans="1:7" ht="22.5">
      <c r="A26" s="30" t="s">
        <v>20</v>
      </c>
      <c r="B26" s="2" t="s">
        <v>8</v>
      </c>
      <c r="C26" s="2" t="s">
        <v>21</v>
      </c>
      <c r="D26" s="2" t="s">
        <v>7</v>
      </c>
      <c r="E26" s="2" t="s">
        <v>10</v>
      </c>
      <c r="F26" s="65">
        <f>F27+F29+F31</f>
        <v>16816745.58</v>
      </c>
      <c r="G26" s="65">
        <f>G27+G29+G31</f>
        <v>16815745.33</v>
      </c>
    </row>
    <row r="27" spans="1:7" ht="12.75">
      <c r="A27" s="20" t="s">
        <v>173</v>
      </c>
      <c r="B27" s="14" t="s">
        <v>8</v>
      </c>
      <c r="C27" s="14" t="s">
        <v>21</v>
      </c>
      <c r="D27" s="3" t="s">
        <v>145</v>
      </c>
      <c r="E27" s="14" t="s">
        <v>10</v>
      </c>
      <c r="F27" s="56">
        <f>F28</f>
        <v>3817058</v>
      </c>
      <c r="G27" s="56">
        <f>G28</f>
        <v>3816057.75</v>
      </c>
    </row>
    <row r="28" spans="1:7" ht="12.75">
      <c r="A28" s="21" t="s">
        <v>14</v>
      </c>
      <c r="B28" s="14" t="s">
        <v>8</v>
      </c>
      <c r="C28" s="14" t="s">
        <v>21</v>
      </c>
      <c r="D28" s="3" t="s">
        <v>145</v>
      </c>
      <c r="E28" s="14" t="s">
        <v>73</v>
      </c>
      <c r="F28" s="56">
        <v>3817058</v>
      </c>
      <c r="G28" s="56">
        <f>1754966.75+1153000+616716.86+750+188780.48+6782.63+300+4080+15848+4.43+37600.66+37227.94</f>
        <v>3816057.75</v>
      </c>
    </row>
    <row r="29" spans="1:7" ht="22.5">
      <c r="A29" s="20" t="s">
        <v>115</v>
      </c>
      <c r="B29" s="3" t="s">
        <v>8</v>
      </c>
      <c r="C29" s="3" t="s">
        <v>21</v>
      </c>
      <c r="D29" s="3" t="s">
        <v>104</v>
      </c>
      <c r="E29" s="3" t="s">
        <v>10</v>
      </c>
      <c r="F29" s="55">
        <f>F30</f>
        <v>12235000</v>
      </c>
      <c r="G29" s="55">
        <f>G30</f>
        <v>12235000</v>
      </c>
    </row>
    <row r="30" spans="1:7" ht="12.75">
      <c r="A30" s="20" t="s">
        <v>14</v>
      </c>
      <c r="B30" s="3" t="s">
        <v>8</v>
      </c>
      <c r="C30" s="3" t="s">
        <v>21</v>
      </c>
      <c r="D30" s="3" t="s">
        <v>104</v>
      </c>
      <c r="E30" s="3" t="s">
        <v>73</v>
      </c>
      <c r="F30" s="55">
        <v>12235000</v>
      </c>
      <c r="G30" s="55">
        <f>7951642.07+1311+2255097.07+129591.86+69397.48+1510539.6+7180.1+56850+253390.82</f>
        <v>12235000</v>
      </c>
    </row>
    <row r="31" spans="1:7" ht="12.75">
      <c r="A31" s="20" t="s">
        <v>368</v>
      </c>
      <c r="B31" s="3" t="s">
        <v>8</v>
      </c>
      <c r="C31" s="3" t="s">
        <v>21</v>
      </c>
      <c r="D31" s="3" t="s">
        <v>128</v>
      </c>
      <c r="E31" s="3" t="s">
        <v>10</v>
      </c>
      <c r="F31" s="55">
        <f>F32</f>
        <v>764687.58</v>
      </c>
      <c r="G31" s="55">
        <f>G32</f>
        <v>764687.58</v>
      </c>
    </row>
    <row r="32" spans="1:7" ht="12.75">
      <c r="A32" s="20" t="s">
        <v>14</v>
      </c>
      <c r="B32" s="3" t="s">
        <v>8</v>
      </c>
      <c r="C32" s="3" t="s">
        <v>21</v>
      </c>
      <c r="D32" s="3" t="s">
        <v>128</v>
      </c>
      <c r="E32" s="3" t="s">
        <v>73</v>
      </c>
      <c r="F32" s="55">
        <v>764687.58</v>
      </c>
      <c r="G32" s="55">
        <f>597827.36+166860.22</f>
        <v>764687.58</v>
      </c>
    </row>
    <row r="33" spans="1:7" ht="12.75">
      <c r="A33" s="30" t="s">
        <v>24</v>
      </c>
      <c r="B33" s="2" t="s">
        <v>8</v>
      </c>
      <c r="C33" s="2" t="s">
        <v>165</v>
      </c>
      <c r="D33" s="2" t="s">
        <v>7</v>
      </c>
      <c r="E33" s="2" t="s">
        <v>10</v>
      </c>
      <c r="F33" s="65">
        <f>F34+F36</f>
        <v>1230323.01</v>
      </c>
      <c r="G33" s="65">
        <f>G34+G36</f>
        <v>1230322.21</v>
      </c>
    </row>
    <row r="34" spans="1:7" ht="12.75">
      <c r="A34" s="20" t="s">
        <v>173</v>
      </c>
      <c r="B34" s="14" t="s">
        <v>8</v>
      </c>
      <c r="C34" s="14" t="s">
        <v>165</v>
      </c>
      <c r="D34" s="3" t="s">
        <v>145</v>
      </c>
      <c r="E34" s="14" t="s">
        <v>10</v>
      </c>
      <c r="F34" s="56">
        <f>F35</f>
        <v>1030323.01</v>
      </c>
      <c r="G34" s="56">
        <f>G35</f>
        <v>1030323.01</v>
      </c>
    </row>
    <row r="35" spans="1:7" ht="12.75">
      <c r="A35" s="20" t="s">
        <v>14</v>
      </c>
      <c r="B35" s="14" t="s">
        <v>8</v>
      </c>
      <c r="C35" s="14" t="s">
        <v>165</v>
      </c>
      <c r="D35" s="3" t="s">
        <v>221</v>
      </c>
      <c r="E35" s="14" t="s">
        <v>73</v>
      </c>
      <c r="F35" s="56">
        <v>1030323.01</v>
      </c>
      <c r="G35" s="56">
        <f>1030323.01</f>
        <v>1030323.01</v>
      </c>
    </row>
    <row r="36" spans="1:7" ht="22.5">
      <c r="A36" s="36" t="s">
        <v>223</v>
      </c>
      <c r="B36" s="3" t="s">
        <v>8</v>
      </c>
      <c r="C36" s="3" t="s">
        <v>165</v>
      </c>
      <c r="D36" s="3" t="s">
        <v>222</v>
      </c>
      <c r="E36" s="3" t="s">
        <v>10</v>
      </c>
      <c r="F36" s="56">
        <f>F37</f>
        <v>200000</v>
      </c>
      <c r="G36" s="56">
        <f>G37</f>
        <v>199999.2</v>
      </c>
    </row>
    <row r="37" spans="1:7" ht="12.75">
      <c r="A37" s="20" t="s">
        <v>14</v>
      </c>
      <c r="B37" s="3" t="s">
        <v>8</v>
      </c>
      <c r="C37" s="3" t="s">
        <v>165</v>
      </c>
      <c r="D37" s="3" t="s">
        <v>222</v>
      </c>
      <c r="E37" s="3" t="s">
        <v>73</v>
      </c>
      <c r="F37" s="56">
        <v>200000</v>
      </c>
      <c r="G37" s="56">
        <f>49999.2+150000</f>
        <v>199999.2</v>
      </c>
    </row>
    <row r="38" spans="1:7" ht="12.75">
      <c r="A38" s="41" t="s">
        <v>171</v>
      </c>
      <c r="B38" s="1" t="s">
        <v>12</v>
      </c>
      <c r="C38" s="1" t="s">
        <v>9</v>
      </c>
      <c r="D38" s="1" t="s">
        <v>7</v>
      </c>
      <c r="E38" s="1" t="s">
        <v>10</v>
      </c>
      <c r="F38" s="64">
        <f aca="true" t="shared" si="0" ref="F38:G40">F39</f>
        <v>2579600</v>
      </c>
      <c r="G38" s="64">
        <f t="shared" si="0"/>
        <v>2579600</v>
      </c>
    </row>
    <row r="39" spans="1:7" ht="12.75">
      <c r="A39" s="30" t="s">
        <v>172</v>
      </c>
      <c r="B39" s="2" t="s">
        <v>12</v>
      </c>
      <c r="C39" s="2" t="s">
        <v>15</v>
      </c>
      <c r="D39" s="2" t="s">
        <v>23</v>
      </c>
      <c r="E39" s="2" t="s">
        <v>10</v>
      </c>
      <c r="F39" s="65">
        <f t="shared" si="0"/>
        <v>2579600</v>
      </c>
      <c r="G39" s="65">
        <f t="shared" si="0"/>
        <v>2579600</v>
      </c>
    </row>
    <row r="40" spans="1:7" ht="22.5">
      <c r="A40" s="20" t="s">
        <v>123</v>
      </c>
      <c r="B40" s="3" t="s">
        <v>12</v>
      </c>
      <c r="C40" s="3" t="s">
        <v>15</v>
      </c>
      <c r="D40" s="3" t="s">
        <v>66</v>
      </c>
      <c r="E40" s="3" t="s">
        <v>10</v>
      </c>
      <c r="F40" s="55">
        <f t="shared" si="0"/>
        <v>2579600</v>
      </c>
      <c r="G40" s="55">
        <f t="shared" si="0"/>
        <v>2579600</v>
      </c>
    </row>
    <row r="41" spans="1:7" ht="12.75">
      <c r="A41" s="22" t="s">
        <v>67</v>
      </c>
      <c r="B41" s="3" t="s">
        <v>12</v>
      </c>
      <c r="C41" s="3" t="s">
        <v>15</v>
      </c>
      <c r="D41" s="3" t="s">
        <v>66</v>
      </c>
      <c r="E41" s="3" t="s">
        <v>68</v>
      </c>
      <c r="F41" s="55">
        <v>2579600</v>
      </c>
      <c r="G41" s="55">
        <f>2579600</f>
        <v>2579600</v>
      </c>
    </row>
    <row r="42" spans="1:7" ht="12.75">
      <c r="A42" s="41" t="s">
        <v>30</v>
      </c>
      <c r="B42" s="1" t="s">
        <v>15</v>
      </c>
      <c r="C42" s="1" t="s">
        <v>9</v>
      </c>
      <c r="D42" s="1" t="s">
        <v>23</v>
      </c>
      <c r="E42" s="1" t="s">
        <v>10</v>
      </c>
      <c r="F42" s="64">
        <f>F43+F46</f>
        <v>2559700</v>
      </c>
      <c r="G42" s="64">
        <f>G43+G46</f>
        <v>2559700</v>
      </c>
    </row>
    <row r="43" spans="1:7" s="4" customFormat="1" ht="12.75">
      <c r="A43" s="42" t="s">
        <v>170</v>
      </c>
      <c r="B43" s="12" t="s">
        <v>15</v>
      </c>
      <c r="C43" s="12" t="s">
        <v>18</v>
      </c>
      <c r="D43" s="12" t="s">
        <v>23</v>
      </c>
      <c r="E43" s="12" t="s">
        <v>10</v>
      </c>
      <c r="F43" s="65">
        <f>F44</f>
        <v>2548100</v>
      </c>
      <c r="G43" s="65">
        <f>G44</f>
        <v>2548100</v>
      </c>
    </row>
    <row r="44" spans="1:7" s="4" customFormat="1" ht="12.75">
      <c r="A44" s="22" t="s">
        <v>26</v>
      </c>
      <c r="B44" s="3" t="s">
        <v>15</v>
      </c>
      <c r="C44" s="3" t="s">
        <v>18</v>
      </c>
      <c r="D44" s="3" t="s">
        <v>27</v>
      </c>
      <c r="E44" s="3" t="s">
        <v>10</v>
      </c>
      <c r="F44" s="55">
        <f>F45</f>
        <v>2548100</v>
      </c>
      <c r="G44" s="55">
        <f>G45</f>
        <v>2548100</v>
      </c>
    </row>
    <row r="45" spans="1:7" s="4" customFormat="1" ht="12.75">
      <c r="A45" s="20" t="s">
        <v>14</v>
      </c>
      <c r="B45" s="3" t="s">
        <v>15</v>
      </c>
      <c r="C45" s="3" t="s">
        <v>18</v>
      </c>
      <c r="D45" s="3" t="s">
        <v>27</v>
      </c>
      <c r="E45" s="3" t="s">
        <v>73</v>
      </c>
      <c r="F45" s="55">
        <v>2548100</v>
      </c>
      <c r="G45" s="55">
        <f>1104774.47+250+361562.18+888188.1+126906.08+66419.17</f>
        <v>2548100</v>
      </c>
    </row>
    <row r="46" spans="1:7" ht="22.5">
      <c r="A46" s="30" t="s">
        <v>69</v>
      </c>
      <c r="B46" s="2" t="s">
        <v>15</v>
      </c>
      <c r="C46" s="2" t="s">
        <v>45</v>
      </c>
      <c r="D46" s="2" t="s">
        <v>7</v>
      </c>
      <c r="E46" s="2" t="s">
        <v>10</v>
      </c>
      <c r="F46" s="65">
        <f>F47</f>
        <v>11600</v>
      </c>
      <c r="G46" s="65">
        <f>G47</f>
        <v>11600</v>
      </c>
    </row>
    <row r="47" spans="1:7" s="16" customFormat="1" ht="22.5">
      <c r="A47" s="37" t="s">
        <v>310</v>
      </c>
      <c r="B47" s="15" t="s">
        <v>15</v>
      </c>
      <c r="C47" s="15" t="s">
        <v>45</v>
      </c>
      <c r="D47" s="10" t="s">
        <v>309</v>
      </c>
      <c r="E47" s="10" t="s">
        <v>10</v>
      </c>
      <c r="F47" s="56">
        <f>F48</f>
        <v>11600</v>
      </c>
      <c r="G47" s="56">
        <f>G48</f>
        <v>11600</v>
      </c>
    </row>
    <row r="48" spans="1:7" s="16" customFormat="1" ht="12.75">
      <c r="A48" s="21" t="s">
        <v>14</v>
      </c>
      <c r="B48" s="10" t="s">
        <v>15</v>
      </c>
      <c r="C48" s="10" t="s">
        <v>45</v>
      </c>
      <c r="D48" s="10" t="s">
        <v>309</v>
      </c>
      <c r="E48" s="10" t="s">
        <v>73</v>
      </c>
      <c r="F48" s="56">
        <v>11600</v>
      </c>
      <c r="G48" s="56">
        <f>11600</f>
        <v>11600</v>
      </c>
    </row>
    <row r="49" spans="1:7" ht="12.75">
      <c r="A49" s="41" t="s">
        <v>34</v>
      </c>
      <c r="B49" s="1" t="s">
        <v>18</v>
      </c>
      <c r="C49" s="1" t="s">
        <v>9</v>
      </c>
      <c r="D49" s="1" t="s">
        <v>7</v>
      </c>
      <c r="E49" s="1" t="s">
        <v>10</v>
      </c>
      <c r="F49" s="64">
        <f>F50+F53+F62+F71</f>
        <v>227147474.09</v>
      </c>
      <c r="G49" s="64">
        <f>G50+G53+G62+G71</f>
        <v>208143565.85999998</v>
      </c>
    </row>
    <row r="50" spans="1:7" ht="12.75">
      <c r="A50" s="45" t="s">
        <v>219</v>
      </c>
      <c r="B50" s="35" t="s">
        <v>18</v>
      </c>
      <c r="C50" s="35" t="s">
        <v>8</v>
      </c>
      <c r="D50" s="35" t="s">
        <v>7</v>
      </c>
      <c r="E50" s="35" t="s">
        <v>10</v>
      </c>
      <c r="F50" s="65">
        <f>F51</f>
        <v>352500</v>
      </c>
      <c r="G50" s="65">
        <f>G51</f>
        <v>352500</v>
      </c>
    </row>
    <row r="51" spans="1:7" ht="12.75">
      <c r="A51" s="20" t="s">
        <v>369</v>
      </c>
      <c r="B51" s="3" t="s">
        <v>18</v>
      </c>
      <c r="C51" s="3" t="s">
        <v>8</v>
      </c>
      <c r="D51" s="3" t="s">
        <v>311</v>
      </c>
      <c r="E51" s="3" t="s">
        <v>10</v>
      </c>
      <c r="F51" s="56">
        <f>F52</f>
        <v>352500</v>
      </c>
      <c r="G51" s="56">
        <f>G52</f>
        <v>352500</v>
      </c>
    </row>
    <row r="52" spans="1:7" ht="12.75">
      <c r="A52" s="20" t="s">
        <v>14</v>
      </c>
      <c r="B52" s="3" t="s">
        <v>18</v>
      </c>
      <c r="C52" s="3" t="s">
        <v>8</v>
      </c>
      <c r="D52" s="3" t="s">
        <v>311</v>
      </c>
      <c r="E52" s="3" t="s">
        <v>73</v>
      </c>
      <c r="F52" s="56">
        <v>352500</v>
      </c>
      <c r="G52" s="56">
        <f>195128.08+57687.26+16769.66+42915+40000</f>
        <v>352500</v>
      </c>
    </row>
    <row r="53" spans="1:7" ht="12.75">
      <c r="A53" s="30" t="s">
        <v>35</v>
      </c>
      <c r="B53" s="2" t="s">
        <v>18</v>
      </c>
      <c r="C53" s="2" t="s">
        <v>19</v>
      </c>
      <c r="D53" s="2" t="s">
        <v>7</v>
      </c>
      <c r="E53" s="2" t="s">
        <v>10</v>
      </c>
      <c r="F53" s="65">
        <f>F54+F56+F58+F60</f>
        <v>5002564</v>
      </c>
      <c r="G53" s="65">
        <f>G54+G56+G58+G60</f>
        <v>4860026.1</v>
      </c>
    </row>
    <row r="54" spans="1:7" ht="12.75">
      <c r="A54" s="21" t="s">
        <v>367</v>
      </c>
      <c r="B54" s="14" t="s">
        <v>18</v>
      </c>
      <c r="C54" s="14" t="s">
        <v>19</v>
      </c>
      <c r="D54" s="3" t="s">
        <v>145</v>
      </c>
      <c r="E54" s="14" t="s">
        <v>10</v>
      </c>
      <c r="F54" s="56">
        <f>F55</f>
        <v>1474464</v>
      </c>
      <c r="G54" s="56">
        <f>G55</f>
        <v>1331926.1</v>
      </c>
    </row>
    <row r="55" spans="1:7" ht="12.75">
      <c r="A55" s="21" t="s">
        <v>14</v>
      </c>
      <c r="B55" s="14" t="s">
        <v>18</v>
      </c>
      <c r="C55" s="14" t="s">
        <v>19</v>
      </c>
      <c r="D55" s="3" t="s">
        <v>145</v>
      </c>
      <c r="E55" s="3" t="s">
        <v>73</v>
      </c>
      <c r="F55" s="56">
        <v>1474464</v>
      </c>
      <c r="G55" s="56">
        <f>346400+72100+50642.65+94532.95+73646.52+38298.25+264027.14+20175.08+372103.51</f>
        <v>1331926.1</v>
      </c>
    </row>
    <row r="56" spans="1:7" s="4" customFormat="1" ht="22.5">
      <c r="A56" s="21" t="s">
        <v>75</v>
      </c>
      <c r="B56" s="10" t="s">
        <v>18</v>
      </c>
      <c r="C56" s="10" t="s">
        <v>19</v>
      </c>
      <c r="D56" s="10" t="s">
        <v>105</v>
      </c>
      <c r="E56" s="10" t="s">
        <v>10</v>
      </c>
      <c r="F56" s="55">
        <f>F57</f>
        <v>3370900</v>
      </c>
      <c r="G56" s="55">
        <f>G57</f>
        <v>3370900</v>
      </c>
    </row>
    <row r="57" spans="1:7" s="4" customFormat="1" ht="12.75">
      <c r="A57" s="21" t="s">
        <v>14</v>
      </c>
      <c r="B57" s="10" t="s">
        <v>18</v>
      </c>
      <c r="C57" s="10" t="s">
        <v>19</v>
      </c>
      <c r="D57" s="54" t="s">
        <v>105</v>
      </c>
      <c r="E57" s="10" t="s">
        <v>73</v>
      </c>
      <c r="F57" s="55">
        <v>3370900</v>
      </c>
      <c r="G57" s="55">
        <f>2542551.85+760903.64+67444.51</f>
        <v>3370900</v>
      </c>
    </row>
    <row r="58" spans="1:7" s="4" customFormat="1" ht="12.75">
      <c r="A58" s="21" t="s">
        <v>179</v>
      </c>
      <c r="B58" s="10" t="s">
        <v>18</v>
      </c>
      <c r="C58" s="10" t="s">
        <v>19</v>
      </c>
      <c r="D58" s="10" t="s">
        <v>176</v>
      </c>
      <c r="E58" s="10" t="s">
        <v>10</v>
      </c>
      <c r="F58" s="55">
        <f>F59</f>
        <v>63600</v>
      </c>
      <c r="G58" s="55">
        <f>G59</f>
        <v>63600</v>
      </c>
    </row>
    <row r="59" spans="1:7" s="4" customFormat="1" ht="12.75">
      <c r="A59" s="21" t="s">
        <v>14</v>
      </c>
      <c r="B59" s="10" t="s">
        <v>18</v>
      </c>
      <c r="C59" s="10" t="s">
        <v>19</v>
      </c>
      <c r="D59" s="10" t="s">
        <v>176</v>
      </c>
      <c r="E59" s="10" t="s">
        <v>73</v>
      </c>
      <c r="F59" s="55">
        <v>63600</v>
      </c>
      <c r="G59" s="55">
        <f>39073+11807+11448+1272</f>
        <v>63600</v>
      </c>
    </row>
    <row r="60" spans="1:7" s="4" customFormat="1" ht="33.75">
      <c r="A60" s="21" t="s">
        <v>313</v>
      </c>
      <c r="B60" s="10" t="s">
        <v>18</v>
      </c>
      <c r="C60" s="10" t="s">
        <v>19</v>
      </c>
      <c r="D60" s="10" t="s">
        <v>312</v>
      </c>
      <c r="E60" s="10" t="s">
        <v>10</v>
      </c>
      <c r="F60" s="55">
        <f>F61</f>
        <v>93600</v>
      </c>
      <c r="G60" s="55">
        <f>G61</f>
        <v>93600</v>
      </c>
    </row>
    <row r="61" spans="1:7" s="4" customFormat="1" ht="12.75">
      <c r="A61" s="21" t="s">
        <v>14</v>
      </c>
      <c r="B61" s="10" t="s">
        <v>18</v>
      </c>
      <c r="C61" s="10" t="s">
        <v>19</v>
      </c>
      <c r="D61" s="10" t="s">
        <v>312</v>
      </c>
      <c r="E61" s="10" t="s">
        <v>73</v>
      </c>
      <c r="F61" s="55">
        <v>93600</v>
      </c>
      <c r="G61" s="55">
        <v>93600</v>
      </c>
    </row>
    <row r="62" spans="1:7" s="4" customFormat="1" ht="12.75">
      <c r="A62" s="42" t="s">
        <v>262</v>
      </c>
      <c r="B62" s="12" t="s">
        <v>18</v>
      </c>
      <c r="C62" s="12" t="s">
        <v>45</v>
      </c>
      <c r="D62" s="12" t="s">
        <v>7</v>
      </c>
      <c r="E62" s="12" t="s">
        <v>10</v>
      </c>
      <c r="F62" s="65">
        <f>F69+F67+F64+F65</f>
        <v>206572528.49</v>
      </c>
      <c r="G62" s="65">
        <f>G69+G67+G64+G65</f>
        <v>187711245.1</v>
      </c>
    </row>
    <row r="63" spans="1:7" s="4" customFormat="1" ht="12.75">
      <c r="A63" s="21" t="s">
        <v>315</v>
      </c>
      <c r="B63" s="10" t="s">
        <v>18</v>
      </c>
      <c r="C63" s="10" t="s">
        <v>45</v>
      </c>
      <c r="D63" s="10" t="s">
        <v>314</v>
      </c>
      <c r="E63" s="10" t="s">
        <v>10</v>
      </c>
      <c r="F63" s="56">
        <f>F64</f>
        <v>30000000</v>
      </c>
      <c r="G63" s="56">
        <f>G64</f>
        <v>29999999.61</v>
      </c>
    </row>
    <row r="64" spans="1:7" s="4" customFormat="1" ht="12.75">
      <c r="A64" s="21" t="s">
        <v>14</v>
      </c>
      <c r="B64" s="10" t="s">
        <v>225</v>
      </c>
      <c r="C64" s="10" t="s">
        <v>45</v>
      </c>
      <c r="D64" s="10" t="s">
        <v>314</v>
      </c>
      <c r="E64" s="10" t="s">
        <v>73</v>
      </c>
      <c r="F64" s="56">
        <v>30000000</v>
      </c>
      <c r="G64" s="56">
        <v>29999999.61</v>
      </c>
    </row>
    <row r="65" spans="1:7" s="4" customFormat="1" ht="22.5">
      <c r="A65" s="21" t="s">
        <v>387</v>
      </c>
      <c r="B65" s="10" t="s">
        <v>18</v>
      </c>
      <c r="C65" s="10" t="s">
        <v>45</v>
      </c>
      <c r="D65" s="10" t="s">
        <v>383</v>
      </c>
      <c r="E65" s="10" t="s">
        <v>10</v>
      </c>
      <c r="F65" s="56">
        <f>F66</f>
        <v>175684800</v>
      </c>
      <c r="G65" s="56">
        <f>G66</f>
        <v>156823517</v>
      </c>
    </row>
    <row r="66" spans="1:7" s="4" customFormat="1" ht="12.75">
      <c r="A66" s="21" t="s">
        <v>174</v>
      </c>
      <c r="B66" s="10" t="s">
        <v>18</v>
      </c>
      <c r="C66" s="10" t="s">
        <v>45</v>
      </c>
      <c r="D66" s="10" t="s">
        <v>383</v>
      </c>
      <c r="E66" s="10" t="s">
        <v>229</v>
      </c>
      <c r="F66" s="56">
        <v>175684800</v>
      </c>
      <c r="G66" s="56">
        <v>156823517</v>
      </c>
    </row>
    <row r="67" spans="1:7" s="4" customFormat="1" ht="22.5">
      <c r="A67" s="21" t="s">
        <v>276</v>
      </c>
      <c r="B67" s="10" t="s">
        <v>18</v>
      </c>
      <c r="C67" s="10" t="s">
        <v>45</v>
      </c>
      <c r="D67" s="10" t="s">
        <v>275</v>
      </c>
      <c r="E67" s="10" t="s">
        <v>10</v>
      </c>
      <c r="F67" s="56">
        <f>F68</f>
        <v>205766.88</v>
      </c>
      <c r="G67" s="56">
        <f>G68</f>
        <v>205766.88</v>
      </c>
    </row>
    <row r="68" spans="1:7" s="4" customFormat="1" ht="12.75">
      <c r="A68" s="21" t="s">
        <v>14</v>
      </c>
      <c r="B68" s="10" t="s">
        <v>18</v>
      </c>
      <c r="C68" s="10" t="s">
        <v>45</v>
      </c>
      <c r="D68" s="10" t="s">
        <v>275</v>
      </c>
      <c r="E68" s="10" t="s">
        <v>73</v>
      </c>
      <c r="F68" s="56">
        <v>205766.88</v>
      </c>
      <c r="G68" s="56">
        <v>205766.88</v>
      </c>
    </row>
    <row r="69" spans="1:7" s="4" customFormat="1" ht="22.5">
      <c r="A69" s="36" t="s">
        <v>226</v>
      </c>
      <c r="B69" s="10" t="s">
        <v>18</v>
      </c>
      <c r="C69" s="10" t="s">
        <v>45</v>
      </c>
      <c r="D69" s="10" t="s">
        <v>224</v>
      </c>
      <c r="E69" s="10" t="s">
        <v>10</v>
      </c>
      <c r="F69" s="55">
        <f>F70</f>
        <v>681961.61</v>
      </c>
      <c r="G69" s="55">
        <f>G70</f>
        <v>681961.61</v>
      </c>
    </row>
    <row r="70" spans="1:7" s="4" customFormat="1" ht="12.75">
      <c r="A70" s="21" t="s">
        <v>14</v>
      </c>
      <c r="B70" s="10" t="s">
        <v>225</v>
      </c>
      <c r="C70" s="10" t="s">
        <v>45</v>
      </c>
      <c r="D70" s="10" t="s">
        <v>224</v>
      </c>
      <c r="E70" s="10" t="s">
        <v>73</v>
      </c>
      <c r="F70" s="55">
        <v>681961.61</v>
      </c>
      <c r="G70" s="55">
        <v>681961.61</v>
      </c>
    </row>
    <row r="71" spans="1:7" ht="12.75">
      <c r="A71" s="30" t="s">
        <v>70</v>
      </c>
      <c r="B71" s="2" t="s">
        <v>18</v>
      </c>
      <c r="C71" s="2" t="s">
        <v>22</v>
      </c>
      <c r="D71" s="2" t="s">
        <v>23</v>
      </c>
      <c r="E71" s="2" t="s">
        <v>10</v>
      </c>
      <c r="F71" s="65">
        <f>F73+F74+F78+F76</f>
        <v>15219881.6</v>
      </c>
      <c r="G71" s="65">
        <f>G73+G74+G78+G76</f>
        <v>15219794.66</v>
      </c>
    </row>
    <row r="72" spans="1:7" ht="12.75">
      <c r="A72" s="20" t="s">
        <v>173</v>
      </c>
      <c r="B72" s="14" t="s">
        <v>18</v>
      </c>
      <c r="C72" s="14" t="s">
        <v>22</v>
      </c>
      <c r="D72" s="14" t="s">
        <v>145</v>
      </c>
      <c r="E72" s="14" t="s">
        <v>10</v>
      </c>
      <c r="F72" s="56">
        <f>F73</f>
        <v>7001098.84</v>
      </c>
      <c r="G72" s="56">
        <f>G73</f>
        <v>7001098.84</v>
      </c>
    </row>
    <row r="73" spans="1:7" ht="12.75">
      <c r="A73" s="21" t="s">
        <v>14</v>
      </c>
      <c r="B73" s="14" t="s">
        <v>18</v>
      </c>
      <c r="C73" s="14" t="s">
        <v>22</v>
      </c>
      <c r="D73" s="14" t="s">
        <v>145</v>
      </c>
      <c r="E73" s="14" t="s">
        <v>73</v>
      </c>
      <c r="F73" s="56">
        <v>7001098.84</v>
      </c>
      <c r="G73" s="56">
        <f>4486592.14+6011.93+1285262+35685.2+11039+465923.99+34212.26+290029+386343.32</f>
        <v>7001098.84</v>
      </c>
    </row>
    <row r="74" spans="1:7" ht="12.75">
      <c r="A74" s="20" t="s">
        <v>71</v>
      </c>
      <c r="B74" s="3" t="s">
        <v>18</v>
      </c>
      <c r="C74" s="3" t="s">
        <v>22</v>
      </c>
      <c r="D74" s="3" t="s">
        <v>94</v>
      </c>
      <c r="E74" s="3" t="s">
        <v>10</v>
      </c>
      <c r="F74" s="55">
        <f>F75</f>
        <v>7448782.76</v>
      </c>
      <c r="G74" s="55">
        <f>G75</f>
        <v>7448695.82</v>
      </c>
    </row>
    <row r="75" spans="1:7" ht="12.75">
      <c r="A75" s="20" t="s">
        <v>14</v>
      </c>
      <c r="B75" s="3" t="s">
        <v>18</v>
      </c>
      <c r="C75" s="3" t="s">
        <v>22</v>
      </c>
      <c r="D75" s="3" t="s">
        <v>94</v>
      </c>
      <c r="E75" s="3" t="s">
        <v>73</v>
      </c>
      <c r="F75" s="55">
        <v>7448782.76</v>
      </c>
      <c r="G75" s="55">
        <f>6527854.32+728484+192357.5</f>
        <v>7448695.82</v>
      </c>
    </row>
    <row r="76" spans="1:7" ht="22.5">
      <c r="A76" s="21" t="s">
        <v>388</v>
      </c>
      <c r="B76" s="3" t="s">
        <v>18</v>
      </c>
      <c r="C76" s="3" t="s">
        <v>22</v>
      </c>
      <c r="D76" s="3" t="s">
        <v>384</v>
      </c>
      <c r="E76" s="3" t="s">
        <v>10</v>
      </c>
      <c r="F76" s="55">
        <f>F77</f>
        <v>570000</v>
      </c>
      <c r="G76" s="55">
        <f>G77</f>
        <v>570000</v>
      </c>
    </row>
    <row r="77" spans="1:7" ht="12.75">
      <c r="A77" s="21" t="s">
        <v>14</v>
      </c>
      <c r="B77" s="3" t="s">
        <v>18</v>
      </c>
      <c r="C77" s="3" t="s">
        <v>22</v>
      </c>
      <c r="D77" s="3" t="s">
        <v>384</v>
      </c>
      <c r="E77" s="3" t="s">
        <v>73</v>
      </c>
      <c r="F77" s="55">
        <v>570000</v>
      </c>
      <c r="G77" s="55">
        <v>570000</v>
      </c>
    </row>
    <row r="78" spans="1:7" ht="12.75">
      <c r="A78" s="21" t="s">
        <v>37</v>
      </c>
      <c r="B78" s="3" t="s">
        <v>18</v>
      </c>
      <c r="C78" s="3" t="s">
        <v>22</v>
      </c>
      <c r="D78" s="3" t="s">
        <v>130</v>
      </c>
      <c r="E78" s="3" t="s">
        <v>10</v>
      </c>
      <c r="F78" s="55">
        <f>F79</f>
        <v>200000</v>
      </c>
      <c r="G78" s="55">
        <f>G79</f>
        <v>200000</v>
      </c>
    </row>
    <row r="79" spans="1:7" ht="22.5">
      <c r="A79" s="21" t="s">
        <v>186</v>
      </c>
      <c r="B79" s="15" t="s">
        <v>18</v>
      </c>
      <c r="C79" s="15" t="s">
        <v>22</v>
      </c>
      <c r="D79" s="15" t="s">
        <v>129</v>
      </c>
      <c r="E79" s="15" t="s">
        <v>73</v>
      </c>
      <c r="F79" s="56">
        <v>200000</v>
      </c>
      <c r="G79" s="56">
        <v>200000</v>
      </c>
    </row>
    <row r="80" spans="1:7" s="6" customFormat="1" ht="12.75">
      <c r="A80" s="41" t="s">
        <v>88</v>
      </c>
      <c r="B80" s="1" t="s">
        <v>19</v>
      </c>
      <c r="C80" s="1" t="s">
        <v>9</v>
      </c>
      <c r="D80" s="1" t="s">
        <v>23</v>
      </c>
      <c r="E80" s="1" t="s">
        <v>10</v>
      </c>
      <c r="F80" s="64">
        <f>F81+F98+F92</f>
        <v>96614429.92999999</v>
      </c>
      <c r="G80" s="64">
        <f>G81+G98+G92</f>
        <v>95531000.86999999</v>
      </c>
    </row>
    <row r="81" spans="1:7" s="6" customFormat="1" ht="12.75">
      <c r="A81" s="30" t="s">
        <v>227</v>
      </c>
      <c r="B81" s="2" t="s">
        <v>19</v>
      </c>
      <c r="C81" s="2" t="s">
        <v>8</v>
      </c>
      <c r="D81" s="2" t="s">
        <v>7</v>
      </c>
      <c r="E81" s="2" t="s">
        <v>10</v>
      </c>
      <c r="F81" s="65">
        <f>F84+F88+F82+F86+F90</f>
        <v>63911840.07999999</v>
      </c>
      <c r="G81" s="65">
        <f>G84+G88+G82+G86+G90</f>
        <v>63911840.07999999</v>
      </c>
    </row>
    <row r="82" spans="1:7" s="6" customFormat="1" ht="22.5">
      <c r="A82" s="21" t="s">
        <v>317</v>
      </c>
      <c r="B82" s="10" t="s">
        <v>19</v>
      </c>
      <c r="C82" s="10" t="s">
        <v>8</v>
      </c>
      <c r="D82" s="10" t="s">
        <v>316</v>
      </c>
      <c r="E82" s="10" t="s">
        <v>10</v>
      </c>
      <c r="F82" s="56">
        <f>F83</f>
        <v>9660095</v>
      </c>
      <c r="G82" s="56">
        <f>G83</f>
        <v>9660095</v>
      </c>
    </row>
    <row r="83" spans="1:7" s="6" customFormat="1" ht="12.75">
      <c r="A83" s="21" t="s">
        <v>174</v>
      </c>
      <c r="B83" s="10" t="s">
        <v>19</v>
      </c>
      <c r="C83" s="10" t="s">
        <v>8</v>
      </c>
      <c r="D83" s="10" t="s">
        <v>316</v>
      </c>
      <c r="E83" s="10" t="s">
        <v>175</v>
      </c>
      <c r="F83" s="56">
        <v>9660095</v>
      </c>
      <c r="G83" s="56">
        <v>9660095</v>
      </c>
    </row>
    <row r="84" spans="1:7" s="6" customFormat="1" ht="45">
      <c r="A84" s="63" t="s">
        <v>366</v>
      </c>
      <c r="B84" s="3" t="s">
        <v>19</v>
      </c>
      <c r="C84" s="3" t="s">
        <v>8</v>
      </c>
      <c r="D84" s="3" t="s">
        <v>277</v>
      </c>
      <c r="E84" s="3" t="s">
        <v>10</v>
      </c>
      <c r="F84" s="56">
        <f>F85</f>
        <v>44021268.8</v>
      </c>
      <c r="G84" s="56">
        <f>G85</f>
        <v>44021268.8</v>
      </c>
    </row>
    <row r="85" spans="1:7" s="6" customFormat="1" ht="12.75">
      <c r="A85" s="20" t="s">
        <v>174</v>
      </c>
      <c r="B85" s="3" t="s">
        <v>19</v>
      </c>
      <c r="C85" s="3" t="s">
        <v>8</v>
      </c>
      <c r="D85" s="3" t="s">
        <v>277</v>
      </c>
      <c r="E85" s="3" t="s">
        <v>229</v>
      </c>
      <c r="F85" s="56">
        <v>44021268.8</v>
      </c>
      <c r="G85" s="56">
        <v>44021268.8</v>
      </c>
    </row>
    <row r="86" spans="1:7" s="6" customFormat="1" ht="22.5">
      <c r="A86" s="20" t="s">
        <v>409</v>
      </c>
      <c r="B86" s="3" t="s">
        <v>19</v>
      </c>
      <c r="C86" s="3" t="s">
        <v>8</v>
      </c>
      <c r="D86" s="3" t="s">
        <v>318</v>
      </c>
      <c r="E86" s="3" t="s">
        <v>10</v>
      </c>
      <c r="F86" s="56">
        <f>F87</f>
        <v>7977471</v>
      </c>
      <c r="G86" s="56">
        <f>G87</f>
        <v>7977471</v>
      </c>
    </row>
    <row r="87" spans="1:7" s="6" customFormat="1" ht="12.75">
      <c r="A87" s="21" t="s">
        <v>174</v>
      </c>
      <c r="B87" s="3" t="s">
        <v>281</v>
      </c>
      <c r="C87" s="3" t="s">
        <v>8</v>
      </c>
      <c r="D87" s="3" t="s">
        <v>318</v>
      </c>
      <c r="E87" s="3" t="s">
        <v>175</v>
      </c>
      <c r="F87" s="56">
        <v>7977471</v>
      </c>
      <c r="G87" s="56">
        <v>7977471</v>
      </c>
    </row>
    <row r="88" spans="1:7" s="6" customFormat="1" ht="33.75">
      <c r="A88" s="20" t="s">
        <v>410</v>
      </c>
      <c r="B88" s="3" t="s">
        <v>19</v>
      </c>
      <c r="C88" s="3" t="s">
        <v>8</v>
      </c>
      <c r="D88" s="3" t="s">
        <v>278</v>
      </c>
      <c r="E88" s="3" t="s">
        <v>10</v>
      </c>
      <c r="F88" s="56">
        <f>F89</f>
        <v>965606.12</v>
      </c>
      <c r="G88" s="56">
        <f>G89</f>
        <v>965606.12</v>
      </c>
    </row>
    <row r="89" spans="1:7" s="6" customFormat="1" ht="12.75">
      <c r="A89" s="20" t="s">
        <v>174</v>
      </c>
      <c r="B89" s="3" t="s">
        <v>19</v>
      </c>
      <c r="C89" s="3" t="s">
        <v>8</v>
      </c>
      <c r="D89" s="3" t="s">
        <v>278</v>
      </c>
      <c r="E89" s="3" t="s">
        <v>229</v>
      </c>
      <c r="F89" s="56">
        <v>965606.12</v>
      </c>
      <c r="G89" s="56">
        <f>533948.22+431657.9</f>
        <v>965606.12</v>
      </c>
    </row>
    <row r="90" spans="1:7" s="6" customFormat="1" ht="12.75">
      <c r="A90" s="20" t="s">
        <v>320</v>
      </c>
      <c r="B90" s="3" t="s">
        <v>19</v>
      </c>
      <c r="C90" s="3" t="s">
        <v>8</v>
      </c>
      <c r="D90" s="3" t="s">
        <v>319</v>
      </c>
      <c r="E90" s="3" t="s">
        <v>10</v>
      </c>
      <c r="F90" s="56">
        <f>F91</f>
        <v>1287399.16</v>
      </c>
      <c r="G90" s="56">
        <f>G91</f>
        <v>1287399.16</v>
      </c>
    </row>
    <row r="91" spans="1:7" s="6" customFormat="1" ht="12.75">
      <c r="A91" s="20" t="s">
        <v>14</v>
      </c>
      <c r="B91" s="3" t="s">
        <v>19</v>
      </c>
      <c r="C91" s="3" t="s">
        <v>8</v>
      </c>
      <c r="D91" s="3" t="s">
        <v>319</v>
      </c>
      <c r="E91" s="3" t="s">
        <v>73</v>
      </c>
      <c r="F91" s="56">
        <v>1287399.16</v>
      </c>
      <c r="G91" s="56">
        <v>1287399.16</v>
      </c>
    </row>
    <row r="92" spans="1:7" s="6" customFormat="1" ht="12.75">
      <c r="A92" s="40" t="s">
        <v>279</v>
      </c>
      <c r="B92" s="12" t="s">
        <v>19</v>
      </c>
      <c r="C92" s="12" t="s">
        <v>12</v>
      </c>
      <c r="D92" s="12" t="s">
        <v>7</v>
      </c>
      <c r="E92" s="12" t="s">
        <v>10</v>
      </c>
      <c r="F92" s="65">
        <f>F93+F96</f>
        <v>7127821.92</v>
      </c>
      <c r="G92" s="65">
        <f>G93+G96</f>
        <v>7127821.92</v>
      </c>
    </row>
    <row r="93" spans="1:7" s="6" customFormat="1" ht="12.75">
      <c r="A93" s="36" t="s">
        <v>283</v>
      </c>
      <c r="B93" s="15" t="s">
        <v>19</v>
      </c>
      <c r="C93" s="15" t="s">
        <v>12</v>
      </c>
      <c r="D93" s="15" t="s">
        <v>280</v>
      </c>
      <c r="E93" s="15" t="s">
        <v>10</v>
      </c>
      <c r="F93" s="56">
        <f>F94+F95</f>
        <v>6406860.77</v>
      </c>
      <c r="G93" s="56">
        <f>G94+G95</f>
        <v>6406860.77</v>
      </c>
    </row>
    <row r="94" spans="1:7" s="6" customFormat="1" ht="12.75">
      <c r="A94" s="36" t="s">
        <v>234</v>
      </c>
      <c r="B94" s="15" t="s">
        <v>19</v>
      </c>
      <c r="C94" s="15" t="s">
        <v>12</v>
      </c>
      <c r="D94" s="15" t="s">
        <v>280</v>
      </c>
      <c r="E94" s="15" t="s">
        <v>233</v>
      </c>
      <c r="F94" s="56">
        <v>3008200</v>
      </c>
      <c r="G94" s="56">
        <v>3008200</v>
      </c>
    </row>
    <row r="95" spans="1:7" s="6" customFormat="1" ht="12.75">
      <c r="A95" s="20" t="s">
        <v>14</v>
      </c>
      <c r="B95" s="10" t="s">
        <v>281</v>
      </c>
      <c r="C95" s="10" t="s">
        <v>12</v>
      </c>
      <c r="D95" s="10" t="s">
        <v>280</v>
      </c>
      <c r="E95" s="10" t="s">
        <v>73</v>
      </c>
      <c r="F95" s="56">
        <v>3398660.77</v>
      </c>
      <c r="G95" s="56">
        <f>3335748.76+62912.01</f>
        <v>3398660.7699999996</v>
      </c>
    </row>
    <row r="96" spans="1:7" s="6" customFormat="1" ht="33.75">
      <c r="A96" s="36" t="s">
        <v>284</v>
      </c>
      <c r="B96" s="10" t="s">
        <v>19</v>
      </c>
      <c r="C96" s="10" t="s">
        <v>12</v>
      </c>
      <c r="D96" s="10" t="s">
        <v>282</v>
      </c>
      <c r="E96" s="10" t="s">
        <v>10</v>
      </c>
      <c r="F96" s="56">
        <f>F97</f>
        <v>720961.15</v>
      </c>
      <c r="G96" s="56">
        <f>G97</f>
        <v>720961.15</v>
      </c>
    </row>
    <row r="97" spans="1:7" s="6" customFormat="1" ht="12.75">
      <c r="A97" s="20" t="s">
        <v>174</v>
      </c>
      <c r="B97" s="10" t="s">
        <v>281</v>
      </c>
      <c r="C97" s="10" t="s">
        <v>12</v>
      </c>
      <c r="D97" s="10" t="s">
        <v>282</v>
      </c>
      <c r="E97" s="10" t="s">
        <v>229</v>
      </c>
      <c r="F97" s="56">
        <v>720961.15</v>
      </c>
      <c r="G97" s="56">
        <v>720961.15</v>
      </c>
    </row>
    <row r="98" spans="1:7" s="6" customFormat="1" ht="12.75">
      <c r="A98" s="30" t="s">
        <v>181</v>
      </c>
      <c r="B98" s="2" t="s">
        <v>19</v>
      </c>
      <c r="C98" s="2" t="s">
        <v>19</v>
      </c>
      <c r="D98" s="2" t="s">
        <v>7</v>
      </c>
      <c r="E98" s="2" t="s">
        <v>10</v>
      </c>
      <c r="F98" s="65">
        <f>F99+F104+F101</f>
        <v>25574767.93</v>
      </c>
      <c r="G98" s="65">
        <f>G99+G104+G101</f>
        <v>24491338.870000005</v>
      </c>
    </row>
    <row r="99" spans="1:7" s="6" customFormat="1" ht="22.5">
      <c r="A99" s="36" t="s">
        <v>230</v>
      </c>
      <c r="B99" s="14" t="s">
        <v>19</v>
      </c>
      <c r="C99" s="14" t="s">
        <v>19</v>
      </c>
      <c r="D99" s="3" t="s">
        <v>228</v>
      </c>
      <c r="E99" s="14" t="s">
        <v>10</v>
      </c>
      <c r="F99" s="56">
        <f>F100</f>
        <v>12517900.93</v>
      </c>
      <c r="G99" s="56">
        <f>G100</f>
        <v>12517900.930000002</v>
      </c>
    </row>
    <row r="100" spans="1:7" s="6" customFormat="1" ht="12.75">
      <c r="A100" s="36" t="s">
        <v>174</v>
      </c>
      <c r="B100" s="3" t="s">
        <v>19</v>
      </c>
      <c r="C100" s="3" t="s">
        <v>19</v>
      </c>
      <c r="D100" s="3" t="s">
        <v>228</v>
      </c>
      <c r="E100" s="3" t="s">
        <v>229</v>
      </c>
      <c r="F100" s="56">
        <v>12517900.93</v>
      </c>
      <c r="G100" s="56">
        <f>921204.13+11596696.8</f>
        <v>12517900.930000002</v>
      </c>
    </row>
    <row r="101" spans="1:7" s="6" customFormat="1" ht="22.5">
      <c r="A101" s="36" t="s">
        <v>322</v>
      </c>
      <c r="B101" s="3" t="s">
        <v>19</v>
      </c>
      <c r="C101" s="3" t="s">
        <v>19</v>
      </c>
      <c r="D101" s="3" t="s">
        <v>321</v>
      </c>
      <c r="E101" s="3" t="s">
        <v>10</v>
      </c>
      <c r="F101" s="56">
        <f>F102+F103</f>
        <v>13003970</v>
      </c>
      <c r="G101" s="56">
        <f>G102+G103</f>
        <v>11920540.940000001</v>
      </c>
    </row>
    <row r="102" spans="1:7" s="6" customFormat="1" ht="12.75">
      <c r="A102" s="36" t="s">
        <v>174</v>
      </c>
      <c r="B102" s="3" t="s">
        <v>281</v>
      </c>
      <c r="C102" s="3" t="s">
        <v>19</v>
      </c>
      <c r="D102" s="3" t="s">
        <v>321</v>
      </c>
      <c r="E102" s="3" t="s">
        <v>229</v>
      </c>
      <c r="F102" s="56">
        <v>5763970</v>
      </c>
      <c r="G102" s="56">
        <f>5690540.94</f>
        <v>5690540.94</v>
      </c>
    </row>
    <row r="103" spans="1:7" s="6" customFormat="1" ht="12.75">
      <c r="A103" s="36" t="s">
        <v>14</v>
      </c>
      <c r="B103" s="3" t="s">
        <v>19</v>
      </c>
      <c r="C103" s="3" t="s">
        <v>19</v>
      </c>
      <c r="D103" s="3" t="s">
        <v>321</v>
      </c>
      <c r="E103" s="3" t="s">
        <v>73</v>
      </c>
      <c r="F103" s="56">
        <v>7240000</v>
      </c>
      <c r="G103" s="56">
        <v>6230000</v>
      </c>
    </row>
    <row r="104" spans="1:7" s="6" customFormat="1" ht="22.5">
      <c r="A104" s="20" t="s">
        <v>212</v>
      </c>
      <c r="B104" s="14" t="s">
        <v>19</v>
      </c>
      <c r="C104" s="3" t="s">
        <v>19</v>
      </c>
      <c r="D104" s="3" t="s">
        <v>411</v>
      </c>
      <c r="E104" s="14" t="s">
        <v>10</v>
      </c>
      <c r="F104" s="56">
        <f>F105</f>
        <v>52897</v>
      </c>
      <c r="G104" s="56">
        <f>G105</f>
        <v>52897</v>
      </c>
    </row>
    <row r="105" spans="1:7" s="6" customFormat="1" ht="12.75">
      <c r="A105" s="36" t="s">
        <v>174</v>
      </c>
      <c r="B105" s="14" t="s">
        <v>19</v>
      </c>
      <c r="C105" s="3" t="s">
        <v>19</v>
      </c>
      <c r="D105" s="3" t="s">
        <v>302</v>
      </c>
      <c r="E105" s="3" t="s">
        <v>229</v>
      </c>
      <c r="F105" s="56">
        <v>52897</v>
      </c>
      <c r="G105" s="56">
        <v>52897</v>
      </c>
    </row>
    <row r="106" spans="1:7" ht="12.75">
      <c r="A106" s="41" t="s">
        <v>38</v>
      </c>
      <c r="B106" s="1" t="s">
        <v>21</v>
      </c>
      <c r="C106" s="1" t="s">
        <v>9</v>
      </c>
      <c r="D106" s="1" t="s">
        <v>7</v>
      </c>
      <c r="E106" s="1" t="s">
        <v>10</v>
      </c>
      <c r="F106" s="64">
        <f>F107</f>
        <v>190058.72</v>
      </c>
      <c r="G106" s="64">
        <f>G107</f>
        <v>190058.72</v>
      </c>
    </row>
    <row r="107" spans="1:7" ht="12.75">
      <c r="A107" s="30" t="s">
        <v>164</v>
      </c>
      <c r="B107" s="2" t="s">
        <v>21</v>
      </c>
      <c r="C107" s="2" t="s">
        <v>19</v>
      </c>
      <c r="D107" s="2" t="s">
        <v>7</v>
      </c>
      <c r="E107" s="2" t="s">
        <v>10</v>
      </c>
      <c r="F107" s="65">
        <f>F108+F110</f>
        <v>190058.72</v>
      </c>
      <c r="G107" s="65">
        <f>G108+G110</f>
        <v>190058.72</v>
      </c>
    </row>
    <row r="108" spans="1:7" ht="22.5">
      <c r="A108" s="21" t="s">
        <v>230</v>
      </c>
      <c r="B108" s="10" t="s">
        <v>21</v>
      </c>
      <c r="C108" s="10" t="s">
        <v>19</v>
      </c>
      <c r="D108" s="10" t="s">
        <v>228</v>
      </c>
      <c r="E108" s="10" t="s">
        <v>10</v>
      </c>
      <c r="F108" s="56">
        <f>F109</f>
        <v>13708.72</v>
      </c>
      <c r="G108" s="56">
        <f>G109</f>
        <v>13708.72</v>
      </c>
    </row>
    <row r="109" spans="1:7" ht="12.75">
      <c r="A109" s="36" t="s">
        <v>174</v>
      </c>
      <c r="B109" s="10" t="s">
        <v>21</v>
      </c>
      <c r="C109" s="10" t="s">
        <v>19</v>
      </c>
      <c r="D109" s="10" t="s">
        <v>228</v>
      </c>
      <c r="E109" s="10" t="s">
        <v>229</v>
      </c>
      <c r="F109" s="56">
        <v>13708.72</v>
      </c>
      <c r="G109" s="56">
        <v>13708.72</v>
      </c>
    </row>
    <row r="110" spans="1:7" ht="12.75">
      <c r="A110" s="20" t="s">
        <v>239</v>
      </c>
      <c r="B110" s="14" t="s">
        <v>21</v>
      </c>
      <c r="C110" s="14" t="s">
        <v>19</v>
      </c>
      <c r="D110" s="3" t="s">
        <v>156</v>
      </c>
      <c r="E110" s="14" t="s">
        <v>10</v>
      </c>
      <c r="F110" s="56">
        <f>F111</f>
        <v>176350</v>
      </c>
      <c r="G110" s="56">
        <f>G111</f>
        <v>176350</v>
      </c>
    </row>
    <row r="111" spans="1:7" ht="12.75">
      <c r="A111" s="21" t="s">
        <v>14</v>
      </c>
      <c r="B111" s="14" t="s">
        <v>21</v>
      </c>
      <c r="C111" s="14" t="s">
        <v>19</v>
      </c>
      <c r="D111" s="3" t="s">
        <v>156</v>
      </c>
      <c r="E111" s="14" t="s">
        <v>73</v>
      </c>
      <c r="F111" s="56">
        <v>176350</v>
      </c>
      <c r="G111" s="56">
        <v>176350</v>
      </c>
    </row>
    <row r="112" spans="1:7" s="4" customFormat="1" ht="12.75">
      <c r="A112" s="38" t="s">
        <v>39</v>
      </c>
      <c r="B112" s="13" t="s">
        <v>40</v>
      </c>
      <c r="C112" s="13" t="s">
        <v>9</v>
      </c>
      <c r="D112" s="13" t="s">
        <v>7</v>
      </c>
      <c r="E112" s="13" t="s">
        <v>10</v>
      </c>
      <c r="F112" s="64">
        <f>F113+F138+F183+F193</f>
        <v>964702729.69</v>
      </c>
      <c r="G112" s="64">
        <f>G113+G138+G183+G193</f>
        <v>952740431.9499999</v>
      </c>
    </row>
    <row r="113" spans="1:7" s="4" customFormat="1" ht="12.75">
      <c r="A113" s="42" t="s">
        <v>41</v>
      </c>
      <c r="B113" s="12" t="s">
        <v>42</v>
      </c>
      <c r="C113" s="12" t="s">
        <v>8</v>
      </c>
      <c r="D113" s="12" t="s">
        <v>7</v>
      </c>
      <c r="E113" s="12" t="s">
        <v>10</v>
      </c>
      <c r="F113" s="65">
        <f>F114+F116+F118+F124+F129+F120+F134+F122+F127+F136+F132</f>
        <v>417095311.33000004</v>
      </c>
      <c r="G113" s="65">
        <f>G114+G116+G118+G124+G129+G120+G134+G122+G127+G136+G132</f>
        <v>413323869.5500001</v>
      </c>
    </row>
    <row r="114" spans="1:7" s="4" customFormat="1" ht="22.5">
      <c r="A114" s="21" t="s">
        <v>394</v>
      </c>
      <c r="B114" s="10" t="s">
        <v>42</v>
      </c>
      <c r="C114" s="10" t="s">
        <v>8</v>
      </c>
      <c r="D114" s="10" t="s">
        <v>393</v>
      </c>
      <c r="E114" s="10" t="s">
        <v>10</v>
      </c>
      <c r="F114" s="56">
        <f>F115</f>
        <v>2197757</v>
      </c>
      <c r="G114" s="56">
        <f>G115</f>
        <v>2197757</v>
      </c>
    </row>
    <row r="115" spans="1:7" s="4" customFormat="1" ht="12.75">
      <c r="A115" s="36" t="s">
        <v>344</v>
      </c>
      <c r="B115" s="10" t="s">
        <v>42</v>
      </c>
      <c r="C115" s="10" t="s">
        <v>8</v>
      </c>
      <c r="D115" s="10" t="s">
        <v>393</v>
      </c>
      <c r="E115" s="10" t="s">
        <v>293</v>
      </c>
      <c r="F115" s="56">
        <v>2197757</v>
      </c>
      <c r="G115" s="56">
        <v>2197757</v>
      </c>
    </row>
    <row r="116" spans="1:7" s="4" customFormat="1" ht="12.75">
      <c r="A116" s="36" t="s">
        <v>389</v>
      </c>
      <c r="B116" s="10" t="s">
        <v>42</v>
      </c>
      <c r="C116" s="10" t="s">
        <v>8</v>
      </c>
      <c r="D116" s="10" t="s">
        <v>396</v>
      </c>
      <c r="E116" s="10" t="s">
        <v>10</v>
      </c>
      <c r="F116" s="56">
        <f>F117</f>
        <v>2076200</v>
      </c>
      <c r="G116" s="56">
        <f>G117</f>
        <v>2076200</v>
      </c>
    </row>
    <row r="117" spans="1:7" s="4" customFormat="1" ht="12.75">
      <c r="A117" s="36" t="s">
        <v>344</v>
      </c>
      <c r="B117" s="10" t="s">
        <v>42</v>
      </c>
      <c r="C117" s="10" t="s">
        <v>8</v>
      </c>
      <c r="D117" s="10" t="s">
        <v>396</v>
      </c>
      <c r="E117" s="10" t="s">
        <v>293</v>
      </c>
      <c r="F117" s="56">
        <v>2076200</v>
      </c>
      <c r="G117" s="56">
        <v>2076200</v>
      </c>
    </row>
    <row r="118" spans="1:7" s="4" customFormat="1" ht="22.5">
      <c r="A118" s="21" t="s">
        <v>242</v>
      </c>
      <c r="B118" s="10" t="s">
        <v>42</v>
      </c>
      <c r="C118" s="10" t="s">
        <v>8</v>
      </c>
      <c r="D118" s="10" t="s">
        <v>188</v>
      </c>
      <c r="E118" s="10" t="s">
        <v>10</v>
      </c>
      <c r="F118" s="55">
        <f>F119</f>
        <v>130507522.37</v>
      </c>
      <c r="G118" s="55">
        <f>G119</f>
        <v>130268116.99</v>
      </c>
    </row>
    <row r="119" spans="1:7" s="4" customFormat="1" ht="22.5">
      <c r="A119" s="21" t="s">
        <v>243</v>
      </c>
      <c r="B119" s="10" t="s">
        <v>42</v>
      </c>
      <c r="C119" s="10" t="s">
        <v>8</v>
      </c>
      <c r="D119" s="10" t="s">
        <v>188</v>
      </c>
      <c r="E119" s="10" t="s">
        <v>203</v>
      </c>
      <c r="F119" s="55">
        <v>130507522.37</v>
      </c>
      <c r="G119" s="55">
        <v>130268116.99</v>
      </c>
    </row>
    <row r="120" spans="1:7" s="4" customFormat="1" ht="12.75">
      <c r="A120" s="21" t="s">
        <v>287</v>
      </c>
      <c r="B120" s="10" t="s">
        <v>42</v>
      </c>
      <c r="C120" s="10" t="s">
        <v>8</v>
      </c>
      <c r="D120" s="10" t="s">
        <v>285</v>
      </c>
      <c r="E120" s="10" t="s">
        <v>10</v>
      </c>
      <c r="F120" s="55">
        <f>F121</f>
        <v>7868503.78</v>
      </c>
      <c r="G120" s="55">
        <f>G121</f>
        <v>6636491.49</v>
      </c>
    </row>
    <row r="121" spans="1:7" s="4" customFormat="1" ht="22.5">
      <c r="A121" s="21" t="s">
        <v>243</v>
      </c>
      <c r="B121" s="10" t="s">
        <v>42</v>
      </c>
      <c r="C121" s="10" t="s">
        <v>8</v>
      </c>
      <c r="D121" s="10" t="s">
        <v>286</v>
      </c>
      <c r="E121" s="10" t="s">
        <v>203</v>
      </c>
      <c r="F121" s="55">
        <v>7868503.78</v>
      </c>
      <c r="G121" s="55">
        <f>6636491.49</f>
        <v>6636491.49</v>
      </c>
    </row>
    <row r="122" spans="1:7" s="4" customFormat="1" ht="12.75">
      <c r="A122" s="21" t="s">
        <v>292</v>
      </c>
      <c r="B122" s="10" t="s">
        <v>42</v>
      </c>
      <c r="C122" s="10" t="s">
        <v>8</v>
      </c>
      <c r="D122" s="10" t="s">
        <v>323</v>
      </c>
      <c r="E122" s="10" t="s">
        <v>10</v>
      </c>
      <c r="F122" s="55">
        <f>F123</f>
        <v>2852582.35</v>
      </c>
      <c r="G122" s="55">
        <f>G123</f>
        <v>2746579.57</v>
      </c>
    </row>
    <row r="123" spans="1:7" s="4" customFormat="1" ht="22.5">
      <c r="A123" s="21" t="s">
        <v>243</v>
      </c>
      <c r="B123" s="10" t="s">
        <v>42</v>
      </c>
      <c r="C123" s="10" t="s">
        <v>8</v>
      </c>
      <c r="D123" s="10" t="s">
        <v>323</v>
      </c>
      <c r="E123" s="10" t="s">
        <v>203</v>
      </c>
      <c r="F123" s="55">
        <v>2852582.35</v>
      </c>
      <c r="G123" s="55">
        <v>2746579.57</v>
      </c>
    </row>
    <row r="124" spans="1:7" s="4" customFormat="1" ht="33.75">
      <c r="A124" s="36" t="s">
        <v>253</v>
      </c>
      <c r="B124" s="10" t="s">
        <v>42</v>
      </c>
      <c r="C124" s="10" t="s">
        <v>8</v>
      </c>
      <c r="D124" s="10" t="s">
        <v>251</v>
      </c>
      <c r="E124" s="10" t="s">
        <v>10</v>
      </c>
      <c r="F124" s="55">
        <f>F125+F126</f>
        <v>13757685.83</v>
      </c>
      <c r="G124" s="55">
        <f>G125+G126</f>
        <v>13423085.18</v>
      </c>
    </row>
    <row r="125" spans="1:7" s="4" customFormat="1" ht="22.5">
      <c r="A125" s="21" t="s">
        <v>243</v>
      </c>
      <c r="B125" s="10" t="s">
        <v>42</v>
      </c>
      <c r="C125" s="10" t="s">
        <v>8</v>
      </c>
      <c r="D125" s="10" t="s">
        <v>251</v>
      </c>
      <c r="E125" s="10" t="s">
        <v>203</v>
      </c>
      <c r="F125" s="55">
        <v>2007635.83</v>
      </c>
      <c r="G125" s="55">
        <v>1999356.06</v>
      </c>
    </row>
    <row r="126" spans="1:7" s="4" customFormat="1" ht="12.75">
      <c r="A126" s="36" t="s">
        <v>252</v>
      </c>
      <c r="B126" s="10" t="s">
        <v>42</v>
      </c>
      <c r="C126" s="10" t="s">
        <v>8</v>
      </c>
      <c r="D126" s="10" t="s">
        <v>251</v>
      </c>
      <c r="E126" s="10" t="s">
        <v>204</v>
      </c>
      <c r="F126" s="55">
        <v>11750050</v>
      </c>
      <c r="G126" s="55">
        <v>11423729.12</v>
      </c>
    </row>
    <row r="127" spans="1:7" s="4" customFormat="1" ht="22.5">
      <c r="A127" s="36" t="s">
        <v>325</v>
      </c>
      <c r="B127" s="10" t="s">
        <v>42</v>
      </c>
      <c r="C127" s="10" t="s">
        <v>8</v>
      </c>
      <c r="D127" s="10" t="s">
        <v>324</v>
      </c>
      <c r="E127" s="10" t="s">
        <v>10</v>
      </c>
      <c r="F127" s="55">
        <f>F128</f>
        <v>964750</v>
      </c>
      <c r="G127" s="55">
        <f>G128</f>
        <v>448809.61</v>
      </c>
    </row>
    <row r="128" spans="1:7" s="4" customFormat="1" ht="12.75">
      <c r="A128" s="36" t="s">
        <v>252</v>
      </c>
      <c r="B128" s="10" t="s">
        <v>42</v>
      </c>
      <c r="C128" s="10" t="s">
        <v>8</v>
      </c>
      <c r="D128" s="10" t="s">
        <v>324</v>
      </c>
      <c r="E128" s="10" t="s">
        <v>204</v>
      </c>
      <c r="F128" s="55">
        <v>964750</v>
      </c>
      <c r="G128" s="55">
        <v>448809.61</v>
      </c>
    </row>
    <row r="129" spans="1:7" s="4" customFormat="1" ht="22.5">
      <c r="A129" s="21" t="s">
        <v>116</v>
      </c>
      <c r="B129" s="10" t="s">
        <v>42</v>
      </c>
      <c r="C129" s="10" t="s">
        <v>8</v>
      </c>
      <c r="D129" s="34" t="s">
        <v>190</v>
      </c>
      <c r="E129" s="10" t="s">
        <v>10</v>
      </c>
      <c r="F129" s="55">
        <f>F130+F131</f>
        <v>4480100</v>
      </c>
      <c r="G129" s="55">
        <f>G130+G131</f>
        <v>3150893.52</v>
      </c>
    </row>
    <row r="130" spans="1:7" s="4" customFormat="1" ht="12.75">
      <c r="A130" s="36" t="s">
        <v>252</v>
      </c>
      <c r="B130" s="10" t="s">
        <v>42</v>
      </c>
      <c r="C130" s="10" t="s">
        <v>8</v>
      </c>
      <c r="D130" s="34" t="s">
        <v>190</v>
      </c>
      <c r="E130" s="10" t="s">
        <v>204</v>
      </c>
      <c r="F130" s="55">
        <v>4309315.05</v>
      </c>
      <c r="G130" s="55">
        <f>678086.02+2302022.55</f>
        <v>2980108.57</v>
      </c>
    </row>
    <row r="131" spans="1:7" s="4" customFormat="1" ht="12.75">
      <c r="A131" s="36" t="s">
        <v>174</v>
      </c>
      <c r="B131" s="10" t="s">
        <v>42</v>
      </c>
      <c r="C131" s="10" t="s">
        <v>8</v>
      </c>
      <c r="D131" s="10" t="s">
        <v>190</v>
      </c>
      <c r="E131" s="10" t="s">
        <v>175</v>
      </c>
      <c r="F131" s="55">
        <v>170784.95</v>
      </c>
      <c r="G131" s="55">
        <f>2523.91+168261.04</f>
        <v>170784.95</v>
      </c>
    </row>
    <row r="132" spans="1:7" s="4" customFormat="1" ht="12.75">
      <c r="A132" s="36" t="s">
        <v>389</v>
      </c>
      <c r="B132" s="10" t="s">
        <v>42</v>
      </c>
      <c r="C132" s="10" t="s">
        <v>8</v>
      </c>
      <c r="D132" s="10" t="s">
        <v>385</v>
      </c>
      <c r="E132" s="10" t="s">
        <v>10</v>
      </c>
      <c r="F132" s="55">
        <f>F133</f>
        <v>236006460</v>
      </c>
      <c r="G132" s="55">
        <f>G133</f>
        <v>236006460</v>
      </c>
    </row>
    <row r="133" spans="1:7" s="4" customFormat="1" ht="12.75">
      <c r="A133" s="36" t="s">
        <v>344</v>
      </c>
      <c r="B133" s="10" t="s">
        <v>42</v>
      </c>
      <c r="C133" s="10" t="s">
        <v>8</v>
      </c>
      <c r="D133" s="10" t="s">
        <v>385</v>
      </c>
      <c r="E133" s="10" t="s">
        <v>293</v>
      </c>
      <c r="F133" s="55">
        <v>236006460</v>
      </c>
      <c r="G133" s="55">
        <f>118003230+118003230</f>
        <v>236006460</v>
      </c>
    </row>
    <row r="134" spans="1:7" s="4" customFormat="1" ht="12.75">
      <c r="A134" s="36" t="s">
        <v>289</v>
      </c>
      <c r="B134" s="10" t="s">
        <v>42</v>
      </c>
      <c r="C134" s="10" t="s">
        <v>8</v>
      </c>
      <c r="D134" s="10" t="s">
        <v>288</v>
      </c>
      <c r="E134" s="10" t="s">
        <v>10</v>
      </c>
      <c r="F134" s="55">
        <f>F135</f>
        <v>16338400</v>
      </c>
      <c r="G134" s="55">
        <f>G135</f>
        <v>16330937.63</v>
      </c>
    </row>
    <row r="135" spans="1:7" s="4" customFormat="1" ht="12.75">
      <c r="A135" s="36" t="s">
        <v>252</v>
      </c>
      <c r="B135" s="10" t="s">
        <v>42</v>
      </c>
      <c r="C135" s="10" t="s">
        <v>8</v>
      </c>
      <c r="D135" s="10" t="s">
        <v>288</v>
      </c>
      <c r="E135" s="10" t="s">
        <v>204</v>
      </c>
      <c r="F135" s="55">
        <v>16338400</v>
      </c>
      <c r="G135" s="55">
        <v>16330937.63</v>
      </c>
    </row>
    <row r="136" spans="1:7" s="4" customFormat="1" ht="22.5">
      <c r="A136" s="36" t="s">
        <v>334</v>
      </c>
      <c r="B136" s="10" t="s">
        <v>42</v>
      </c>
      <c r="C136" s="10" t="s">
        <v>8</v>
      </c>
      <c r="D136" s="10" t="s">
        <v>326</v>
      </c>
      <c r="E136" s="10" t="s">
        <v>10</v>
      </c>
      <c r="F136" s="55">
        <f>F137</f>
        <v>45350</v>
      </c>
      <c r="G136" s="55">
        <f>G137</f>
        <v>38538.56</v>
      </c>
    </row>
    <row r="137" spans="1:7" s="4" customFormat="1" ht="12.75">
      <c r="A137" s="36" t="s">
        <v>252</v>
      </c>
      <c r="B137" s="10" t="s">
        <v>42</v>
      </c>
      <c r="C137" s="10" t="s">
        <v>8</v>
      </c>
      <c r="D137" s="10" t="s">
        <v>326</v>
      </c>
      <c r="E137" s="10" t="s">
        <v>204</v>
      </c>
      <c r="F137" s="55">
        <v>45350</v>
      </c>
      <c r="G137" s="55">
        <v>38538.56</v>
      </c>
    </row>
    <row r="138" spans="1:7" ht="12.75">
      <c r="A138" s="42" t="s">
        <v>43</v>
      </c>
      <c r="B138" s="12" t="s">
        <v>42</v>
      </c>
      <c r="C138" s="12" t="s">
        <v>12</v>
      </c>
      <c r="D138" s="12" t="s">
        <v>7</v>
      </c>
      <c r="E138" s="12" t="s">
        <v>10</v>
      </c>
      <c r="F138" s="65">
        <f>F139+F141+F143+F145+F147+F151+F155+F157+F159+F161+F163+F166+F169+F173+F175+F179+F181+F149+F153+F171+F177</f>
        <v>501962730.32</v>
      </c>
      <c r="G138" s="65">
        <f>G139+G141+G143+G145+G147+G151+G155+G157+G159+G161+G163+G166+G169+G173+G175+G179+G181+G149+G153+G171+G177</f>
        <v>494178693.71999997</v>
      </c>
    </row>
    <row r="139" spans="1:7" ht="22.5">
      <c r="A139" s="21" t="s">
        <v>394</v>
      </c>
      <c r="B139" s="10" t="s">
        <v>42</v>
      </c>
      <c r="C139" s="10" t="s">
        <v>12</v>
      </c>
      <c r="D139" s="10" t="s">
        <v>393</v>
      </c>
      <c r="E139" s="10" t="s">
        <v>10</v>
      </c>
      <c r="F139" s="56">
        <f>F140</f>
        <v>3911643</v>
      </c>
      <c r="G139" s="56">
        <f>G140</f>
        <v>3911643</v>
      </c>
    </row>
    <row r="140" spans="1:7" ht="12.75">
      <c r="A140" s="36" t="s">
        <v>344</v>
      </c>
      <c r="B140" s="10" t="s">
        <v>42</v>
      </c>
      <c r="C140" s="10" t="s">
        <v>12</v>
      </c>
      <c r="D140" s="10" t="s">
        <v>393</v>
      </c>
      <c r="E140" s="10" t="s">
        <v>293</v>
      </c>
      <c r="F140" s="56">
        <v>3911643</v>
      </c>
      <c r="G140" s="56">
        <v>3911643</v>
      </c>
    </row>
    <row r="141" spans="1:7" ht="22.5">
      <c r="A141" s="21" t="s">
        <v>242</v>
      </c>
      <c r="B141" s="10" t="s">
        <v>42</v>
      </c>
      <c r="C141" s="10" t="s">
        <v>12</v>
      </c>
      <c r="D141" s="10" t="s">
        <v>191</v>
      </c>
      <c r="E141" s="10" t="s">
        <v>10</v>
      </c>
      <c r="F141" s="55">
        <f>F142</f>
        <v>62845819.09</v>
      </c>
      <c r="G141" s="55">
        <f>G142</f>
        <v>62122357.74</v>
      </c>
    </row>
    <row r="142" spans="1:25" s="33" customFormat="1" ht="22.5">
      <c r="A142" s="21" t="s">
        <v>243</v>
      </c>
      <c r="B142" s="10" t="s">
        <v>42</v>
      </c>
      <c r="C142" s="10" t="s">
        <v>12</v>
      </c>
      <c r="D142" s="10" t="s">
        <v>191</v>
      </c>
      <c r="E142" s="10" t="s">
        <v>203</v>
      </c>
      <c r="F142" s="55">
        <v>62845819.09</v>
      </c>
      <c r="G142" s="55">
        <v>62122357.74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33" customFormat="1" ht="12.75">
      <c r="A143" s="36" t="s">
        <v>244</v>
      </c>
      <c r="B143" s="10" t="s">
        <v>42</v>
      </c>
      <c r="C143" s="10" t="s">
        <v>12</v>
      </c>
      <c r="D143" s="10" t="s">
        <v>267</v>
      </c>
      <c r="E143" s="10" t="s">
        <v>10</v>
      </c>
      <c r="F143" s="55">
        <f>F144</f>
        <v>12934256.83</v>
      </c>
      <c r="G143" s="55">
        <f>G144</f>
        <v>12934256.83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33" customFormat="1" ht="22.5">
      <c r="A144" s="21" t="s">
        <v>243</v>
      </c>
      <c r="B144" s="10" t="s">
        <v>42</v>
      </c>
      <c r="C144" s="10" t="s">
        <v>12</v>
      </c>
      <c r="D144" s="10" t="s">
        <v>267</v>
      </c>
      <c r="E144" s="10" t="s">
        <v>203</v>
      </c>
      <c r="F144" s="55">
        <v>12934256.83</v>
      </c>
      <c r="G144" s="55">
        <v>12934256.83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33" customFormat="1" ht="12.75">
      <c r="A145" s="21" t="s">
        <v>287</v>
      </c>
      <c r="B145" s="10" t="s">
        <v>42</v>
      </c>
      <c r="C145" s="10" t="s">
        <v>12</v>
      </c>
      <c r="D145" s="10" t="s">
        <v>290</v>
      </c>
      <c r="E145" s="10" t="s">
        <v>10</v>
      </c>
      <c r="F145" s="55">
        <f>F146</f>
        <v>9622772.12</v>
      </c>
      <c r="G145" s="55">
        <f>G146</f>
        <v>5252172.12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33" customFormat="1" ht="22.5">
      <c r="A146" s="21" t="s">
        <v>243</v>
      </c>
      <c r="B146" s="10" t="s">
        <v>42</v>
      </c>
      <c r="C146" s="10" t="s">
        <v>12</v>
      </c>
      <c r="D146" s="10" t="s">
        <v>290</v>
      </c>
      <c r="E146" s="10" t="s">
        <v>203</v>
      </c>
      <c r="F146" s="55">
        <v>9622772.12</v>
      </c>
      <c r="G146" s="55">
        <v>5252172.12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33" customFormat="1" ht="12.75">
      <c r="A147" s="36" t="s">
        <v>250</v>
      </c>
      <c r="B147" s="10" t="s">
        <v>42</v>
      </c>
      <c r="C147" s="10" t="s">
        <v>12</v>
      </c>
      <c r="D147" s="10" t="s">
        <v>268</v>
      </c>
      <c r="E147" s="10" t="s">
        <v>10</v>
      </c>
      <c r="F147" s="55">
        <f>F148</f>
        <v>1986415.04</v>
      </c>
      <c r="G147" s="55">
        <f>G148</f>
        <v>1986345.04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33" customFormat="1" ht="22.5">
      <c r="A148" s="21" t="s">
        <v>243</v>
      </c>
      <c r="B148" s="10" t="s">
        <v>42</v>
      </c>
      <c r="C148" s="10" t="s">
        <v>12</v>
      </c>
      <c r="D148" s="10" t="s">
        <v>268</v>
      </c>
      <c r="E148" s="10" t="s">
        <v>203</v>
      </c>
      <c r="F148" s="55">
        <v>1986415.04</v>
      </c>
      <c r="G148" s="55">
        <v>1986345.04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33" customFormat="1" ht="12.75">
      <c r="A149" s="21" t="s">
        <v>328</v>
      </c>
      <c r="B149" s="10" t="s">
        <v>42</v>
      </c>
      <c r="C149" s="10" t="s">
        <v>12</v>
      </c>
      <c r="D149" s="10" t="s">
        <v>327</v>
      </c>
      <c r="E149" s="10" t="s">
        <v>10</v>
      </c>
      <c r="F149" s="55">
        <f>F150</f>
        <v>14000000</v>
      </c>
      <c r="G149" s="55">
        <f>G150</f>
        <v>14000000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33" customFormat="1" ht="22.5">
      <c r="A150" s="21" t="s">
        <v>243</v>
      </c>
      <c r="B150" s="10" t="s">
        <v>42</v>
      </c>
      <c r="C150" s="10" t="s">
        <v>12</v>
      </c>
      <c r="D150" s="10" t="s">
        <v>327</v>
      </c>
      <c r="E150" s="10" t="s">
        <v>203</v>
      </c>
      <c r="F150" s="55">
        <v>14000000</v>
      </c>
      <c r="G150" s="55">
        <v>14000000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33" customFormat="1" ht="33.75">
      <c r="A151" s="36" t="s">
        <v>265</v>
      </c>
      <c r="B151" s="10" t="s">
        <v>42</v>
      </c>
      <c r="C151" s="10" t="s">
        <v>12</v>
      </c>
      <c r="D151" s="10" t="s">
        <v>254</v>
      </c>
      <c r="E151" s="10" t="s">
        <v>95</v>
      </c>
      <c r="F151" s="55">
        <f>F152</f>
        <v>3634464.61</v>
      </c>
      <c r="G151" s="55">
        <f>G152</f>
        <v>3634464.61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33" customFormat="1" ht="22.5">
      <c r="A152" s="21" t="s">
        <v>243</v>
      </c>
      <c r="B152" s="10" t="s">
        <v>255</v>
      </c>
      <c r="C152" s="10" t="s">
        <v>12</v>
      </c>
      <c r="D152" s="10" t="s">
        <v>254</v>
      </c>
      <c r="E152" s="10" t="s">
        <v>203</v>
      </c>
      <c r="F152" s="55">
        <v>3634464.61</v>
      </c>
      <c r="G152" s="55">
        <v>3634464.61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33" customFormat="1" ht="22.5">
      <c r="A153" s="21" t="s">
        <v>330</v>
      </c>
      <c r="B153" s="10" t="s">
        <v>42</v>
      </c>
      <c r="C153" s="10" t="s">
        <v>12</v>
      </c>
      <c r="D153" s="10" t="s">
        <v>329</v>
      </c>
      <c r="E153" s="10" t="s">
        <v>10</v>
      </c>
      <c r="F153" s="55">
        <f>F154</f>
        <v>241190</v>
      </c>
      <c r="G153" s="55">
        <f>G154</f>
        <v>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33" customFormat="1" ht="12.75">
      <c r="A154" s="36" t="s">
        <v>252</v>
      </c>
      <c r="B154" s="10" t="s">
        <v>42</v>
      </c>
      <c r="C154" s="10" t="s">
        <v>12</v>
      </c>
      <c r="D154" s="10" t="s">
        <v>329</v>
      </c>
      <c r="E154" s="10" t="s">
        <v>204</v>
      </c>
      <c r="F154" s="55">
        <v>241190</v>
      </c>
      <c r="G154" s="5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7" s="4" customFormat="1" ht="22.5">
      <c r="A155" s="21" t="s">
        <v>126</v>
      </c>
      <c r="B155" s="10" t="s">
        <v>42</v>
      </c>
      <c r="C155" s="10" t="s">
        <v>12</v>
      </c>
      <c r="D155" s="10" t="s">
        <v>192</v>
      </c>
      <c r="E155" s="10" t="s">
        <v>10</v>
      </c>
      <c r="F155" s="55">
        <f>F156</f>
        <v>7977900</v>
      </c>
      <c r="G155" s="55">
        <f>G156</f>
        <v>7937979.85</v>
      </c>
    </row>
    <row r="156" spans="1:7" s="4" customFormat="1" ht="12.75">
      <c r="A156" s="36" t="s">
        <v>252</v>
      </c>
      <c r="B156" s="10" t="s">
        <v>42</v>
      </c>
      <c r="C156" s="10" t="s">
        <v>76</v>
      </c>
      <c r="D156" s="10" t="s">
        <v>192</v>
      </c>
      <c r="E156" s="10" t="s">
        <v>204</v>
      </c>
      <c r="F156" s="55">
        <v>7977900</v>
      </c>
      <c r="G156" s="55">
        <v>7937979.85</v>
      </c>
    </row>
    <row r="157" spans="1:7" s="4" customFormat="1" ht="22.5">
      <c r="A157" s="21" t="s">
        <v>117</v>
      </c>
      <c r="B157" s="10" t="s">
        <v>42</v>
      </c>
      <c r="C157" s="10" t="s">
        <v>12</v>
      </c>
      <c r="D157" s="10" t="s">
        <v>193</v>
      </c>
      <c r="E157" s="10" t="s">
        <v>10</v>
      </c>
      <c r="F157" s="55">
        <f>F158</f>
        <v>277800</v>
      </c>
      <c r="G157" s="55">
        <f>G158</f>
        <v>250116.55</v>
      </c>
    </row>
    <row r="158" spans="1:7" s="4" customFormat="1" ht="12.75">
      <c r="A158" s="36" t="s">
        <v>252</v>
      </c>
      <c r="B158" s="10" t="s">
        <v>42</v>
      </c>
      <c r="C158" s="10" t="s">
        <v>12</v>
      </c>
      <c r="D158" s="10" t="s">
        <v>193</v>
      </c>
      <c r="E158" s="10" t="s">
        <v>204</v>
      </c>
      <c r="F158" s="55">
        <v>277800</v>
      </c>
      <c r="G158" s="55">
        <v>250116.55</v>
      </c>
    </row>
    <row r="159" spans="1:7" s="4" customFormat="1" ht="22.5">
      <c r="A159" s="21" t="s">
        <v>370</v>
      </c>
      <c r="B159" s="10" t="s">
        <v>40</v>
      </c>
      <c r="C159" s="10" t="s">
        <v>12</v>
      </c>
      <c r="D159" s="10" t="s">
        <v>194</v>
      </c>
      <c r="E159" s="10" t="s">
        <v>10</v>
      </c>
      <c r="F159" s="55">
        <f>F160</f>
        <v>284942000</v>
      </c>
      <c r="G159" s="55">
        <f>G160</f>
        <v>283209314.21</v>
      </c>
    </row>
    <row r="160" spans="1:7" s="4" customFormat="1" ht="12.75">
      <c r="A160" s="36" t="s">
        <v>252</v>
      </c>
      <c r="B160" s="10" t="s">
        <v>42</v>
      </c>
      <c r="C160" s="10" t="s">
        <v>12</v>
      </c>
      <c r="D160" s="10" t="s">
        <v>194</v>
      </c>
      <c r="E160" s="10" t="s">
        <v>204</v>
      </c>
      <c r="F160" s="55">
        <v>284942000</v>
      </c>
      <c r="G160" s="55">
        <v>283209314.21</v>
      </c>
    </row>
    <row r="161" spans="1:7" s="4" customFormat="1" ht="22.5">
      <c r="A161" s="21" t="s">
        <v>117</v>
      </c>
      <c r="B161" s="10" t="s">
        <v>42</v>
      </c>
      <c r="C161" s="10" t="s">
        <v>12</v>
      </c>
      <c r="D161" s="10" t="s">
        <v>195</v>
      </c>
      <c r="E161" s="10" t="s">
        <v>95</v>
      </c>
      <c r="F161" s="55">
        <f>F162</f>
        <v>22400</v>
      </c>
      <c r="G161" s="55">
        <f>G162</f>
        <v>17933.17</v>
      </c>
    </row>
    <row r="162" spans="1:7" s="4" customFormat="1" ht="12.75">
      <c r="A162" s="36" t="s">
        <v>252</v>
      </c>
      <c r="B162" s="10" t="s">
        <v>42</v>
      </c>
      <c r="C162" s="10" t="s">
        <v>12</v>
      </c>
      <c r="D162" s="10" t="s">
        <v>195</v>
      </c>
      <c r="E162" s="10" t="s">
        <v>204</v>
      </c>
      <c r="F162" s="55">
        <v>22400</v>
      </c>
      <c r="G162" s="55">
        <v>17933.17</v>
      </c>
    </row>
    <row r="163" spans="1:7" s="4" customFormat="1" ht="33.75">
      <c r="A163" s="21" t="s">
        <v>306</v>
      </c>
      <c r="B163" s="10" t="s">
        <v>42</v>
      </c>
      <c r="C163" s="10" t="s">
        <v>12</v>
      </c>
      <c r="D163" s="10" t="s">
        <v>196</v>
      </c>
      <c r="E163" s="10" t="s">
        <v>10</v>
      </c>
      <c r="F163" s="55">
        <f>F164+F165</f>
        <v>51703220</v>
      </c>
      <c r="G163" s="55">
        <f>G164+G165</f>
        <v>51703220</v>
      </c>
    </row>
    <row r="164" spans="1:7" s="4" customFormat="1" ht="22.5">
      <c r="A164" s="21" t="s">
        <v>243</v>
      </c>
      <c r="B164" s="10" t="s">
        <v>42</v>
      </c>
      <c r="C164" s="10" t="s">
        <v>12</v>
      </c>
      <c r="D164" s="10" t="s">
        <v>196</v>
      </c>
      <c r="E164" s="10" t="s">
        <v>203</v>
      </c>
      <c r="F164" s="55">
        <v>9980</v>
      </c>
      <c r="G164" s="55">
        <v>9980</v>
      </c>
    </row>
    <row r="165" spans="1:7" s="4" customFormat="1" ht="12.75">
      <c r="A165" s="36" t="s">
        <v>252</v>
      </c>
      <c r="B165" s="10" t="s">
        <v>42</v>
      </c>
      <c r="C165" s="10" t="s">
        <v>12</v>
      </c>
      <c r="D165" s="10" t="s">
        <v>196</v>
      </c>
      <c r="E165" s="10" t="s">
        <v>204</v>
      </c>
      <c r="F165" s="55">
        <v>51693240</v>
      </c>
      <c r="G165" s="55">
        <v>51693240</v>
      </c>
    </row>
    <row r="166" spans="1:8" s="4" customFormat="1" ht="22.5">
      <c r="A166" s="21" t="s">
        <v>242</v>
      </c>
      <c r="B166" s="10" t="s">
        <v>42</v>
      </c>
      <c r="C166" s="10" t="s">
        <v>12</v>
      </c>
      <c r="D166" s="10" t="s">
        <v>197</v>
      </c>
      <c r="E166" s="10" t="s">
        <v>10</v>
      </c>
      <c r="F166" s="55">
        <f>F167+F168</f>
        <v>28938829.55</v>
      </c>
      <c r="G166" s="55">
        <f>G167+G168</f>
        <v>28553651.54</v>
      </c>
      <c r="H166" s="28"/>
    </row>
    <row r="167" spans="1:7" s="4" customFormat="1" ht="22.5">
      <c r="A167" s="21" t="s">
        <v>243</v>
      </c>
      <c r="B167" s="10" t="s">
        <v>42</v>
      </c>
      <c r="C167" s="10" t="s">
        <v>12</v>
      </c>
      <c r="D167" s="10" t="s">
        <v>197</v>
      </c>
      <c r="E167" s="10" t="s">
        <v>203</v>
      </c>
      <c r="F167" s="55">
        <v>26202949.55</v>
      </c>
      <c r="G167" s="55">
        <f>16094312+9723459.54</f>
        <v>25817771.54</v>
      </c>
    </row>
    <row r="168" spans="1:7" s="4" customFormat="1" ht="12.75">
      <c r="A168" s="21" t="s">
        <v>252</v>
      </c>
      <c r="B168" s="10" t="s">
        <v>42</v>
      </c>
      <c r="C168" s="10" t="s">
        <v>12</v>
      </c>
      <c r="D168" s="10" t="s">
        <v>197</v>
      </c>
      <c r="E168" s="10" t="s">
        <v>204</v>
      </c>
      <c r="F168" s="55">
        <v>2735880</v>
      </c>
      <c r="G168" s="55">
        <f>1927130+808750</f>
        <v>2735880</v>
      </c>
    </row>
    <row r="169" spans="1:7" s="4" customFormat="1" ht="12.75">
      <c r="A169" s="21" t="s">
        <v>292</v>
      </c>
      <c r="B169" s="10" t="s">
        <v>42</v>
      </c>
      <c r="C169" s="10" t="s">
        <v>12</v>
      </c>
      <c r="D169" s="10" t="s">
        <v>291</v>
      </c>
      <c r="E169" s="10" t="s">
        <v>10</v>
      </c>
      <c r="F169" s="55">
        <f>F170</f>
        <v>287590</v>
      </c>
      <c r="G169" s="55">
        <f>G170</f>
        <v>287553.71</v>
      </c>
    </row>
    <row r="170" spans="1:7" s="4" customFormat="1" ht="22.5">
      <c r="A170" s="21" t="s">
        <v>243</v>
      </c>
      <c r="B170" s="10" t="s">
        <v>42</v>
      </c>
      <c r="C170" s="10" t="s">
        <v>12</v>
      </c>
      <c r="D170" s="10" t="s">
        <v>291</v>
      </c>
      <c r="E170" s="10" t="s">
        <v>203</v>
      </c>
      <c r="F170" s="55">
        <v>287590</v>
      </c>
      <c r="G170" s="55">
        <f>121003.71+166550</f>
        <v>287553.71</v>
      </c>
    </row>
    <row r="171" spans="1:7" s="4" customFormat="1" ht="12.75">
      <c r="A171" s="21" t="s">
        <v>333</v>
      </c>
      <c r="B171" s="10" t="s">
        <v>42</v>
      </c>
      <c r="C171" s="10" t="s">
        <v>12</v>
      </c>
      <c r="D171" s="10" t="s">
        <v>331</v>
      </c>
      <c r="E171" s="10" t="s">
        <v>10</v>
      </c>
      <c r="F171" s="55">
        <f>F172</f>
        <v>11628300</v>
      </c>
      <c r="G171" s="55">
        <f>G172</f>
        <v>11628300</v>
      </c>
    </row>
    <row r="172" spans="1:7" s="4" customFormat="1" ht="12.75">
      <c r="A172" s="36" t="s">
        <v>344</v>
      </c>
      <c r="B172" s="10" t="s">
        <v>40</v>
      </c>
      <c r="C172" s="10" t="s">
        <v>12</v>
      </c>
      <c r="D172" s="10" t="s">
        <v>332</v>
      </c>
      <c r="E172" s="10" t="s">
        <v>293</v>
      </c>
      <c r="F172" s="55">
        <v>11628300</v>
      </c>
      <c r="G172" s="55">
        <v>11628300</v>
      </c>
    </row>
    <row r="173" spans="1:7" s="4" customFormat="1" ht="12.75">
      <c r="A173" s="21" t="s">
        <v>118</v>
      </c>
      <c r="B173" s="10" t="s">
        <v>42</v>
      </c>
      <c r="C173" s="10" t="s">
        <v>12</v>
      </c>
      <c r="D173" s="10" t="s">
        <v>72</v>
      </c>
      <c r="E173" s="10" t="s">
        <v>10</v>
      </c>
      <c r="F173" s="55">
        <f>F174</f>
        <v>339301.12</v>
      </c>
      <c r="G173" s="55">
        <f>G174</f>
        <v>339301.12</v>
      </c>
    </row>
    <row r="174" spans="1:7" s="4" customFormat="1" ht="12.75">
      <c r="A174" s="36" t="s">
        <v>252</v>
      </c>
      <c r="B174" s="10" t="s">
        <v>42</v>
      </c>
      <c r="C174" s="10" t="s">
        <v>12</v>
      </c>
      <c r="D174" s="10" t="s">
        <v>72</v>
      </c>
      <c r="E174" s="10" t="s">
        <v>204</v>
      </c>
      <c r="F174" s="55">
        <v>339301.12</v>
      </c>
      <c r="G174" s="55">
        <f>320400+18901.12</f>
        <v>339301.12</v>
      </c>
    </row>
    <row r="175" spans="1:7" s="4" customFormat="1" ht="12.75">
      <c r="A175" s="21" t="s">
        <v>118</v>
      </c>
      <c r="B175" s="10" t="s">
        <v>42</v>
      </c>
      <c r="C175" s="10" t="s">
        <v>12</v>
      </c>
      <c r="D175" s="10" t="s">
        <v>72</v>
      </c>
      <c r="E175" s="10" t="s">
        <v>10</v>
      </c>
      <c r="F175" s="55">
        <f>F176</f>
        <v>5668798.88</v>
      </c>
      <c r="G175" s="55">
        <f>G176</f>
        <v>5593257.199999999</v>
      </c>
    </row>
    <row r="176" spans="1:7" s="4" customFormat="1" ht="22.5">
      <c r="A176" s="36" t="s">
        <v>294</v>
      </c>
      <c r="B176" s="10" t="s">
        <v>40</v>
      </c>
      <c r="C176" s="10" t="s">
        <v>12</v>
      </c>
      <c r="D176" s="10" t="s">
        <v>72</v>
      </c>
      <c r="E176" s="10" t="s">
        <v>293</v>
      </c>
      <c r="F176" s="55">
        <v>5668798.88</v>
      </c>
      <c r="G176" s="55">
        <f>5497709.52+95547.68</f>
        <v>5593257.199999999</v>
      </c>
    </row>
    <row r="177" spans="1:7" s="4" customFormat="1" ht="22.5">
      <c r="A177" s="21" t="s">
        <v>334</v>
      </c>
      <c r="B177" s="10" t="s">
        <v>42</v>
      </c>
      <c r="C177" s="10" t="s">
        <v>12</v>
      </c>
      <c r="D177" s="10" t="s">
        <v>326</v>
      </c>
      <c r="E177" s="10" t="s">
        <v>10</v>
      </c>
      <c r="F177" s="55">
        <f>F178</f>
        <v>721700</v>
      </c>
      <c r="G177" s="55">
        <f>G178</f>
        <v>538726.95</v>
      </c>
    </row>
    <row r="178" spans="1:7" s="4" customFormat="1" ht="12.75">
      <c r="A178" s="21" t="s">
        <v>252</v>
      </c>
      <c r="B178" s="10" t="s">
        <v>42</v>
      </c>
      <c r="C178" s="10" t="s">
        <v>12</v>
      </c>
      <c r="D178" s="10" t="s">
        <v>326</v>
      </c>
      <c r="E178" s="10" t="s">
        <v>204</v>
      </c>
      <c r="F178" s="55">
        <v>721700</v>
      </c>
      <c r="G178" s="55">
        <v>538726.95</v>
      </c>
    </row>
    <row r="179" spans="1:7" s="4" customFormat="1" ht="22.5">
      <c r="A179" s="21" t="s">
        <v>295</v>
      </c>
      <c r="B179" s="10" t="s">
        <v>42</v>
      </c>
      <c r="C179" s="10" t="s">
        <v>12</v>
      </c>
      <c r="D179" s="10" t="s">
        <v>139</v>
      </c>
      <c r="E179" s="10" t="s">
        <v>10</v>
      </c>
      <c r="F179" s="55">
        <f>F180</f>
        <v>78330.08</v>
      </c>
      <c r="G179" s="55">
        <f>G180</f>
        <v>78330.08</v>
      </c>
    </row>
    <row r="180" spans="1:7" s="4" customFormat="1" ht="22.5">
      <c r="A180" s="21" t="s">
        <v>243</v>
      </c>
      <c r="B180" s="10" t="s">
        <v>42</v>
      </c>
      <c r="C180" s="10" t="s">
        <v>12</v>
      </c>
      <c r="D180" s="10" t="s">
        <v>139</v>
      </c>
      <c r="E180" s="10" t="s">
        <v>203</v>
      </c>
      <c r="F180" s="55">
        <v>78330.08</v>
      </c>
      <c r="G180" s="55">
        <v>78330.08</v>
      </c>
    </row>
    <row r="181" spans="1:7" s="4" customFormat="1" ht="33.75">
      <c r="A181" s="36" t="s">
        <v>371</v>
      </c>
      <c r="B181" s="10" t="s">
        <v>42</v>
      </c>
      <c r="C181" s="10" t="s">
        <v>12</v>
      </c>
      <c r="D181" s="10" t="s">
        <v>256</v>
      </c>
      <c r="E181" s="10" t="s">
        <v>10</v>
      </c>
      <c r="F181" s="55">
        <f>F182</f>
        <v>200000</v>
      </c>
      <c r="G181" s="55">
        <f>G182</f>
        <v>199770</v>
      </c>
    </row>
    <row r="182" spans="1:7" s="4" customFormat="1" ht="22.5">
      <c r="A182" s="21" t="s">
        <v>243</v>
      </c>
      <c r="B182" s="10" t="s">
        <v>42</v>
      </c>
      <c r="C182" s="10" t="s">
        <v>12</v>
      </c>
      <c r="D182" s="10" t="s">
        <v>256</v>
      </c>
      <c r="E182" s="10" t="s">
        <v>203</v>
      </c>
      <c r="F182" s="55">
        <v>200000</v>
      </c>
      <c r="G182" s="55">
        <v>199770</v>
      </c>
    </row>
    <row r="183" spans="1:7" s="4" customFormat="1" ht="12.75">
      <c r="A183" s="42" t="s">
        <v>132</v>
      </c>
      <c r="B183" s="12" t="s">
        <v>42</v>
      </c>
      <c r="C183" s="12" t="s">
        <v>42</v>
      </c>
      <c r="D183" s="12" t="s">
        <v>7</v>
      </c>
      <c r="E183" s="12" t="s">
        <v>131</v>
      </c>
      <c r="F183" s="65">
        <f>F190+F184+F186+F188</f>
        <v>3435517</v>
      </c>
      <c r="G183" s="65">
        <f>G190+G184+G186+G188</f>
        <v>3418007</v>
      </c>
    </row>
    <row r="184" spans="1:7" s="4" customFormat="1" ht="12.75">
      <c r="A184" s="21" t="s">
        <v>339</v>
      </c>
      <c r="B184" s="10" t="s">
        <v>42</v>
      </c>
      <c r="C184" s="10" t="s">
        <v>42</v>
      </c>
      <c r="D184" s="10" t="s">
        <v>335</v>
      </c>
      <c r="E184" s="10" t="s">
        <v>10</v>
      </c>
      <c r="F184" s="56">
        <f>F185</f>
        <v>158323</v>
      </c>
      <c r="G184" s="56">
        <f>G185</f>
        <v>157023</v>
      </c>
    </row>
    <row r="185" spans="1:7" s="4" customFormat="1" ht="12.75">
      <c r="A185" s="21" t="s">
        <v>252</v>
      </c>
      <c r="B185" s="10" t="s">
        <v>42</v>
      </c>
      <c r="C185" s="10" t="s">
        <v>42</v>
      </c>
      <c r="D185" s="10" t="s">
        <v>335</v>
      </c>
      <c r="E185" s="10" t="s">
        <v>204</v>
      </c>
      <c r="F185" s="56">
        <v>158323</v>
      </c>
      <c r="G185" s="56">
        <v>157023</v>
      </c>
    </row>
    <row r="186" spans="1:7" s="4" customFormat="1" ht="12.75">
      <c r="A186" s="21" t="s">
        <v>340</v>
      </c>
      <c r="B186" s="10" t="s">
        <v>42</v>
      </c>
      <c r="C186" s="10" t="s">
        <v>42</v>
      </c>
      <c r="D186" s="10" t="s">
        <v>336</v>
      </c>
      <c r="E186" s="10" t="s">
        <v>10</v>
      </c>
      <c r="F186" s="56">
        <f>F187</f>
        <v>3023270</v>
      </c>
      <c r="G186" s="56">
        <f>G187</f>
        <v>3022060</v>
      </c>
    </row>
    <row r="187" spans="1:7" s="4" customFormat="1" ht="12.75">
      <c r="A187" s="21" t="s">
        <v>252</v>
      </c>
      <c r="B187" s="10" t="s">
        <v>42</v>
      </c>
      <c r="C187" s="10" t="s">
        <v>42</v>
      </c>
      <c r="D187" s="10" t="s">
        <v>337</v>
      </c>
      <c r="E187" s="10" t="s">
        <v>204</v>
      </c>
      <c r="F187" s="56">
        <v>3023270</v>
      </c>
      <c r="G187" s="56">
        <v>3022060</v>
      </c>
    </row>
    <row r="188" spans="1:7" s="4" customFormat="1" ht="22.5">
      <c r="A188" s="21" t="s">
        <v>341</v>
      </c>
      <c r="B188" s="10" t="s">
        <v>42</v>
      </c>
      <c r="C188" s="10" t="s">
        <v>42</v>
      </c>
      <c r="D188" s="10" t="s">
        <v>338</v>
      </c>
      <c r="E188" s="10" t="s">
        <v>10</v>
      </c>
      <c r="F188" s="56">
        <f>F189</f>
        <v>63793</v>
      </c>
      <c r="G188" s="56">
        <f>G189</f>
        <v>63793</v>
      </c>
    </row>
    <row r="189" spans="1:7" s="4" customFormat="1" ht="12.75">
      <c r="A189" s="21" t="s">
        <v>252</v>
      </c>
      <c r="B189" s="10" t="s">
        <v>42</v>
      </c>
      <c r="C189" s="10" t="s">
        <v>42</v>
      </c>
      <c r="D189" s="10" t="s">
        <v>338</v>
      </c>
      <c r="E189" s="10" t="s">
        <v>204</v>
      </c>
      <c r="F189" s="56">
        <v>63793</v>
      </c>
      <c r="G189" s="56">
        <v>63793</v>
      </c>
    </row>
    <row r="190" spans="1:7" s="4" customFormat="1" ht="12.75">
      <c r="A190" s="21" t="s">
        <v>37</v>
      </c>
      <c r="B190" s="10" t="s">
        <v>42</v>
      </c>
      <c r="C190" s="10" t="s">
        <v>42</v>
      </c>
      <c r="D190" s="10" t="s">
        <v>33</v>
      </c>
      <c r="E190" s="10" t="s">
        <v>10</v>
      </c>
      <c r="F190" s="55">
        <f>F191+F192</f>
        <v>190131</v>
      </c>
      <c r="G190" s="55">
        <f>G191+G192</f>
        <v>175131</v>
      </c>
    </row>
    <row r="191" spans="1:7" s="4" customFormat="1" ht="22.5">
      <c r="A191" s="21" t="s">
        <v>213</v>
      </c>
      <c r="B191" s="10" t="s">
        <v>42</v>
      </c>
      <c r="C191" s="10" t="s">
        <v>42</v>
      </c>
      <c r="D191" s="10" t="s">
        <v>33</v>
      </c>
      <c r="E191" s="10" t="s">
        <v>203</v>
      </c>
      <c r="F191" s="55">
        <v>124350</v>
      </c>
      <c r="G191" s="55">
        <v>109350</v>
      </c>
    </row>
    <row r="192" spans="1:7" s="4" customFormat="1" ht="22.5">
      <c r="A192" s="21" t="s">
        <v>213</v>
      </c>
      <c r="B192" s="10" t="s">
        <v>42</v>
      </c>
      <c r="C192" s="10" t="s">
        <v>42</v>
      </c>
      <c r="D192" s="10" t="s">
        <v>133</v>
      </c>
      <c r="E192" s="10" t="s">
        <v>73</v>
      </c>
      <c r="F192" s="55">
        <v>65781</v>
      </c>
      <c r="G192" s="55">
        <f>27081+38700</f>
        <v>65781</v>
      </c>
    </row>
    <row r="193" spans="1:7" ht="12.75">
      <c r="A193" s="30" t="s">
        <v>44</v>
      </c>
      <c r="B193" s="2" t="s">
        <v>42</v>
      </c>
      <c r="C193" s="2" t="s">
        <v>45</v>
      </c>
      <c r="D193" s="2" t="s">
        <v>7</v>
      </c>
      <c r="E193" s="2" t="s">
        <v>10</v>
      </c>
      <c r="F193" s="65">
        <f>F194+F198+F202+F196+F200</f>
        <v>42209171.04</v>
      </c>
      <c r="G193" s="65">
        <f>G194+G198+G202+G196+G200</f>
        <v>41819861.68</v>
      </c>
    </row>
    <row r="194" spans="1:7" s="4" customFormat="1" ht="12.75">
      <c r="A194" s="21" t="s">
        <v>173</v>
      </c>
      <c r="B194" s="5" t="s">
        <v>42</v>
      </c>
      <c r="C194" s="5" t="s">
        <v>45</v>
      </c>
      <c r="D194" s="10" t="s">
        <v>145</v>
      </c>
      <c r="E194" s="5" t="s">
        <v>10</v>
      </c>
      <c r="F194" s="57">
        <f>F195</f>
        <v>2405700</v>
      </c>
      <c r="G194" s="57">
        <f>G195</f>
        <v>2390905.23</v>
      </c>
    </row>
    <row r="195" spans="1:7" s="4" customFormat="1" ht="12.75">
      <c r="A195" s="21" t="s">
        <v>14</v>
      </c>
      <c r="B195" s="10" t="s">
        <v>42</v>
      </c>
      <c r="C195" s="10" t="s">
        <v>45</v>
      </c>
      <c r="D195" s="10" t="s">
        <v>145</v>
      </c>
      <c r="E195" s="10" t="s">
        <v>73</v>
      </c>
      <c r="F195" s="57">
        <v>2405700</v>
      </c>
      <c r="G195" s="57">
        <f>1843872.28+547032.95</f>
        <v>2390905.23</v>
      </c>
    </row>
    <row r="196" spans="1:7" s="4" customFormat="1" ht="22.5">
      <c r="A196" s="21" t="s">
        <v>230</v>
      </c>
      <c r="B196" s="10" t="s">
        <v>42</v>
      </c>
      <c r="C196" s="10" t="s">
        <v>45</v>
      </c>
      <c r="D196" s="10" t="s">
        <v>228</v>
      </c>
      <c r="E196" s="10" t="s">
        <v>10</v>
      </c>
      <c r="F196" s="57">
        <f>F197</f>
        <v>1107088</v>
      </c>
      <c r="G196" s="57">
        <f>G197</f>
        <v>1107088</v>
      </c>
    </row>
    <row r="197" spans="1:7" s="4" customFormat="1" ht="12.75">
      <c r="A197" s="21" t="s">
        <v>174</v>
      </c>
      <c r="B197" s="10" t="s">
        <v>42</v>
      </c>
      <c r="C197" s="10" t="s">
        <v>45</v>
      </c>
      <c r="D197" s="10" t="s">
        <v>228</v>
      </c>
      <c r="E197" s="10" t="s">
        <v>229</v>
      </c>
      <c r="F197" s="57">
        <v>1107088</v>
      </c>
      <c r="G197" s="57">
        <v>1107088</v>
      </c>
    </row>
    <row r="198" spans="1:7" s="4" customFormat="1" ht="12.75">
      <c r="A198" s="36" t="s">
        <v>245</v>
      </c>
      <c r="B198" s="5" t="s">
        <v>42</v>
      </c>
      <c r="C198" s="10" t="s">
        <v>45</v>
      </c>
      <c r="D198" s="10" t="s">
        <v>198</v>
      </c>
      <c r="E198" s="5" t="s">
        <v>10</v>
      </c>
      <c r="F198" s="57">
        <f>F199</f>
        <v>10706806.3</v>
      </c>
      <c r="G198" s="57">
        <f>G199</f>
        <v>10654148.659999998</v>
      </c>
    </row>
    <row r="199" spans="1:7" s="4" customFormat="1" ht="12.75">
      <c r="A199" s="21" t="s">
        <v>14</v>
      </c>
      <c r="B199" s="5" t="s">
        <v>42</v>
      </c>
      <c r="C199" s="5" t="s">
        <v>45</v>
      </c>
      <c r="D199" s="10" t="s">
        <v>198</v>
      </c>
      <c r="E199" s="10" t="s">
        <v>73</v>
      </c>
      <c r="F199" s="57">
        <v>10706806.3</v>
      </c>
      <c r="G199" s="57">
        <f>6174538.41+1857997.55+350927.96+252558.78+288735.76+375640.53+133518.59+455790.9+764440.18</f>
        <v>10654148.659999998</v>
      </c>
    </row>
    <row r="200" spans="1:7" s="4" customFormat="1" ht="22.5">
      <c r="A200" s="21" t="s">
        <v>334</v>
      </c>
      <c r="B200" s="10" t="s">
        <v>42</v>
      </c>
      <c r="C200" s="10" t="s">
        <v>45</v>
      </c>
      <c r="D200" s="10" t="s">
        <v>326</v>
      </c>
      <c r="E200" s="10" t="s">
        <v>10</v>
      </c>
      <c r="F200" s="57">
        <f>F201</f>
        <v>27950</v>
      </c>
      <c r="G200" s="57">
        <f>G201</f>
        <v>27950</v>
      </c>
    </row>
    <row r="201" spans="1:7" s="4" customFormat="1" ht="12.75">
      <c r="A201" s="21" t="s">
        <v>252</v>
      </c>
      <c r="B201" s="10" t="s">
        <v>42</v>
      </c>
      <c r="C201" s="10" t="s">
        <v>45</v>
      </c>
      <c r="D201" s="10" t="s">
        <v>326</v>
      </c>
      <c r="E201" s="10" t="s">
        <v>204</v>
      </c>
      <c r="F201" s="57">
        <v>27950</v>
      </c>
      <c r="G201" s="57">
        <v>27950</v>
      </c>
    </row>
    <row r="202" spans="1:7" s="4" customFormat="1" ht="12.75">
      <c r="A202" s="21" t="s">
        <v>37</v>
      </c>
      <c r="B202" s="10" t="s">
        <v>42</v>
      </c>
      <c r="C202" s="10" t="s">
        <v>45</v>
      </c>
      <c r="D202" s="10" t="s">
        <v>33</v>
      </c>
      <c r="E202" s="10" t="s">
        <v>10</v>
      </c>
      <c r="F202" s="55">
        <f>F203+F206+F208+F211+F214</f>
        <v>27961626.74</v>
      </c>
      <c r="G202" s="55">
        <f>G203+G206+G208+G211+G214</f>
        <v>27639769.79</v>
      </c>
    </row>
    <row r="203" spans="1:7" s="4" customFormat="1" ht="22.5">
      <c r="A203" s="21" t="s">
        <v>296</v>
      </c>
      <c r="B203" s="10" t="s">
        <v>42</v>
      </c>
      <c r="C203" s="10" t="s">
        <v>45</v>
      </c>
      <c r="D203" s="10" t="s">
        <v>134</v>
      </c>
      <c r="E203" s="10" t="s">
        <v>10</v>
      </c>
      <c r="F203" s="55">
        <f>F204+F205</f>
        <v>8666005.879999999</v>
      </c>
      <c r="G203" s="55">
        <f>G204+G205</f>
        <v>8645730.870000001</v>
      </c>
    </row>
    <row r="204" spans="1:7" s="4" customFormat="1" ht="22.5">
      <c r="A204" s="21" t="s">
        <v>243</v>
      </c>
      <c r="B204" s="10" t="s">
        <v>42</v>
      </c>
      <c r="C204" s="10" t="s">
        <v>45</v>
      </c>
      <c r="D204" s="10" t="s">
        <v>134</v>
      </c>
      <c r="E204" s="10" t="s">
        <v>203</v>
      </c>
      <c r="F204" s="55">
        <v>7995929.88</v>
      </c>
      <c r="G204" s="55">
        <v>7975884.87</v>
      </c>
    </row>
    <row r="205" spans="1:7" s="4" customFormat="1" ht="12.75">
      <c r="A205" s="21" t="s">
        <v>14</v>
      </c>
      <c r="B205" s="10" t="s">
        <v>42</v>
      </c>
      <c r="C205" s="10" t="s">
        <v>45</v>
      </c>
      <c r="D205" s="10" t="s">
        <v>134</v>
      </c>
      <c r="E205" s="10" t="s">
        <v>73</v>
      </c>
      <c r="F205" s="55">
        <v>670076</v>
      </c>
      <c r="G205" s="55">
        <f>111244+481584+18610+58408</f>
        <v>669846</v>
      </c>
    </row>
    <row r="206" spans="1:7" s="4" customFormat="1" ht="22.5">
      <c r="A206" s="21" t="s">
        <v>214</v>
      </c>
      <c r="B206" s="10" t="s">
        <v>42</v>
      </c>
      <c r="C206" s="10" t="s">
        <v>45</v>
      </c>
      <c r="D206" s="10" t="s">
        <v>177</v>
      </c>
      <c r="E206" s="10" t="s">
        <v>10</v>
      </c>
      <c r="F206" s="55">
        <f>F207</f>
        <v>10418940.12</v>
      </c>
      <c r="G206" s="55">
        <f>G207</f>
        <v>10182827.23</v>
      </c>
    </row>
    <row r="207" spans="1:7" s="4" customFormat="1" ht="22.5">
      <c r="A207" s="21" t="s">
        <v>243</v>
      </c>
      <c r="B207" s="10" t="s">
        <v>42</v>
      </c>
      <c r="C207" s="10" t="s">
        <v>45</v>
      </c>
      <c r="D207" s="10" t="s">
        <v>177</v>
      </c>
      <c r="E207" s="10" t="s">
        <v>203</v>
      </c>
      <c r="F207" s="55">
        <v>10418940.12</v>
      </c>
      <c r="G207" s="55">
        <v>10182827.23</v>
      </c>
    </row>
    <row r="208" spans="1:7" s="4" customFormat="1" ht="12.75">
      <c r="A208" s="21" t="s">
        <v>187</v>
      </c>
      <c r="B208" s="10" t="s">
        <v>42</v>
      </c>
      <c r="C208" s="10" t="s">
        <v>45</v>
      </c>
      <c r="D208" s="10" t="s">
        <v>135</v>
      </c>
      <c r="E208" s="10" t="s">
        <v>10</v>
      </c>
      <c r="F208" s="55">
        <f>F209+F210</f>
        <v>989512.74</v>
      </c>
      <c r="G208" s="55">
        <f>G209+G210</f>
        <v>989508.74</v>
      </c>
    </row>
    <row r="209" spans="1:7" s="4" customFormat="1" ht="22.5">
      <c r="A209" s="21" t="s">
        <v>243</v>
      </c>
      <c r="B209" s="10" t="s">
        <v>42</v>
      </c>
      <c r="C209" s="10" t="s">
        <v>45</v>
      </c>
      <c r="D209" s="10" t="s">
        <v>135</v>
      </c>
      <c r="E209" s="10" t="s">
        <v>203</v>
      </c>
      <c r="F209" s="55">
        <v>146734</v>
      </c>
      <c r="G209" s="55">
        <f>139230+7500</f>
        <v>146730</v>
      </c>
    </row>
    <row r="210" spans="1:7" s="4" customFormat="1" ht="12.75">
      <c r="A210" s="21" t="s">
        <v>14</v>
      </c>
      <c r="B210" s="10" t="s">
        <v>42</v>
      </c>
      <c r="C210" s="10" t="s">
        <v>45</v>
      </c>
      <c r="D210" s="10" t="s">
        <v>135</v>
      </c>
      <c r="E210" s="10" t="s">
        <v>73</v>
      </c>
      <c r="F210" s="55">
        <v>842778.74</v>
      </c>
      <c r="G210" s="55">
        <f>596980+131498.74+75300+39000</f>
        <v>842778.74</v>
      </c>
    </row>
    <row r="211" spans="1:7" s="4" customFormat="1" ht="22.5">
      <c r="A211" s="21" t="s">
        <v>215</v>
      </c>
      <c r="B211" s="10" t="s">
        <v>42</v>
      </c>
      <c r="C211" s="10" t="s">
        <v>45</v>
      </c>
      <c r="D211" s="10" t="s">
        <v>136</v>
      </c>
      <c r="E211" s="10" t="s">
        <v>10</v>
      </c>
      <c r="F211" s="55">
        <f>F212+F213</f>
        <v>7247168</v>
      </c>
      <c r="G211" s="55">
        <f>G212+G213</f>
        <v>7187426.55</v>
      </c>
    </row>
    <row r="212" spans="1:7" s="4" customFormat="1" ht="22.5">
      <c r="A212" s="21" t="s">
        <v>243</v>
      </c>
      <c r="B212" s="10" t="s">
        <v>42</v>
      </c>
      <c r="C212" s="10" t="s">
        <v>45</v>
      </c>
      <c r="D212" s="10" t="s">
        <v>136</v>
      </c>
      <c r="E212" s="10" t="s">
        <v>203</v>
      </c>
      <c r="F212" s="55">
        <v>7208368</v>
      </c>
      <c r="G212" s="55">
        <f>7148626.55+38800</f>
        <v>7187426.55</v>
      </c>
    </row>
    <row r="213" spans="1:7" s="4" customFormat="1" ht="12.75">
      <c r="A213" s="21" t="s">
        <v>14</v>
      </c>
      <c r="B213" s="10" t="s">
        <v>42</v>
      </c>
      <c r="C213" s="10" t="s">
        <v>45</v>
      </c>
      <c r="D213" s="10" t="s">
        <v>136</v>
      </c>
      <c r="E213" s="10" t="s">
        <v>73</v>
      </c>
      <c r="F213" s="55">
        <v>38800</v>
      </c>
      <c r="G213" s="55"/>
    </row>
    <row r="214" spans="1:7" s="4" customFormat="1" ht="22.5">
      <c r="A214" s="21" t="s">
        <v>209</v>
      </c>
      <c r="B214" s="10" t="s">
        <v>42</v>
      </c>
      <c r="C214" s="10" t="s">
        <v>45</v>
      </c>
      <c r="D214" s="10" t="s">
        <v>208</v>
      </c>
      <c r="E214" s="10" t="s">
        <v>10</v>
      </c>
      <c r="F214" s="55">
        <f>F215+F216</f>
        <v>640000</v>
      </c>
      <c r="G214" s="55">
        <f>G215+G216</f>
        <v>634276.4</v>
      </c>
    </row>
    <row r="215" spans="1:7" s="4" customFormat="1" ht="22.5">
      <c r="A215" s="21" t="s">
        <v>243</v>
      </c>
      <c r="B215" s="10" t="s">
        <v>42</v>
      </c>
      <c r="C215" s="10" t="s">
        <v>45</v>
      </c>
      <c r="D215" s="10" t="s">
        <v>208</v>
      </c>
      <c r="E215" s="10" t="s">
        <v>203</v>
      </c>
      <c r="F215" s="55">
        <v>474750</v>
      </c>
      <c r="G215" s="55">
        <v>469026.4</v>
      </c>
    </row>
    <row r="216" spans="1:7" s="4" customFormat="1" ht="12.75">
      <c r="A216" s="21" t="s">
        <v>14</v>
      </c>
      <c r="B216" s="10" t="s">
        <v>42</v>
      </c>
      <c r="C216" s="10" t="s">
        <v>45</v>
      </c>
      <c r="D216" s="10" t="s">
        <v>342</v>
      </c>
      <c r="E216" s="10" t="s">
        <v>73</v>
      </c>
      <c r="F216" s="55">
        <v>165250</v>
      </c>
      <c r="G216" s="55">
        <v>165250</v>
      </c>
    </row>
    <row r="217" spans="1:7" s="4" customFormat="1" ht="12.75">
      <c r="A217" s="38" t="s">
        <v>264</v>
      </c>
      <c r="B217" s="13" t="s">
        <v>36</v>
      </c>
      <c r="C217" s="13" t="s">
        <v>9</v>
      </c>
      <c r="D217" s="13" t="s">
        <v>7</v>
      </c>
      <c r="E217" s="13" t="s">
        <v>10</v>
      </c>
      <c r="F217" s="64">
        <f>F218+F242</f>
        <v>81101837.83</v>
      </c>
      <c r="G217" s="64">
        <f>G218+G242</f>
        <v>81003965.37</v>
      </c>
    </row>
    <row r="218" spans="1:7" ht="12.75">
      <c r="A218" s="42" t="s">
        <v>46</v>
      </c>
      <c r="B218" s="12" t="s">
        <v>36</v>
      </c>
      <c r="C218" s="12" t="s">
        <v>8</v>
      </c>
      <c r="D218" s="12" t="s">
        <v>7</v>
      </c>
      <c r="E218" s="12" t="s">
        <v>10</v>
      </c>
      <c r="F218" s="65">
        <f>F227+F234+F236+F238+F219+F232+F230+F240+F221+F223+F225</f>
        <v>62250474.65</v>
      </c>
      <c r="G218" s="65">
        <f>G227+G234+G236+G238+G219+G232+G230+G240+G221+G223+G225</f>
        <v>62157661.19</v>
      </c>
    </row>
    <row r="219" spans="1:7" ht="12.75">
      <c r="A219" s="21" t="s">
        <v>99</v>
      </c>
      <c r="B219" s="10" t="s">
        <v>36</v>
      </c>
      <c r="C219" s="10" t="s">
        <v>8</v>
      </c>
      <c r="D219" s="10" t="s">
        <v>274</v>
      </c>
      <c r="E219" s="10" t="s">
        <v>10</v>
      </c>
      <c r="F219" s="56">
        <f>F220</f>
        <v>158600</v>
      </c>
      <c r="G219" s="56">
        <f>G220</f>
        <v>158600</v>
      </c>
    </row>
    <row r="220" spans="1:7" ht="12.75">
      <c r="A220" s="36" t="s">
        <v>343</v>
      </c>
      <c r="B220" s="10" t="s">
        <v>36</v>
      </c>
      <c r="C220" s="10" t="s">
        <v>8</v>
      </c>
      <c r="D220" s="10" t="s">
        <v>274</v>
      </c>
      <c r="E220" s="10" t="s">
        <v>293</v>
      </c>
      <c r="F220" s="56">
        <v>158600</v>
      </c>
      <c r="G220" s="56">
        <f>31977+126623</f>
        <v>158600</v>
      </c>
    </row>
    <row r="221" spans="1:7" ht="33.75">
      <c r="A221" s="36" t="s">
        <v>398</v>
      </c>
      <c r="B221" s="10" t="s">
        <v>36</v>
      </c>
      <c r="C221" s="10" t="s">
        <v>8</v>
      </c>
      <c r="D221" s="10" t="s">
        <v>397</v>
      </c>
      <c r="E221" s="10" t="s">
        <v>10</v>
      </c>
      <c r="F221" s="56">
        <f>F222</f>
        <v>38300</v>
      </c>
      <c r="G221" s="56">
        <f>G222</f>
        <v>38300</v>
      </c>
    </row>
    <row r="222" spans="1:7" ht="12.75">
      <c r="A222" s="36" t="s">
        <v>343</v>
      </c>
      <c r="B222" s="10" t="s">
        <v>36</v>
      </c>
      <c r="C222" s="10" t="s">
        <v>8</v>
      </c>
      <c r="D222" s="10" t="s">
        <v>397</v>
      </c>
      <c r="E222" s="10" t="s">
        <v>293</v>
      </c>
      <c r="F222" s="56">
        <v>38300</v>
      </c>
      <c r="G222" s="56">
        <f>38300</f>
        <v>38300</v>
      </c>
    </row>
    <row r="223" spans="1:7" ht="22.5">
      <c r="A223" s="36" t="s">
        <v>401</v>
      </c>
      <c r="B223" s="10" t="s">
        <v>36</v>
      </c>
      <c r="C223" s="10" t="s">
        <v>8</v>
      </c>
      <c r="D223" s="10" t="s">
        <v>399</v>
      </c>
      <c r="E223" s="10" t="s">
        <v>10</v>
      </c>
      <c r="F223" s="56">
        <f>F224</f>
        <v>100000</v>
      </c>
      <c r="G223" s="56">
        <f>G224</f>
        <v>100000</v>
      </c>
    </row>
    <row r="224" spans="1:7" ht="12.75">
      <c r="A224" s="36" t="s">
        <v>343</v>
      </c>
      <c r="B224" s="10" t="s">
        <v>36</v>
      </c>
      <c r="C224" s="10" t="s">
        <v>8</v>
      </c>
      <c r="D224" s="10" t="s">
        <v>399</v>
      </c>
      <c r="E224" s="10" t="s">
        <v>293</v>
      </c>
      <c r="F224" s="56">
        <v>100000</v>
      </c>
      <c r="G224" s="56">
        <v>100000</v>
      </c>
    </row>
    <row r="225" spans="1:7" ht="22.5">
      <c r="A225" s="36" t="s">
        <v>402</v>
      </c>
      <c r="B225" s="10" t="s">
        <v>36</v>
      </c>
      <c r="C225" s="10" t="s">
        <v>8</v>
      </c>
      <c r="D225" s="10" t="s">
        <v>400</v>
      </c>
      <c r="E225" s="10" t="s">
        <v>10</v>
      </c>
      <c r="F225" s="56">
        <f>F226</f>
        <v>50000</v>
      </c>
      <c r="G225" s="56">
        <f>G226</f>
        <v>50000</v>
      </c>
    </row>
    <row r="226" spans="1:7" ht="12.75">
      <c r="A226" s="36" t="s">
        <v>343</v>
      </c>
      <c r="B226" s="10" t="s">
        <v>36</v>
      </c>
      <c r="C226" s="10" t="s">
        <v>8</v>
      </c>
      <c r="D226" s="10" t="s">
        <v>400</v>
      </c>
      <c r="E226" s="10" t="s">
        <v>293</v>
      </c>
      <c r="F226" s="56">
        <v>50000</v>
      </c>
      <c r="G226" s="56">
        <v>50000</v>
      </c>
    </row>
    <row r="227" spans="1:7" s="4" customFormat="1" ht="22.5">
      <c r="A227" s="21" t="s">
        <v>242</v>
      </c>
      <c r="B227" s="10" t="s">
        <v>36</v>
      </c>
      <c r="C227" s="10" t="s">
        <v>8</v>
      </c>
      <c r="D227" s="10" t="s">
        <v>199</v>
      </c>
      <c r="E227" s="10" t="s">
        <v>10</v>
      </c>
      <c r="F227" s="55">
        <f>F228+F229</f>
        <v>41035414.29</v>
      </c>
      <c r="G227" s="55">
        <f>G228+G229</f>
        <v>41001411.32</v>
      </c>
    </row>
    <row r="228" spans="1:7" s="4" customFormat="1" ht="22.5">
      <c r="A228" s="21" t="s">
        <v>243</v>
      </c>
      <c r="B228" s="10" t="s">
        <v>36</v>
      </c>
      <c r="C228" s="10" t="s">
        <v>8</v>
      </c>
      <c r="D228" s="10" t="s">
        <v>200</v>
      </c>
      <c r="E228" s="10" t="s">
        <v>203</v>
      </c>
      <c r="F228" s="55">
        <v>33701015.29</v>
      </c>
      <c r="G228" s="55">
        <v>33668958.63</v>
      </c>
    </row>
    <row r="229" spans="1:7" s="4" customFormat="1" ht="12.75">
      <c r="A229" s="21" t="s">
        <v>252</v>
      </c>
      <c r="B229" s="10" t="s">
        <v>36</v>
      </c>
      <c r="C229" s="10" t="s">
        <v>8</v>
      </c>
      <c r="D229" s="10" t="s">
        <v>199</v>
      </c>
      <c r="E229" s="10" t="s">
        <v>204</v>
      </c>
      <c r="F229" s="55">
        <v>7334399</v>
      </c>
      <c r="G229" s="55">
        <v>7332452.69</v>
      </c>
    </row>
    <row r="230" spans="1:7" s="4" customFormat="1" ht="12.75">
      <c r="A230" s="21" t="s">
        <v>346</v>
      </c>
      <c r="B230" s="10" t="s">
        <v>36</v>
      </c>
      <c r="C230" s="10" t="s">
        <v>8</v>
      </c>
      <c r="D230" s="10" t="s">
        <v>345</v>
      </c>
      <c r="E230" s="10" t="s">
        <v>10</v>
      </c>
      <c r="F230" s="55">
        <f>F231</f>
        <v>10700</v>
      </c>
      <c r="G230" s="55">
        <f>G231</f>
        <v>10700</v>
      </c>
    </row>
    <row r="231" spans="1:7" s="4" customFormat="1" ht="22.5">
      <c r="A231" s="21" t="s">
        <v>243</v>
      </c>
      <c r="B231" s="10" t="s">
        <v>36</v>
      </c>
      <c r="C231" s="10" t="s">
        <v>8</v>
      </c>
      <c r="D231" s="10" t="s">
        <v>345</v>
      </c>
      <c r="E231" s="10" t="s">
        <v>203</v>
      </c>
      <c r="F231" s="55">
        <v>10700</v>
      </c>
      <c r="G231" s="55">
        <v>10700</v>
      </c>
    </row>
    <row r="232" spans="1:7" s="4" customFormat="1" ht="12.75">
      <c r="A232" s="21" t="s">
        <v>292</v>
      </c>
      <c r="B232" s="10" t="s">
        <v>36</v>
      </c>
      <c r="C232" s="10" t="s">
        <v>8</v>
      </c>
      <c r="D232" s="10" t="s">
        <v>297</v>
      </c>
      <c r="E232" s="10" t="s">
        <v>10</v>
      </c>
      <c r="F232" s="55">
        <f>F233</f>
        <v>261570</v>
      </c>
      <c r="G232" s="55">
        <f>G233</f>
        <v>261570</v>
      </c>
    </row>
    <row r="233" spans="1:7" s="4" customFormat="1" ht="22.5">
      <c r="A233" s="21" t="s">
        <v>243</v>
      </c>
      <c r="B233" s="10" t="s">
        <v>36</v>
      </c>
      <c r="C233" s="10" t="s">
        <v>8</v>
      </c>
      <c r="D233" s="10" t="s">
        <v>297</v>
      </c>
      <c r="E233" s="10" t="s">
        <v>203</v>
      </c>
      <c r="F233" s="55">
        <v>261570</v>
      </c>
      <c r="G233" s="55">
        <v>261570</v>
      </c>
    </row>
    <row r="234" spans="1:7" s="4" customFormat="1" ht="12.75">
      <c r="A234" s="21" t="s">
        <v>245</v>
      </c>
      <c r="B234" s="10" t="s">
        <v>36</v>
      </c>
      <c r="C234" s="10" t="s">
        <v>8</v>
      </c>
      <c r="D234" s="10" t="s">
        <v>47</v>
      </c>
      <c r="E234" s="10" t="s">
        <v>10</v>
      </c>
      <c r="F234" s="55">
        <f>F235</f>
        <v>1024727</v>
      </c>
      <c r="G234" s="55">
        <f>G235</f>
        <v>1012998.68</v>
      </c>
    </row>
    <row r="235" spans="1:7" s="4" customFormat="1" ht="12.75">
      <c r="A235" s="21" t="s">
        <v>202</v>
      </c>
      <c r="B235" s="10" t="s">
        <v>36</v>
      </c>
      <c r="C235" s="10" t="s">
        <v>8</v>
      </c>
      <c r="D235" s="10" t="s">
        <v>47</v>
      </c>
      <c r="E235" s="10" t="s">
        <v>29</v>
      </c>
      <c r="F235" s="55">
        <v>1024727</v>
      </c>
      <c r="G235" s="55">
        <f>568897.93+1490+171502.08+35475.67+6636+26715.27+186839.51+7895+7547.22</f>
        <v>1012998.68</v>
      </c>
    </row>
    <row r="236" spans="1:7" s="4" customFormat="1" ht="12.75">
      <c r="A236" s="21" t="s">
        <v>201</v>
      </c>
      <c r="B236" s="10" t="s">
        <v>36</v>
      </c>
      <c r="C236" s="10" t="s">
        <v>8</v>
      </c>
      <c r="D236" s="10" t="s">
        <v>48</v>
      </c>
      <c r="E236" s="10" t="s">
        <v>10</v>
      </c>
      <c r="F236" s="55">
        <f>F237</f>
        <v>11042263.36</v>
      </c>
      <c r="G236" s="55">
        <f>G237</f>
        <v>10995181.19</v>
      </c>
    </row>
    <row r="237" spans="1:7" s="4" customFormat="1" ht="12.75">
      <c r="A237" s="21" t="s">
        <v>246</v>
      </c>
      <c r="B237" s="10" t="s">
        <v>36</v>
      </c>
      <c r="C237" s="10" t="s">
        <v>8</v>
      </c>
      <c r="D237" s="10" t="s">
        <v>48</v>
      </c>
      <c r="E237" s="10" t="s">
        <v>29</v>
      </c>
      <c r="F237" s="55">
        <v>11042263.36</v>
      </c>
      <c r="G237" s="55">
        <f>7467187.55+2722.9+2233296.22+104711.87+191797.18+97102.98+383184.75+32726+200045.83+282405.91</f>
        <v>10995181.19</v>
      </c>
    </row>
    <row r="238" spans="1:7" s="4" customFormat="1" ht="22.5">
      <c r="A238" s="21" t="s">
        <v>117</v>
      </c>
      <c r="B238" s="10" t="s">
        <v>36</v>
      </c>
      <c r="C238" s="10" t="s">
        <v>8</v>
      </c>
      <c r="D238" s="10" t="s">
        <v>106</v>
      </c>
      <c r="E238" s="10" t="s">
        <v>10</v>
      </c>
      <c r="F238" s="55">
        <f>F239</f>
        <v>528900</v>
      </c>
      <c r="G238" s="55">
        <f>G239</f>
        <v>528900</v>
      </c>
    </row>
    <row r="239" spans="1:7" s="4" customFormat="1" ht="12.75">
      <c r="A239" s="21" t="s">
        <v>202</v>
      </c>
      <c r="B239" s="10" t="s">
        <v>36</v>
      </c>
      <c r="C239" s="10" t="s">
        <v>8</v>
      </c>
      <c r="D239" s="10" t="s">
        <v>106</v>
      </c>
      <c r="E239" s="10" t="s">
        <v>29</v>
      </c>
      <c r="F239" s="55">
        <v>528900</v>
      </c>
      <c r="G239" s="55">
        <f>321129.17+111785+95985.83</f>
        <v>528900</v>
      </c>
    </row>
    <row r="240" spans="1:7" s="4" customFormat="1" ht="33.75">
      <c r="A240" s="21" t="s">
        <v>348</v>
      </c>
      <c r="B240" s="10" t="s">
        <v>36</v>
      </c>
      <c r="C240" s="10" t="s">
        <v>8</v>
      </c>
      <c r="D240" s="10" t="s">
        <v>347</v>
      </c>
      <c r="E240" s="10" t="s">
        <v>10</v>
      </c>
      <c r="F240" s="55">
        <f>F241</f>
        <v>8000000</v>
      </c>
      <c r="G240" s="55">
        <f>G241</f>
        <v>8000000</v>
      </c>
    </row>
    <row r="241" spans="1:7" s="4" customFormat="1" ht="12.75">
      <c r="A241" s="21" t="s">
        <v>252</v>
      </c>
      <c r="B241" s="10" t="s">
        <v>19</v>
      </c>
      <c r="C241" s="10" t="s">
        <v>8</v>
      </c>
      <c r="D241" s="10" t="s">
        <v>347</v>
      </c>
      <c r="E241" s="10" t="s">
        <v>204</v>
      </c>
      <c r="F241" s="55">
        <v>8000000</v>
      </c>
      <c r="G241" s="55">
        <v>8000000</v>
      </c>
    </row>
    <row r="242" spans="1:7" s="4" customFormat="1" ht="12.75">
      <c r="A242" s="42" t="s">
        <v>153</v>
      </c>
      <c r="B242" s="12" t="s">
        <v>36</v>
      </c>
      <c r="C242" s="12" t="s">
        <v>18</v>
      </c>
      <c r="D242" s="12" t="s">
        <v>7</v>
      </c>
      <c r="E242" s="12" t="s">
        <v>10</v>
      </c>
      <c r="F242" s="65">
        <f>F243+F246+F248+F250+F252</f>
        <v>18851363.18</v>
      </c>
      <c r="G242" s="65">
        <f>G243+G246+G248+G250+G252</f>
        <v>18846304.18</v>
      </c>
    </row>
    <row r="243" spans="1:7" s="4" customFormat="1" ht="12.75">
      <c r="A243" s="21" t="s">
        <v>247</v>
      </c>
      <c r="B243" s="5" t="s">
        <v>36</v>
      </c>
      <c r="C243" s="10" t="s">
        <v>18</v>
      </c>
      <c r="D243" s="10" t="s">
        <v>145</v>
      </c>
      <c r="E243" s="5" t="s">
        <v>10</v>
      </c>
      <c r="F243" s="57">
        <f>F244</f>
        <v>4295897.72</v>
      </c>
      <c r="G243" s="57">
        <f>G244</f>
        <v>4290838.72</v>
      </c>
    </row>
    <row r="244" spans="1:7" s="4" customFormat="1" ht="12.75">
      <c r="A244" s="21" t="s">
        <v>14</v>
      </c>
      <c r="B244" s="5" t="s">
        <v>36</v>
      </c>
      <c r="C244" s="10" t="s">
        <v>18</v>
      </c>
      <c r="D244" s="10" t="s">
        <v>145</v>
      </c>
      <c r="E244" s="5" t="s">
        <v>73</v>
      </c>
      <c r="F244" s="57">
        <v>4295897.72</v>
      </c>
      <c r="G244" s="57">
        <f>2805416.7+2463.83+831531.78+51864.62+100+17542+186609.94+97819.3+257066.95+40423.6</f>
        <v>4290838.72</v>
      </c>
    </row>
    <row r="245" spans="1:7" s="4" customFormat="1" ht="12.75">
      <c r="A245" s="21" t="s">
        <v>37</v>
      </c>
      <c r="B245" s="10" t="s">
        <v>36</v>
      </c>
      <c r="C245" s="10" t="s">
        <v>18</v>
      </c>
      <c r="D245" s="10" t="s">
        <v>33</v>
      </c>
      <c r="E245" s="10" t="s">
        <v>10</v>
      </c>
      <c r="F245" s="55">
        <f>F246+F248+F250+F252</f>
        <v>14555465.459999999</v>
      </c>
      <c r="G245" s="55">
        <f>G246+G248+G250+G252</f>
        <v>14555465.459999999</v>
      </c>
    </row>
    <row r="246" spans="1:7" s="4" customFormat="1" ht="22.5">
      <c r="A246" s="21" t="s">
        <v>266</v>
      </c>
      <c r="B246" s="10" t="s">
        <v>36</v>
      </c>
      <c r="C246" s="10" t="s">
        <v>18</v>
      </c>
      <c r="D246" s="10" t="s">
        <v>137</v>
      </c>
      <c r="E246" s="10" t="s">
        <v>10</v>
      </c>
      <c r="F246" s="55">
        <f>F247</f>
        <v>663667.5</v>
      </c>
      <c r="G246" s="55">
        <f>G247</f>
        <v>663667.5</v>
      </c>
    </row>
    <row r="247" spans="1:7" s="4" customFormat="1" ht="12.75">
      <c r="A247" s="21" t="s">
        <v>202</v>
      </c>
      <c r="B247" s="10" t="s">
        <v>36</v>
      </c>
      <c r="C247" s="10" t="s">
        <v>18</v>
      </c>
      <c r="D247" s="10" t="s">
        <v>137</v>
      </c>
      <c r="E247" s="10" t="s">
        <v>29</v>
      </c>
      <c r="F247" s="55">
        <v>663667.5</v>
      </c>
      <c r="G247" s="55">
        <f>38667.5+30636+594364</f>
        <v>663667.5</v>
      </c>
    </row>
    <row r="248" spans="1:7" s="4" customFormat="1" ht="22.5">
      <c r="A248" s="21" t="s">
        <v>248</v>
      </c>
      <c r="B248" s="10" t="s">
        <v>36</v>
      </c>
      <c r="C248" s="10" t="s">
        <v>18</v>
      </c>
      <c r="D248" s="10" t="s">
        <v>138</v>
      </c>
      <c r="E248" s="10" t="s">
        <v>10</v>
      </c>
      <c r="F248" s="55">
        <f>F249</f>
        <v>204560</v>
      </c>
      <c r="G248" s="55">
        <f>G249</f>
        <v>204560</v>
      </c>
    </row>
    <row r="249" spans="1:7" s="4" customFormat="1" ht="22.5">
      <c r="A249" s="21" t="s">
        <v>243</v>
      </c>
      <c r="B249" s="10" t="s">
        <v>36</v>
      </c>
      <c r="C249" s="10" t="s">
        <v>18</v>
      </c>
      <c r="D249" s="10" t="s">
        <v>138</v>
      </c>
      <c r="E249" s="10" t="s">
        <v>203</v>
      </c>
      <c r="F249" s="55">
        <v>204560</v>
      </c>
      <c r="G249" s="55">
        <v>204560</v>
      </c>
    </row>
    <row r="250" spans="1:7" s="4" customFormat="1" ht="22.5">
      <c r="A250" s="21" t="s">
        <v>249</v>
      </c>
      <c r="B250" s="10" t="s">
        <v>36</v>
      </c>
      <c r="C250" s="10" t="s">
        <v>18</v>
      </c>
      <c r="D250" s="10" t="s">
        <v>139</v>
      </c>
      <c r="E250" s="10" t="s">
        <v>10</v>
      </c>
      <c r="F250" s="55">
        <f>F251</f>
        <v>721662.45</v>
      </c>
      <c r="G250" s="55">
        <f>G251</f>
        <v>721662.45</v>
      </c>
    </row>
    <row r="251" spans="1:7" s="4" customFormat="1" ht="22.5">
      <c r="A251" s="21" t="s">
        <v>243</v>
      </c>
      <c r="B251" s="10" t="s">
        <v>36</v>
      </c>
      <c r="C251" s="10" t="s">
        <v>18</v>
      </c>
      <c r="D251" s="10" t="s">
        <v>139</v>
      </c>
      <c r="E251" s="10" t="s">
        <v>203</v>
      </c>
      <c r="F251" s="55">
        <v>721662.45</v>
      </c>
      <c r="G251" s="55">
        <v>721662.45</v>
      </c>
    </row>
    <row r="252" spans="1:7" s="4" customFormat="1" ht="22.5">
      <c r="A252" s="21" t="s">
        <v>273</v>
      </c>
      <c r="B252" s="10" t="s">
        <v>36</v>
      </c>
      <c r="C252" s="10" t="s">
        <v>18</v>
      </c>
      <c r="D252" s="10" t="s">
        <v>272</v>
      </c>
      <c r="E252" s="10" t="s">
        <v>10</v>
      </c>
      <c r="F252" s="55">
        <f>F253</f>
        <v>12965575.51</v>
      </c>
      <c r="G252" s="55">
        <f>G253</f>
        <v>12965575.51</v>
      </c>
    </row>
    <row r="253" spans="1:7" s="4" customFormat="1" ht="22.5">
      <c r="A253" s="21" t="s">
        <v>243</v>
      </c>
      <c r="B253" s="10" t="s">
        <v>36</v>
      </c>
      <c r="C253" s="10" t="s">
        <v>18</v>
      </c>
      <c r="D253" s="10" t="s">
        <v>272</v>
      </c>
      <c r="E253" s="10" t="s">
        <v>203</v>
      </c>
      <c r="F253" s="55">
        <v>12965575.51</v>
      </c>
      <c r="G253" s="55">
        <v>12965575.51</v>
      </c>
    </row>
    <row r="254" spans="1:7" ht="12.75">
      <c r="A254" s="46" t="s">
        <v>155</v>
      </c>
      <c r="B254" s="1" t="s">
        <v>45</v>
      </c>
      <c r="C254" s="1" t="s">
        <v>9</v>
      </c>
      <c r="D254" s="1" t="s">
        <v>7</v>
      </c>
      <c r="E254" s="1" t="s">
        <v>10</v>
      </c>
      <c r="F254" s="64">
        <f>F255+F262+F274+F269</f>
        <v>53947462.65</v>
      </c>
      <c r="G254" s="64">
        <f>G255+G262+G274+G269</f>
        <v>53943861.660000004</v>
      </c>
    </row>
    <row r="255" spans="1:7" ht="12.75">
      <c r="A255" s="30" t="s">
        <v>49</v>
      </c>
      <c r="B255" s="2" t="s">
        <v>45</v>
      </c>
      <c r="C255" s="2" t="s">
        <v>8</v>
      </c>
      <c r="D255" s="2" t="s">
        <v>7</v>
      </c>
      <c r="E255" s="2" t="s">
        <v>10</v>
      </c>
      <c r="F255" s="65">
        <f>F256+F258+F260</f>
        <v>25372242.67</v>
      </c>
      <c r="G255" s="65">
        <f>G256+G258+G260</f>
        <v>25372242.67</v>
      </c>
    </row>
    <row r="256" spans="1:7" ht="22.5">
      <c r="A256" s="37" t="s">
        <v>242</v>
      </c>
      <c r="B256" s="15" t="s">
        <v>45</v>
      </c>
      <c r="C256" s="15" t="s">
        <v>8</v>
      </c>
      <c r="D256" s="15" t="s">
        <v>205</v>
      </c>
      <c r="E256" s="15" t="s">
        <v>10</v>
      </c>
      <c r="F256" s="56">
        <f>F257</f>
        <v>15332242.67</v>
      </c>
      <c r="G256" s="56">
        <f>G257</f>
        <v>15332242.67</v>
      </c>
    </row>
    <row r="257" spans="1:7" ht="12.75">
      <c r="A257" s="21" t="s">
        <v>252</v>
      </c>
      <c r="B257" s="10" t="s">
        <v>45</v>
      </c>
      <c r="C257" s="10" t="s">
        <v>8</v>
      </c>
      <c r="D257" s="10" t="s">
        <v>205</v>
      </c>
      <c r="E257" s="10" t="s">
        <v>204</v>
      </c>
      <c r="F257" s="56">
        <v>15332242.67</v>
      </c>
      <c r="G257" s="56">
        <f>15332242.67</f>
        <v>15332242.67</v>
      </c>
    </row>
    <row r="258" spans="1:7" ht="12.75">
      <c r="A258" s="37" t="s">
        <v>244</v>
      </c>
      <c r="B258" s="10" t="s">
        <v>45</v>
      </c>
      <c r="C258" s="10" t="s">
        <v>8</v>
      </c>
      <c r="D258" s="10" t="s">
        <v>386</v>
      </c>
      <c r="E258" s="10" t="s">
        <v>10</v>
      </c>
      <c r="F258" s="55">
        <f>F259</f>
        <v>3000000</v>
      </c>
      <c r="G258" s="55">
        <f>G259</f>
        <v>3000000</v>
      </c>
    </row>
    <row r="259" spans="1:7" ht="22.5">
      <c r="A259" s="21" t="s">
        <v>243</v>
      </c>
      <c r="B259" s="10" t="s">
        <v>45</v>
      </c>
      <c r="C259" s="10" t="s">
        <v>8</v>
      </c>
      <c r="D259" s="10" t="s">
        <v>386</v>
      </c>
      <c r="E259" s="10" t="s">
        <v>203</v>
      </c>
      <c r="F259" s="55">
        <v>3000000</v>
      </c>
      <c r="G259" s="55">
        <v>3000000</v>
      </c>
    </row>
    <row r="260" spans="1:7" ht="12.75">
      <c r="A260" s="21" t="s">
        <v>404</v>
      </c>
      <c r="B260" s="10" t="s">
        <v>45</v>
      </c>
      <c r="C260" s="10" t="s">
        <v>8</v>
      </c>
      <c r="D260" s="10" t="s">
        <v>403</v>
      </c>
      <c r="E260" s="10" t="s">
        <v>10</v>
      </c>
      <c r="F260" s="55">
        <f>F261</f>
        <v>7040000</v>
      </c>
      <c r="G260" s="55">
        <f>G261</f>
        <v>7040000</v>
      </c>
    </row>
    <row r="261" spans="1:7" ht="12.75">
      <c r="A261" s="21" t="s">
        <v>252</v>
      </c>
      <c r="B261" s="10" t="s">
        <v>45</v>
      </c>
      <c r="C261" s="10" t="s">
        <v>8</v>
      </c>
      <c r="D261" s="10" t="s">
        <v>403</v>
      </c>
      <c r="E261" s="10" t="s">
        <v>204</v>
      </c>
      <c r="F261" s="55">
        <v>7040000</v>
      </c>
      <c r="G261" s="55">
        <v>7040000</v>
      </c>
    </row>
    <row r="262" spans="1:7" ht="12.75">
      <c r="A262" s="30" t="s">
        <v>50</v>
      </c>
      <c r="B262" s="2" t="s">
        <v>45</v>
      </c>
      <c r="C262" s="2" t="s">
        <v>12</v>
      </c>
      <c r="D262" s="2" t="s">
        <v>7</v>
      </c>
      <c r="E262" s="2" t="s">
        <v>10</v>
      </c>
      <c r="F262" s="65">
        <f>F263+F267+F265</f>
        <v>5397661.06</v>
      </c>
      <c r="G262" s="65">
        <f>G263+G267+G265</f>
        <v>5397661.06</v>
      </c>
    </row>
    <row r="263" spans="1:7" ht="22.5">
      <c r="A263" s="21" t="s">
        <v>242</v>
      </c>
      <c r="B263" s="10" t="s">
        <v>45</v>
      </c>
      <c r="C263" s="10" t="s">
        <v>12</v>
      </c>
      <c r="D263" s="10" t="s">
        <v>206</v>
      </c>
      <c r="E263" s="10" t="s">
        <v>10</v>
      </c>
      <c r="F263" s="55">
        <f>F264</f>
        <v>5357686.06</v>
      </c>
      <c r="G263" s="55">
        <f>G264</f>
        <v>5357686.06</v>
      </c>
    </row>
    <row r="264" spans="1:7" ht="12.75">
      <c r="A264" s="36" t="s">
        <v>252</v>
      </c>
      <c r="B264" s="10" t="s">
        <v>45</v>
      </c>
      <c r="C264" s="10" t="s">
        <v>12</v>
      </c>
      <c r="D264" s="10" t="s">
        <v>206</v>
      </c>
      <c r="E264" s="10" t="s">
        <v>204</v>
      </c>
      <c r="F264" s="55">
        <v>5357686.06</v>
      </c>
      <c r="G264" s="55">
        <v>5357686.06</v>
      </c>
    </row>
    <row r="265" spans="1:7" ht="22.5">
      <c r="A265" s="36" t="s">
        <v>242</v>
      </c>
      <c r="B265" s="10" t="s">
        <v>45</v>
      </c>
      <c r="C265" s="10" t="s">
        <v>12</v>
      </c>
      <c r="D265" s="10" t="s">
        <v>405</v>
      </c>
      <c r="E265" s="10" t="s">
        <v>10</v>
      </c>
      <c r="F265" s="55">
        <f>F266</f>
        <v>10135</v>
      </c>
      <c r="G265" s="55">
        <f>G266</f>
        <v>10135</v>
      </c>
    </row>
    <row r="266" spans="1:7" ht="22.5">
      <c r="A266" s="21" t="s">
        <v>243</v>
      </c>
      <c r="B266" s="10" t="s">
        <v>45</v>
      </c>
      <c r="C266" s="10" t="s">
        <v>12</v>
      </c>
      <c r="D266" s="10" t="s">
        <v>405</v>
      </c>
      <c r="E266" s="10" t="s">
        <v>203</v>
      </c>
      <c r="F266" s="55">
        <v>10135</v>
      </c>
      <c r="G266" s="55">
        <v>10135</v>
      </c>
    </row>
    <row r="267" spans="1:7" ht="12.75">
      <c r="A267" s="36" t="s">
        <v>250</v>
      </c>
      <c r="B267" s="10" t="s">
        <v>45</v>
      </c>
      <c r="C267" s="10" t="s">
        <v>12</v>
      </c>
      <c r="D267" s="10" t="s">
        <v>298</v>
      </c>
      <c r="E267" s="10" t="s">
        <v>10</v>
      </c>
      <c r="F267" s="55">
        <f>F268</f>
        <v>29840</v>
      </c>
      <c r="G267" s="55">
        <f>G268</f>
        <v>29840</v>
      </c>
    </row>
    <row r="268" spans="1:7" ht="22.5">
      <c r="A268" s="21" t="s">
        <v>243</v>
      </c>
      <c r="B268" s="10" t="s">
        <v>45</v>
      </c>
      <c r="C268" s="10" t="s">
        <v>12</v>
      </c>
      <c r="D268" s="10" t="s">
        <v>298</v>
      </c>
      <c r="E268" s="10" t="s">
        <v>203</v>
      </c>
      <c r="F268" s="55">
        <v>29840</v>
      </c>
      <c r="G268" s="55">
        <v>29840</v>
      </c>
    </row>
    <row r="269" spans="1:7" ht="12.75">
      <c r="A269" s="42" t="s">
        <v>299</v>
      </c>
      <c r="B269" s="12" t="s">
        <v>45</v>
      </c>
      <c r="C269" s="12" t="s">
        <v>18</v>
      </c>
      <c r="D269" s="12" t="s">
        <v>7</v>
      </c>
      <c r="E269" s="12" t="s">
        <v>10</v>
      </c>
      <c r="F269" s="65">
        <f>F270+F272</f>
        <v>8085266.18</v>
      </c>
      <c r="G269" s="65">
        <f>G270+G272</f>
        <v>8085266.18</v>
      </c>
    </row>
    <row r="270" spans="1:7" ht="12.75">
      <c r="A270" s="21" t="s">
        <v>189</v>
      </c>
      <c r="B270" s="10" t="s">
        <v>300</v>
      </c>
      <c r="C270" s="10" t="s">
        <v>18</v>
      </c>
      <c r="D270" s="10" t="s">
        <v>206</v>
      </c>
      <c r="E270" s="10" t="s">
        <v>10</v>
      </c>
      <c r="F270" s="55">
        <f>F271</f>
        <v>3868827.78</v>
      </c>
      <c r="G270" s="55">
        <f>G271</f>
        <v>3868827.78</v>
      </c>
    </row>
    <row r="271" spans="1:7" ht="12.75">
      <c r="A271" s="21" t="s">
        <v>252</v>
      </c>
      <c r="B271" s="10" t="s">
        <v>300</v>
      </c>
      <c r="C271" s="10" t="s">
        <v>225</v>
      </c>
      <c r="D271" s="10" t="s">
        <v>206</v>
      </c>
      <c r="E271" s="10" t="s">
        <v>204</v>
      </c>
      <c r="F271" s="55">
        <v>3868827.78</v>
      </c>
      <c r="G271" s="55">
        <v>3868827.78</v>
      </c>
    </row>
    <row r="272" spans="1:7" ht="12.75">
      <c r="A272" s="36" t="s">
        <v>250</v>
      </c>
      <c r="B272" s="10" t="s">
        <v>45</v>
      </c>
      <c r="C272" s="10" t="s">
        <v>18</v>
      </c>
      <c r="D272" s="10" t="s">
        <v>395</v>
      </c>
      <c r="E272" s="10" t="s">
        <v>10</v>
      </c>
      <c r="F272" s="55">
        <f>F273</f>
        <v>4216438.4</v>
      </c>
      <c r="G272" s="55">
        <f>G273</f>
        <v>4216438.4</v>
      </c>
    </row>
    <row r="273" spans="1:7" ht="12.75">
      <c r="A273" s="21" t="s">
        <v>252</v>
      </c>
      <c r="B273" s="10" t="s">
        <v>45</v>
      </c>
      <c r="C273" s="10" t="s">
        <v>18</v>
      </c>
      <c r="D273" s="10" t="s">
        <v>395</v>
      </c>
      <c r="E273" s="10" t="s">
        <v>204</v>
      </c>
      <c r="F273" s="55">
        <v>4216438.4</v>
      </c>
      <c r="G273" s="55">
        <v>4216438.4</v>
      </c>
    </row>
    <row r="274" spans="1:7" ht="12.75">
      <c r="A274" s="42" t="s">
        <v>152</v>
      </c>
      <c r="B274" s="12" t="s">
        <v>45</v>
      </c>
      <c r="C274" s="12" t="s">
        <v>45</v>
      </c>
      <c r="D274" s="12" t="s">
        <v>7</v>
      </c>
      <c r="E274" s="12" t="s">
        <v>10</v>
      </c>
      <c r="F274" s="65">
        <f>F275+F277+F280</f>
        <v>15092292.74</v>
      </c>
      <c r="G274" s="65">
        <f>G275+G277+G280</f>
        <v>15088691.75</v>
      </c>
    </row>
    <row r="275" spans="1:7" ht="22.5">
      <c r="A275" s="21" t="s">
        <v>350</v>
      </c>
      <c r="B275" s="10" t="s">
        <v>45</v>
      </c>
      <c r="C275" s="10" t="s">
        <v>45</v>
      </c>
      <c r="D275" s="10" t="s">
        <v>349</v>
      </c>
      <c r="E275" s="10" t="s">
        <v>10</v>
      </c>
      <c r="F275" s="56">
        <f>F276</f>
        <v>3947280</v>
      </c>
      <c r="G275" s="56">
        <f>G276</f>
        <v>3947279.34</v>
      </c>
    </row>
    <row r="276" spans="1:7" ht="12.75">
      <c r="A276" s="21" t="s">
        <v>252</v>
      </c>
      <c r="B276" s="10" t="s">
        <v>300</v>
      </c>
      <c r="C276" s="10" t="s">
        <v>300</v>
      </c>
      <c r="D276" s="10" t="s">
        <v>349</v>
      </c>
      <c r="E276" s="10" t="s">
        <v>204</v>
      </c>
      <c r="F276" s="56">
        <v>3947280</v>
      </c>
      <c r="G276" s="56">
        <v>3947279.34</v>
      </c>
    </row>
    <row r="277" spans="1:7" ht="12.75">
      <c r="A277" s="21" t="s">
        <v>189</v>
      </c>
      <c r="B277" s="10" t="s">
        <v>45</v>
      </c>
      <c r="C277" s="10" t="s">
        <v>45</v>
      </c>
      <c r="D277" s="10" t="s">
        <v>198</v>
      </c>
      <c r="E277" s="10" t="s">
        <v>10</v>
      </c>
      <c r="F277" s="55">
        <f>F279+F278</f>
        <v>1562394.98</v>
      </c>
      <c r="G277" s="55">
        <f>G279+G278</f>
        <v>1562394.98</v>
      </c>
    </row>
    <row r="278" spans="1:7" ht="22.5">
      <c r="A278" s="21" t="s">
        <v>243</v>
      </c>
      <c r="B278" s="10" t="s">
        <v>45</v>
      </c>
      <c r="C278" s="10" t="s">
        <v>45</v>
      </c>
      <c r="D278" s="10" t="s">
        <v>198</v>
      </c>
      <c r="E278" s="10" t="s">
        <v>203</v>
      </c>
      <c r="F278" s="55">
        <v>244369.89</v>
      </c>
      <c r="G278" s="55">
        <v>244369.89</v>
      </c>
    </row>
    <row r="279" spans="1:7" ht="12.75">
      <c r="A279" s="36" t="s">
        <v>252</v>
      </c>
      <c r="B279" s="10" t="s">
        <v>45</v>
      </c>
      <c r="C279" s="10" t="s">
        <v>45</v>
      </c>
      <c r="D279" s="10" t="s">
        <v>198</v>
      </c>
      <c r="E279" s="10" t="s">
        <v>204</v>
      </c>
      <c r="F279" s="55">
        <v>1318025.09</v>
      </c>
      <c r="G279" s="55">
        <v>1318025.09</v>
      </c>
    </row>
    <row r="280" spans="1:7" ht="12.75">
      <c r="A280" s="21" t="s">
        <v>37</v>
      </c>
      <c r="B280" s="10" t="s">
        <v>45</v>
      </c>
      <c r="C280" s="10" t="s">
        <v>45</v>
      </c>
      <c r="D280" s="10" t="s">
        <v>33</v>
      </c>
      <c r="E280" s="10" t="s">
        <v>10</v>
      </c>
      <c r="F280" s="55">
        <f>F281+F283+F285+F287+F289</f>
        <v>9582617.76</v>
      </c>
      <c r="G280" s="55">
        <f>G281+G283+G285+G287+G289</f>
        <v>9579017.43</v>
      </c>
    </row>
    <row r="281" spans="1:7" ht="22.5">
      <c r="A281" s="36" t="s">
        <v>235</v>
      </c>
      <c r="B281" s="10" t="s">
        <v>45</v>
      </c>
      <c r="C281" s="10" t="s">
        <v>45</v>
      </c>
      <c r="D281" s="10" t="s">
        <v>140</v>
      </c>
      <c r="E281" s="10" t="s">
        <v>10</v>
      </c>
      <c r="F281" s="55">
        <f>F282</f>
        <v>9130340.23</v>
      </c>
      <c r="G281" s="55">
        <f>G282</f>
        <v>9130340.23</v>
      </c>
    </row>
    <row r="282" spans="1:7" ht="22.5">
      <c r="A282" s="21" t="s">
        <v>243</v>
      </c>
      <c r="B282" s="10" t="s">
        <v>45</v>
      </c>
      <c r="C282" s="10" t="s">
        <v>45</v>
      </c>
      <c r="D282" s="10" t="s">
        <v>140</v>
      </c>
      <c r="E282" s="10" t="s">
        <v>203</v>
      </c>
      <c r="F282" s="55">
        <v>9130340.23</v>
      </c>
      <c r="G282" s="55">
        <v>9130340.23</v>
      </c>
    </row>
    <row r="283" spans="1:7" ht="22.5">
      <c r="A283" s="36" t="s">
        <v>236</v>
      </c>
      <c r="B283" s="10" t="s">
        <v>45</v>
      </c>
      <c r="C283" s="10" t="s">
        <v>45</v>
      </c>
      <c r="D283" s="10" t="s">
        <v>141</v>
      </c>
      <c r="E283" s="10" t="s">
        <v>10</v>
      </c>
      <c r="F283" s="55">
        <f>F284</f>
        <v>250000</v>
      </c>
      <c r="G283" s="55">
        <f>G284</f>
        <v>250000</v>
      </c>
    </row>
    <row r="284" spans="1:7" ht="22.5">
      <c r="A284" s="21" t="s">
        <v>243</v>
      </c>
      <c r="B284" s="10" t="s">
        <v>45</v>
      </c>
      <c r="C284" s="10" t="s">
        <v>45</v>
      </c>
      <c r="D284" s="10" t="s">
        <v>141</v>
      </c>
      <c r="E284" s="10" t="s">
        <v>203</v>
      </c>
      <c r="F284" s="55">
        <v>250000</v>
      </c>
      <c r="G284" s="55">
        <v>250000</v>
      </c>
    </row>
    <row r="285" spans="1:7" s="4" customFormat="1" ht="22.5">
      <c r="A285" s="36" t="s">
        <v>237</v>
      </c>
      <c r="B285" s="10" t="s">
        <v>45</v>
      </c>
      <c r="C285" s="10" t="s">
        <v>45</v>
      </c>
      <c r="D285" s="10" t="s">
        <v>142</v>
      </c>
      <c r="E285" s="10" t="s">
        <v>10</v>
      </c>
      <c r="F285" s="55">
        <f>F286</f>
        <v>126227.2</v>
      </c>
      <c r="G285" s="55">
        <f>G286</f>
        <v>126227.2</v>
      </c>
    </row>
    <row r="286" spans="1:7" ht="22.5">
      <c r="A286" s="21" t="s">
        <v>243</v>
      </c>
      <c r="B286" s="10" t="s">
        <v>45</v>
      </c>
      <c r="C286" s="10" t="s">
        <v>45</v>
      </c>
      <c r="D286" s="10" t="s">
        <v>142</v>
      </c>
      <c r="E286" s="10" t="s">
        <v>203</v>
      </c>
      <c r="F286" s="55">
        <v>126227.2</v>
      </c>
      <c r="G286" s="55">
        <v>126227.2</v>
      </c>
    </row>
    <row r="287" spans="1:7" ht="22.5">
      <c r="A287" s="36" t="s">
        <v>372</v>
      </c>
      <c r="B287" s="10" t="s">
        <v>45</v>
      </c>
      <c r="C287" s="10" t="s">
        <v>45</v>
      </c>
      <c r="D287" s="10" t="s">
        <v>143</v>
      </c>
      <c r="E287" s="10" t="s">
        <v>10</v>
      </c>
      <c r="F287" s="55">
        <f>F288</f>
        <v>20250</v>
      </c>
      <c r="G287" s="55">
        <f>G288</f>
        <v>20250</v>
      </c>
    </row>
    <row r="288" spans="1:7" ht="22.5">
      <c r="A288" s="21" t="s">
        <v>243</v>
      </c>
      <c r="B288" s="10" t="s">
        <v>45</v>
      </c>
      <c r="C288" s="10" t="s">
        <v>45</v>
      </c>
      <c r="D288" s="10" t="s">
        <v>143</v>
      </c>
      <c r="E288" s="10" t="s">
        <v>203</v>
      </c>
      <c r="F288" s="55">
        <v>20250</v>
      </c>
      <c r="G288" s="55">
        <v>20250</v>
      </c>
    </row>
    <row r="289" spans="1:7" ht="22.5">
      <c r="A289" s="36" t="s">
        <v>238</v>
      </c>
      <c r="B289" s="10" t="s">
        <v>45</v>
      </c>
      <c r="C289" s="10" t="s">
        <v>45</v>
      </c>
      <c r="D289" s="10" t="s">
        <v>144</v>
      </c>
      <c r="E289" s="10" t="s">
        <v>10</v>
      </c>
      <c r="F289" s="55">
        <f>F290</f>
        <v>55800.33</v>
      </c>
      <c r="G289" s="55">
        <f>G290</f>
        <v>52200</v>
      </c>
    </row>
    <row r="290" spans="1:7" ht="22.5">
      <c r="A290" s="21" t="s">
        <v>243</v>
      </c>
      <c r="B290" s="10" t="s">
        <v>45</v>
      </c>
      <c r="C290" s="10" t="s">
        <v>45</v>
      </c>
      <c r="D290" s="10" t="s">
        <v>144</v>
      </c>
      <c r="E290" s="10" t="s">
        <v>203</v>
      </c>
      <c r="F290" s="55">
        <v>55800.33</v>
      </c>
      <c r="G290" s="55">
        <v>52200</v>
      </c>
    </row>
    <row r="291" spans="1:7" ht="12.75">
      <c r="A291" s="41" t="s">
        <v>53</v>
      </c>
      <c r="B291" s="1" t="s">
        <v>52</v>
      </c>
      <c r="C291" s="1" t="s">
        <v>9</v>
      </c>
      <c r="D291" s="1" t="s">
        <v>7</v>
      </c>
      <c r="E291" s="1" t="s">
        <v>10</v>
      </c>
      <c r="F291" s="64">
        <f>F292+F302+F350+F361</f>
        <v>247097589.58999997</v>
      </c>
      <c r="G291" s="64">
        <f>G292+G302+G350+G361</f>
        <v>234585901.84</v>
      </c>
    </row>
    <row r="292" spans="1:7" ht="12.75">
      <c r="A292" s="30" t="s">
        <v>55</v>
      </c>
      <c r="B292" s="2" t="s">
        <v>52</v>
      </c>
      <c r="C292" s="2" t="s">
        <v>12</v>
      </c>
      <c r="D292" s="2" t="s">
        <v>7</v>
      </c>
      <c r="E292" s="2" t="s">
        <v>10</v>
      </c>
      <c r="F292" s="65">
        <f>F293+F300+F296+F298</f>
        <v>28209893.320000004</v>
      </c>
      <c r="G292" s="65">
        <f>G293+G300+G296+G298</f>
        <v>28209893.320000004</v>
      </c>
    </row>
    <row r="293" spans="1:7" ht="12.75">
      <c r="A293" s="21" t="s">
        <v>119</v>
      </c>
      <c r="B293" s="10" t="s">
        <v>52</v>
      </c>
      <c r="C293" s="10" t="s">
        <v>12</v>
      </c>
      <c r="D293" s="10" t="s">
        <v>207</v>
      </c>
      <c r="E293" s="10" t="s">
        <v>10</v>
      </c>
      <c r="F293" s="55">
        <f>F294+F295</f>
        <v>13596040</v>
      </c>
      <c r="G293" s="55">
        <f>G294+G295</f>
        <v>13596040</v>
      </c>
    </row>
    <row r="294" spans="1:7" ht="22.5">
      <c r="A294" s="21" t="s">
        <v>243</v>
      </c>
      <c r="B294" s="10" t="s">
        <v>52</v>
      </c>
      <c r="C294" s="10" t="s">
        <v>12</v>
      </c>
      <c r="D294" s="10" t="s">
        <v>207</v>
      </c>
      <c r="E294" s="10" t="s">
        <v>203</v>
      </c>
      <c r="F294" s="55">
        <v>25970</v>
      </c>
      <c r="G294" s="55">
        <v>25970</v>
      </c>
    </row>
    <row r="295" spans="1:7" ht="12.75">
      <c r="A295" s="36" t="s">
        <v>252</v>
      </c>
      <c r="B295" s="10" t="s">
        <v>52</v>
      </c>
      <c r="C295" s="10" t="s">
        <v>12</v>
      </c>
      <c r="D295" s="10" t="s">
        <v>207</v>
      </c>
      <c r="E295" s="10" t="s">
        <v>204</v>
      </c>
      <c r="F295" s="55">
        <v>13570070</v>
      </c>
      <c r="G295" s="55">
        <v>13570070</v>
      </c>
    </row>
    <row r="296" spans="1:7" ht="12.75">
      <c r="A296" s="36" t="s">
        <v>352</v>
      </c>
      <c r="B296" s="10" t="s">
        <v>52</v>
      </c>
      <c r="C296" s="10" t="s">
        <v>12</v>
      </c>
      <c r="D296" s="10" t="s">
        <v>351</v>
      </c>
      <c r="E296" s="10" t="s">
        <v>10</v>
      </c>
      <c r="F296" s="55">
        <f>F297</f>
        <v>1480263.44</v>
      </c>
      <c r="G296" s="55">
        <f>G297</f>
        <v>1480263.44</v>
      </c>
    </row>
    <row r="297" spans="1:7" ht="22.5">
      <c r="A297" s="21" t="s">
        <v>243</v>
      </c>
      <c r="B297" s="10" t="s">
        <v>52</v>
      </c>
      <c r="C297" s="10" t="s">
        <v>12</v>
      </c>
      <c r="D297" s="10" t="s">
        <v>351</v>
      </c>
      <c r="E297" s="10" t="s">
        <v>203</v>
      </c>
      <c r="F297" s="55">
        <v>1480263.44</v>
      </c>
      <c r="G297" s="55">
        <v>1480263.44</v>
      </c>
    </row>
    <row r="298" spans="1:7" ht="22.5">
      <c r="A298" s="21" t="s">
        <v>354</v>
      </c>
      <c r="B298" s="10" t="s">
        <v>52</v>
      </c>
      <c r="C298" s="10" t="s">
        <v>12</v>
      </c>
      <c r="D298" s="10" t="s">
        <v>353</v>
      </c>
      <c r="E298" s="10" t="s">
        <v>10</v>
      </c>
      <c r="F298" s="55">
        <f>F299</f>
        <v>79510</v>
      </c>
      <c r="G298" s="55">
        <f>G299</f>
        <v>79510</v>
      </c>
    </row>
    <row r="299" spans="1:7" ht="22.5">
      <c r="A299" s="21" t="s">
        <v>243</v>
      </c>
      <c r="B299" s="10" t="s">
        <v>52</v>
      </c>
      <c r="C299" s="10" t="s">
        <v>12</v>
      </c>
      <c r="D299" s="10" t="s">
        <v>353</v>
      </c>
      <c r="E299" s="10" t="s">
        <v>203</v>
      </c>
      <c r="F299" s="55">
        <v>79510</v>
      </c>
      <c r="G299" s="55">
        <v>79510</v>
      </c>
    </row>
    <row r="300" spans="1:7" ht="12.75">
      <c r="A300" s="21" t="s">
        <v>119</v>
      </c>
      <c r="B300" s="10" t="s">
        <v>52</v>
      </c>
      <c r="C300" s="10" t="s">
        <v>12</v>
      </c>
      <c r="D300" s="10" t="s">
        <v>107</v>
      </c>
      <c r="E300" s="10" t="s">
        <v>10</v>
      </c>
      <c r="F300" s="55">
        <f>F301</f>
        <v>13054079.88</v>
      </c>
      <c r="G300" s="55">
        <f>G301</f>
        <v>13054079.88</v>
      </c>
    </row>
    <row r="301" spans="1:7" ht="12.75">
      <c r="A301" s="36" t="s">
        <v>246</v>
      </c>
      <c r="B301" s="10" t="s">
        <v>52</v>
      </c>
      <c r="C301" s="10" t="s">
        <v>12</v>
      </c>
      <c r="D301" s="10" t="s">
        <v>107</v>
      </c>
      <c r="E301" s="10" t="s">
        <v>29</v>
      </c>
      <c r="F301" s="55">
        <v>13054079.88</v>
      </c>
      <c r="G301" s="55">
        <f>7052290+14000+2129730+39590.15+365929.07+644984.18+408787.2+125259.46+346061.34+1927448.48</f>
        <v>13054079.88</v>
      </c>
    </row>
    <row r="302" spans="1:8" ht="12.75">
      <c r="A302" s="42" t="s">
        <v>56</v>
      </c>
      <c r="B302" s="12" t="s">
        <v>52</v>
      </c>
      <c r="C302" s="12" t="s">
        <v>15</v>
      </c>
      <c r="D302" s="12" t="s">
        <v>7</v>
      </c>
      <c r="E302" s="12" t="s">
        <v>10</v>
      </c>
      <c r="F302" s="65">
        <f>F305+F307+F309+F311+F313+F315+F317+F319+F323+F325+F327+F329+F332+F334+F336+F338+F340+F342+F344+F346+F348+F303+F321</f>
        <v>179231103.2</v>
      </c>
      <c r="G302" s="65">
        <f>G305+G307+G309+G311+G313+G315+G317+G319+G323+G325+G327+G329+G332+G334+G336+G338+G340+G342+G344+G346+G348+G303+G321</f>
        <v>167952661.54</v>
      </c>
      <c r="H302" s="26"/>
    </row>
    <row r="303" spans="1:8" ht="45">
      <c r="A303" s="21" t="s">
        <v>364</v>
      </c>
      <c r="B303" s="10" t="s">
        <v>52</v>
      </c>
      <c r="C303" s="10" t="s">
        <v>15</v>
      </c>
      <c r="D303" s="10" t="s">
        <v>362</v>
      </c>
      <c r="E303" s="10" t="s">
        <v>10</v>
      </c>
      <c r="F303" s="56">
        <f>F304</f>
        <v>4087082</v>
      </c>
      <c r="G303" s="56">
        <f>G304</f>
        <v>3500018</v>
      </c>
      <c r="H303" s="26"/>
    </row>
    <row r="304" spans="1:8" ht="12.75">
      <c r="A304" s="21" t="s">
        <v>363</v>
      </c>
      <c r="B304" s="10" t="s">
        <v>52</v>
      </c>
      <c r="C304" s="10" t="s">
        <v>15</v>
      </c>
      <c r="D304" s="10" t="s">
        <v>362</v>
      </c>
      <c r="E304" s="10" t="s">
        <v>303</v>
      </c>
      <c r="F304" s="56">
        <v>4087082</v>
      </c>
      <c r="G304" s="56">
        <v>3500018</v>
      </c>
      <c r="H304" s="26"/>
    </row>
    <row r="305" spans="1:7" ht="45">
      <c r="A305" s="36" t="s">
        <v>257</v>
      </c>
      <c r="B305" s="14" t="s">
        <v>52</v>
      </c>
      <c r="C305" s="14" t="s">
        <v>15</v>
      </c>
      <c r="D305" s="3" t="s">
        <v>54</v>
      </c>
      <c r="E305" s="14" t="s">
        <v>10</v>
      </c>
      <c r="F305" s="55">
        <f>F306</f>
        <v>2957500</v>
      </c>
      <c r="G305" s="55">
        <f>G306</f>
        <v>2891010.63</v>
      </c>
    </row>
    <row r="306" spans="1:7" ht="12.75">
      <c r="A306" s="20" t="s">
        <v>31</v>
      </c>
      <c r="B306" s="14" t="s">
        <v>52</v>
      </c>
      <c r="C306" s="14" t="s">
        <v>15</v>
      </c>
      <c r="D306" s="14" t="s">
        <v>54</v>
      </c>
      <c r="E306" s="14" t="s">
        <v>32</v>
      </c>
      <c r="F306" s="56">
        <v>2957500</v>
      </c>
      <c r="G306" s="56">
        <f>3230.14+18051.63+2869728.86</f>
        <v>2891010.63</v>
      </c>
    </row>
    <row r="307" spans="1:7" ht="22.5">
      <c r="A307" s="20" t="s">
        <v>220</v>
      </c>
      <c r="B307" s="3" t="s">
        <v>52</v>
      </c>
      <c r="C307" s="3" t="s">
        <v>15</v>
      </c>
      <c r="D307" s="3" t="s">
        <v>150</v>
      </c>
      <c r="E307" s="3" t="s">
        <v>10</v>
      </c>
      <c r="F307" s="55">
        <f>F308</f>
        <v>97600</v>
      </c>
      <c r="G307" s="55">
        <f>G308</f>
        <v>95085.38</v>
      </c>
    </row>
    <row r="308" spans="1:7" ht="12.75">
      <c r="A308" s="20" t="s">
        <v>31</v>
      </c>
      <c r="B308" s="3" t="s">
        <v>52</v>
      </c>
      <c r="C308" s="3" t="s">
        <v>15</v>
      </c>
      <c r="D308" s="3" t="s">
        <v>150</v>
      </c>
      <c r="E308" s="3" t="s">
        <v>32</v>
      </c>
      <c r="F308" s="55">
        <v>97600</v>
      </c>
      <c r="G308" s="55">
        <f>978+2769.85+91337.53</f>
        <v>95085.38</v>
      </c>
    </row>
    <row r="309" spans="1:7" ht="22.5">
      <c r="A309" s="20" t="s">
        <v>270</v>
      </c>
      <c r="B309" s="3" t="s">
        <v>52</v>
      </c>
      <c r="C309" s="3" t="s">
        <v>15</v>
      </c>
      <c r="D309" s="3" t="s">
        <v>217</v>
      </c>
      <c r="E309" s="3" t="s">
        <v>10</v>
      </c>
      <c r="F309" s="55">
        <f>F310</f>
        <v>25423400</v>
      </c>
      <c r="G309" s="55">
        <f>G310</f>
        <v>25423399.93</v>
      </c>
    </row>
    <row r="310" spans="1:7" ht="12.75">
      <c r="A310" s="20" t="s">
        <v>31</v>
      </c>
      <c r="B310" s="3" t="s">
        <v>52</v>
      </c>
      <c r="C310" s="3" t="s">
        <v>15</v>
      </c>
      <c r="D310" s="3" t="s">
        <v>217</v>
      </c>
      <c r="E310" s="3" t="s">
        <v>32</v>
      </c>
      <c r="F310" s="55">
        <v>25423400</v>
      </c>
      <c r="G310" s="55">
        <f>290081.75+157301.4+24976016.78</f>
        <v>25423399.93</v>
      </c>
    </row>
    <row r="311" spans="1:7" ht="22.5">
      <c r="A311" s="20" t="s">
        <v>218</v>
      </c>
      <c r="B311" s="3" t="s">
        <v>52</v>
      </c>
      <c r="C311" s="3" t="s">
        <v>15</v>
      </c>
      <c r="D311" s="3" t="s">
        <v>271</v>
      </c>
      <c r="E311" s="3" t="s">
        <v>10</v>
      </c>
      <c r="F311" s="55">
        <f>F312</f>
        <v>26700</v>
      </c>
      <c r="G311" s="55">
        <f>G312</f>
        <v>26527.58</v>
      </c>
    </row>
    <row r="312" spans="1:7" ht="12.75">
      <c r="A312" s="20" t="s">
        <v>31</v>
      </c>
      <c r="B312" s="3" t="s">
        <v>52</v>
      </c>
      <c r="C312" s="3" t="s">
        <v>15</v>
      </c>
      <c r="D312" s="3" t="s">
        <v>271</v>
      </c>
      <c r="E312" s="3" t="s">
        <v>32</v>
      </c>
      <c r="F312" s="55">
        <v>26700</v>
      </c>
      <c r="G312" s="55">
        <f>333.93+126+26067.65</f>
        <v>26527.58</v>
      </c>
    </row>
    <row r="313" spans="1:7" ht="45">
      <c r="A313" s="20" t="s">
        <v>78</v>
      </c>
      <c r="B313" s="3" t="s">
        <v>52</v>
      </c>
      <c r="C313" s="3" t="s">
        <v>15</v>
      </c>
      <c r="D313" s="3" t="s">
        <v>77</v>
      </c>
      <c r="E313" s="3" t="s">
        <v>10</v>
      </c>
      <c r="F313" s="55">
        <f>F314</f>
        <v>668300</v>
      </c>
      <c r="G313" s="55">
        <f>G314</f>
        <v>668299.91</v>
      </c>
    </row>
    <row r="314" spans="1:7" ht="12.75">
      <c r="A314" s="20" t="s">
        <v>31</v>
      </c>
      <c r="B314" s="3" t="s">
        <v>52</v>
      </c>
      <c r="C314" s="3" t="s">
        <v>15</v>
      </c>
      <c r="D314" s="3" t="s">
        <v>77</v>
      </c>
      <c r="E314" s="3" t="s">
        <v>58</v>
      </c>
      <c r="F314" s="55">
        <v>668300</v>
      </c>
      <c r="G314" s="55">
        <f>9054.4+659245.51</f>
        <v>668299.91</v>
      </c>
    </row>
    <row r="315" spans="1:7" ht="22.5">
      <c r="A315" s="20" t="s">
        <v>79</v>
      </c>
      <c r="B315" s="3" t="s">
        <v>52</v>
      </c>
      <c r="C315" s="3" t="s">
        <v>15</v>
      </c>
      <c r="D315" s="3" t="s">
        <v>57</v>
      </c>
      <c r="E315" s="3" t="s">
        <v>10</v>
      </c>
      <c r="F315" s="55">
        <f>F316</f>
        <v>928090</v>
      </c>
      <c r="G315" s="55">
        <f>G316</f>
        <v>928089.85</v>
      </c>
    </row>
    <row r="316" spans="1:7" ht="12.75">
      <c r="A316" s="20" t="s">
        <v>31</v>
      </c>
      <c r="B316" s="3" t="s">
        <v>52</v>
      </c>
      <c r="C316" s="3" t="s">
        <v>15</v>
      </c>
      <c r="D316" s="3" t="s">
        <v>57</v>
      </c>
      <c r="E316" s="3" t="s">
        <v>293</v>
      </c>
      <c r="F316" s="55">
        <v>928090</v>
      </c>
      <c r="G316" s="55">
        <f>667.66+12922.29+914499.9</f>
        <v>928089.85</v>
      </c>
    </row>
    <row r="317" spans="1:7" ht="22.5">
      <c r="A317" s="20" t="s">
        <v>373</v>
      </c>
      <c r="B317" s="3" t="s">
        <v>52</v>
      </c>
      <c r="C317" s="3" t="s">
        <v>15</v>
      </c>
      <c r="D317" s="3" t="s">
        <v>151</v>
      </c>
      <c r="E317" s="3" t="s">
        <v>10</v>
      </c>
      <c r="F317" s="55">
        <f>F318</f>
        <v>2766400</v>
      </c>
      <c r="G317" s="55">
        <f>G318</f>
        <v>2766385.81</v>
      </c>
    </row>
    <row r="318" spans="1:7" ht="12.75">
      <c r="A318" s="20" t="s">
        <v>31</v>
      </c>
      <c r="B318" s="3" t="s">
        <v>52</v>
      </c>
      <c r="C318" s="3" t="s">
        <v>15</v>
      </c>
      <c r="D318" s="3" t="s">
        <v>151</v>
      </c>
      <c r="E318" s="3" t="s">
        <v>32</v>
      </c>
      <c r="F318" s="55">
        <v>2766400</v>
      </c>
      <c r="G318" s="55">
        <f>5069.66+33355.41+2727960.74</f>
        <v>2766385.81</v>
      </c>
    </row>
    <row r="319" spans="1:7" ht="22.5">
      <c r="A319" s="20" t="s">
        <v>374</v>
      </c>
      <c r="B319" s="3" t="s">
        <v>52</v>
      </c>
      <c r="C319" s="3" t="s">
        <v>15</v>
      </c>
      <c r="D319" s="3" t="s">
        <v>148</v>
      </c>
      <c r="E319" s="3" t="s">
        <v>10</v>
      </c>
      <c r="F319" s="55">
        <f>F320</f>
        <v>33363360</v>
      </c>
      <c r="G319" s="55">
        <f>G320</f>
        <v>33363355.9</v>
      </c>
    </row>
    <row r="320" spans="1:7" ht="12.75">
      <c r="A320" s="20" t="s">
        <v>31</v>
      </c>
      <c r="B320" s="3" t="s">
        <v>52</v>
      </c>
      <c r="C320" s="3" t="s">
        <v>15</v>
      </c>
      <c r="D320" s="3" t="s">
        <v>148</v>
      </c>
      <c r="E320" s="3" t="s">
        <v>32</v>
      </c>
      <c r="F320" s="55">
        <v>33363360</v>
      </c>
      <c r="G320" s="55">
        <f>204574.39+914620.63+32171640.88+72520</f>
        <v>33363355.9</v>
      </c>
    </row>
    <row r="321" spans="1:7" ht="22.5">
      <c r="A321" s="21" t="s">
        <v>391</v>
      </c>
      <c r="B321" s="10" t="s">
        <v>52</v>
      </c>
      <c r="C321" s="10" t="s">
        <v>15</v>
      </c>
      <c r="D321" s="10" t="s">
        <v>390</v>
      </c>
      <c r="E321" s="10" t="s">
        <v>10</v>
      </c>
      <c r="F321" s="55">
        <f>F322</f>
        <v>1545300</v>
      </c>
      <c r="G321" s="55">
        <f>G322</f>
        <v>1455600</v>
      </c>
    </row>
    <row r="322" spans="1:7" ht="12.75">
      <c r="A322" s="21" t="s">
        <v>31</v>
      </c>
      <c r="B322" s="10" t="s">
        <v>52</v>
      </c>
      <c r="C322" s="10" t="s">
        <v>15</v>
      </c>
      <c r="D322" s="10" t="s">
        <v>390</v>
      </c>
      <c r="E322" s="10" t="s">
        <v>32</v>
      </c>
      <c r="F322" s="55">
        <v>1545300</v>
      </c>
      <c r="G322" s="55">
        <v>1455600</v>
      </c>
    </row>
    <row r="323" spans="1:7" ht="12.75">
      <c r="A323" s="20" t="s">
        <v>375</v>
      </c>
      <c r="B323" s="3" t="s">
        <v>52</v>
      </c>
      <c r="C323" s="3" t="s">
        <v>15</v>
      </c>
      <c r="D323" s="3" t="s">
        <v>149</v>
      </c>
      <c r="E323" s="3" t="s">
        <v>10</v>
      </c>
      <c r="F323" s="55">
        <f>F324</f>
        <v>2525900</v>
      </c>
      <c r="G323" s="55">
        <f>G324</f>
        <v>2525028</v>
      </c>
    </row>
    <row r="324" spans="1:7" ht="12.75">
      <c r="A324" s="20" t="s">
        <v>31</v>
      </c>
      <c r="B324" s="3" t="s">
        <v>52</v>
      </c>
      <c r="C324" s="3" t="s">
        <v>15</v>
      </c>
      <c r="D324" s="3" t="s">
        <v>149</v>
      </c>
      <c r="E324" s="3" t="s">
        <v>32</v>
      </c>
      <c r="F324" s="55">
        <v>2525900</v>
      </c>
      <c r="G324" s="55">
        <f>4743+33285+2487000</f>
        <v>2525028</v>
      </c>
    </row>
    <row r="325" spans="1:7" ht="33.75">
      <c r="A325" s="20" t="s">
        <v>376</v>
      </c>
      <c r="B325" s="3" t="s">
        <v>52</v>
      </c>
      <c r="C325" s="3" t="s">
        <v>15</v>
      </c>
      <c r="D325" s="3" t="s">
        <v>97</v>
      </c>
      <c r="E325" s="3" t="s">
        <v>10</v>
      </c>
      <c r="F325" s="55">
        <f>F326</f>
        <v>3484800</v>
      </c>
      <c r="G325" s="55">
        <f>G326</f>
        <v>3484800</v>
      </c>
    </row>
    <row r="326" spans="1:7" ht="12.75">
      <c r="A326" s="20" t="s">
        <v>31</v>
      </c>
      <c r="B326" s="3" t="s">
        <v>52</v>
      </c>
      <c r="C326" s="3" t="s">
        <v>15</v>
      </c>
      <c r="D326" s="3" t="s">
        <v>97</v>
      </c>
      <c r="E326" s="3" t="s">
        <v>32</v>
      </c>
      <c r="F326" s="55">
        <v>3484800</v>
      </c>
      <c r="G326" s="55">
        <v>3484800</v>
      </c>
    </row>
    <row r="327" spans="1:7" s="4" customFormat="1" ht="22.5">
      <c r="A327" s="21" t="s">
        <v>125</v>
      </c>
      <c r="B327" s="10" t="s">
        <v>52</v>
      </c>
      <c r="C327" s="10" t="s">
        <v>15</v>
      </c>
      <c r="D327" s="10" t="s">
        <v>124</v>
      </c>
      <c r="E327" s="10" t="s">
        <v>10</v>
      </c>
      <c r="F327" s="55">
        <f>F328</f>
        <v>17400</v>
      </c>
      <c r="G327" s="55">
        <f>G328</f>
        <v>0</v>
      </c>
    </row>
    <row r="328" spans="1:7" s="4" customFormat="1" ht="12.75">
      <c r="A328" s="21" t="s">
        <v>344</v>
      </c>
      <c r="B328" s="10" t="s">
        <v>52</v>
      </c>
      <c r="C328" s="10" t="s">
        <v>15</v>
      </c>
      <c r="D328" s="10" t="s">
        <v>124</v>
      </c>
      <c r="E328" s="10" t="s">
        <v>293</v>
      </c>
      <c r="F328" s="55">
        <v>17400</v>
      </c>
      <c r="G328" s="55"/>
    </row>
    <row r="329" spans="1:7" ht="12.75">
      <c r="A329" s="20" t="s">
        <v>120</v>
      </c>
      <c r="B329" s="3" t="s">
        <v>52</v>
      </c>
      <c r="C329" s="3" t="s">
        <v>15</v>
      </c>
      <c r="D329" s="3" t="s">
        <v>59</v>
      </c>
      <c r="E329" s="3" t="s">
        <v>10</v>
      </c>
      <c r="F329" s="55">
        <f>F330+F331</f>
        <v>32824200</v>
      </c>
      <c r="G329" s="55">
        <f>G330+G331</f>
        <v>23710252.77</v>
      </c>
    </row>
    <row r="330" spans="1:7" ht="12.75">
      <c r="A330" s="20" t="s">
        <v>31</v>
      </c>
      <c r="B330" s="3" t="s">
        <v>52</v>
      </c>
      <c r="C330" s="3" t="s">
        <v>15</v>
      </c>
      <c r="D330" s="3" t="s">
        <v>59</v>
      </c>
      <c r="E330" s="3" t="s">
        <v>32</v>
      </c>
      <c r="F330" s="55">
        <v>447000</v>
      </c>
      <c r="G330" s="55">
        <f>375553.75</f>
        <v>375553.75</v>
      </c>
    </row>
    <row r="331" spans="1:7" ht="22.5">
      <c r="A331" s="20" t="s">
        <v>294</v>
      </c>
      <c r="B331" s="3" t="s">
        <v>52</v>
      </c>
      <c r="C331" s="3" t="s">
        <v>15</v>
      </c>
      <c r="D331" s="3" t="s">
        <v>59</v>
      </c>
      <c r="E331" s="3" t="s">
        <v>293</v>
      </c>
      <c r="F331" s="55">
        <v>32377200</v>
      </c>
      <c r="G331" s="55">
        <f>166190.93+175424.45+22993083.64</f>
        <v>23334699.02</v>
      </c>
    </row>
    <row r="332" spans="1:7" ht="22.5">
      <c r="A332" s="20" t="s">
        <v>121</v>
      </c>
      <c r="B332" s="3" t="s">
        <v>52</v>
      </c>
      <c r="C332" s="3" t="s">
        <v>15</v>
      </c>
      <c r="D332" s="3" t="s">
        <v>93</v>
      </c>
      <c r="E332" s="3" t="s">
        <v>10</v>
      </c>
      <c r="F332" s="55">
        <f>F333</f>
        <v>11222430</v>
      </c>
      <c r="G332" s="55">
        <f>G333</f>
        <v>11210520</v>
      </c>
    </row>
    <row r="333" spans="1:7" ht="12.75">
      <c r="A333" s="20" t="s">
        <v>31</v>
      </c>
      <c r="B333" s="3" t="s">
        <v>52</v>
      </c>
      <c r="C333" s="3" t="s">
        <v>15</v>
      </c>
      <c r="D333" s="3" t="s">
        <v>93</v>
      </c>
      <c r="E333" s="3" t="s">
        <v>32</v>
      </c>
      <c r="F333" s="55">
        <v>11222430</v>
      </c>
      <c r="G333" s="55">
        <f>101441.17+83267.11+11025811.72</f>
        <v>11210520</v>
      </c>
    </row>
    <row r="334" spans="1:7" ht="12.75">
      <c r="A334" s="20" t="s">
        <v>127</v>
      </c>
      <c r="B334" s="3" t="s">
        <v>52</v>
      </c>
      <c r="C334" s="3" t="s">
        <v>15</v>
      </c>
      <c r="D334" s="3" t="s">
        <v>108</v>
      </c>
      <c r="E334" s="3" t="s">
        <v>10</v>
      </c>
      <c r="F334" s="55">
        <f>F335</f>
        <v>23515500</v>
      </c>
      <c r="G334" s="55">
        <f>G335</f>
        <v>23476144.16</v>
      </c>
    </row>
    <row r="335" spans="1:7" ht="12.75">
      <c r="A335" s="20" t="s">
        <v>31</v>
      </c>
      <c r="B335" s="3" t="s">
        <v>52</v>
      </c>
      <c r="C335" s="3" t="s">
        <v>15</v>
      </c>
      <c r="D335" s="3" t="s">
        <v>108</v>
      </c>
      <c r="E335" s="3" t="s">
        <v>32</v>
      </c>
      <c r="F335" s="55">
        <v>23515500</v>
      </c>
      <c r="G335" s="55">
        <f>108989.42+267062.55+23100092.19</f>
        <v>23476144.16</v>
      </c>
    </row>
    <row r="336" spans="1:7" ht="22.5">
      <c r="A336" s="20" t="s">
        <v>377</v>
      </c>
      <c r="B336" s="3" t="s">
        <v>52</v>
      </c>
      <c r="C336" s="3" t="s">
        <v>15</v>
      </c>
      <c r="D336" s="3" t="s">
        <v>269</v>
      </c>
      <c r="E336" s="3" t="s">
        <v>10</v>
      </c>
      <c r="F336" s="55">
        <f>F337</f>
        <v>7093427.2</v>
      </c>
      <c r="G336" s="55">
        <f>G337</f>
        <v>7093427.2</v>
      </c>
    </row>
    <row r="337" spans="1:7" ht="12.75">
      <c r="A337" s="20" t="s">
        <v>31</v>
      </c>
      <c r="B337" s="3" t="s">
        <v>52</v>
      </c>
      <c r="C337" s="3" t="s">
        <v>15</v>
      </c>
      <c r="D337" s="3" t="s">
        <v>269</v>
      </c>
      <c r="E337" s="3" t="s">
        <v>32</v>
      </c>
      <c r="F337" s="55">
        <v>7093427.2</v>
      </c>
      <c r="G337" s="55">
        <f>81424.63+51866.1+6960136.47</f>
        <v>7093427.2</v>
      </c>
    </row>
    <row r="338" spans="1:7" ht="33.75">
      <c r="A338" s="20" t="s">
        <v>378</v>
      </c>
      <c r="B338" s="3" t="s">
        <v>52</v>
      </c>
      <c r="C338" s="3" t="s">
        <v>15</v>
      </c>
      <c r="D338" s="3" t="s">
        <v>162</v>
      </c>
      <c r="E338" s="3" t="s">
        <v>10</v>
      </c>
      <c r="F338" s="55">
        <f>F339</f>
        <v>11682800</v>
      </c>
      <c r="G338" s="55">
        <f>G339</f>
        <v>11538583.49</v>
      </c>
    </row>
    <row r="339" spans="1:7" ht="12.75">
      <c r="A339" s="20" t="s">
        <v>31</v>
      </c>
      <c r="B339" s="3" t="s">
        <v>52</v>
      </c>
      <c r="C339" s="3" t="s">
        <v>15</v>
      </c>
      <c r="D339" s="3" t="s">
        <v>162</v>
      </c>
      <c r="E339" s="3" t="s">
        <v>32</v>
      </c>
      <c r="F339" s="55">
        <v>11682800</v>
      </c>
      <c r="G339" s="55">
        <f>96151.1+328954.51+11102087.88+11390</f>
        <v>11538583.49</v>
      </c>
    </row>
    <row r="340" spans="1:7" ht="12.75">
      <c r="A340" s="21" t="s">
        <v>379</v>
      </c>
      <c r="B340" s="3" t="s">
        <v>52</v>
      </c>
      <c r="C340" s="3" t="s">
        <v>15</v>
      </c>
      <c r="D340" s="3" t="s">
        <v>216</v>
      </c>
      <c r="E340" s="3" t="s">
        <v>10</v>
      </c>
      <c r="F340" s="55">
        <f>F341</f>
        <v>608620</v>
      </c>
      <c r="G340" s="55">
        <f>G341</f>
        <v>606604.93</v>
      </c>
    </row>
    <row r="341" spans="1:7" ht="12.75">
      <c r="A341" s="20" t="s">
        <v>31</v>
      </c>
      <c r="B341" s="3" t="s">
        <v>52</v>
      </c>
      <c r="C341" s="3" t="s">
        <v>15</v>
      </c>
      <c r="D341" s="3" t="s">
        <v>216</v>
      </c>
      <c r="E341" s="3" t="s">
        <v>32</v>
      </c>
      <c r="F341" s="55">
        <v>608620</v>
      </c>
      <c r="G341" s="55">
        <f>7304.31+3681+595619.62</f>
        <v>606604.93</v>
      </c>
    </row>
    <row r="342" spans="1:7" ht="22.5">
      <c r="A342" s="21" t="s">
        <v>380</v>
      </c>
      <c r="B342" s="3" t="s">
        <v>52</v>
      </c>
      <c r="C342" s="3" t="s">
        <v>15</v>
      </c>
      <c r="D342" s="3" t="s">
        <v>163</v>
      </c>
      <c r="E342" s="3" t="s">
        <v>10</v>
      </c>
      <c r="F342" s="55">
        <f>F343</f>
        <v>1752840</v>
      </c>
      <c r="G342" s="55">
        <f>G343</f>
        <v>1752840</v>
      </c>
    </row>
    <row r="343" spans="1:7" ht="12.75">
      <c r="A343" s="20" t="s">
        <v>31</v>
      </c>
      <c r="B343" s="3" t="s">
        <v>52</v>
      </c>
      <c r="C343" s="3" t="s">
        <v>15</v>
      </c>
      <c r="D343" s="3" t="s">
        <v>163</v>
      </c>
      <c r="E343" s="3" t="s">
        <v>32</v>
      </c>
      <c r="F343" s="55">
        <v>1752840</v>
      </c>
      <c r="G343" s="55">
        <f>14907.32+52880.35+1683572.33+1480</f>
        <v>1752840</v>
      </c>
    </row>
    <row r="344" spans="1:7" ht="22.5">
      <c r="A344" s="36" t="s">
        <v>259</v>
      </c>
      <c r="B344" s="3" t="s">
        <v>52</v>
      </c>
      <c r="C344" s="3" t="s">
        <v>15</v>
      </c>
      <c r="D344" s="3" t="s">
        <v>258</v>
      </c>
      <c r="E344" s="3" t="s">
        <v>10</v>
      </c>
      <c r="F344" s="55">
        <f>F345</f>
        <v>300000</v>
      </c>
      <c r="G344" s="55">
        <f>G345</f>
        <v>300000</v>
      </c>
    </row>
    <row r="345" spans="1:7" ht="12.75">
      <c r="A345" s="20" t="s">
        <v>100</v>
      </c>
      <c r="B345" s="3" t="s">
        <v>52</v>
      </c>
      <c r="C345" s="3" t="s">
        <v>15</v>
      </c>
      <c r="D345" s="3" t="s">
        <v>258</v>
      </c>
      <c r="E345" s="3" t="s">
        <v>203</v>
      </c>
      <c r="F345" s="55">
        <v>300000</v>
      </c>
      <c r="G345" s="55">
        <v>300000</v>
      </c>
    </row>
    <row r="346" spans="1:7" ht="22.5">
      <c r="A346" s="20" t="s">
        <v>322</v>
      </c>
      <c r="B346" s="3" t="s">
        <v>52</v>
      </c>
      <c r="C346" s="3" t="s">
        <v>15</v>
      </c>
      <c r="D346" s="3" t="s">
        <v>321</v>
      </c>
      <c r="E346" s="3" t="s">
        <v>10</v>
      </c>
      <c r="F346" s="55">
        <f>F347</f>
        <v>8157538</v>
      </c>
      <c r="G346" s="55">
        <f>G347</f>
        <v>6954772</v>
      </c>
    </row>
    <row r="347" spans="1:7" ht="12.75">
      <c r="A347" s="20" t="s">
        <v>301</v>
      </c>
      <c r="B347" s="3" t="s">
        <v>52</v>
      </c>
      <c r="C347" s="3" t="s">
        <v>15</v>
      </c>
      <c r="D347" s="3" t="s">
        <v>321</v>
      </c>
      <c r="E347" s="3" t="s">
        <v>303</v>
      </c>
      <c r="F347" s="55">
        <v>8157538</v>
      </c>
      <c r="G347" s="55">
        <f>6954772</f>
        <v>6954772</v>
      </c>
    </row>
    <row r="348" spans="1:7" ht="22.5">
      <c r="A348" s="20" t="s">
        <v>212</v>
      </c>
      <c r="B348" s="3" t="s">
        <v>52</v>
      </c>
      <c r="C348" s="3" t="s">
        <v>15</v>
      </c>
      <c r="D348" s="3" t="s">
        <v>302</v>
      </c>
      <c r="E348" s="3" t="s">
        <v>10</v>
      </c>
      <c r="F348" s="55">
        <f>F349</f>
        <v>4181916</v>
      </c>
      <c r="G348" s="55">
        <f>G349</f>
        <v>4181916</v>
      </c>
    </row>
    <row r="349" spans="1:7" ht="12.75">
      <c r="A349" s="20" t="s">
        <v>301</v>
      </c>
      <c r="B349" s="3" t="s">
        <v>52</v>
      </c>
      <c r="C349" s="3" t="s">
        <v>15</v>
      </c>
      <c r="D349" s="3" t="s">
        <v>302</v>
      </c>
      <c r="E349" s="3" t="s">
        <v>303</v>
      </c>
      <c r="F349" s="55">
        <v>4181916</v>
      </c>
      <c r="G349" s="55">
        <v>4181916</v>
      </c>
    </row>
    <row r="350" spans="1:7" ht="12.75">
      <c r="A350" s="30" t="s">
        <v>61</v>
      </c>
      <c r="B350" s="2" t="s">
        <v>52</v>
      </c>
      <c r="C350" s="2" t="s">
        <v>18</v>
      </c>
      <c r="D350" s="2" t="s">
        <v>7</v>
      </c>
      <c r="E350" s="2" t="s">
        <v>10</v>
      </c>
      <c r="F350" s="65">
        <f>F353+F355+F357+F359+F351</f>
        <v>23935219.83</v>
      </c>
      <c r="G350" s="65">
        <f>G353+G355+G357+G359+G351</f>
        <v>22784001.520000003</v>
      </c>
    </row>
    <row r="351" spans="1:7" ht="33.75">
      <c r="A351" s="20" t="s">
        <v>407</v>
      </c>
      <c r="B351" s="14" t="s">
        <v>52</v>
      </c>
      <c r="C351" s="14" t="s">
        <v>18</v>
      </c>
      <c r="D351" s="14" t="s">
        <v>406</v>
      </c>
      <c r="E351" s="14" t="s">
        <v>10</v>
      </c>
      <c r="F351" s="56">
        <f>F352</f>
        <v>1742400</v>
      </c>
      <c r="G351" s="56">
        <f>G352</f>
        <v>825000</v>
      </c>
    </row>
    <row r="352" spans="1:7" ht="12.75">
      <c r="A352" s="21" t="s">
        <v>344</v>
      </c>
      <c r="B352" s="14" t="s">
        <v>52</v>
      </c>
      <c r="C352" s="14" t="s">
        <v>18</v>
      </c>
      <c r="D352" s="14" t="s">
        <v>406</v>
      </c>
      <c r="E352" s="14" t="s">
        <v>293</v>
      </c>
      <c r="F352" s="56">
        <v>1742400</v>
      </c>
      <c r="G352" s="56">
        <v>825000</v>
      </c>
    </row>
    <row r="353" spans="1:7" ht="33.75">
      <c r="A353" s="20" t="s">
        <v>89</v>
      </c>
      <c r="B353" s="3" t="s">
        <v>52</v>
      </c>
      <c r="C353" s="3" t="s">
        <v>18</v>
      </c>
      <c r="D353" s="3" t="s">
        <v>109</v>
      </c>
      <c r="E353" s="3" t="s">
        <v>10</v>
      </c>
      <c r="F353" s="55">
        <f>F354</f>
        <v>4347119.83</v>
      </c>
      <c r="G353" s="55">
        <f>G354</f>
        <v>4113677.96</v>
      </c>
    </row>
    <row r="354" spans="1:7" ht="12.75">
      <c r="A354" s="20" t="s">
        <v>31</v>
      </c>
      <c r="B354" s="3" t="s">
        <v>52</v>
      </c>
      <c r="C354" s="3" t="s">
        <v>18</v>
      </c>
      <c r="D354" s="3" t="s">
        <v>109</v>
      </c>
      <c r="E354" s="3" t="s">
        <v>32</v>
      </c>
      <c r="F354" s="55">
        <v>4347119.83</v>
      </c>
      <c r="G354" s="55">
        <v>4113677.96</v>
      </c>
    </row>
    <row r="355" spans="1:7" ht="22.5">
      <c r="A355" s="21" t="s">
        <v>182</v>
      </c>
      <c r="B355" s="10" t="s">
        <v>52</v>
      </c>
      <c r="C355" s="10" t="s">
        <v>18</v>
      </c>
      <c r="D355" s="10" t="s">
        <v>110</v>
      </c>
      <c r="E355" s="10" t="s">
        <v>10</v>
      </c>
      <c r="F355" s="55">
        <f>F356</f>
        <v>2328451.44</v>
      </c>
      <c r="G355" s="55">
        <f>G356</f>
        <v>2328451.4299999997</v>
      </c>
    </row>
    <row r="356" spans="1:7" ht="33.75">
      <c r="A356" s="20" t="s">
        <v>81</v>
      </c>
      <c r="B356" s="3" t="s">
        <v>52</v>
      </c>
      <c r="C356" s="3" t="s">
        <v>18</v>
      </c>
      <c r="D356" s="3" t="s">
        <v>110</v>
      </c>
      <c r="E356" s="3" t="s">
        <v>80</v>
      </c>
      <c r="F356" s="55">
        <v>2328451.44</v>
      </c>
      <c r="G356" s="55">
        <f>34410.61+2294040.82</f>
        <v>2328451.4299999997</v>
      </c>
    </row>
    <row r="357" spans="1:7" ht="22.5">
      <c r="A357" s="20" t="s">
        <v>160</v>
      </c>
      <c r="B357" s="3" t="s">
        <v>52</v>
      </c>
      <c r="C357" s="3" t="s">
        <v>18</v>
      </c>
      <c r="D357" s="3" t="s">
        <v>157</v>
      </c>
      <c r="E357" s="3" t="s">
        <v>10</v>
      </c>
      <c r="F357" s="55">
        <f>F358</f>
        <v>2169580.87</v>
      </c>
      <c r="G357" s="55">
        <f>G358</f>
        <v>2169580.85</v>
      </c>
    </row>
    <row r="358" spans="1:7" ht="22.5">
      <c r="A358" s="20" t="s">
        <v>160</v>
      </c>
      <c r="B358" s="3" t="s">
        <v>158</v>
      </c>
      <c r="C358" s="3" t="s">
        <v>18</v>
      </c>
      <c r="D358" s="3" t="s">
        <v>157</v>
      </c>
      <c r="E358" s="3" t="s">
        <v>80</v>
      </c>
      <c r="F358" s="55">
        <v>2169580.87</v>
      </c>
      <c r="G358" s="55">
        <f>22970.45+2146610.4</f>
        <v>2169580.85</v>
      </c>
    </row>
    <row r="359" spans="1:7" ht="22.5">
      <c r="A359" s="20" t="s">
        <v>182</v>
      </c>
      <c r="B359" s="3" t="s">
        <v>52</v>
      </c>
      <c r="C359" s="3" t="s">
        <v>18</v>
      </c>
      <c r="D359" s="3" t="s">
        <v>159</v>
      </c>
      <c r="E359" s="3" t="s">
        <v>10</v>
      </c>
      <c r="F359" s="55">
        <f>F360</f>
        <v>13347667.69</v>
      </c>
      <c r="G359" s="55">
        <f>G360</f>
        <v>13347291.280000001</v>
      </c>
    </row>
    <row r="360" spans="1:7" ht="22.5">
      <c r="A360" s="20" t="s">
        <v>161</v>
      </c>
      <c r="B360" s="3" t="s">
        <v>52</v>
      </c>
      <c r="C360" s="3" t="s">
        <v>18</v>
      </c>
      <c r="D360" s="3" t="s">
        <v>159</v>
      </c>
      <c r="E360" s="3" t="s">
        <v>80</v>
      </c>
      <c r="F360" s="55">
        <v>13347667.69</v>
      </c>
      <c r="G360" s="55">
        <f>197250.64+13150040.64</f>
        <v>13347291.280000001</v>
      </c>
    </row>
    <row r="361" spans="1:7" ht="12.75">
      <c r="A361" s="30" t="s">
        <v>60</v>
      </c>
      <c r="B361" s="2" t="s">
        <v>52</v>
      </c>
      <c r="C361" s="2" t="s">
        <v>21</v>
      </c>
      <c r="D361" s="2" t="s">
        <v>7</v>
      </c>
      <c r="E361" s="2" t="s">
        <v>10</v>
      </c>
      <c r="F361" s="65">
        <f>F362+F364+F366+F368+F371+F373+F375</f>
        <v>15721373.24</v>
      </c>
      <c r="G361" s="65">
        <f>G362+G364+G366+G368+G371+G373+G375</f>
        <v>15639345.459999999</v>
      </c>
    </row>
    <row r="362" spans="1:7" ht="12.75">
      <c r="A362" s="20" t="s">
        <v>173</v>
      </c>
      <c r="B362" s="3" t="s">
        <v>52</v>
      </c>
      <c r="C362" s="3" t="s">
        <v>21</v>
      </c>
      <c r="D362" s="3" t="s">
        <v>145</v>
      </c>
      <c r="E362" s="3" t="s">
        <v>10</v>
      </c>
      <c r="F362" s="56">
        <f>F363</f>
        <v>375560</v>
      </c>
      <c r="G362" s="56">
        <f>G363</f>
        <v>375559.35</v>
      </c>
    </row>
    <row r="363" spans="1:7" ht="12.75">
      <c r="A363" s="20" t="s">
        <v>83</v>
      </c>
      <c r="B363" s="3" t="s">
        <v>52</v>
      </c>
      <c r="C363" s="3" t="s">
        <v>21</v>
      </c>
      <c r="D363" s="3" t="s">
        <v>145</v>
      </c>
      <c r="E363" s="3" t="s">
        <v>73</v>
      </c>
      <c r="F363" s="56">
        <v>375560</v>
      </c>
      <c r="G363" s="56">
        <f>365579.35+9980</f>
        <v>375559.35</v>
      </c>
    </row>
    <row r="364" spans="1:7" ht="12.75">
      <c r="A364" s="20" t="s">
        <v>83</v>
      </c>
      <c r="B364" s="3" t="s">
        <v>52</v>
      </c>
      <c r="C364" s="3" t="s">
        <v>21</v>
      </c>
      <c r="D364" s="3" t="s">
        <v>82</v>
      </c>
      <c r="E364" s="14" t="s">
        <v>10</v>
      </c>
      <c r="F364" s="56">
        <f>F365</f>
        <v>3390840</v>
      </c>
      <c r="G364" s="56">
        <f>G365</f>
        <v>3390840</v>
      </c>
    </row>
    <row r="365" spans="1:7" ht="12.75">
      <c r="A365" s="20" t="s">
        <v>83</v>
      </c>
      <c r="B365" s="3" t="s">
        <v>52</v>
      </c>
      <c r="C365" s="3" t="s">
        <v>21</v>
      </c>
      <c r="D365" s="3" t="s">
        <v>82</v>
      </c>
      <c r="E365" s="3" t="s">
        <v>73</v>
      </c>
      <c r="F365" s="55">
        <v>3390840</v>
      </c>
      <c r="G365" s="55">
        <f>2197603.5+656736.5+99645.46+58998.48+56636.39+63541.2+129938.98+26087.84+101651.65</f>
        <v>3390840</v>
      </c>
    </row>
    <row r="366" spans="1:7" ht="12.75">
      <c r="A366" s="20" t="s">
        <v>113</v>
      </c>
      <c r="B366" s="3" t="s">
        <v>52</v>
      </c>
      <c r="C366" s="3" t="s">
        <v>21</v>
      </c>
      <c r="D366" s="3" t="s">
        <v>86</v>
      </c>
      <c r="E366" s="3" t="s">
        <v>10</v>
      </c>
      <c r="F366" s="55">
        <f>F367</f>
        <v>8958360</v>
      </c>
      <c r="G366" s="55">
        <f>G367</f>
        <v>8946332.87</v>
      </c>
    </row>
    <row r="367" spans="1:7" ht="12.75">
      <c r="A367" s="20" t="s">
        <v>14</v>
      </c>
      <c r="B367" s="3" t="s">
        <v>52</v>
      </c>
      <c r="C367" s="3" t="s">
        <v>21</v>
      </c>
      <c r="D367" s="3" t="s">
        <v>86</v>
      </c>
      <c r="E367" s="3" t="s">
        <v>73</v>
      </c>
      <c r="F367" s="55">
        <v>8958360</v>
      </c>
      <c r="G367" s="55">
        <f>5751647.44+1200+1690212.56+169275.44+466+214296.09+128645.76+397509.45+1557.27+215188.85+376334.01</f>
        <v>8946332.87</v>
      </c>
    </row>
    <row r="368" spans="1:7" ht="22.5">
      <c r="A368" s="20" t="s">
        <v>122</v>
      </c>
      <c r="B368" s="3" t="s">
        <v>52</v>
      </c>
      <c r="C368" s="3" t="s">
        <v>21</v>
      </c>
      <c r="D368" s="3" t="s">
        <v>111</v>
      </c>
      <c r="E368" s="3" t="s">
        <v>10</v>
      </c>
      <c r="F368" s="55">
        <f>F369</f>
        <v>2723800</v>
      </c>
      <c r="G368" s="55">
        <f>G369</f>
        <v>2723799.9999999995</v>
      </c>
    </row>
    <row r="369" spans="1:7" ht="12.75">
      <c r="A369" s="20" t="s">
        <v>14</v>
      </c>
      <c r="B369" s="3" t="s">
        <v>52</v>
      </c>
      <c r="C369" s="3" t="s">
        <v>21</v>
      </c>
      <c r="D369" s="3" t="s">
        <v>111</v>
      </c>
      <c r="E369" s="3" t="s">
        <v>73</v>
      </c>
      <c r="F369" s="55">
        <v>2723800</v>
      </c>
      <c r="G369" s="55">
        <f>1901401.87+518698.13+33000.36+86+31049.46+27337.05+87014.28+247.62+46244.69+78720.54</f>
        <v>2723799.9999999995</v>
      </c>
    </row>
    <row r="370" spans="1:7" ht="12.75">
      <c r="A370" s="21" t="s">
        <v>37</v>
      </c>
      <c r="B370" s="3" t="s">
        <v>52</v>
      </c>
      <c r="C370" s="3" t="s">
        <v>21</v>
      </c>
      <c r="D370" s="3" t="s">
        <v>33</v>
      </c>
      <c r="E370" s="3" t="s">
        <v>10</v>
      </c>
      <c r="F370" s="55">
        <f>F371+F373+F375</f>
        <v>272813.24</v>
      </c>
      <c r="G370" s="55">
        <f>G371+G373+G375</f>
        <v>202813.24</v>
      </c>
    </row>
    <row r="371" spans="1:7" ht="12.75">
      <c r="A371" s="36" t="s">
        <v>187</v>
      </c>
      <c r="B371" s="3" t="s">
        <v>52</v>
      </c>
      <c r="C371" s="3" t="s">
        <v>21</v>
      </c>
      <c r="D371" s="3" t="s">
        <v>135</v>
      </c>
      <c r="E371" s="3" t="s">
        <v>10</v>
      </c>
      <c r="F371" s="55">
        <f>F372</f>
        <v>70000</v>
      </c>
      <c r="G371" s="55">
        <f>G372</f>
        <v>0</v>
      </c>
    </row>
    <row r="372" spans="1:7" ht="12.75">
      <c r="A372" s="20" t="s">
        <v>14</v>
      </c>
      <c r="B372" s="3" t="s">
        <v>52</v>
      </c>
      <c r="C372" s="3" t="s">
        <v>21</v>
      </c>
      <c r="D372" s="3" t="s">
        <v>135</v>
      </c>
      <c r="E372" s="3" t="s">
        <v>73</v>
      </c>
      <c r="F372" s="55">
        <v>70000</v>
      </c>
      <c r="G372" s="55"/>
    </row>
    <row r="373" spans="1:7" ht="22.5">
      <c r="A373" s="20" t="s">
        <v>382</v>
      </c>
      <c r="B373" s="3" t="s">
        <v>52</v>
      </c>
      <c r="C373" s="3" t="s">
        <v>21</v>
      </c>
      <c r="D373" s="3" t="s">
        <v>210</v>
      </c>
      <c r="E373" s="3" t="s">
        <v>10</v>
      </c>
      <c r="F373" s="55">
        <f>F374</f>
        <v>61180</v>
      </c>
      <c r="G373" s="55">
        <f>G374</f>
        <v>61180</v>
      </c>
    </row>
    <row r="374" spans="1:7" ht="22.5">
      <c r="A374" s="21" t="s">
        <v>243</v>
      </c>
      <c r="B374" s="3" t="s">
        <v>52</v>
      </c>
      <c r="C374" s="3" t="s">
        <v>21</v>
      </c>
      <c r="D374" s="3" t="s">
        <v>210</v>
      </c>
      <c r="E374" s="3" t="s">
        <v>203</v>
      </c>
      <c r="F374" s="55">
        <v>61180</v>
      </c>
      <c r="G374" s="55">
        <v>61180</v>
      </c>
    </row>
    <row r="375" spans="1:7" ht="22.5">
      <c r="A375" s="36" t="s">
        <v>260</v>
      </c>
      <c r="B375" s="3" t="s">
        <v>52</v>
      </c>
      <c r="C375" s="3" t="s">
        <v>21</v>
      </c>
      <c r="D375" s="3" t="s">
        <v>261</v>
      </c>
      <c r="E375" s="3" t="s">
        <v>10</v>
      </c>
      <c r="F375" s="55">
        <f>F376</f>
        <v>141633.24</v>
      </c>
      <c r="G375" s="55">
        <f>G376</f>
        <v>141633.24</v>
      </c>
    </row>
    <row r="376" spans="1:7" ht="22.5">
      <c r="A376" s="21" t="s">
        <v>243</v>
      </c>
      <c r="B376" s="3" t="s">
        <v>52</v>
      </c>
      <c r="C376" s="3" t="s">
        <v>21</v>
      </c>
      <c r="D376" s="3" t="s">
        <v>261</v>
      </c>
      <c r="E376" s="3" t="s">
        <v>203</v>
      </c>
      <c r="F376" s="55">
        <v>141633.24</v>
      </c>
      <c r="G376" s="55">
        <v>141633.24</v>
      </c>
    </row>
    <row r="377" spans="1:7" ht="12.75">
      <c r="A377" s="41" t="s">
        <v>51</v>
      </c>
      <c r="B377" s="1" t="s">
        <v>63</v>
      </c>
      <c r="C377" s="1" t="s">
        <v>9</v>
      </c>
      <c r="D377" s="1" t="s">
        <v>7</v>
      </c>
      <c r="E377" s="1" t="s">
        <v>10</v>
      </c>
      <c r="F377" s="64">
        <f>F378</f>
        <v>1080000</v>
      </c>
      <c r="G377" s="64">
        <f>G378</f>
        <v>1079841.49</v>
      </c>
    </row>
    <row r="378" spans="1:7" ht="12.75">
      <c r="A378" s="30" t="s">
        <v>178</v>
      </c>
      <c r="B378" s="2" t="s">
        <v>63</v>
      </c>
      <c r="C378" s="2" t="s">
        <v>12</v>
      </c>
      <c r="D378" s="2" t="s">
        <v>7</v>
      </c>
      <c r="E378" s="2" t="s">
        <v>10</v>
      </c>
      <c r="F378" s="65">
        <f>F379+F381</f>
        <v>1080000</v>
      </c>
      <c r="G378" s="65">
        <f>G379+G381</f>
        <v>1079841.49</v>
      </c>
    </row>
    <row r="379" spans="1:7" ht="12.75">
      <c r="A379" s="20" t="s">
        <v>183</v>
      </c>
      <c r="B379" s="14" t="s">
        <v>63</v>
      </c>
      <c r="C379" s="14" t="s">
        <v>12</v>
      </c>
      <c r="D379" s="3" t="s">
        <v>96</v>
      </c>
      <c r="E379" s="14" t="s">
        <v>10</v>
      </c>
      <c r="F379" s="56">
        <f>F380</f>
        <v>800000</v>
      </c>
      <c r="G379" s="56">
        <f>G380</f>
        <v>799841.49</v>
      </c>
    </row>
    <row r="380" spans="1:7" ht="12.75">
      <c r="A380" s="20" t="s">
        <v>28</v>
      </c>
      <c r="B380" s="3" t="s">
        <v>63</v>
      </c>
      <c r="C380" s="3" t="s">
        <v>12</v>
      </c>
      <c r="D380" s="3" t="s">
        <v>96</v>
      </c>
      <c r="E380" s="3" t="s">
        <v>73</v>
      </c>
      <c r="F380" s="56">
        <v>800000</v>
      </c>
      <c r="G380" s="56">
        <f>433644+366197.49</f>
        <v>799841.49</v>
      </c>
    </row>
    <row r="381" spans="1:7" ht="22.5">
      <c r="A381" s="20" t="s">
        <v>357</v>
      </c>
      <c r="B381" s="3" t="s">
        <v>63</v>
      </c>
      <c r="C381" s="3" t="s">
        <v>12</v>
      </c>
      <c r="D381" s="3" t="s">
        <v>355</v>
      </c>
      <c r="E381" s="3" t="s">
        <v>10</v>
      </c>
      <c r="F381" s="56">
        <f>F382</f>
        <v>280000</v>
      </c>
      <c r="G381" s="56">
        <f>G382</f>
        <v>280000</v>
      </c>
    </row>
    <row r="382" spans="1:7" ht="12.75">
      <c r="A382" s="21" t="s">
        <v>252</v>
      </c>
      <c r="B382" s="3" t="s">
        <v>63</v>
      </c>
      <c r="C382" s="3" t="s">
        <v>12</v>
      </c>
      <c r="D382" s="3" t="s">
        <v>356</v>
      </c>
      <c r="E382" s="3" t="s">
        <v>204</v>
      </c>
      <c r="F382" s="56">
        <v>280000</v>
      </c>
      <c r="G382" s="56">
        <v>280000</v>
      </c>
    </row>
    <row r="383" spans="1:7" ht="12.75">
      <c r="A383" s="38" t="s">
        <v>241</v>
      </c>
      <c r="B383" s="1" t="s">
        <v>22</v>
      </c>
      <c r="C383" s="1" t="s">
        <v>9</v>
      </c>
      <c r="D383" s="1" t="s">
        <v>7</v>
      </c>
      <c r="E383" s="1" t="s">
        <v>10</v>
      </c>
      <c r="F383" s="64">
        <f aca="true" t="shared" si="1" ref="F383:G385">F384</f>
        <v>1800000</v>
      </c>
      <c r="G383" s="64">
        <f t="shared" si="1"/>
        <v>1800000</v>
      </c>
    </row>
    <row r="384" spans="1:7" ht="12.75">
      <c r="A384" s="42" t="s">
        <v>240</v>
      </c>
      <c r="B384" s="2" t="s">
        <v>22</v>
      </c>
      <c r="C384" s="2" t="s">
        <v>12</v>
      </c>
      <c r="D384" s="2" t="s">
        <v>7</v>
      </c>
      <c r="E384" s="2" t="s">
        <v>10</v>
      </c>
      <c r="F384" s="65">
        <f t="shared" si="1"/>
        <v>1800000</v>
      </c>
      <c r="G384" s="65">
        <f t="shared" si="1"/>
        <v>1800000</v>
      </c>
    </row>
    <row r="385" spans="1:7" ht="33.75">
      <c r="A385" s="36" t="s">
        <v>232</v>
      </c>
      <c r="B385" s="3" t="s">
        <v>22</v>
      </c>
      <c r="C385" s="3" t="s">
        <v>12</v>
      </c>
      <c r="D385" s="3" t="s">
        <v>231</v>
      </c>
      <c r="E385" s="3" t="s">
        <v>10</v>
      </c>
      <c r="F385" s="56">
        <f t="shared" si="1"/>
        <v>1800000</v>
      </c>
      <c r="G385" s="56">
        <f t="shared" si="1"/>
        <v>1800000</v>
      </c>
    </row>
    <row r="386" spans="1:7" ht="12.75">
      <c r="A386" s="36" t="s">
        <v>234</v>
      </c>
      <c r="B386" s="3" t="s">
        <v>22</v>
      </c>
      <c r="C386" s="3" t="s">
        <v>12</v>
      </c>
      <c r="D386" s="3" t="s">
        <v>231</v>
      </c>
      <c r="E386" s="3" t="s">
        <v>233</v>
      </c>
      <c r="F386" s="56">
        <v>1800000</v>
      </c>
      <c r="G386" s="56">
        <v>1800000</v>
      </c>
    </row>
    <row r="387" spans="1:7" ht="12.75">
      <c r="A387" s="41" t="s">
        <v>166</v>
      </c>
      <c r="B387" s="1" t="s">
        <v>165</v>
      </c>
      <c r="C387" s="1" t="s">
        <v>9</v>
      </c>
      <c r="D387" s="1" t="s">
        <v>7</v>
      </c>
      <c r="E387" s="1" t="s">
        <v>10</v>
      </c>
      <c r="F387" s="64">
        <f>F389</f>
        <v>35739.76</v>
      </c>
      <c r="G387" s="64">
        <f>G389</f>
        <v>35739.76</v>
      </c>
    </row>
    <row r="388" spans="1:7" ht="12.75">
      <c r="A388" s="30" t="s">
        <v>167</v>
      </c>
      <c r="B388" s="2" t="s">
        <v>165</v>
      </c>
      <c r="C388" s="2" t="s">
        <v>8</v>
      </c>
      <c r="D388" s="2" t="s">
        <v>7</v>
      </c>
      <c r="E388" s="2" t="s">
        <v>10</v>
      </c>
      <c r="F388" s="65">
        <f>F389</f>
        <v>35739.76</v>
      </c>
      <c r="G388" s="65">
        <f>G389</f>
        <v>35739.76</v>
      </c>
    </row>
    <row r="389" spans="1:7" ht="12.75">
      <c r="A389" s="20" t="s">
        <v>169</v>
      </c>
      <c r="B389" s="3" t="s">
        <v>165</v>
      </c>
      <c r="C389" s="3" t="s">
        <v>8</v>
      </c>
      <c r="D389" s="3" t="s">
        <v>168</v>
      </c>
      <c r="E389" s="3" t="s">
        <v>10</v>
      </c>
      <c r="F389" s="55">
        <f>F390</f>
        <v>35739.76</v>
      </c>
      <c r="G389" s="55">
        <f>G390</f>
        <v>35739.76</v>
      </c>
    </row>
    <row r="390" spans="1:7" ht="12.75">
      <c r="A390" s="20" t="s">
        <v>100</v>
      </c>
      <c r="B390" s="3" t="s">
        <v>165</v>
      </c>
      <c r="C390" s="3" t="s">
        <v>8</v>
      </c>
      <c r="D390" s="3" t="s">
        <v>168</v>
      </c>
      <c r="E390" s="3" t="s">
        <v>98</v>
      </c>
      <c r="F390" s="56">
        <v>35739.76</v>
      </c>
      <c r="G390" s="56">
        <v>35739.76</v>
      </c>
    </row>
    <row r="391" spans="1:7" ht="12.75">
      <c r="A391" s="41" t="s">
        <v>62</v>
      </c>
      <c r="B391" s="1" t="s">
        <v>25</v>
      </c>
      <c r="C391" s="1" t="s">
        <v>9</v>
      </c>
      <c r="D391" s="1" t="s">
        <v>7</v>
      </c>
      <c r="E391" s="1" t="s">
        <v>10</v>
      </c>
      <c r="F391" s="64">
        <f>F392+F397</f>
        <v>99533240.36999999</v>
      </c>
      <c r="G391" s="64">
        <f>G392+G397</f>
        <v>96337425.92999999</v>
      </c>
    </row>
    <row r="392" spans="1:7" ht="22.5">
      <c r="A392" s="30" t="s">
        <v>211</v>
      </c>
      <c r="B392" s="25">
        <v>14</v>
      </c>
      <c r="C392" s="12" t="s">
        <v>8</v>
      </c>
      <c r="D392" s="12" t="s">
        <v>7</v>
      </c>
      <c r="E392" s="12" t="s">
        <v>10</v>
      </c>
      <c r="F392" s="65">
        <f>F394+F396</f>
        <v>25165000</v>
      </c>
      <c r="G392" s="65">
        <f>G394+G396</f>
        <v>24656400</v>
      </c>
    </row>
    <row r="393" spans="1:7" ht="22.5">
      <c r="A393" s="20" t="s">
        <v>365</v>
      </c>
      <c r="B393" s="23">
        <v>14</v>
      </c>
      <c r="C393" s="10" t="s">
        <v>8</v>
      </c>
      <c r="D393" s="10" t="s">
        <v>185</v>
      </c>
      <c r="E393" s="10" t="s">
        <v>10</v>
      </c>
      <c r="F393" s="55">
        <f>F394</f>
        <v>9577000</v>
      </c>
      <c r="G393" s="55">
        <f>G394</f>
        <v>9577000</v>
      </c>
    </row>
    <row r="394" spans="1:7" ht="12.75">
      <c r="A394" s="31" t="s">
        <v>64</v>
      </c>
      <c r="B394" s="23">
        <v>14</v>
      </c>
      <c r="C394" s="10" t="s">
        <v>8</v>
      </c>
      <c r="D394" s="10" t="s">
        <v>185</v>
      </c>
      <c r="E394" s="10" t="s">
        <v>65</v>
      </c>
      <c r="F394" s="55">
        <v>9577000</v>
      </c>
      <c r="G394" s="55">
        <v>9577000</v>
      </c>
    </row>
    <row r="395" spans="1:7" ht="33.75">
      <c r="A395" s="32" t="s">
        <v>381</v>
      </c>
      <c r="B395" s="24">
        <v>14</v>
      </c>
      <c r="C395" s="10" t="s">
        <v>8</v>
      </c>
      <c r="D395" s="10" t="s">
        <v>184</v>
      </c>
      <c r="E395" s="10" t="s">
        <v>10</v>
      </c>
      <c r="F395" s="66">
        <f>F396</f>
        <v>15588000</v>
      </c>
      <c r="G395" s="66">
        <f>G396</f>
        <v>15079400</v>
      </c>
    </row>
    <row r="396" spans="1:7" ht="12.75">
      <c r="A396" s="47" t="s">
        <v>64</v>
      </c>
      <c r="B396" s="24">
        <v>14</v>
      </c>
      <c r="C396" s="29" t="s">
        <v>8</v>
      </c>
      <c r="D396" s="29" t="s">
        <v>184</v>
      </c>
      <c r="E396" s="29" t="s">
        <v>65</v>
      </c>
      <c r="F396" s="66">
        <v>15588000</v>
      </c>
      <c r="G396" s="66">
        <v>15079400</v>
      </c>
    </row>
    <row r="397" spans="1:7" ht="12.75">
      <c r="A397" s="48" t="s">
        <v>154</v>
      </c>
      <c r="B397" s="25">
        <v>14</v>
      </c>
      <c r="C397" s="12" t="s">
        <v>12</v>
      </c>
      <c r="D397" s="12" t="s">
        <v>7</v>
      </c>
      <c r="E397" s="12" t="s">
        <v>10</v>
      </c>
      <c r="F397" s="65">
        <f>F400+F402+F398</f>
        <v>74368240.36999999</v>
      </c>
      <c r="G397" s="65">
        <f>G400+G402+G398</f>
        <v>71681025.92999999</v>
      </c>
    </row>
    <row r="398" spans="1:7" ht="12.75">
      <c r="A398" s="58" t="s">
        <v>360</v>
      </c>
      <c r="B398" s="59">
        <v>14</v>
      </c>
      <c r="C398" s="10" t="s">
        <v>12</v>
      </c>
      <c r="D398" s="10" t="s">
        <v>358</v>
      </c>
      <c r="E398" s="10" t="s">
        <v>10</v>
      </c>
      <c r="F398" s="56">
        <f>F399</f>
        <v>279000</v>
      </c>
      <c r="G398" s="56">
        <f>G399</f>
        <v>279000</v>
      </c>
    </row>
    <row r="399" spans="1:7" ht="12.75">
      <c r="A399" s="58" t="s">
        <v>361</v>
      </c>
      <c r="B399" s="59">
        <v>14</v>
      </c>
      <c r="C399" s="10" t="s">
        <v>12</v>
      </c>
      <c r="D399" s="10" t="s">
        <v>358</v>
      </c>
      <c r="E399" s="10" t="s">
        <v>359</v>
      </c>
      <c r="F399" s="56">
        <v>279000</v>
      </c>
      <c r="G399" s="56">
        <v>279000</v>
      </c>
    </row>
    <row r="400" spans="1:7" ht="22.5">
      <c r="A400" s="32" t="s">
        <v>305</v>
      </c>
      <c r="B400" s="23">
        <v>14</v>
      </c>
      <c r="C400" s="10" t="s">
        <v>12</v>
      </c>
      <c r="D400" s="10" t="s">
        <v>112</v>
      </c>
      <c r="E400" s="10" t="s">
        <v>10</v>
      </c>
      <c r="F400" s="55">
        <f>F401</f>
        <v>795740.46</v>
      </c>
      <c r="G400" s="55">
        <f>G401</f>
        <v>795740.46</v>
      </c>
    </row>
    <row r="401" spans="1:7" ht="12.75">
      <c r="A401" s="36" t="s">
        <v>91</v>
      </c>
      <c r="B401" s="23">
        <v>14</v>
      </c>
      <c r="C401" s="10" t="s">
        <v>76</v>
      </c>
      <c r="D401" s="10" t="s">
        <v>112</v>
      </c>
      <c r="E401" s="10" t="s">
        <v>90</v>
      </c>
      <c r="F401" s="55">
        <v>795740.46</v>
      </c>
      <c r="G401" s="55">
        <v>795740.46</v>
      </c>
    </row>
    <row r="402" spans="1:7" ht="12.75">
      <c r="A402" s="36" t="s">
        <v>263</v>
      </c>
      <c r="B402" s="23">
        <v>14</v>
      </c>
      <c r="C402" s="10" t="s">
        <v>12</v>
      </c>
      <c r="D402" s="10" t="s">
        <v>304</v>
      </c>
      <c r="E402" s="10" t="s">
        <v>10</v>
      </c>
      <c r="F402" s="55">
        <f>F403</f>
        <v>73293499.91</v>
      </c>
      <c r="G402" s="55">
        <f>G403</f>
        <v>70606285.47</v>
      </c>
    </row>
    <row r="403" spans="1:7" ht="12.75">
      <c r="A403" s="36" t="s">
        <v>91</v>
      </c>
      <c r="B403" s="23">
        <v>14</v>
      </c>
      <c r="C403" s="10" t="s">
        <v>12</v>
      </c>
      <c r="D403" s="10" t="s">
        <v>304</v>
      </c>
      <c r="E403" s="10" t="s">
        <v>90</v>
      </c>
      <c r="F403" s="55">
        <v>73293499.91</v>
      </c>
      <c r="G403" s="55">
        <v>70606285.47</v>
      </c>
    </row>
    <row r="404" spans="1:8" s="11" customFormat="1" ht="13.5" thickBot="1">
      <c r="A404" s="49" t="s">
        <v>2</v>
      </c>
      <c r="B404" s="39"/>
      <c r="C404" s="39"/>
      <c r="D404" s="39"/>
      <c r="E404" s="39"/>
      <c r="F404" s="67">
        <f>F6+F38+F42+F49+F80+F106+F112+F217+F254+F291+F377+F383+F387+F391</f>
        <v>1837046570.79</v>
      </c>
      <c r="G404" s="67">
        <f>G6+G38+G42+G49+G80+G106+G112+G217+G254+G291+G377+G383+G387+G391</f>
        <v>1789106556.9199998</v>
      </c>
      <c r="H404" s="62"/>
    </row>
    <row r="405" spans="6:7" ht="12.75">
      <c r="F405" s="27"/>
      <c r="G405" s="26"/>
    </row>
    <row r="406" spans="4:7" s="7" customFormat="1" ht="12.75">
      <c r="D406" s="8"/>
      <c r="F406" s="18"/>
      <c r="G406" s="43"/>
    </row>
    <row r="407" s="7" customFormat="1" ht="12.75">
      <c r="F407" s="18"/>
    </row>
    <row r="408" s="7" customFormat="1" ht="12.75">
      <c r="F408" s="19"/>
    </row>
    <row r="409" s="7" customFormat="1" ht="12.75">
      <c r="F409" s="19"/>
    </row>
    <row r="410" s="7" customFormat="1" ht="12.75">
      <c r="F410" s="9"/>
    </row>
    <row r="411" s="7" customFormat="1" ht="12.75">
      <c r="F411" s="18"/>
    </row>
    <row r="412" s="7" customFormat="1" ht="12.75">
      <c r="F412" s="18"/>
    </row>
    <row r="413" spans="2:6" s="7" customFormat="1" ht="14.25">
      <c r="B413" s="17"/>
      <c r="F413" s="43"/>
    </row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</sheetData>
  <sheetProtection/>
  <mergeCells count="7">
    <mergeCell ref="C1:G1"/>
    <mergeCell ref="G4:G5"/>
    <mergeCell ref="A2:F2"/>
    <mergeCell ref="A4:A5"/>
    <mergeCell ref="B4:E4"/>
    <mergeCell ref="F4:F5"/>
    <mergeCell ref="A3:E3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2014-04-17T03:32:39Z</cp:lastPrinted>
  <dcterms:created xsi:type="dcterms:W3CDTF">2007-09-27T04:48:52Z</dcterms:created>
  <dcterms:modified xsi:type="dcterms:W3CDTF">2014-04-17T03:32:41Z</dcterms:modified>
  <cp:category/>
  <cp:version/>
  <cp:contentType/>
  <cp:contentStatus/>
</cp:coreProperties>
</file>